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46 заседание\"/>
    </mc:Choice>
  </mc:AlternateContent>
  <bookViews>
    <workbookView xWindow="0" yWindow="0" windowWidth="20490" windowHeight="7755"/>
  </bookViews>
  <sheets>
    <sheet name="ИП промяна септември 202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xlfn_SUMIFS">NA()</definedName>
    <definedName name="__xlfn_SUMIFS">NA()</definedName>
    <definedName name="_xlnm._FilterDatabase" localSheetId="0" hidden="1">'ИП промяна септември 2022'!$A$1:$XBT$316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0">'ИП промяна септември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 s="1"/>
  <c r="K8" i="2"/>
  <c r="L8" i="2"/>
  <c r="M8" i="2"/>
  <c r="N8" i="2"/>
  <c r="O8" i="2"/>
  <c r="P8" i="2"/>
  <c r="Q8" i="2"/>
  <c r="S8" i="2" s="1"/>
  <c r="R8" i="2"/>
  <c r="T8" i="2"/>
  <c r="U8" i="2"/>
  <c r="V8" i="2" s="1"/>
  <c r="W8" i="2"/>
  <c r="X8" i="2"/>
  <c r="Y8" i="2"/>
  <c r="Z8" i="2"/>
  <c r="AA8" i="2"/>
  <c r="AB8" i="2"/>
  <c r="F8" i="2"/>
  <c r="E8" i="2"/>
  <c r="AB298" i="2" l="1"/>
  <c r="Y298" i="2"/>
  <c r="V298" i="2"/>
  <c r="S298" i="2"/>
  <c r="P298" i="2"/>
  <c r="L298" i="2"/>
  <c r="L296" i="2" s="1"/>
  <c r="K298" i="2"/>
  <c r="B298" i="2" s="1"/>
  <c r="J298" i="2"/>
  <c r="G298" i="2"/>
  <c r="C298" i="2"/>
  <c r="AB297" i="2"/>
  <c r="Y297" i="2"/>
  <c r="V297" i="2"/>
  <c r="S297" i="2"/>
  <c r="P297" i="2"/>
  <c r="M297" i="2"/>
  <c r="J297" i="2"/>
  <c r="G297" i="2"/>
  <c r="C297" i="2"/>
  <c r="B297" i="2"/>
  <c r="AA296" i="2"/>
  <c r="AA295" i="2" s="1"/>
  <c r="Z296" i="2"/>
  <c r="Z295" i="2" s="1"/>
  <c r="X296" i="2"/>
  <c r="W296" i="2"/>
  <c r="W295" i="2" s="1"/>
  <c r="U296" i="2"/>
  <c r="T296" i="2"/>
  <c r="T295" i="2" s="1"/>
  <c r="R296" i="2"/>
  <c r="Q296" i="2"/>
  <c r="Q295" i="2" s="1"/>
  <c r="O296" i="2"/>
  <c r="N296" i="2"/>
  <c r="N295" i="2" s="1"/>
  <c r="I296" i="2"/>
  <c r="H296" i="2"/>
  <c r="H295" i="2" s="1"/>
  <c r="F296" i="2"/>
  <c r="E296" i="2"/>
  <c r="AB294" i="2"/>
  <c r="Y294" i="2"/>
  <c r="V294" i="2"/>
  <c r="S294" i="2"/>
  <c r="P294" i="2"/>
  <c r="M294" i="2"/>
  <c r="J294" i="2"/>
  <c r="G294" i="2"/>
  <c r="C294" i="2"/>
  <c r="B294" i="2"/>
  <c r="AB293" i="2"/>
  <c r="Y293" i="2"/>
  <c r="V293" i="2"/>
  <c r="S293" i="2"/>
  <c r="P293" i="2"/>
  <c r="M293" i="2"/>
  <c r="J293" i="2"/>
  <c r="G293" i="2"/>
  <c r="C293" i="2"/>
  <c r="B293" i="2"/>
  <c r="AA292" i="2"/>
  <c r="Z292" i="2"/>
  <c r="X292" i="2"/>
  <c r="X291" i="2" s="1"/>
  <c r="W292" i="2"/>
  <c r="U292" i="2"/>
  <c r="T292" i="2"/>
  <c r="T291" i="2" s="1"/>
  <c r="R292" i="2"/>
  <c r="Q292" i="2"/>
  <c r="Q291" i="2" s="1"/>
  <c r="O292" i="2"/>
  <c r="O291" i="2" s="1"/>
  <c r="N292" i="2"/>
  <c r="L292" i="2"/>
  <c r="K292" i="2"/>
  <c r="K291" i="2" s="1"/>
  <c r="I292" i="2"/>
  <c r="H292" i="2"/>
  <c r="H291" i="2" s="1"/>
  <c r="F292" i="2"/>
  <c r="E292" i="2"/>
  <c r="AA291" i="2"/>
  <c r="AB290" i="2"/>
  <c r="Y290" i="2"/>
  <c r="V290" i="2"/>
  <c r="S290" i="2"/>
  <c r="P290" i="2"/>
  <c r="M290" i="2"/>
  <c r="J290" i="2"/>
  <c r="G290" i="2"/>
  <c r="C290" i="2"/>
  <c r="B290" i="2"/>
  <c r="AA289" i="2"/>
  <c r="Z289" i="2"/>
  <c r="Z288" i="2" s="1"/>
  <c r="X289" i="2"/>
  <c r="X288" i="2" s="1"/>
  <c r="W289" i="2"/>
  <c r="U289" i="2"/>
  <c r="T289" i="2"/>
  <c r="R289" i="2"/>
  <c r="Q289" i="2"/>
  <c r="Q288" i="2" s="1"/>
  <c r="O289" i="2"/>
  <c r="N289" i="2"/>
  <c r="N288" i="2" s="1"/>
  <c r="L289" i="2"/>
  <c r="K289" i="2"/>
  <c r="I289" i="2"/>
  <c r="H289" i="2"/>
  <c r="H288" i="2" s="1"/>
  <c r="F289" i="2"/>
  <c r="E289" i="2"/>
  <c r="U288" i="2"/>
  <c r="M288" i="2"/>
  <c r="E288" i="2"/>
  <c r="AB287" i="2"/>
  <c r="Y287" i="2"/>
  <c r="V287" i="2"/>
  <c r="S287" i="2"/>
  <c r="P287" i="2"/>
  <c r="M287" i="2"/>
  <c r="J287" i="2"/>
  <c r="G287" i="2"/>
  <c r="C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A284" i="2"/>
  <c r="Z284" i="2"/>
  <c r="Z283" i="2" s="1"/>
  <c r="X284" i="2"/>
  <c r="W284" i="2"/>
  <c r="W283" i="2" s="1"/>
  <c r="U284" i="2"/>
  <c r="T284" i="2"/>
  <c r="T283" i="2" s="1"/>
  <c r="R284" i="2"/>
  <c r="R283" i="2" s="1"/>
  <c r="Q284" i="2"/>
  <c r="Q283" i="2" s="1"/>
  <c r="O284" i="2"/>
  <c r="N284" i="2"/>
  <c r="N283" i="2" s="1"/>
  <c r="L284" i="2"/>
  <c r="K284" i="2"/>
  <c r="K283" i="2" s="1"/>
  <c r="I284" i="2"/>
  <c r="H284" i="2"/>
  <c r="F284" i="2"/>
  <c r="E284" i="2"/>
  <c r="E283" i="2" s="1"/>
  <c r="I283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M280" i="2"/>
  <c r="J280" i="2"/>
  <c r="G280" i="2"/>
  <c r="C280" i="2"/>
  <c r="B280" i="2"/>
  <c r="AA279" i="2"/>
  <c r="Z279" i="2"/>
  <c r="X279" i="2"/>
  <c r="W279" i="2"/>
  <c r="U279" i="2"/>
  <c r="T279" i="2"/>
  <c r="R279" i="2"/>
  <c r="Q279" i="2"/>
  <c r="O279" i="2"/>
  <c r="N279" i="2"/>
  <c r="L279" i="2"/>
  <c r="K279" i="2"/>
  <c r="I279" i="2"/>
  <c r="H279" i="2"/>
  <c r="F279" i="2"/>
  <c r="E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M277" i="2"/>
  <c r="J277" i="2"/>
  <c r="E277" i="2"/>
  <c r="E275" i="2" s="1"/>
  <c r="C277" i="2"/>
  <c r="AB276" i="2"/>
  <c r="Y276" i="2"/>
  <c r="V276" i="2"/>
  <c r="S276" i="2"/>
  <c r="O276" i="2"/>
  <c r="O275" i="2" s="1"/>
  <c r="N276" i="2"/>
  <c r="B276" i="2" s="1"/>
  <c r="M276" i="2"/>
  <c r="J276" i="2"/>
  <c r="G276" i="2"/>
  <c r="C276" i="2"/>
  <c r="AA275" i="2"/>
  <c r="Z275" i="2"/>
  <c r="X275" i="2"/>
  <c r="W275" i="2"/>
  <c r="U275" i="2"/>
  <c r="T275" i="2"/>
  <c r="R275" i="2"/>
  <c r="Q275" i="2"/>
  <c r="L275" i="2"/>
  <c r="K275" i="2"/>
  <c r="I275" i="2"/>
  <c r="H275" i="2"/>
  <c r="F275" i="2"/>
  <c r="AB274" i="2"/>
  <c r="Y274" i="2"/>
  <c r="V274" i="2"/>
  <c r="S274" i="2"/>
  <c r="O274" i="2"/>
  <c r="C274" i="2" s="1"/>
  <c r="N274" i="2"/>
  <c r="N273" i="2" s="1"/>
  <c r="M274" i="2"/>
  <c r="J274" i="2"/>
  <c r="G274" i="2"/>
  <c r="B274" i="2"/>
  <c r="AA273" i="2"/>
  <c r="Z273" i="2"/>
  <c r="X273" i="2"/>
  <c r="W273" i="2"/>
  <c r="U273" i="2"/>
  <c r="T273" i="2"/>
  <c r="R273" i="2"/>
  <c r="Q273" i="2"/>
  <c r="L273" i="2"/>
  <c r="K273" i="2"/>
  <c r="I273" i="2"/>
  <c r="H273" i="2"/>
  <c r="F273" i="2"/>
  <c r="E273" i="2"/>
  <c r="AB272" i="2"/>
  <c r="Y272" i="2"/>
  <c r="V272" i="2"/>
  <c r="S272" i="2"/>
  <c r="P272" i="2"/>
  <c r="M272" i="2"/>
  <c r="J272" i="2"/>
  <c r="G272" i="2"/>
  <c r="C272" i="2"/>
  <c r="B272" i="2"/>
  <c r="AA271" i="2"/>
  <c r="Z271" i="2"/>
  <c r="X271" i="2"/>
  <c r="W271" i="2"/>
  <c r="U271" i="2"/>
  <c r="T271" i="2"/>
  <c r="R271" i="2"/>
  <c r="Q271" i="2"/>
  <c r="O271" i="2"/>
  <c r="N271" i="2"/>
  <c r="L271" i="2"/>
  <c r="K271" i="2"/>
  <c r="I271" i="2"/>
  <c r="H271" i="2"/>
  <c r="F271" i="2"/>
  <c r="E271" i="2"/>
  <c r="G271" i="2" s="1"/>
  <c r="AB269" i="2"/>
  <c r="Y269" i="2"/>
  <c r="V269" i="2"/>
  <c r="S269" i="2"/>
  <c r="P269" i="2"/>
  <c r="M269" i="2"/>
  <c r="J269" i="2"/>
  <c r="G269" i="2"/>
  <c r="C269" i="2"/>
  <c r="B269" i="2"/>
  <c r="AA268" i="2"/>
  <c r="Z268" i="2"/>
  <c r="X268" i="2"/>
  <c r="W268" i="2"/>
  <c r="U268" i="2"/>
  <c r="T268" i="2"/>
  <c r="R268" i="2"/>
  <c r="Q268" i="2"/>
  <c r="O268" i="2"/>
  <c r="N268" i="2"/>
  <c r="L268" i="2"/>
  <c r="K268" i="2"/>
  <c r="I268" i="2"/>
  <c r="H268" i="2"/>
  <c r="F268" i="2"/>
  <c r="E268" i="2"/>
  <c r="AB267" i="2"/>
  <c r="Y267" i="2"/>
  <c r="U267" i="2"/>
  <c r="T267" i="2"/>
  <c r="T264" i="2" s="1"/>
  <c r="S267" i="2"/>
  <c r="P267" i="2"/>
  <c r="M267" i="2"/>
  <c r="J267" i="2"/>
  <c r="F267" i="2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L265" i="2"/>
  <c r="K265" i="2"/>
  <c r="K264" i="2" s="1"/>
  <c r="J265" i="2"/>
  <c r="G265" i="2"/>
  <c r="AA264" i="2"/>
  <c r="Z264" i="2"/>
  <c r="X264" i="2"/>
  <c r="W264" i="2"/>
  <c r="R264" i="2"/>
  <c r="Q264" i="2"/>
  <c r="O264" i="2"/>
  <c r="N264" i="2"/>
  <c r="I264" i="2"/>
  <c r="H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A261" i="2"/>
  <c r="Z261" i="2"/>
  <c r="X261" i="2"/>
  <c r="W261" i="2"/>
  <c r="U261" i="2"/>
  <c r="T261" i="2"/>
  <c r="R261" i="2"/>
  <c r="Q261" i="2"/>
  <c r="O261" i="2"/>
  <c r="N261" i="2"/>
  <c r="L261" i="2"/>
  <c r="K261" i="2"/>
  <c r="I261" i="2"/>
  <c r="H261" i="2"/>
  <c r="F261" i="2"/>
  <c r="E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L256" i="2"/>
  <c r="K256" i="2"/>
  <c r="K252" i="2" s="1"/>
  <c r="J256" i="2"/>
  <c r="G256" i="2"/>
  <c r="C256" i="2"/>
  <c r="B256" i="2"/>
  <c r="AB255" i="2"/>
  <c r="Y255" i="2"/>
  <c r="V255" i="2"/>
  <c r="S255" i="2"/>
  <c r="P255" i="2"/>
  <c r="L255" i="2"/>
  <c r="K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R252" i="2"/>
  <c r="Q252" i="2"/>
  <c r="O252" i="2"/>
  <c r="N252" i="2"/>
  <c r="L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L250" i="2"/>
  <c r="K250" i="2"/>
  <c r="J250" i="2"/>
  <c r="G250" i="2"/>
  <c r="C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A247" i="2"/>
  <c r="Z247" i="2"/>
  <c r="X247" i="2"/>
  <c r="W247" i="2"/>
  <c r="U247" i="2"/>
  <c r="T247" i="2"/>
  <c r="R247" i="2"/>
  <c r="Q247" i="2"/>
  <c r="O247" i="2"/>
  <c r="N247" i="2"/>
  <c r="L247" i="2"/>
  <c r="I247" i="2"/>
  <c r="H247" i="2"/>
  <c r="F247" i="2"/>
  <c r="E247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F243" i="2"/>
  <c r="E243" i="2"/>
  <c r="B243" i="2" s="1"/>
  <c r="AA242" i="2"/>
  <c r="Z242" i="2"/>
  <c r="B242" i="2" s="1"/>
  <c r="Y242" i="2"/>
  <c r="V242" i="2"/>
  <c r="S242" i="2"/>
  <c r="P242" i="2"/>
  <c r="M242" i="2"/>
  <c r="J242" i="2"/>
  <c r="G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U240" i="2"/>
  <c r="C240" i="2" s="1"/>
  <c r="T240" i="2"/>
  <c r="B240" i="2" s="1"/>
  <c r="S240" i="2"/>
  <c r="P240" i="2"/>
  <c r="M240" i="2"/>
  <c r="J240" i="2"/>
  <c r="G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L238" i="2"/>
  <c r="K238" i="2"/>
  <c r="K228" i="2" s="1"/>
  <c r="I238" i="2"/>
  <c r="I228" i="2" s="1"/>
  <c r="H238" i="2"/>
  <c r="H228" i="2" s="1"/>
  <c r="G238" i="2"/>
  <c r="B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U236" i="2"/>
  <c r="T236" i="2"/>
  <c r="S236" i="2"/>
  <c r="P236" i="2"/>
  <c r="M236" i="2"/>
  <c r="J236" i="2"/>
  <c r="F236" i="2"/>
  <c r="E236" i="2"/>
  <c r="AB235" i="2"/>
  <c r="Y235" i="2"/>
  <c r="V235" i="2"/>
  <c r="S235" i="2"/>
  <c r="P235" i="2"/>
  <c r="M235" i="2"/>
  <c r="J235" i="2"/>
  <c r="G235" i="2"/>
  <c r="C235" i="2"/>
  <c r="B235" i="2"/>
  <c r="AB234" i="2"/>
  <c r="X234" i="2"/>
  <c r="W234" i="2"/>
  <c r="W228" i="2" s="1"/>
  <c r="U234" i="2"/>
  <c r="T234" i="2"/>
  <c r="S234" i="2"/>
  <c r="P234" i="2"/>
  <c r="M234" i="2"/>
  <c r="J234" i="2"/>
  <c r="G234" i="2"/>
  <c r="AB233" i="2"/>
  <c r="Y233" i="2"/>
  <c r="V233" i="2"/>
  <c r="S233" i="2"/>
  <c r="P233" i="2"/>
  <c r="M233" i="2"/>
  <c r="J233" i="2"/>
  <c r="F233" i="2"/>
  <c r="E233" i="2"/>
  <c r="B233" i="2" s="1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R228" i="2"/>
  <c r="Q228" i="2"/>
  <c r="O228" i="2"/>
  <c r="N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A224" i="2"/>
  <c r="Z224" i="2"/>
  <c r="X224" i="2"/>
  <c r="W224" i="2"/>
  <c r="U224" i="2"/>
  <c r="T224" i="2"/>
  <c r="R224" i="2"/>
  <c r="Q224" i="2"/>
  <c r="O224" i="2"/>
  <c r="N224" i="2"/>
  <c r="L224" i="2"/>
  <c r="K224" i="2"/>
  <c r="I224" i="2"/>
  <c r="H224" i="2"/>
  <c r="F224" i="2"/>
  <c r="E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A220" i="2"/>
  <c r="Z220" i="2"/>
  <c r="X220" i="2"/>
  <c r="W220" i="2"/>
  <c r="U220" i="2"/>
  <c r="T220" i="2"/>
  <c r="R220" i="2"/>
  <c r="Q220" i="2"/>
  <c r="O220" i="2"/>
  <c r="N220" i="2"/>
  <c r="L220" i="2"/>
  <c r="K220" i="2"/>
  <c r="I220" i="2"/>
  <c r="H220" i="2"/>
  <c r="F220" i="2"/>
  <c r="E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A216" i="2"/>
  <c r="Z216" i="2"/>
  <c r="X216" i="2"/>
  <c r="W216" i="2"/>
  <c r="U216" i="2"/>
  <c r="T216" i="2"/>
  <c r="R216" i="2"/>
  <c r="Q216" i="2"/>
  <c r="O216" i="2"/>
  <c r="N216" i="2"/>
  <c r="L216" i="2"/>
  <c r="K216" i="2"/>
  <c r="I216" i="2"/>
  <c r="H216" i="2"/>
  <c r="F216" i="2"/>
  <c r="E216" i="2"/>
  <c r="AB214" i="2"/>
  <c r="Y214" i="2"/>
  <c r="V214" i="2"/>
  <c r="S214" i="2"/>
  <c r="P214" i="2"/>
  <c r="M214" i="2"/>
  <c r="J214" i="2"/>
  <c r="G214" i="2"/>
  <c r="C214" i="2"/>
  <c r="B214" i="2"/>
  <c r="AA213" i="2"/>
  <c r="Z213" i="2"/>
  <c r="X213" i="2"/>
  <c r="W213" i="2"/>
  <c r="U213" i="2"/>
  <c r="T213" i="2"/>
  <c r="R213" i="2"/>
  <c r="Q213" i="2"/>
  <c r="O213" i="2"/>
  <c r="N213" i="2"/>
  <c r="L213" i="2"/>
  <c r="K213" i="2"/>
  <c r="I213" i="2"/>
  <c r="H213" i="2"/>
  <c r="F213" i="2"/>
  <c r="E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R206" i="2"/>
  <c r="Q206" i="2"/>
  <c r="P206" i="2"/>
  <c r="M206" i="2"/>
  <c r="J206" i="2"/>
  <c r="G206" i="2"/>
  <c r="B206" i="2"/>
  <c r="AA205" i="2"/>
  <c r="Z205" i="2"/>
  <c r="X205" i="2"/>
  <c r="W205" i="2"/>
  <c r="U205" i="2"/>
  <c r="T205" i="2"/>
  <c r="Q205" i="2"/>
  <c r="O205" i="2"/>
  <c r="N205" i="2"/>
  <c r="L205" i="2"/>
  <c r="K205" i="2"/>
  <c r="I205" i="2"/>
  <c r="J205" i="2" s="1"/>
  <c r="H205" i="2"/>
  <c r="F205" i="2"/>
  <c r="E205" i="2"/>
  <c r="AB204" i="2"/>
  <c r="Y204" i="2"/>
  <c r="V204" i="2"/>
  <c r="S204" i="2"/>
  <c r="O204" i="2"/>
  <c r="P204" i="2" s="1"/>
  <c r="N204" i="2"/>
  <c r="M204" i="2"/>
  <c r="J204" i="2"/>
  <c r="G204" i="2"/>
  <c r="B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Z201" i="2"/>
  <c r="X201" i="2"/>
  <c r="W201" i="2"/>
  <c r="U201" i="2"/>
  <c r="T201" i="2"/>
  <c r="R201" i="2"/>
  <c r="Q201" i="2"/>
  <c r="N201" i="2"/>
  <c r="L201" i="2"/>
  <c r="K201" i="2"/>
  <c r="I201" i="2"/>
  <c r="H201" i="2"/>
  <c r="J201" i="2" s="1"/>
  <c r="F201" i="2"/>
  <c r="E201" i="2"/>
  <c r="AB200" i="2"/>
  <c r="Y200" i="2"/>
  <c r="V200" i="2"/>
  <c r="R200" i="2"/>
  <c r="S200" i="2" s="1"/>
  <c r="Q200" i="2"/>
  <c r="B200" i="2" s="1"/>
  <c r="P200" i="2"/>
  <c r="M200" i="2"/>
  <c r="J200" i="2"/>
  <c r="G200" i="2"/>
  <c r="AB199" i="2"/>
  <c r="Y199" i="2"/>
  <c r="V199" i="2"/>
  <c r="R199" i="2"/>
  <c r="Q199" i="2"/>
  <c r="B199" i="2" s="1"/>
  <c r="P199" i="2"/>
  <c r="M199" i="2"/>
  <c r="J199" i="2"/>
  <c r="G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R197" i="2"/>
  <c r="Q197" i="2"/>
  <c r="B197" i="2" s="1"/>
  <c r="P197" i="2"/>
  <c r="M197" i="2"/>
  <c r="J197" i="2"/>
  <c r="G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R190" i="2"/>
  <c r="Q190" i="2"/>
  <c r="B190" i="2" s="1"/>
  <c r="P190" i="2"/>
  <c r="M190" i="2"/>
  <c r="J190" i="2"/>
  <c r="G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S187" i="2"/>
  <c r="P187" i="2"/>
  <c r="M187" i="2"/>
  <c r="J187" i="2"/>
  <c r="G187" i="2"/>
  <c r="C187" i="2"/>
  <c r="B187" i="2"/>
  <c r="AB186" i="2"/>
  <c r="Y186" i="2"/>
  <c r="V186" i="2"/>
  <c r="S186" i="2"/>
  <c r="O186" i="2"/>
  <c r="N186" i="2"/>
  <c r="N183" i="2" s="1"/>
  <c r="M186" i="2"/>
  <c r="J186" i="2"/>
  <c r="G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A183" i="2"/>
  <c r="Z183" i="2"/>
  <c r="X183" i="2"/>
  <c r="W183" i="2"/>
  <c r="U183" i="2"/>
  <c r="T183" i="2"/>
  <c r="L183" i="2"/>
  <c r="K183" i="2"/>
  <c r="I183" i="2"/>
  <c r="H183" i="2"/>
  <c r="F183" i="2"/>
  <c r="E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R176" i="2"/>
  <c r="Q176" i="2"/>
  <c r="B176" i="2" s="1"/>
  <c r="P176" i="2"/>
  <c r="M176" i="2"/>
  <c r="J176" i="2"/>
  <c r="G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A171" i="2"/>
  <c r="Z171" i="2"/>
  <c r="X171" i="2"/>
  <c r="W171" i="2"/>
  <c r="U171" i="2"/>
  <c r="V171" i="2" s="1"/>
  <c r="T171" i="2"/>
  <c r="O171" i="2"/>
  <c r="N171" i="2"/>
  <c r="L171" i="2"/>
  <c r="M171" i="2" s="1"/>
  <c r="K171" i="2"/>
  <c r="I171" i="2"/>
  <c r="H171" i="2"/>
  <c r="F171" i="2"/>
  <c r="E171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R164" i="2"/>
  <c r="C164" i="2" s="1"/>
  <c r="Q164" i="2"/>
  <c r="B164" i="2" s="1"/>
  <c r="P164" i="2"/>
  <c r="M164" i="2"/>
  <c r="J164" i="2"/>
  <c r="G164" i="2"/>
  <c r="AA163" i="2"/>
  <c r="Z163" i="2"/>
  <c r="X163" i="2"/>
  <c r="W163" i="2"/>
  <c r="U163" i="2"/>
  <c r="T163" i="2"/>
  <c r="R163" i="2"/>
  <c r="O163" i="2"/>
  <c r="N163" i="2"/>
  <c r="L163" i="2"/>
  <c r="K163" i="2"/>
  <c r="I163" i="2"/>
  <c r="H163" i="2"/>
  <c r="F163" i="2"/>
  <c r="E163" i="2"/>
  <c r="AB162" i="2"/>
  <c r="Y162" i="2"/>
  <c r="V162" i="2"/>
  <c r="R162" i="2"/>
  <c r="Q162" i="2"/>
  <c r="B162" i="2" s="1"/>
  <c r="P162" i="2"/>
  <c r="M162" i="2"/>
  <c r="J162" i="2"/>
  <c r="G162" i="2"/>
  <c r="C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R160" i="2"/>
  <c r="Q160" i="2"/>
  <c r="B160" i="2" s="1"/>
  <c r="P160" i="2"/>
  <c r="M160" i="2"/>
  <c r="J160" i="2"/>
  <c r="G160" i="2"/>
  <c r="C160" i="2"/>
  <c r="AA159" i="2"/>
  <c r="Z159" i="2"/>
  <c r="X159" i="2"/>
  <c r="W159" i="2"/>
  <c r="U159" i="2"/>
  <c r="T159" i="2"/>
  <c r="R159" i="2"/>
  <c r="O159" i="2"/>
  <c r="N159" i="2"/>
  <c r="L159" i="2"/>
  <c r="K159" i="2"/>
  <c r="I159" i="2"/>
  <c r="H159" i="2"/>
  <c r="F159" i="2"/>
  <c r="E159" i="2"/>
  <c r="AB158" i="2"/>
  <c r="Y158" i="2"/>
  <c r="V158" i="2"/>
  <c r="S158" i="2"/>
  <c r="P158" i="2"/>
  <c r="M158" i="2"/>
  <c r="J158" i="2"/>
  <c r="G158" i="2"/>
  <c r="C158" i="2"/>
  <c r="B158" i="2"/>
  <c r="AA157" i="2"/>
  <c r="Z157" i="2"/>
  <c r="X157" i="2"/>
  <c r="W157" i="2"/>
  <c r="U157" i="2"/>
  <c r="T157" i="2"/>
  <c r="R157" i="2"/>
  <c r="Q157" i="2"/>
  <c r="O157" i="2"/>
  <c r="N157" i="2"/>
  <c r="L157" i="2"/>
  <c r="K157" i="2"/>
  <c r="I157" i="2"/>
  <c r="H157" i="2"/>
  <c r="F157" i="2"/>
  <c r="E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A153" i="2"/>
  <c r="Z153" i="2"/>
  <c r="X153" i="2"/>
  <c r="W153" i="2"/>
  <c r="U153" i="2"/>
  <c r="T153" i="2"/>
  <c r="R153" i="2"/>
  <c r="Q153" i="2"/>
  <c r="O153" i="2"/>
  <c r="N153" i="2"/>
  <c r="L153" i="2"/>
  <c r="M153" i="2" s="1"/>
  <c r="K153" i="2"/>
  <c r="I153" i="2"/>
  <c r="H153" i="2"/>
  <c r="F153" i="2"/>
  <c r="E153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A143" i="2"/>
  <c r="Z143" i="2"/>
  <c r="X143" i="2"/>
  <c r="W143" i="2"/>
  <c r="U143" i="2"/>
  <c r="T143" i="2"/>
  <c r="R143" i="2"/>
  <c r="Q143" i="2"/>
  <c r="O143" i="2"/>
  <c r="N143" i="2"/>
  <c r="L143" i="2"/>
  <c r="K143" i="2"/>
  <c r="I143" i="2"/>
  <c r="H143" i="2"/>
  <c r="F143" i="2"/>
  <c r="E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M141" i="2"/>
  <c r="J141" i="2"/>
  <c r="G141" i="2"/>
  <c r="C141" i="2"/>
  <c r="B141" i="2"/>
  <c r="AB140" i="2"/>
  <c r="Y140" i="2"/>
  <c r="V140" i="2"/>
  <c r="S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R135" i="2"/>
  <c r="Q135" i="2"/>
  <c r="P135" i="2"/>
  <c r="M135" i="2"/>
  <c r="J135" i="2"/>
  <c r="G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L131" i="2"/>
  <c r="K131" i="2"/>
  <c r="B131" i="2" s="1"/>
  <c r="J131" i="2"/>
  <c r="G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A128" i="2"/>
  <c r="Z128" i="2"/>
  <c r="X128" i="2"/>
  <c r="W128" i="2"/>
  <c r="U128" i="2"/>
  <c r="T128" i="2"/>
  <c r="O128" i="2"/>
  <c r="N128" i="2"/>
  <c r="K128" i="2"/>
  <c r="I128" i="2"/>
  <c r="H128" i="2"/>
  <c r="G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A125" i="2"/>
  <c r="Z125" i="2"/>
  <c r="X125" i="2"/>
  <c r="W125" i="2"/>
  <c r="U125" i="2"/>
  <c r="T125" i="2"/>
  <c r="R125" i="2"/>
  <c r="Q125" i="2"/>
  <c r="O125" i="2"/>
  <c r="N125" i="2"/>
  <c r="L125" i="2"/>
  <c r="K125" i="2"/>
  <c r="I125" i="2"/>
  <c r="H125" i="2"/>
  <c r="F125" i="2"/>
  <c r="E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L122" i="2"/>
  <c r="C122" i="2" s="1"/>
  <c r="K122" i="2"/>
  <c r="B122" i="2" s="1"/>
  <c r="J122" i="2"/>
  <c r="G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A113" i="2"/>
  <c r="Z113" i="2"/>
  <c r="X113" i="2"/>
  <c r="W113" i="2"/>
  <c r="U113" i="2"/>
  <c r="T113" i="2"/>
  <c r="R113" i="2"/>
  <c r="Q113" i="2"/>
  <c r="O113" i="2"/>
  <c r="N113" i="2"/>
  <c r="K113" i="2"/>
  <c r="I113" i="2"/>
  <c r="H113" i="2"/>
  <c r="F113" i="2"/>
  <c r="E113" i="2"/>
  <c r="AB111" i="2"/>
  <c r="Y111" i="2"/>
  <c r="U111" i="2"/>
  <c r="U108" i="2" s="1"/>
  <c r="T111" i="2"/>
  <c r="B111" i="2" s="1"/>
  <c r="S111" i="2"/>
  <c r="P111" i="2"/>
  <c r="M111" i="2"/>
  <c r="J111" i="2"/>
  <c r="G111" i="2"/>
  <c r="C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A108" i="2"/>
  <c r="Z108" i="2"/>
  <c r="X108" i="2"/>
  <c r="W108" i="2"/>
  <c r="R108" i="2"/>
  <c r="Q108" i="2"/>
  <c r="O108" i="2"/>
  <c r="N108" i="2"/>
  <c r="L108" i="2"/>
  <c r="K108" i="2"/>
  <c r="I108" i="2"/>
  <c r="H108" i="2"/>
  <c r="F108" i="2"/>
  <c r="E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L106" i="2"/>
  <c r="K106" i="2"/>
  <c r="B106" i="2" s="1"/>
  <c r="J106" i="2"/>
  <c r="G106" i="2"/>
  <c r="C106" i="2"/>
  <c r="AB105" i="2"/>
  <c r="Y105" i="2"/>
  <c r="V105" i="2"/>
  <c r="S105" i="2"/>
  <c r="P105" i="2"/>
  <c r="M105" i="2"/>
  <c r="J105" i="2"/>
  <c r="G105" i="2"/>
  <c r="C105" i="2"/>
  <c r="B105" i="2"/>
  <c r="AB104" i="2"/>
  <c r="Y104" i="2"/>
  <c r="V104" i="2"/>
  <c r="R104" i="2"/>
  <c r="Q104" i="2"/>
  <c r="P104" i="2"/>
  <c r="M104" i="2"/>
  <c r="J104" i="2"/>
  <c r="G104" i="2"/>
  <c r="AA103" i="2"/>
  <c r="Z103" i="2"/>
  <c r="X103" i="2"/>
  <c r="W103" i="2"/>
  <c r="U103" i="2"/>
  <c r="T103" i="2"/>
  <c r="O103" i="2"/>
  <c r="N103" i="2"/>
  <c r="L103" i="2"/>
  <c r="I103" i="2"/>
  <c r="H103" i="2"/>
  <c r="F103" i="2"/>
  <c r="E103" i="2"/>
  <c r="AB102" i="2"/>
  <c r="Y102" i="2"/>
  <c r="V102" i="2"/>
  <c r="S102" i="2"/>
  <c r="P102" i="2"/>
  <c r="L102" i="2"/>
  <c r="K102" i="2"/>
  <c r="B102" i="2" s="1"/>
  <c r="J102" i="2"/>
  <c r="G102" i="2"/>
  <c r="C102" i="2"/>
  <c r="AA101" i="2"/>
  <c r="Z101" i="2"/>
  <c r="X101" i="2"/>
  <c r="W101" i="2"/>
  <c r="U101" i="2"/>
  <c r="T101" i="2"/>
  <c r="R101" i="2"/>
  <c r="Q101" i="2"/>
  <c r="O101" i="2"/>
  <c r="N101" i="2"/>
  <c r="L101" i="2"/>
  <c r="I101" i="2"/>
  <c r="H101" i="2"/>
  <c r="F101" i="2"/>
  <c r="E101" i="2"/>
  <c r="AB99" i="2"/>
  <c r="Y99" i="2"/>
  <c r="V99" i="2"/>
  <c r="S99" i="2"/>
  <c r="P99" i="2"/>
  <c r="M99" i="2"/>
  <c r="J99" i="2"/>
  <c r="G99" i="2"/>
  <c r="C99" i="2"/>
  <c r="B99" i="2"/>
  <c r="AA98" i="2"/>
  <c r="Z98" i="2"/>
  <c r="X98" i="2"/>
  <c r="W98" i="2"/>
  <c r="U98" i="2"/>
  <c r="T98" i="2"/>
  <c r="R98" i="2"/>
  <c r="Q98" i="2"/>
  <c r="O98" i="2"/>
  <c r="N98" i="2"/>
  <c r="L98" i="2"/>
  <c r="K98" i="2"/>
  <c r="I98" i="2"/>
  <c r="H98" i="2"/>
  <c r="F98" i="2"/>
  <c r="E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S96" i="2"/>
  <c r="P96" i="2"/>
  <c r="M96" i="2"/>
  <c r="I96" i="2"/>
  <c r="C96" i="2" s="1"/>
  <c r="H96" i="2"/>
  <c r="G96" i="2"/>
  <c r="AA95" i="2"/>
  <c r="Z95" i="2"/>
  <c r="X95" i="2"/>
  <c r="W95" i="2"/>
  <c r="U95" i="2"/>
  <c r="T95" i="2"/>
  <c r="R95" i="2"/>
  <c r="Q95" i="2"/>
  <c r="O95" i="2"/>
  <c r="N95" i="2"/>
  <c r="L95" i="2"/>
  <c r="K95" i="2"/>
  <c r="F95" i="2"/>
  <c r="E95" i="2"/>
  <c r="AB94" i="2"/>
  <c r="Y94" i="2"/>
  <c r="V94" i="2"/>
  <c r="S94" i="2"/>
  <c r="P94" i="2"/>
  <c r="M94" i="2"/>
  <c r="J94" i="2"/>
  <c r="G94" i="2"/>
  <c r="C94" i="2"/>
  <c r="B94" i="2"/>
  <c r="AA93" i="2"/>
  <c r="Z93" i="2"/>
  <c r="X93" i="2"/>
  <c r="W93" i="2"/>
  <c r="U93" i="2"/>
  <c r="T93" i="2"/>
  <c r="R93" i="2"/>
  <c r="Q93" i="2"/>
  <c r="O93" i="2"/>
  <c r="N93" i="2"/>
  <c r="L93" i="2"/>
  <c r="K93" i="2"/>
  <c r="I93" i="2"/>
  <c r="H93" i="2"/>
  <c r="F93" i="2"/>
  <c r="E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L91" i="2"/>
  <c r="L89" i="2" s="1"/>
  <c r="J91" i="2"/>
  <c r="G91" i="2"/>
  <c r="B91" i="2"/>
  <c r="AB90" i="2"/>
  <c r="Y90" i="2"/>
  <c r="V90" i="2"/>
  <c r="S90" i="2"/>
  <c r="P90" i="2"/>
  <c r="M90" i="2"/>
  <c r="J90" i="2"/>
  <c r="G90" i="2"/>
  <c r="C90" i="2"/>
  <c r="B90" i="2"/>
  <c r="AA89" i="2"/>
  <c r="Z89" i="2"/>
  <c r="X89" i="2"/>
  <c r="W89" i="2"/>
  <c r="U89" i="2"/>
  <c r="T89" i="2"/>
  <c r="R89" i="2"/>
  <c r="Q89" i="2"/>
  <c r="O89" i="2"/>
  <c r="N89" i="2"/>
  <c r="K89" i="2"/>
  <c r="I89" i="2"/>
  <c r="H89" i="2"/>
  <c r="F89" i="2"/>
  <c r="E89" i="2"/>
  <c r="AA86" i="2"/>
  <c r="Z86" i="2"/>
  <c r="Z84" i="2" s="1"/>
  <c r="Z83" i="2" s="1"/>
  <c r="Y86" i="2"/>
  <c r="V86" i="2"/>
  <c r="S86" i="2"/>
  <c r="O86" i="2"/>
  <c r="P86" i="2" s="1"/>
  <c r="N86" i="2"/>
  <c r="M86" i="2"/>
  <c r="J86" i="2"/>
  <c r="G86" i="2"/>
  <c r="AB85" i="2"/>
  <c r="Y85" i="2"/>
  <c r="V85" i="2"/>
  <c r="S85" i="2"/>
  <c r="P85" i="2"/>
  <c r="M85" i="2"/>
  <c r="J85" i="2"/>
  <c r="F85" i="2"/>
  <c r="G85" i="2" s="1"/>
  <c r="E85" i="2"/>
  <c r="B85" i="2" s="1"/>
  <c r="X84" i="2"/>
  <c r="W84" i="2"/>
  <c r="W83" i="2" s="1"/>
  <c r="U84" i="2"/>
  <c r="T84" i="2"/>
  <c r="T83" i="2" s="1"/>
  <c r="R84" i="2"/>
  <c r="R83" i="2" s="1"/>
  <c r="Q84" i="2"/>
  <c r="L84" i="2"/>
  <c r="K84" i="2"/>
  <c r="K83" i="2" s="1"/>
  <c r="I84" i="2"/>
  <c r="H84" i="2"/>
  <c r="H83" i="2" s="1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O80" i="2"/>
  <c r="M80" i="2"/>
  <c r="J80" i="2"/>
  <c r="F80" i="2"/>
  <c r="E80" i="2"/>
  <c r="B80" i="2" s="1"/>
  <c r="AB79" i="2"/>
  <c r="Y79" i="2"/>
  <c r="V79" i="2"/>
  <c r="S79" i="2"/>
  <c r="P79" i="2"/>
  <c r="M79" i="2"/>
  <c r="J79" i="2"/>
  <c r="F79" i="2"/>
  <c r="C79" i="2" s="1"/>
  <c r="B79" i="2"/>
  <c r="AB78" i="2"/>
  <c r="Y78" i="2"/>
  <c r="V78" i="2"/>
  <c r="S78" i="2"/>
  <c r="P78" i="2"/>
  <c r="L78" i="2"/>
  <c r="M78" i="2" s="1"/>
  <c r="J78" i="2"/>
  <c r="F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K73" i="2"/>
  <c r="K72" i="2" s="1"/>
  <c r="AB74" i="2"/>
  <c r="Y74" i="2"/>
  <c r="V74" i="2"/>
  <c r="S74" i="2"/>
  <c r="P74" i="2"/>
  <c r="M74" i="2"/>
  <c r="J74" i="2"/>
  <c r="G74" i="2"/>
  <c r="C74" i="2"/>
  <c r="B74" i="2"/>
  <c r="AA73" i="2"/>
  <c r="AA72" i="2" s="1"/>
  <c r="Z73" i="2"/>
  <c r="Z72" i="2" s="1"/>
  <c r="X73" i="2"/>
  <c r="X72" i="2" s="1"/>
  <c r="W73" i="2"/>
  <c r="W72" i="2" s="1"/>
  <c r="U73" i="2"/>
  <c r="T73" i="2"/>
  <c r="T72" i="2" s="1"/>
  <c r="R73" i="2"/>
  <c r="Q73" i="2"/>
  <c r="Q72" i="2" s="1"/>
  <c r="N73" i="2"/>
  <c r="N72" i="2" s="1"/>
  <c r="H73" i="2"/>
  <c r="H72" i="2" s="1"/>
  <c r="E73" i="2"/>
  <c r="AB71" i="2"/>
  <c r="Y71" i="2"/>
  <c r="V71" i="2"/>
  <c r="S71" i="2"/>
  <c r="P71" i="2"/>
  <c r="L71" i="2"/>
  <c r="K71" i="2"/>
  <c r="J71" i="2"/>
  <c r="F71" i="2"/>
  <c r="E71" i="2"/>
  <c r="AB70" i="2"/>
  <c r="Y70" i="2"/>
  <c r="V70" i="2"/>
  <c r="S70" i="2"/>
  <c r="P70" i="2"/>
  <c r="L70" i="2"/>
  <c r="K70" i="2"/>
  <c r="I70" i="2"/>
  <c r="H70" i="2"/>
  <c r="G70" i="2"/>
  <c r="AB69" i="2"/>
  <c r="Y69" i="2"/>
  <c r="V69" i="2"/>
  <c r="S69" i="2"/>
  <c r="P69" i="2"/>
  <c r="M69" i="2"/>
  <c r="J69" i="2"/>
  <c r="F69" i="2"/>
  <c r="B69" i="2"/>
  <c r="AB68" i="2"/>
  <c r="Y68" i="2"/>
  <c r="U68" i="2"/>
  <c r="T68" i="2"/>
  <c r="S68" i="2"/>
  <c r="P68" i="2"/>
  <c r="M68" i="2"/>
  <c r="J68" i="2"/>
  <c r="F68" i="2"/>
  <c r="E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U65" i="2"/>
  <c r="T65" i="2"/>
  <c r="B65" i="2" s="1"/>
  <c r="S65" i="2"/>
  <c r="P65" i="2"/>
  <c r="M65" i="2"/>
  <c r="J65" i="2"/>
  <c r="G65" i="2"/>
  <c r="AB64" i="2"/>
  <c r="Y64" i="2"/>
  <c r="U64" i="2"/>
  <c r="U59" i="2" s="1"/>
  <c r="T64" i="2"/>
  <c r="S64" i="2"/>
  <c r="P64" i="2"/>
  <c r="M64" i="2"/>
  <c r="J64" i="2"/>
  <c r="F64" i="2"/>
  <c r="E64" i="2"/>
  <c r="AB63" i="2"/>
  <c r="Y63" i="2"/>
  <c r="V63" i="2"/>
  <c r="S63" i="2"/>
  <c r="P63" i="2"/>
  <c r="M63" i="2"/>
  <c r="J63" i="2"/>
  <c r="G63" i="2"/>
  <c r="C63" i="2"/>
  <c r="B63" i="2"/>
  <c r="AA62" i="2"/>
  <c r="AB62" i="2" s="1"/>
  <c r="Y62" i="2"/>
  <c r="V62" i="2"/>
  <c r="S62" i="2"/>
  <c r="P62" i="2"/>
  <c r="M62" i="2"/>
  <c r="J62" i="2"/>
  <c r="F62" i="2"/>
  <c r="G62" i="2" s="1"/>
  <c r="B62" i="2"/>
  <c r="AB61" i="2"/>
  <c r="Y61" i="2"/>
  <c r="V61" i="2"/>
  <c r="S61" i="2"/>
  <c r="P61" i="2"/>
  <c r="L61" i="2"/>
  <c r="C61" i="2" s="1"/>
  <c r="K61" i="2"/>
  <c r="J61" i="2"/>
  <c r="G61" i="2"/>
  <c r="AB60" i="2"/>
  <c r="Y60" i="2"/>
  <c r="V60" i="2"/>
  <c r="S60" i="2"/>
  <c r="P60" i="2"/>
  <c r="M60" i="2"/>
  <c r="I60" i="2"/>
  <c r="I59" i="2" s="1"/>
  <c r="I58" i="2" s="1"/>
  <c r="H60" i="2"/>
  <c r="H59" i="2" s="1"/>
  <c r="H58" i="2" s="1"/>
  <c r="G60" i="2"/>
  <c r="AA59" i="2"/>
  <c r="Z59" i="2"/>
  <c r="Z58" i="2" s="1"/>
  <c r="X59" i="2"/>
  <c r="W59" i="2"/>
  <c r="W58" i="2" s="1"/>
  <c r="R59" i="2"/>
  <c r="Q59" i="2"/>
  <c r="Q58" i="2" s="1"/>
  <c r="O59" i="2"/>
  <c r="N59" i="2"/>
  <c r="N58" i="2" s="1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M52" i="2"/>
  <c r="J52" i="2"/>
  <c r="G52" i="2"/>
  <c r="C52" i="2"/>
  <c r="B52" i="2"/>
  <c r="AA51" i="2"/>
  <c r="Z51" i="2"/>
  <c r="Z50" i="2" s="1"/>
  <c r="X51" i="2"/>
  <c r="W51" i="2"/>
  <c r="W50" i="2" s="1"/>
  <c r="U51" i="2"/>
  <c r="U50" i="2" s="1"/>
  <c r="T51" i="2"/>
  <c r="T50" i="2" s="1"/>
  <c r="R51" i="2"/>
  <c r="Q51" i="2"/>
  <c r="O51" i="2"/>
  <c r="N51" i="2"/>
  <c r="N50" i="2" s="1"/>
  <c r="L51" i="2"/>
  <c r="L50" i="2" s="1"/>
  <c r="K51" i="2"/>
  <c r="K50" i="2" s="1"/>
  <c r="I51" i="2"/>
  <c r="I50" i="2" s="1"/>
  <c r="H51" i="2"/>
  <c r="H50" i="2" s="1"/>
  <c r="F51" i="2"/>
  <c r="F50" i="2" s="1"/>
  <c r="E51" i="2"/>
  <c r="E50" i="2" s="1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R47" i="2"/>
  <c r="C47" i="2" s="1"/>
  <c r="Q47" i="2"/>
  <c r="P47" i="2"/>
  <c r="M47" i="2"/>
  <c r="J47" i="2"/>
  <c r="G47" i="2"/>
  <c r="AA46" i="2"/>
  <c r="Z46" i="2"/>
  <c r="Z45" i="2" s="1"/>
  <c r="X46" i="2"/>
  <c r="W46" i="2"/>
  <c r="U46" i="2"/>
  <c r="T46" i="2"/>
  <c r="T45" i="2" s="1"/>
  <c r="R46" i="2"/>
  <c r="R45" i="2" s="1"/>
  <c r="O46" i="2"/>
  <c r="N46" i="2"/>
  <c r="N45" i="2" s="1"/>
  <c r="L46" i="2"/>
  <c r="K46" i="2"/>
  <c r="K45" i="2" s="1"/>
  <c r="I46" i="2"/>
  <c r="I45" i="2" s="1"/>
  <c r="H46" i="2"/>
  <c r="H45" i="2" s="1"/>
  <c r="F46" i="2"/>
  <c r="E46" i="2"/>
  <c r="E45" i="2" s="1"/>
  <c r="W45" i="2"/>
  <c r="U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U42" i="2"/>
  <c r="U37" i="2" s="1"/>
  <c r="U36" i="2" s="1"/>
  <c r="T42" i="2"/>
  <c r="T37" i="2" s="1"/>
  <c r="T36" i="2" s="1"/>
  <c r="S42" i="2"/>
  <c r="P42" i="2"/>
  <c r="M42" i="2"/>
  <c r="J42" i="2"/>
  <c r="F42" i="2"/>
  <c r="C42" i="2" s="1"/>
  <c r="E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A38" i="2"/>
  <c r="Z38" i="2"/>
  <c r="X38" i="2"/>
  <c r="W38" i="2"/>
  <c r="V38" i="2"/>
  <c r="S38" i="2"/>
  <c r="P38" i="2"/>
  <c r="M38" i="2"/>
  <c r="J38" i="2"/>
  <c r="G38" i="2"/>
  <c r="W37" i="2"/>
  <c r="W36" i="2" s="1"/>
  <c r="R37" i="2"/>
  <c r="R36" i="2" s="1"/>
  <c r="Q37" i="2"/>
  <c r="Q36" i="2" s="1"/>
  <c r="O37" i="2"/>
  <c r="O36" i="2" s="1"/>
  <c r="N37" i="2"/>
  <c r="N36" i="2" s="1"/>
  <c r="L37" i="2"/>
  <c r="L36" i="2" s="1"/>
  <c r="K37" i="2"/>
  <c r="K36" i="2" s="1"/>
  <c r="I37" i="2"/>
  <c r="I36" i="2" s="1"/>
  <c r="H37" i="2"/>
  <c r="H36" i="2" s="1"/>
  <c r="F37" i="2"/>
  <c r="E37" i="2"/>
  <c r="AA35" i="2"/>
  <c r="Z35" i="2"/>
  <c r="X35" i="2"/>
  <c r="W35" i="2"/>
  <c r="Y35" i="2" s="1"/>
  <c r="U35" i="2"/>
  <c r="C35" i="2" s="1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AB33" i="2"/>
  <c r="Y33" i="2"/>
  <c r="U33" i="2"/>
  <c r="C33" i="2" s="1"/>
  <c r="T33" i="2"/>
  <c r="B33" i="2" s="1"/>
  <c r="S33" i="2"/>
  <c r="P33" i="2"/>
  <c r="M33" i="2"/>
  <c r="J33" i="2"/>
  <c r="G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A24" i="2"/>
  <c r="C24" i="2" s="1"/>
  <c r="Z24" i="2"/>
  <c r="Y24" i="2"/>
  <c r="V24" i="2"/>
  <c r="S24" i="2"/>
  <c r="P24" i="2"/>
  <c r="M24" i="2"/>
  <c r="J24" i="2"/>
  <c r="G24" i="2"/>
  <c r="X23" i="2"/>
  <c r="W23" i="2"/>
  <c r="W22" i="2" s="1"/>
  <c r="R23" i="2"/>
  <c r="R22" i="2" s="1"/>
  <c r="Q23" i="2"/>
  <c r="Q22" i="2" s="1"/>
  <c r="O23" i="2"/>
  <c r="N23" i="2"/>
  <c r="N22" i="2" s="1"/>
  <c r="L23" i="2"/>
  <c r="K23" i="2"/>
  <c r="K22" i="2" s="1"/>
  <c r="I23" i="2"/>
  <c r="H23" i="2"/>
  <c r="H22" i="2" s="1"/>
  <c r="AB21" i="2"/>
  <c r="Y21" i="2"/>
  <c r="V21" i="2"/>
  <c r="S21" i="2"/>
  <c r="P21" i="2"/>
  <c r="M21" i="2"/>
  <c r="I21" i="2"/>
  <c r="C21" i="2" s="1"/>
  <c r="H21" i="2"/>
  <c r="B21" i="2" s="1"/>
  <c r="G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C19" i="2" s="1"/>
  <c r="E19" i="2"/>
  <c r="B19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L11" i="2" s="1"/>
  <c r="K17" i="2"/>
  <c r="B17" i="2" s="1"/>
  <c r="J17" i="2"/>
  <c r="G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O11" i="2"/>
  <c r="N11" i="2"/>
  <c r="N10" i="2" s="1"/>
  <c r="H11" i="2"/>
  <c r="H10" i="2" s="1"/>
  <c r="P108" i="2" l="1"/>
  <c r="G95" i="2"/>
  <c r="Y125" i="2"/>
  <c r="S271" i="2"/>
  <c r="V84" i="2"/>
  <c r="S36" i="2"/>
  <c r="V201" i="2"/>
  <c r="G34" i="2"/>
  <c r="AB38" i="2"/>
  <c r="P98" i="2"/>
  <c r="D214" i="2"/>
  <c r="S216" i="2"/>
  <c r="Y224" i="2"/>
  <c r="G233" i="2"/>
  <c r="E228" i="2"/>
  <c r="AB252" i="2"/>
  <c r="S264" i="2"/>
  <c r="T246" i="2"/>
  <c r="U88" i="2"/>
  <c r="J98" i="2"/>
  <c r="S176" i="2"/>
  <c r="I11" i="2"/>
  <c r="Y11" i="2"/>
  <c r="G64" i="2"/>
  <c r="D64" i="2" s="1"/>
  <c r="V65" i="2"/>
  <c r="B71" i="2"/>
  <c r="M71" i="2"/>
  <c r="I95" i="2"/>
  <c r="C95" i="2" s="1"/>
  <c r="P95" i="2"/>
  <c r="V95" i="2"/>
  <c r="AB95" i="2"/>
  <c r="J163" i="2"/>
  <c r="S190" i="2"/>
  <c r="C200" i="2"/>
  <c r="AB201" i="2"/>
  <c r="S206" i="2"/>
  <c r="D206" i="2" s="1"/>
  <c r="W170" i="2"/>
  <c r="P247" i="2"/>
  <c r="B265" i="2"/>
  <c r="AB271" i="2"/>
  <c r="M275" i="2"/>
  <c r="S37" i="2"/>
  <c r="AB98" i="2"/>
  <c r="P171" i="2"/>
  <c r="AA37" i="2"/>
  <c r="S93" i="2"/>
  <c r="Y93" i="2"/>
  <c r="V113" i="2"/>
  <c r="AB125" i="2"/>
  <c r="P157" i="2"/>
  <c r="S160" i="2"/>
  <c r="S162" i="2"/>
  <c r="D162" i="2" s="1"/>
  <c r="J183" i="2"/>
  <c r="E11" i="2"/>
  <c r="E10" i="2" s="1"/>
  <c r="B34" i="2"/>
  <c r="AB35" i="2"/>
  <c r="C62" i="2"/>
  <c r="V64" i="2"/>
  <c r="S73" i="2"/>
  <c r="Y73" i="2"/>
  <c r="G79" i="2"/>
  <c r="D79" i="2" s="1"/>
  <c r="AB86" i="2"/>
  <c r="C91" i="2"/>
  <c r="M91" i="2"/>
  <c r="D91" i="2" s="1"/>
  <c r="K101" i="2"/>
  <c r="B101" i="2" s="1"/>
  <c r="M102" i="2"/>
  <c r="T108" i="2"/>
  <c r="T100" i="2" s="1"/>
  <c r="AB108" i="2"/>
  <c r="M220" i="2"/>
  <c r="T228" i="2"/>
  <c r="T215" i="2" s="1"/>
  <c r="V240" i="2"/>
  <c r="D240" i="2" s="1"/>
  <c r="M256" i="2"/>
  <c r="D256" i="2" s="1"/>
  <c r="AB264" i="2"/>
  <c r="M268" i="2"/>
  <c r="O273" i="2"/>
  <c r="O270" i="2" s="1"/>
  <c r="P274" i="2"/>
  <c r="D274" i="2" s="1"/>
  <c r="Y292" i="2"/>
  <c r="C17" i="2"/>
  <c r="B64" i="2"/>
  <c r="B70" i="2"/>
  <c r="L73" i="2"/>
  <c r="L72" i="2" s="1"/>
  <c r="M72" i="2" s="1"/>
  <c r="G101" i="2"/>
  <c r="D155" i="2"/>
  <c r="AA152" i="2"/>
  <c r="D185" i="2"/>
  <c r="D187" i="2"/>
  <c r="C190" i="2"/>
  <c r="D193" i="2"/>
  <c r="B201" i="2"/>
  <c r="D207" i="2"/>
  <c r="B267" i="2"/>
  <c r="Z23" i="2"/>
  <c r="Z22" i="2" s="1"/>
  <c r="D30" i="2"/>
  <c r="T23" i="2"/>
  <c r="T22" i="2" s="1"/>
  <c r="M37" i="2"/>
  <c r="D54" i="2"/>
  <c r="O84" i="2"/>
  <c r="O83" i="2" s="1"/>
  <c r="J101" i="2"/>
  <c r="N100" i="2"/>
  <c r="G108" i="2"/>
  <c r="S108" i="2"/>
  <c r="Y108" i="2"/>
  <c r="J113" i="2"/>
  <c r="D115" i="2"/>
  <c r="D119" i="2"/>
  <c r="P125" i="2"/>
  <c r="P186" i="2"/>
  <c r="D186" i="2" s="1"/>
  <c r="AA270" i="2"/>
  <c r="AB270" i="2" s="1"/>
  <c r="G296" i="2"/>
  <c r="P296" i="2"/>
  <c r="V296" i="2"/>
  <c r="D149" i="2"/>
  <c r="Y163" i="2"/>
  <c r="D169" i="2"/>
  <c r="K170" i="2"/>
  <c r="S220" i="2"/>
  <c r="J224" i="2"/>
  <c r="V224" i="2"/>
  <c r="D249" i="2"/>
  <c r="G252" i="2"/>
  <c r="Y252" i="2"/>
  <c r="P261" i="2"/>
  <c r="AB261" i="2"/>
  <c r="H270" i="2"/>
  <c r="X270" i="2"/>
  <c r="Z270" i="2"/>
  <c r="J275" i="2"/>
  <c r="V279" i="2"/>
  <c r="S22" i="2"/>
  <c r="D29" i="2"/>
  <c r="D92" i="2"/>
  <c r="V101" i="2"/>
  <c r="D15" i="2"/>
  <c r="V45" i="2"/>
  <c r="AB46" i="2"/>
  <c r="V89" i="2"/>
  <c r="M93" i="2"/>
  <c r="U100" i="2"/>
  <c r="D133" i="2"/>
  <c r="G171" i="2"/>
  <c r="B224" i="2"/>
  <c r="Q215" i="2"/>
  <c r="P268" i="2"/>
  <c r="V268" i="2"/>
  <c r="AB268" i="2"/>
  <c r="Y275" i="2"/>
  <c r="AB289" i="2"/>
  <c r="M23" i="2"/>
  <c r="D26" i="2"/>
  <c r="D53" i="2"/>
  <c r="D40" i="2"/>
  <c r="K88" i="2"/>
  <c r="W88" i="2"/>
  <c r="D90" i="2"/>
  <c r="Z100" i="2"/>
  <c r="C108" i="2"/>
  <c r="K152" i="2"/>
  <c r="V163" i="2"/>
  <c r="V205" i="2"/>
  <c r="Y213" i="2"/>
  <c r="M289" i="2"/>
  <c r="B216" i="2"/>
  <c r="X10" i="2"/>
  <c r="Y10" i="2" s="1"/>
  <c r="D39" i="2"/>
  <c r="D43" i="2"/>
  <c r="D48" i="2"/>
  <c r="V51" i="2"/>
  <c r="Y72" i="2"/>
  <c r="AB72" i="2"/>
  <c r="D81" i="2"/>
  <c r="J84" i="2"/>
  <c r="M89" i="2"/>
  <c r="V98" i="2"/>
  <c r="P101" i="2"/>
  <c r="V103" i="2"/>
  <c r="Y113" i="2"/>
  <c r="D121" i="2"/>
  <c r="B125" i="2"/>
  <c r="D132" i="2"/>
  <c r="D145" i="2"/>
  <c r="D148" i="2"/>
  <c r="T152" i="2"/>
  <c r="AB157" i="2"/>
  <c r="D164" i="2"/>
  <c r="D172" i="2"/>
  <c r="G183" i="2"/>
  <c r="M183" i="2"/>
  <c r="Y183" i="2"/>
  <c r="Y205" i="2"/>
  <c r="J213" i="2"/>
  <c r="P213" i="2"/>
  <c r="V220" i="2"/>
  <c r="D221" i="2"/>
  <c r="D223" i="2"/>
  <c r="D241" i="2"/>
  <c r="D253" i="2"/>
  <c r="P264" i="2"/>
  <c r="W246" i="2"/>
  <c r="S268" i="2"/>
  <c r="Y268" i="2"/>
  <c r="J273" i="2"/>
  <c r="AB273" i="2"/>
  <c r="J279" i="2"/>
  <c r="D281" i="2"/>
  <c r="D285" i="2"/>
  <c r="D14" i="2"/>
  <c r="D20" i="2"/>
  <c r="J23" i="2"/>
  <c r="P23" i="2"/>
  <c r="Y23" i="2"/>
  <c r="P36" i="2"/>
  <c r="V36" i="2"/>
  <c r="Y59" i="2"/>
  <c r="D66" i="2"/>
  <c r="Z88" i="2"/>
  <c r="G93" i="2"/>
  <c r="AB93" i="2"/>
  <c r="M95" i="2"/>
  <c r="S95" i="2"/>
  <c r="G98" i="2"/>
  <c r="M98" i="2"/>
  <c r="Q88" i="2"/>
  <c r="AB101" i="2"/>
  <c r="D105" i="2"/>
  <c r="D107" i="2"/>
  <c r="M108" i="2"/>
  <c r="G157" i="2"/>
  <c r="M157" i="2"/>
  <c r="V159" i="2"/>
  <c r="D177" i="2"/>
  <c r="D181" i="2"/>
  <c r="D194" i="2"/>
  <c r="Y201" i="2"/>
  <c r="G205" i="2"/>
  <c r="M205" i="2"/>
  <c r="S213" i="2"/>
  <c r="Y220" i="2"/>
  <c r="M261" i="2"/>
  <c r="S261" i="2"/>
  <c r="Y261" i="2"/>
  <c r="B273" i="2"/>
  <c r="T270" i="2"/>
  <c r="W291" i="2"/>
  <c r="Y291" i="2" s="1"/>
  <c r="M292" i="2"/>
  <c r="J296" i="2"/>
  <c r="S296" i="2"/>
  <c r="H9" i="2"/>
  <c r="W9" i="2"/>
  <c r="AB11" i="2"/>
  <c r="M36" i="2"/>
  <c r="G46" i="2"/>
  <c r="Y51" i="2"/>
  <c r="D57" i="2"/>
  <c r="J59" i="2"/>
  <c r="W100" i="2"/>
  <c r="Y128" i="2"/>
  <c r="D130" i="2"/>
  <c r="D140" i="2"/>
  <c r="V143" i="2"/>
  <c r="D144" i="2"/>
  <c r="W152" i="2"/>
  <c r="J159" i="2"/>
  <c r="H170" i="2"/>
  <c r="D179" i="2"/>
  <c r="V183" i="2"/>
  <c r="D212" i="2"/>
  <c r="C213" i="2"/>
  <c r="D219" i="2"/>
  <c r="H215" i="2"/>
  <c r="C224" i="2"/>
  <c r="D227" i="2"/>
  <c r="J228" i="2"/>
  <c r="D235" i="2"/>
  <c r="S252" i="2"/>
  <c r="D257" i="2"/>
  <c r="D260" i="2"/>
  <c r="Y279" i="2"/>
  <c r="K282" i="2"/>
  <c r="P292" i="2"/>
  <c r="O295" i="2"/>
  <c r="P295" i="2" s="1"/>
  <c r="B51" i="2"/>
  <c r="G71" i="2"/>
  <c r="D71" i="2" s="1"/>
  <c r="C71" i="2"/>
  <c r="D127" i="2"/>
  <c r="C143" i="2"/>
  <c r="I112" i="2"/>
  <c r="J143" i="2"/>
  <c r="C242" i="2"/>
  <c r="AA228" i="2"/>
  <c r="AA215" i="2" s="1"/>
  <c r="F11" i="2"/>
  <c r="G11" i="2" s="1"/>
  <c r="P11" i="2"/>
  <c r="V11" i="2"/>
  <c r="D13" i="2"/>
  <c r="G19" i="2"/>
  <c r="D19" i="2" s="1"/>
  <c r="S23" i="2"/>
  <c r="AA23" i="2"/>
  <c r="V35" i="2"/>
  <c r="V37" i="2"/>
  <c r="D44" i="2"/>
  <c r="J46" i="2"/>
  <c r="D49" i="2"/>
  <c r="M50" i="2"/>
  <c r="M51" i="2"/>
  <c r="X58" i="2"/>
  <c r="Y58" i="2" s="1"/>
  <c r="C60" i="2"/>
  <c r="AB73" i="2"/>
  <c r="D75" i="2"/>
  <c r="D76" i="2"/>
  <c r="AA84" i="2"/>
  <c r="AB84" i="2" s="1"/>
  <c r="D139" i="2"/>
  <c r="G143" i="2"/>
  <c r="B143" i="2"/>
  <c r="Z152" i="2"/>
  <c r="AB153" i="2"/>
  <c r="C69" i="2"/>
  <c r="G69" i="2"/>
  <c r="D69" i="2" s="1"/>
  <c r="J89" i="2"/>
  <c r="B135" i="2"/>
  <c r="Q128" i="2"/>
  <c r="Q112" i="2" s="1"/>
  <c r="D12" i="2"/>
  <c r="D27" i="2"/>
  <c r="D32" i="2"/>
  <c r="B35" i="2"/>
  <c r="J45" i="2"/>
  <c r="C64" i="2"/>
  <c r="D65" i="2"/>
  <c r="Q83" i="2"/>
  <c r="S83" i="2" s="1"/>
  <c r="S84" i="2"/>
  <c r="B89" i="2"/>
  <c r="J93" i="2"/>
  <c r="J96" i="2"/>
  <c r="D96" i="2" s="1"/>
  <c r="H95" i="2"/>
  <c r="H88" i="2" s="1"/>
  <c r="G103" i="2"/>
  <c r="F100" i="2"/>
  <c r="O152" i="2"/>
  <c r="P153" i="2"/>
  <c r="V284" i="2"/>
  <c r="U283" i="2"/>
  <c r="V283" i="2" s="1"/>
  <c r="G78" i="2"/>
  <c r="D78" i="2" s="1"/>
  <c r="C78" i="2"/>
  <c r="J11" i="2"/>
  <c r="S11" i="2"/>
  <c r="D16" i="2"/>
  <c r="D18" i="2"/>
  <c r="J21" i="2"/>
  <c r="D21" i="2" s="1"/>
  <c r="D25" i="2"/>
  <c r="D31" i="2"/>
  <c r="V34" i="2"/>
  <c r="G37" i="2"/>
  <c r="F36" i="2"/>
  <c r="G42" i="2"/>
  <c r="S47" i="2"/>
  <c r="D47" i="2" s="1"/>
  <c r="X50" i="2"/>
  <c r="Y50" i="2" s="1"/>
  <c r="J50" i="2"/>
  <c r="D55" i="2"/>
  <c r="F59" i="2"/>
  <c r="D62" i="2"/>
  <c r="C65" i="2"/>
  <c r="D67" i="2"/>
  <c r="B96" i="2"/>
  <c r="S101" i="2"/>
  <c r="C104" i="2"/>
  <c r="R103" i="2"/>
  <c r="R100" i="2" s="1"/>
  <c r="D28" i="2"/>
  <c r="V33" i="2"/>
  <c r="D33" i="2" s="1"/>
  <c r="J36" i="2"/>
  <c r="B38" i="2"/>
  <c r="P46" i="2"/>
  <c r="D52" i="2"/>
  <c r="T59" i="2"/>
  <c r="T58" i="2" s="1"/>
  <c r="T9" i="2" s="1"/>
  <c r="B68" i="2"/>
  <c r="D82" i="2"/>
  <c r="E88" i="2"/>
  <c r="N88" i="2"/>
  <c r="T88" i="2"/>
  <c r="Y89" i="2"/>
  <c r="B93" i="2"/>
  <c r="P93" i="2"/>
  <c r="V93" i="2"/>
  <c r="Y95" i="2"/>
  <c r="D97" i="2"/>
  <c r="S98" i="2"/>
  <c r="Y98" i="2"/>
  <c r="O100" i="2"/>
  <c r="AA100" i="2"/>
  <c r="D102" i="2"/>
  <c r="J103" i="2"/>
  <c r="P103" i="2"/>
  <c r="AB103" i="2"/>
  <c r="S113" i="2"/>
  <c r="W112" i="2"/>
  <c r="D114" i="2"/>
  <c r="D120" i="2"/>
  <c r="M125" i="2"/>
  <c r="D126" i="2"/>
  <c r="J128" i="2"/>
  <c r="S135" i="2"/>
  <c r="D135" i="2" s="1"/>
  <c r="D138" i="2"/>
  <c r="Z112" i="2"/>
  <c r="D147" i="2"/>
  <c r="D154" i="2"/>
  <c r="D203" i="2"/>
  <c r="I215" i="2"/>
  <c r="J216" i="2"/>
  <c r="M224" i="2"/>
  <c r="C236" i="2"/>
  <c r="U228" i="2"/>
  <c r="V228" i="2" s="1"/>
  <c r="Z246" i="2"/>
  <c r="AB247" i="2"/>
  <c r="B279" i="2"/>
  <c r="Q282" i="2"/>
  <c r="X295" i="2"/>
  <c r="Y295" i="2" s="1"/>
  <c r="Y296" i="2"/>
  <c r="D77" i="2"/>
  <c r="D85" i="2"/>
  <c r="C86" i="2"/>
  <c r="B86" i="2"/>
  <c r="D94" i="2"/>
  <c r="D109" i="2"/>
  <c r="T112" i="2"/>
  <c r="D118" i="2"/>
  <c r="D124" i="2"/>
  <c r="D137" i="2"/>
  <c r="D142" i="2"/>
  <c r="D146" i="2"/>
  <c r="AB171" i="2"/>
  <c r="AA170" i="2"/>
  <c r="S199" i="2"/>
  <c r="D199" i="2" s="1"/>
  <c r="R183" i="2"/>
  <c r="D210" i="2"/>
  <c r="B213" i="2"/>
  <c r="D231" i="2"/>
  <c r="E215" i="2"/>
  <c r="F283" i="2"/>
  <c r="G283" i="2" s="1"/>
  <c r="C284" i="2"/>
  <c r="G284" i="2"/>
  <c r="V289" i="2"/>
  <c r="T288" i="2"/>
  <c r="V288" i="2" s="1"/>
  <c r="B98" i="2"/>
  <c r="D99" i="2"/>
  <c r="L100" i="2"/>
  <c r="S104" i="2"/>
  <c r="D104" i="2" s="1"/>
  <c r="M106" i="2"/>
  <c r="D106" i="2" s="1"/>
  <c r="D110" i="2"/>
  <c r="B113" i="2"/>
  <c r="D117" i="2"/>
  <c r="D123" i="2"/>
  <c r="N112" i="2"/>
  <c r="V128" i="2"/>
  <c r="D134" i="2"/>
  <c r="D141" i="2"/>
  <c r="S143" i="2"/>
  <c r="D150" i="2"/>
  <c r="S153" i="2"/>
  <c r="Y153" i="2"/>
  <c r="D156" i="2"/>
  <c r="D167" i="2"/>
  <c r="N170" i="2"/>
  <c r="D175" i="2"/>
  <c r="G236" i="2"/>
  <c r="G243" i="2"/>
  <c r="D243" i="2" s="1"/>
  <c r="F228" i="2"/>
  <c r="G228" i="2" s="1"/>
  <c r="C243" i="2"/>
  <c r="H246" i="2"/>
  <c r="L270" i="2"/>
  <c r="M273" i="2"/>
  <c r="Y273" i="2"/>
  <c r="N275" i="2"/>
  <c r="N270" i="2" s="1"/>
  <c r="P276" i="2"/>
  <c r="D276" i="2" s="1"/>
  <c r="M279" i="2"/>
  <c r="K270" i="2"/>
  <c r="B289" i="2"/>
  <c r="I288" i="2"/>
  <c r="J288" i="2" s="1"/>
  <c r="J289" i="2"/>
  <c r="H152" i="2"/>
  <c r="S157" i="2"/>
  <c r="Y157" i="2"/>
  <c r="M159" i="2"/>
  <c r="Y159" i="2"/>
  <c r="D168" i="2"/>
  <c r="J171" i="2"/>
  <c r="J170" i="2" s="1"/>
  <c r="D178" i="2"/>
  <c r="AB183" i="2"/>
  <c r="D189" i="2"/>
  <c r="D192" i="2"/>
  <c r="S197" i="2"/>
  <c r="D197" i="2" s="1"/>
  <c r="D198" i="2"/>
  <c r="G201" i="2"/>
  <c r="S201" i="2"/>
  <c r="D202" i="2"/>
  <c r="D211" i="2"/>
  <c r="V213" i="2"/>
  <c r="AB213" i="2"/>
  <c r="O215" i="2"/>
  <c r="D218" i="2"/>
  <c r="J220" i="2"/>
  <c r="D222" i="2"/>
  <c r="G224" i="2"/>
  <c r="D226" i="2"/>
  <c r="D230" i="2"/>
  <c r="C233" i="2"/>
  <c r="D237" i="2"/>
  <c r="D245" i="2"/>
  <c r="D259" i="2"/>
  <c r="D263" i="2"/>
  <c r="J264" i="2"/>
  <c r="G267" i="2"/>
  <c r="J268" i="2"/>
  <c r="C271" i="2"/>
  <c r="S273" i="2"/>
  <c r="V275" i="2"/>
  <c r="S279" i="2"/>
  <c r="D280" i="2"/>
  <c r="M284" i="2"/>
  <c r="AB292" i="2"/>
  <c r="D293" i="2"/>
  <c r="D294" i="2"/>
  <c r="D161" i="2"/>
  <c r="M163" i="2"/>
  <c r="D166" i="2"/>
  <c r="Y171" i="2"/>
  <c r="D174" i="2"/>
  <c r="D182" i="2"/>
  <c r="D184" i="2"/>
  <c r="D188" i="2"/>
  <c r="D191" i="2"/>
  <c r="D196" i="2"/>
  <c r="M201" i="2"/>
  <c r="D209" i="2"/>
  <c r="G213" i="2"/>
  <c r="M213" i="2"/>
  <c r="G216" i="2"/>
  <c r="M216" i="2"/>
  <c r="V216" i="2"/>
  <c r="D217" i="2"/>
  <c r="B220" i="2"/>
  <c r="D225" i="2"/>
  <c r="D229" i="2"/>
  <c r="D244" i="2"/>
  <c r="D254" i="2"/>
  <c r="D258" i="2"/>
  <c r="D262" i="2"/>
  <c r="D266" i="2"/>
  <c r="B268" i="2"/>
  <c r="D272" i="2"/>
  <c r="AB275" i="2"/>
  <c r="D278" i="2"/>
  <c r="S284" i="2"/>
  <c r="D286" i="2"/>
  <c r="AB295" i="2"/>
  <c r="D158" i="2"/>
  <c r="D160" i="2"/>
  <c r="D165" i="2"/>
  <c r="T170" i="2"/>
  <c r="Z170" i="2"/>
  <c r="D173" i="2"/>
  <c r="D176" i="2"/>
  <c r="D180" i="2"/>
  <c r="D190" i="2"/>
  <c r="D195" i="2"/>
  <c r="D200" i="2"/>
  <c r="D204" i="2"/>
  <c r="B205" i="2"/>
  <c r="P205" i="2"/>
  <c r="AB205" i="2"/>
  <c r="D208" i="2"/>
  <c r="W215" i="2"/>
  <c r="C220" i="2"/>
  <c r="D233" i="2"/>
  <c r="D239" i="2"/>
  <c r="N246" i="2"/>
  <c r="S247" i="2"/>
  <c r="Y247" i="2"/>
  <c r="B252" i="2"/>
  <c r="J252" i="2"/>
  <c r="P252" i="2"/>
  <c r="M255" i="2"/>
  <c r="D255" i="2" s="1"/>
  <c r="G261" i="2"/>
  <c r="D269" i="2"/>
  <c r="W270" i="2"/>
  <c r="Y270" i="2" s="1"/>
  <c r="E270" i="2"/>
  <c r="U270" i="2"/>
  <c r="J284" i="2"/>
  <c r="Y289" i="2"/>
  <c r="D290" i="2"/>
  <c r="L291" i="2"/>
  <c r="M291" i="2" s="1"/>
  <c r="S292" i="2"/>
  <c r="AB296" i="2"/>
  <c r="D297" i="2"/>
  <c r="L10" i="2"/>
  <c r="I10" i="2"/>
  <c r="U10" i="2"/>
  <c r="R10" i="2"/>
  <c r="K11" i="2"/>
  <c r="K10" i="2" s="1"/>
  <c r="M17" i="2"/>
  <c r="D17" i="2" s="1"/>
  <c r="L22" i="2"/>
  <c r="M22" i="2" s="1"/>
  <c r="X22" i="2"/>
  <c r="Y22" i="2" s="1"/>
  <c r="U23" i="2"/>
  <c r="B24" i="2"/>
  <c r="AB24" i="2"/>
  <c r="D24" i="2" s="1"/>
  <c r="J37" i="2"/>
  <c r="C38" i="2"/>
  <c r="O45" i="2"/>
  <c r="P45" i="2" s="1"/>
  <c r="M46" i="2"/>
  <c r="L45" i="2"/>
  <c r="M45" i="2" s="1"/>
  <c r="V46" i="2"/>
  <c r="B47" i="2"/>
  <c r="Q46" i="2"/>
  <c r="J51" i="2"/>
  <c r="U58" i="2"/>
  <c r="AB59" i="2"/>
  <c r="B61" i="2"/>
  <c r="K59" i="2"/>
  <c r="K58" i="2" s="1"/>
  <c r="I73" i="2"/>
  <c r="V73" i="2"/>
  <c r="U72" i="2"/>
  <c r="V72" i="2" s="1"/>
  <c r="G80" i="2"/>
  <c r="C80" i="2"/>
  <c r="F73" i="2"/>
  <c r="G89" i="2"/>
  <c r="C89" i="2"/>
  <c r="F88" i="2"/>
  <c r="AB89" i="2"/>
  <c r="O22" i="2"/>
  <c r="P22" i="2" s="1"/>
  <c r="AA22" i="2"/>
  <c r="O10" i="2"/>
  <c r="AA10" i="2"/>
  <c r="E22" i="2"/>
  <c r="I22" i="2"/>
  <c r="J22" i="2" s="1"/>
  <c r="F23" i="2"/>
  <c r="E36" i="2"/>
  <c r="P37" i="2"/>
  <c r="Z37" i="2"/>
  <c r="Z36" i="2" s="1"/>
  <c r="Y38" i="2"/>
  <c r="D38" i="2" s="1"/>
  <c r="X37" i="2"/>
  <c r="D41" i="2"/>
  <c r="B42" i="2"/>
  <c r="V42" i="2"/>
  <c r="F45" i="2"/>
  <c r="AA45" i="2"/>
  <c r="AB45" i="2" s="1"/>
  <c r="Q50" i="2"/>
  <c r="B50" i="2" s="1"/>
  <c r="G51" i="2"/>
  <c r="C51" i="2"/>
  <c r="P51" i="2"/>
  <c r="D56" i="2"/>
  <c r="E59" i="2"/>
  <c r="S59" i="2"/>
  <c r="R58" i="2"/>
  <c r="S58" i="2" s="1"/>
  <c r="B60" i="2"/>
  <c r="J60" i="2"/>
  <c r="D60" i="2" s="1"/>
  <c r="L59" i="2"/>
  <c r="M61" i="2"/>
  <c r="D61" i="2" s="1"/>
  <c r="D63" i="2"/>
  <c r="V68" i="2"/>
  <c r="J70" i="2"/>
  <c r="D74" i="2"/>
  <c r="M84" i="2"/>
  <c r="Y84" i="2"/>
  <c r="D86" i="2"/>
  <c r="S89" i="2"/>
  <c r="R88" i="2"/>
  <c r="Y46" i="2"/>
  <c r="X45" i="2"/>
  <c r="Y45" i="2" s="1"/>
  <c r="J58" i="2"/>
  <c r="F58" i="2"/>
  <c r="B73" i="2"/>
  <c r="E72" i="2"/>
  <c r="B72" i="2" s="1"/>
  <c r="C34" i="2"/>
  <c r="AA36" i="2"/>
  <c r="C46" i="2"/>
  <c r="G50" i="2"/>
  <c r="V50" i="2"/>
  <c r="S51" i="2"/>
  <c r="R50" i="2"/>
  <c r="AB51" i="2"/>
  <c r="P59" i="2"/>
  <c r="G68" i="2"/>
  <c r="M70" i="2"/>
  <c r="C70" i="2"/>
  <c r="P80" i="2"/>
  <c r="O73" i="2"/>
  <c r="AA83" i="2"/>
  <c r="AB83" i="2" s="1"/>
  <c r="P89" i="2"/>
  <c r="L83" i="2"/>
  <c r="M83" i="2" s="1"/>
  <c r="X83" i="2"/>
  <c r="Y83" i="2" s="1"/>
  <c r="E84" i="2"/>
  <c r="O88" i="2"/>
  <c r="AA88" i="2"/>
  <c r="C93" i="2"/>
  <c r="H100" i="2"/>
  <c r="C101" i="2"/>
  <c r="Y101" i="2"/>
  <c r="X100" i="2"/>
  <c r="Y103" i="2"/>
  <c r="J108" i="2"/>
  <c r="V111" i="2"/>
  <c r="D111" i="2" s="1"/>
  <c r="E112" i="2"/>
  <c r="U112" i="2"/>
  <c r="G113" i="2"/>
  <c r="K112" i="2"/>
  <c r="AB113" i="2"/>
  <c r="AA112" i="2"/>
  <c r="C131" i="2"/>
  <c r="L128" i="2"/>
  <c r="C135" i="2"/>
  <c r="G153" i="2"/>
  <c r="B157" i="2"/>
  <c r="V157" i="2"/>
  <c r="G163" i="2"/>
  <c r="C163" i="2"/>
  <c r="O50" i="2"/>
  <c r="P50" i="2" s="1"/>
  <c r="AA50" i="2"/>
  <c r="AB50" i="2" s="1"/>
  <c r="O58" i="2"/>
  <c r="P58" i="2" s="1"/>
  <c r="AA58" i="2"/>
  <c r="AB58" i="2" s="1"/>
  <c r="C68" i="2"/>
  <c r="R72" i="2"/>
  <c r="S72" i="2" s="1"/>
  <c r="I83" i="2"/>
  <c r="J83" i="2" s="1"/>
  <c r="U83" i="2"/>
  <c r="V83" i="2" s="1"/>
  <c r="F84" i="2"/>
  <c r="N84" i="2"/>
  <c r="N83" i="2" s="1"/>
  <c r="N9" i="2" s="1"/>
  <c r="C85" i="2"/>
  <c r="L88" i="2"/>
  <c r="X88" i="2"/>
  <c r="C98" i="2"/>
  <c r="E100" i="2"/>
  <c r="I100" i="2"/>
  <c r="M101" i="2"/>
  <c r="K103" i="2"/>
  <c r="K100" i="2" s="1"/>
  <c r="F112" i="2"/>
  <c r="H112" i="2"/>
  <c r="D116" i="2"/>
  <c r="J125" i="2"/>
  <c r="S125" i="2"/>
  <c r="R128" i="2"/>
  <c r="AB128" i="2"/>
  <c r="D129" i="2"/>
  <c r="M131" i="2"/>
  <c r="D131" i="2" s="1"/>
  <c r="D136" i="2"/>
  <c r="P143" i="2"/>
  <c r="Y143" i="2"/>
  <c r="D151" i="2"/>
  <c r="L152" i="2"/>
  <c r="N152" i="2"/>
  <c r="P159" i="2"/>
  <c r="AB159" i="2"/>
  <c r="B104" i="2"/>
  <c r="Q103" i="2"/>
  <c r="Q100" i="2" s="1"/>
  <c r="P113" i="2"/>
  <c r="O112" i="2"/>
  <c r="M122" i="2"/>
  <c r="D122" i="2" s="1"/>
  <c r="L113" i="2"/>
  <c r="J153" i="2"/>
  <c r="I152" i="2"/>
  <c r="J152" i="2" s="1"/>
  <c r="G159" i="2"/>
  <c r="C159" i="2"/>
  <c r="V108" i="2"/>
  <c r="G125" i="2"/>
  <c r="V125" i="2"/>
  <c r="P128" i="2"/>
  <c r="M143" i="2"/>
  <c r="AB143" i="2"/>
  <c r="X152" i="2"/>
  <c r="B153" i="2"/>
  <c r="E152" i="2"/>
  <c r="V153" i="2"/>
  <c r="J157" i="2"/>
  <c r="P163" i="2"/>
  <c r="AB163" i="2"/>
  <c r="U152" i="2"/>
  <c r="V152" i="2" s="1"/>
  <c r="E170" i="2"/>
  <c r="I170" i="2"/>
  <c r="U170" i="2"/>
  <c r="R171" i="2"/>
  <c r="C171" i="2" s="1"/>
  <c r="C176" i="2"/>
  <c r="C186" i="2"/>
  <c r="C204" i="2"/>
  <c r="K215" i="2"/>
  <c r="C216" i="2"/>
  <c r="Y216" i="2"/>
  <c r="G220" i="2"/>
  <c r="P220" i="2"/>
  <c r="V234" i="2"/>
  <c r="B236" i="2"/>
  <c r="V236" i="2"/>
  <c r="AB242" i="2"/>
  <c r="D242" i="2" s="1"/>
  <c r="X246" i="2"/>
  <c r="V247" i="2"/>
  <c r="M250" i="2"/>
  <c r="D250" i="2" s="1"/>
  <c r="C252" i="2"/>
  <c r="M252" i="2"/>
  <c r="V252" i="2"/>
  <c r="B261" i="2"/>
  <c r="V261" i="2"/>
  <c r="X112" i="2"/>
  <c r="C125" i="2"/>
  <c r="F152" i="2"/>
  <c r="R152" i="2"/>
  <c r="C153" i="2"/>
  <c r="C157" i="2"/>
  <c r="Q159" i="2"/>
  <c r="B159" i="2" s="1"/>
  <c r="Q163" i="2"/>
  <c r="B163" i="2" s="1"/>
  <c r="F170" i="2"/>
  <c r="Q183" i="2"/>
  <c r="B183" i="2" s="1"/>
  <c r="C197" i="2"/>
  <c r="C199" i="2"/>
  <c r="U215" i="2"/>
  <c r="P224" i="2"/>
  <c r="S228" i="2"/>
  <c r="Z228" i="2"/>
  <c r="D232" i="2"/>
  <c r="B234" i="2"/>
  <c r="J238" i="2"/>
  <c r="AA246" i="2"/>
  <c r="G247" i="2"/>
  <c r="D248" i="2"/>
  <c r="D251" i="2"/>
  <c r="Q246" i="2"/>
  <c r="Y264" i="2"/>
  <c r="M265" i="2"/>
  <c r="D265" i="2" s="1"/>
  <c r="L264" i="2"/>
  <c r="C265" i="2"/>
  <c r="V267" i="2"/>
  <c r="D267" i="2" s="1"/>
  <c r="G268" i="2"/>
  <c r="AB216" i="2"/>
  <c r="X228" i="2"/>
  <c r="Y234" i="2"/>
  <c r="C234" i="2"/>
  <c r="L170" i="2"/>
  <c r="X170" i="2"/>
  <c r="Q171" i="2"/>
  <c r="B171" i="2" s="1"/>
  <c r="O183" i="2"/>
  <c r="C183" i="2" s="1"/>
  <c r="O201" i="2"/>
  <c r="P201" i="2" s="1"/>
  <c r="R205" i="2"/>
  <c r="S205" i="2" s="1"/>
  <c r="C206" i="2"/>
  <c r="N215" i="2"/>
  <c r="R215" i="2"/>
  <c r="P216" i="2"/>
  <c r="AB220" i="2"/>
  <c r="S224" i="2"/>
  <c r="AB224" i="2"/>
  <c r="P228" i="2"/>
  <c r="L228" i="2"/>
  <c r="M238" i="2"/>
  <c r="C238" i="2"/>
  <c r="O246" i="2"/>
  <c r="J247" i="2"/>
  <c r="B250" i="2"/>
  <c r="K247" i="2"/>
  <c r="M247" i="2" s="1"/>
  <c r="J261" i="2"/>
  <c r="I246" i="2"/>
  <c r="E264" i="2"/>
  <c r="U264" i="2"/>
  <c r="C268" i="2"/>
  <c r="I270" i="2"/>
  <c r="Q270" i="2"/>
  <c r="P271" i="2"/>
  <c r="G273" i="2"/>
  <c r="C273" i="2"/>
  <c r="P273" i="2"/>
  <c r="G277" i="2"/>
  <c r="D277" i="2" s="1"/>
  <c r="B277" i="2"/>
  <c r="G279" i="2"/>
  <c r="C279" i="2"/>
  <c r="AB279" i="2"/>
  <c r="P284" i="2"/>
  <c r="O283" i="2"/>
  <c r="T282" i="2"/>
  <c r="B292" i="2"/>
  <c r="E291" i="2"/>
  <c r="V292" i="2"/>
  <c r="U291" i="2"/>
  <c r="R246" i="2"/>
  <c r="C247" i="2"/>
  <c r="C261" i="2"/>
  <c r="F264" i="2"/>
  <c r="C267" i="2"/>
  <c r="F270" i="2"/>
  <c r="R270" i="2"/>
  <c r="M271" i="2"/>
  <c r="V271" i="2"/>
  <c r="V273" i="2"/>
  <c r="G275" i="2"/>
  <c r="C275" i="2"/>
  <c r="AB284" i="2"/>
  <c r="AA283" i="2"/>
  <c r="D287" i="2"/>
  <c r="P289" i="2"/>
  <c r="G292" i="2"/>
  <c r="L295" i="2"/>
  <c r="G289" i="2"/>
  <c r="C289" i="2"/>
  <c r="F288" i="2"/>
  <c r="B271" i="2"/>
  <c r="J271" i="2"/>
  <c r="Y271" i="2"/>
  <c r="S275" i="2"/>
  <c r="P279" i="2"/>
  <c r="S283" i="2"/>
  <c r="B284" i="2"/>
  <c r="Y284" i="2"/>
  <c r="S289" i="2"/>
  <c r="R288" i="2"/>
  <c r="S288" i="2" s="1"/>
  <c r="J292" i="2"/>
  <c r="I291" i="2"/>
  <c r="H283" i="2"/>
  <c r="L283" i="2"/>
  <c r="X283" i="2"/>
  <c r="O288" i="2"/>
  <c r="P288" i="2" s="1"/>
  <c r="W288" i="2"/>
  <c r="Y288" i="2" s="1"/>
  <c r="AA288" i="2"/>
  <c r="AB288" i="2" s="1"/>
  <c r="F291" i="2"/>
  <c r="N291" i="2"/>
  <c r="P291" i="2" s="1"/>
  <c r="R291" i="2"/>
  <c r="S291" i="2" s="1"/>
  <c r="Z291" i="2"/>
  <c r="AB291" i="2" s="1"/>
  <c r="C292" i="2"/>
  <c r="F295" i="2"/>
  <c r="R295" i="2"/>
  <c r="S295" i="2" s="1"/>
  <c r="C296" i="2"/>
  <c r="K296" i="2"/>
  <c r="K295" i="2" s="1"/>
  <c r="M298" i="2"/>
  <c r="D298" i="2" s="1"/>
  <c r="E295" i="2"/>
  <c r="I295" i="2"/>
  <c r="J295" i="2" s="1"/>
  <c r="U295" i="2"/>
  <c r="V295" i="2" s="1"/>
  <c r="Z9" i="2" l="1"/>
  <c r="D205" i="2"/>
  <c r="Y246" i="2"/>
  <c r="J112" i="2"/>
  <c r="V270" i="2"/>
  <c r="P100" i="2"/>
  <c r="D34" i="2"/>
  <c r="D68" i="2"/>
  <c r="B228" i="2"/>
  <c r="B108" i="2"/>
  <c r="AB152" i="2"/>
  <c r="D35" i="2"/>
  <c r="AB22" i="2"/>
  <c r="AB23" i="2"/>
  <c r="AB37" i="2"/>
  <c r="B22" i="2"/>
  <c r="B23" i="2"/>
  <c r="C59" i="2"/>
  <c r="J270" i="2"/>
  <c r="D234" i="2"/>
  <c r="Y100" i="2"/>
  <c r="G59" i="2"/>
  <c r="I88" i="2"/>
  <c r="G170" i="2"/>
  <c r="P270" i="2"/>
  <c r="P215" i="2"/>
  <c r="D236" i="2"/>
  <c r="D143" i="2"/>
  <c r="D125" i="2"/>
  <c r="B128" i="2"/>
  <c r="D108" i="2"/>
  <c r="D70" i="2"/>
  <c r="M73" i="2"/>
  <c r="V100" i="2"/>
  <c r="AB112" i="2"/>
  <c r="J95" i="2"/>
  <c r="D95" i="2" s="1"/>
  <c r="F282" i="2"/>
  <c r="Y112" i="2"/>
  <c r="P152" i="2"/>
  <c r="AB100" i="2"/>
  <c r="Y170" i="2"/>
  <c r="D292" i="2"/>
  <c r="V112" i="2"/>
  <c r="B296" i="2"/>
  <c r="M170" i="2"/>
  <c r="D238" i="2"/>
  <c r="S215" i="2"/>
  <c r="D201" i="2"/>
  <c r="D157" i="2"/>
  <c r="M152" i="2"/>
  <c r="J100" i="2"/>
  <c r="D42" i="2"/>
  <c r="C11" i="2"/>
  <c r="C228" i="2"/>
  <c r="D213" i="2"/>
  <c r="J215" i="2"/>
  <c r="F215" i="2"/>
  <c r="C201" i="2"/>
  <c r="C103" i="2"/>
  <c r="D284" i="2"/>
  <c r="S270" i="2"/>
  <c r="D216" i="2"/>
  <c r="V215" i="2"/>
  <c r="D101" i="2"/>
  <c r="F10" i="2"/>
  <c r="G10" i="2" s="1"/>
  <c r="V170" i="2"/>
  <c r="B95" i="2"/>
  <c r="W87" i="2"/>
  <c r="D268" i="2"/>
  <c r="D224" i="2"/>
  <c r="M295" i="2"/>
  <c r="AB246" i="2"/>
  <c r="Y152" i="2"/>
  <c r="V58" i="2"/>
  <c r="K9" i="2"/>
  <c r="AB170" i="2"/>
  <c r="D98" i="2"/>
  <c r="D93" i="2"/>
  <c r="N87" i="2"/>
  <c r="J88" i="2"/>
  <c r="B88" i="2"/>
  <c r="T87" i="2"/>
  <c r="B270" i="2"/>
  <c r="P112" i="2"/>
  <c r="M103" i="2"/>
  <c r="S50" i="2"/>
  <c r="D50" i="2" s="1"/>
  <c r="P275" i="2"/>
  <c r="D275" i="2" s="1"/>
  <c r="J246" i="2"/>
  <c r="D252" i="2"/>
  <c r="AB36" i="2"/>
  <c r="B36" i="2"/>
  <c r="B37" i="2"/>
  <c r="B275" i="2"/>
  <c r="V59" i="2"/>
  <c r="Z282" i="2"/>
  <c r="D261" i="2"/>
  <c r="P246" i="2"/>
  <c r="V88" i="2"/>
  <c r="M270" i="2"/>
  <c r="S128" i="2"/>
  <c r="R112" i="2"/>
  <c r="S112" i="2" s="1"/>
  <c r="D153" i="2"/>
  <c r="D289" i="2"/>
  <c r="J291" i="2"/>
  <c r="I282" i="2"/>
  <c r="M296" i="2"/>
  <c r="D296" i="2" s="1"/>
  <c r="N282" i="2"/>
  <c r="G270" i="2"/>
  <c r="C270" i="2"/>
  <c r="D279" i="2"/>
  <c r="B264" i="2"/>
  <c r="E246" i="2"/>
  <c r="B247" i="2"/>
  <c r="K246" i="2"/>
  <c r="K87" i="2" s="1"/>
  <c r="C100" i="2"/>
  <c r="Z215" i="2"/>
  <c r="Z87" i="2" s="1"/>
  <c r="B100" i="2"/>
  <c r="S163" i="2"/>
  <c r="D163" i="2" s="1"/>
  <c r="C128" i="2"/>
  <c r="M128" i="2"/>
  <c r="B112" i="2"/>
  <c r="P88" i="2"/>
  <c r="S103" i="2"/>
  <c r="O72" i="2"/>
  <c r="P72" i="2" s="1"/>
  <c r="P73" i="2"/>
  <c r="C50" i="2"/>
  <c r="P84" i="2"/>
  <c r="S88" i="2"/>
  <c r="G88" i="2"/>
  <c r="C88" i="2"/>
  <c r="B46" i="2"/>
  <c r="Q45" i="2"/>
  <c r="S10" i="2"/>
  <c r="R9" i="2"/>
  <c r="J10" i="2"/>
  <c r="M11" i="2"/>
  <c r="D11" i="2" s="1"/>
  <c r="R282" i="2"/>
  <c r="S282" i="2" s="1"/>
  <c r="F246" i="2"/>
  <c r="G264" i="2"/>
  <c r="C264" i="2"/>
  <c r="M113" i="2"/>
  <c r="D113" i="2" s="1"/>
  <c r="L112" i="2"/>
  <c r="M112" i="2" s="1"/>
  <c r="F83" i="2"/>
  <c r="G84" i="2"/>
  <c r="C84" i="2"/>
  <c r="B288" i="2"/>
  <c r="G295" i="2"/>
  <c r="C295" i="2"/>
  <c r="D271" i="2"/>
  <c r="G291" i="2"/>
  <c r="C291" i="2"/>
  <c r="Y283" i="2"/>
  <c r="X282" i="2"/>
  <c r="W282" i="2"/>
  <c r="C283" i="2"/>
  <c r="P283" i="2"/>
  <c r="O282" i="2"/>
  <c r="B295" i="2"/>
  <c r="M283" i="2"/>
  <c r="L282" i="2"/>
  <c r="M282" i="2" s="1"/>
  <c r="G288" i="2"/>
  <c r="D288" i="2" s="1"/>
  <c r="C288" i="2"/>
  <c r="AB283" i="2"/>
  <c r="AA282" i="2"/>
  <c r="S246" i="2"/>
  <c r="B291" i="2"/>
  <c r="E282" i="2"/>
  <c r="D273" i="2"/>
  <c r="M228" i="2"/>
  <c r="L215" i="2"/>
  <c r="M215" i="2" s="1"/>
  <c r="Q170" i="2"/>
  <c r="B170" i="2" s="1"/>
  <c r="AB228" i="2"/>
  <c r="M264" i="2"/>
  <c r="L246" i="2"/>
  <c r="Q152" i="2"/>
  <c r="B152" i="2" s="1"/>
  <c r="B103" i="2"/>
  <c r="H87" i="2"/>
  <c r="B84" i="2"/>
  <c r="E83" i="2"/>
  <c r="B83" i="2" s="1"/>
  <c r="S100" i="2"/>
  <c r="C113" i="2"/>
  <c r="L58" i="2"/>
  <c r="M58" i="2" s="1"/>
  <c r="M59" i="2"/>
  <c r="G100" i="2"/>
  <c r="D80" i="2"/>
  <c r="J73" i="2"/>
  <c r="I72" i="2"/>
  <c r="J72" i="2" s="1"/>
  <c r="C10" i="2"/>
  <c r="S46" i="2"/>
  <c r="D46" i="2" s="1"/>
  <c r="G36" i="2"/>
  <c r="H282" i="2"/>
  <c r="J283" i="2"/>
  <c r="B283" i="2"/>
  <c r="G152" i="2"/>
  <c r="C152" i="2"/>
  <c r="Y88" i="2"/>
  <c r="I87" i="2"/>
  <c r="C45" i="2"/>
  <c r="G45" i="2"/>
  <c r="Y37" i="2"/>
  <c r="X36" i="2"/>
  <c r="C37" i="2"/>
  <c r="AB10" i="2"/>
  <c r="AA9" i="2"/>
  <c r="D89" i="2"/>
  <c r="V23" i="2"/>
  <c r="U22" i="2"/>
  <c r="V22" i="2" s="1"/>
  <c r="B11" i="2"/>
  <c r="V291" i="2"/>
  <c r="U282" i="2"/>
  <c r="V282" i="2" s="1"/>
  <c r="V264" i="2"/>
  <c r="U246" i="2"/>
  <c r="V246" i="2" s="1"/>
  <c r="P183" i="2"/>
  <c r="O170" i="2"/>
  <c r="O87" i="2" s="1"/>
  <c r="X215" i="2"/>
  <c r="Y215" i="2" s="1"/>
  <c r="Y228" i="2"/>
  <c r="D247" i="2"/>
  <c r="D220" i="2"/>
  <c r="C205" i="2"/>
  <c r="S171" i="2"/>
  <c r="R170" i="2"/>
  <c r="R87" i="2" s="1"/>
  <c r="S159" i="2"/>
  <c r="D159" i="2" s="1"/>
  <c r="S183" i="2"/>
  <c r="G112" i="2"/>
  <c r="M88" i="2"/>
  <c r="AB88" i="2"/>
  <c r="AA87" i="2"/>
  <c r="P83" i="2"/>
  <c r="B59" i="2"/>
  <c r="E58" i="2"/>
  <c r="B58" i="2" s="1"/>
  <c r="D51" i="2"/>
  <c r="C23" i="2"/>
  <c r="F22" i="2"/>
  <c r="G23" i="2"/>
  <c r="P10" i="2"/>
  <c r="M100" i="2"/>
  <c r="G73" i="2"/>
  <c r="C73" i="2"/>
  <c r="F72" i="2"/>
  <c r="V10" i="2"/>
  <c r="U9" i="2"/>
  <c r="M10" i="2"/>
  <c r="B10" i="2"/>
  <c r="D37" i="2" l="1"/>
  <c r="O9" i="2"/>
  <c r="P9" i="2" s="1"/>
  <c r="AB87" i="2"/>
  <c r="D103" i="2"/>
  <c r="J87" i="2"/>
  <c r="F87" i="2"/>
  <c r="P282" i="2"/>
  <c r="D84" i="2"/>
  <c r="L9" i="2"/>
  <c r="M9" i="2" s="1"/>
  <c r="S152" i="2"/>
  <c r="D152" i="2" s="1"/>
  <c r="D295" i="2"/>
  <c r="D264" i="2"/>
  <c r="C58" i="2"/>
  <c r="D112" i="2"/>
  <c r="X87" i="2"/>
  <c r="Y87" i="2" s="1"/>
  <c r="D23" i="2"/>
  <c r="D283" i="2"/>
  <c r="G215" i="2"/>
  <c r="AB282" i="2"/>
  <c r="B215" i="2"/>
  <c r="D59" i="2"/>
  <c r="G58" i="2"/>
  <c r="D58" i="2" s="1"/>
  <c r="P87" i="2"/>
  <c r="D291" i="2"/>
  <c r="D270" i="2"/>
  <c r="U87" i="2"/>
  <c r="V87" i="2" s="1"/>
  <c r="D228" i="2"/>
  <c r="Q87" i="2"/>
  <c r="S87" i="2" s="1"/>
  <c r="D100" i="2"/>
  <c r="B246" i="2"/>
  <c r="V9" i="2"/>
  <c r="D73" i="2"/>
  <c r="S170" i="2"/>
  <c r="D171" i="2"/>
  <c r="P170" i="2"/>
  <c r="D183" i="2"/>
  <c r="AB9" i="2"/>
  <c r="B282" i="2"/>
  <c r="L87" i="2"/>
  <c r="M87" i="2" s="1"/>
  <c r="E9" i="2"/>
  <c r="M246" i="2"/>
  <c r="G246" i="2"/>
  <c r="C246" i="2"/>
  <c r="D128" i="2"/>
  <c r="C170" i="2"/>
  <c r="Y36" i="2"/>
  <c r="D36" i="2" s="1"/>
  <c r="X9" i="2"/>
  <c r="C36" i="2"/>
  <c r="C282" i="2"/>
  <c r="G83" i="2"/>
  <c r="D83" i="2" s="1"/>
  <c r="C83" i="2"/>
  <c r="F9" i="2"/>
  <c r="Y282" i="2"/>
  <c r="G282" i="2"/>
  <c r="I9" i="2"/>
  <c r="C72" i="2"/>
  <c r="G72" i="2"/>
  <c r="D72" i="2" s="1"/>
  <c r="C22" i="2"/>
  <c r="G22" i="2"/>
  <c r="D22" i="2" s="1"/>
  <c r="C112" i="2"/>
  <c r="C215" i="2"/>
  <c r="D10" i="2"/>
  <c r="E87" i="2"/>
  <c r="Q9" i="2"/>
  <c r="B45" i="2"/>
  <c r="S45" i="2"/>
  <c r="D45" i="2" s="1"/>
  <c r="D88" i="2"/>
  <c r="AB215" i="2"/>
  <c r="J282" i="2"/>
  <c r="B87" i="2" l="1"/>
  <c r="D215" i="2"/>
  <c r="D170" i="2"/>
  <c r="C87" i="2"/>
  <c r="D246" i="2"/>
  <c r="D282" i="2"/>
  <c r="S9" i="2"/>
  <c r="B9" i="2"/>
  <c r="B8" i="2"/>
  <c r="J9" i="2"/>
  <c r="Y9" i="2"/>
  <c r="G87" i="2"/>
  <c r="D87" i="2" s="1"/>
  <c r="C9" i="2"/>
  <c r="G9" i="2"/>
  <c r="G8" i="2" l="1"/>
  <c r="D8" i="2" s="1"/>
  <c r="C8" i="2"/>
  <c r="D9" i="2"/>
</calcChain>
</file>

<file path=xl/sharedStrings.xml><?xml version="1.0" encoding="utf-8"?>
<sst xmlns="http://schemas.openxmlformats.org/spreadsheetml/2006/main" count="360" uniqueCount="271">
  <si>
    <t>ВСИЧКО РАЗХОДИ:</t>
  </si>
  <si>
    <t>За Кмет:</t>
  </si>
  <si>
    <t>Сн. Данева - Иванова</t>
  </si>
  <si>
    <t>Зам. - кмет "Финанси"</t>
  </si>
  <si>
    <t>/Съгл. Заповед №РД 22-1885/13.10.2022 г./</t>
  </si>
  <si>
    <t>Съгласувал,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</si>
  <si>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</si>
  <si>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</si>
  <si>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</si>
  <si>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</si>
  <si>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</si>
  <si>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</si>
  <si>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</si>
  <si>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</si>
  <si>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</si>
  <si>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</si>
  <si>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</si>
  <si>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</si>
  <si>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</si>
  <si>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</si>
  <si>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</si>
  <si>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</si>
  <si>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</si>
  <si>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</si>
  <si>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</si>
  <si>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</si>
  <si>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</si>
  <si>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</si>
  <si>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</si>
  <si>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</si>
  <si>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</si>
  <si>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</si>
  <si>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</si>
  <si>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</si>
  <si>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</si>
  <si>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</si>
  <si>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</si>
  <si>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</si>
  <si>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</si>
  <si>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</si>
  <si>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</si>
  <si>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</si>
  <si>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</si>
  <si>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</si>
  <si>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</si>
  <si>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</si>
  <si>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</si>
  <si>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</si>
  <si>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</si>
  <si>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</si>
  <si>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</si>
  <si>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</si>
  <si>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</si>
  <si>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</si>
  <si>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</si>
  <si>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</si>
  <si>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</si>
  <si>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</si>
  <si>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</si>
  <si>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</si>
  <si>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</si>
  <si>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</si>
  <si>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</si>
  <si>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</si>
  <si>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</si>
  <si>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</si>
  <si>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</si>
  <si>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</si>
  <si>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</si>
  <si>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</si>
  <si>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</si>
  <si>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</si>
  <si>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</si>
  <si>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</si>
  <si>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</si>
  <si>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</si>
  <si>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</si>
  <si>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</si>
  <si>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</si>
  <si>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</si>
  <si>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</si>
  <si>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</si>
  <si>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</si>
  <si>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</si>
  <si>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</si>
  <si>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</si>
  <si>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</si>
  <si>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</si>
  <si>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</si>
  <si>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</si>
  <si>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</si>
  <si>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</si>
  <si>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</si>
  <si>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</si>
  <si>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</si>
  <si>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</si>
  <si>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</si>
  <si>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</si>
  <si>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</si>
  <si>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</si>
  <si>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</si>
  <si>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</si>
  <si>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</si>
  <si>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</si>
  <si>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</si>
  <si>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</si>
  <si>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</si>
  <si>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</si>
  <si>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</si>
  <si>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</si>
  <si>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</si>
  <si>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</si>
  <si>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</si>
  <si>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</si>
  <si>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</si>
  <si>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</si>
  <si>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</si>
  <si>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</si>
  <si>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ПХГ "Св.Св. Кирил и Методий" - Wi-Fi мрежа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</si>
  <si>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</si>
  <si>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</si>
  <si>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</si>
  <si>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</si>
  <si>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</si>
  <si>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</si>
  <si>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</si>
  <si>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</si>
  <si>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</si>
  <si>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</si>
  <si>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</si>
  <si>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</si>
  <si>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</si>
  <si>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</si>
  <si>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</si>
  <si>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</si>
  <si>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</si>
  <si>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"Д-р Петър Берон", гр. Дебелец - детски съоръжения за училищна площадка по проект на ПУДООС</t>
  </si>
  <si>
    <t xml:space="preserve">ДГ "Шарения замък" - Доставка и монтаж на сенници за детски площадки 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</si>
  <si>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</si>
  <si>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</si>
  <si>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</si>
  <si>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</si>
  <si>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</si>
  <si>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бойлер</t>
  </si>
  <si>
    <t>СУ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</si>
  <si>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</si>
  <si>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</si>
  <si>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</si>
  <si>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"Здравец" - Доставка и монтаж на мебели</t>
  </si>
  <si>
    <t>ДГ "Шарения замък" - Доставка и монтаж на мебели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</si>
  <si>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</si>
  <si>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</si>
  <si>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</si>
  <si>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</si>
  <si>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</si>
  <si>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</si>
  <si>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</si>
  <si>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</si>
  <si>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</si>
  <si>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</si>
  <si>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</si>
  <si>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</si>
  <si>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</si>
  <si>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</si>
  <si>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</si>
  <si>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</si>
  <si>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</si>
  <si>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</si>
  <si>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</si>
  <si>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</si>
  <si>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</si>
  <si>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</si>
  <si>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</si>
  <si>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</si>
  <si>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</si>
  <si>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</si>
  <si>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</si>
  <si>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</si>
  <si>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</si>
  <si>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</si>
  <si>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</si>
  <si>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</si>
  <si>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Климатична система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</si>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</sst>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7" fillId="0" borderId="0" xfId="0" applyFont="1" applyFill="1"/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4" fillId="0" borderId="0" xfId="0" applyFont="1" applyFill="1"/>
    <xf numFmtId="0" fontId="8" fillId="0" borderId="0" xfId="0" applyFont="1" applyFill="1"/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9" fillId="0" borderId="0" xfId="4" applyFont="1" applyFill="1"/>
    <xf numFmtId="0" fontId="10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4" applyFont="1" applyFill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Alignment="1">
      <alignment horizontal="centerContinuous"/>
    </xf>
    <xf numFmtId="0" fontId="1" fillId="0" borderId="0" xfId="4" applyNumberFormat="1" applyFont="1" applyFill="1" applyAlignment="1">
      <alignment horizontal="left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/>
    <xf numFmtId="0" fontId="1" fillId="0" borderId="1" xfId="2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wrapText="1"/>
    </xf>
    <xf numFmtId="3" fontId="1" fillId="0" borderId="1" xfId="4" applyNumberFormat="1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wrapText="1"/>
    </xf>
    <xf numFmtId="3" fontId="1" fillId="0" borderId="2" xfId="3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/>
    <xf numFmtId="0" fontId="1" fillId="0" borderId="0" xfId="4" applyFont="1" applyFill="1" applyBorder="1"/>
    <xf numFmtId="0" fontId="1" fillId="0" borderId="1" xfId="3" applyFont="1" applyFill="1" applyBorder="1" applyAlignment="1">
      <alignment wrapText="1"/>
    </xf>
    <xf numFmtId="3" fontId="1" fillId="0" borderId="1" xfId="3" applyNumberFormat="1" applyFont="1" applyFill="1" applyBorder="1"/>
    <xf numFmtId="0" fontId="3" fillId="0" borderId="0" xfId="4" applyFont="1" applyFill="1" applyBorder="1"/>
    <xf numFmtId="3" fontId="1" fillId="0" borderId="1" xfId="3" applyNumberFormat="1" applyFont="1" applyFill="1" applyBorder="1" applyAlignment="1"/>
    <xf numFmtId="0" fontId="3" fillId="0" borderId="1" xfId="4" applyFont="1" applyFill="1" applyBorder="1" applyAlignment="1">
      <alignment wrapText="1"/>
    </xf>
    <xf numFmtId="3" fontId="3" fillId="0" borderId="1" xfId="3" applyNumberFormat="1" applyFont="1" applyFill="1" applyBorder="1" applyAlignment="1"/>
    <xf numFmtId="0" fontId="1" fillId="0" borderId="1" xfId="4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3" fontId="3" fillId="0" borderId="1" xfId="3" applyNumberFormat="1" applyFont="1" applyFill="1" applyBorder="1"/>
    <xf numFmtId="0" fontId="3" fillId="0" borderId="1" xfId="5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wrapText="1"/>
    </xf>
    <xf numFmtId="3" fontId="5" fillId="0" borderId="1" xfId="3" applyNumberFormat="1" applyFont="1" applyFill="1" applyBorder="1"/>
    <xf numFmtId="0" fontId="5" fillId="0" borderId="0" xfId="4" applyFont="1" applyFill="1" applyBorder="1"/>
    <xf numFmtId="3" fontId="3" fillId="0" borderId="1" xfId="3" applyNumberFormat="1" applyFont="1" applyFill="1" applyBorder="1" applyAlignment="1">
      <alignment horizontal="right"/>
    </xf>
    <xf numFmtId="0" fontId="3" fillId="0" borderId="1" xfId="3" applyFont="1" applyFill="1" applyBorder="1" applyAlignment="1">
      <alignment horizontal="left" wrapText="1"/>
    </xf>
    <xf numFmtId="0" fontId="5" fillId="0" borderId="1" xfId="3" applyFont="1" applyFill="1" applyBorder="1" applyAlignment="1">
      <alignment wrapText="1"/>
    </xf>
    <xf numFmtId="0" fontId="6" fillId="0" borderId="0" xfId="4" applyFont="1" applyFill="1" applyBorder="1"/>
    <xf numFmtId="0" fontId="5" fillId="0" borderId="1" xfId="2" applyFont="1" applyFill="1" applyBorder="1" applyAlignment="1">
      <alignment horizontal="left" wrapText="1"/>
    </xf>
    <xf numFmtId="3" fontId="5" fillId="0" borderId="1" xfId="3" applyNumberFormat="1" applyFont="1" applyFill="1" applyBorder="1" applyAlignment="1">
      <alignment horizontal="right"/>
    </xf>
    <xf numFmtId="0" fontId="5" fillId="0" borderId="1" xfId="4" applyFont="1" applyFill="1" applyBorder="1" applyAlignment="1">
      <alignment wrapText="1"/>
    </xf>
    <xf numFmtId="0" fontId="1" fillId="0" borderId="1" xfId="2" applyFont="1" applyFill="1" applyBorder="1" applyAlignment="1">
      <alignment wrapText="1"/>
    </xf>
    <xf numFmtId="3" fontId="3" fillId="0" borderId="0" xfId="4" applyNumberFormat="1" applyFont="1" applyFill="1"/>
    <xf numFmtId="0" fontId="4" fillId="0" borderId="0" xfId="0" applyFont="1" applyFill="1" applyAlignment="1">
      <alignment wrapText="1"/>
    </xf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Alignment="1"/>
    <xf numFmtId="0" fontId="4" fillId="0" borderId="0" xfId="6" applyFont="1" applyFill="1" applyAlignment="1"/>
    <xf numFmtId="0" fontId="1" fillId="0" borderId="0" xfId="6" applyFont="1" applyFill="1" applyBorder="1" applyAlignment="1"/>
    <xf numFmtId="0" fontId="4" fillId="0" borderId="0" xfId="4" applyFont="1" applyFill="1" applyAlignment="1"/>
  </cellXfs>
  <cellStyles count="7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316"/>
  <sheetViews>
    <sheetView tabSelected="1" zoomScaleNormal="100" workbookViewId="0">
      <pane xSplit="1" ySplit="7" topLeftCell="B8" activePane="bottomRight" state="frozen"/>
      <selection activeCell="H219" sqref="H219"/>
      <selection pane="topRight" activeCell="H219" sqref="H219"/>
      <selection pane="bottomLeft" activeCell="H219" sqref="H219"/>
      <selection pane="bottomRight" activeCell="J17" sqref="J17"/>
    </sheetView>
  </sheetViews>
  <sheetFormatPr defaultColWidth="12.42578125" defaultRowHeight="15.75" x14ac:dyDescent="0.25"/>
  <cols>
    <col min="1" max="1" width="44.7109375" style="10" customWidth="1"/>
    <col min="2" max="3" width="11.28515625" style="11" bestFit="1" customWidth="1"/>
    <col min="4" max="4" width="11" style="11" bestFit="1" customWidth="1"/>
    <col min="5" max="7" width="10.28515625" style="11" bestFit="1" customWidth="1"/>
    <col min="8" max="16" width="12" style="11" bestFit="1" customWidth="1"/>
    <col min="17" max="19" width="12.140625" style="11" bestFit="1" customWidth="1"/>
    <col min="20" max="25" width="12.42578125" style="11"/>
    <col min="26" max="27" width="11" style="11" bestFit="1" customWidth="1"/>
    <col min="28" max="28" width="11.28515625" style="11" customWidth="1"/>
    <col min="29" max="16384" width="12.42578125" style="11"/>
  </cols>
  <sheetData>
    <row r="1" spans="1:187" x14ac:dyDescent="0.25">
      <c r="A1" s="8"/>
    </row>
    <row r="2" spans="1:187" x14ac:dyDescent="0.25">
      <c r="A2" s="12"/>
      <c r="T2" s="13"/>
      <c r="U2" s="13"/>
      <c r="V2" s="13"/>
      <c r="W2" s="13"/>
      <c r="X2" s="13"/>
      <c r="Y2" s="13"/>
      <c r="Z2" s="14"/>
      <c r="AA2" s="14"/>
      <c r="AB2" s="15" t="s">
        <v>7</v>
      </c>
    </row>
    <row r="3" spans="1:187" x14ac:dyDescent="0.25">
      <c r="A3" s="16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</row>
    <row r="4" spans="1:187" s="17" customFormat="1" x14ac:dyDescent="0.25">
      <c r="A4" s="18">
        <v>2022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187" s="17" customFormat="1" x14ac:dyDescent="0.25">
      <c r="A5" s="19"/>
      <c r="B5" s="16"/>
      <c r="C5" s="16"/>
      <c r="D5" s="16"/>
      <c r="E5" s="20"/>
      <c r="F5" s="20"/>
      <c r="G5" s="20"/>
      <c r="H5" s="20"/>
      <c r="I5" s="20"/>
      <c r="J5" s="21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187" s="12" customFormat="1" ht="94.5" x14ac:dyDescent="0.25">
      <c r="A6" s="22" t="s">
        <v>9</v>
      </c>
      <c r="B6" s="23" t="s">
        <v>10</v>
      </c>
      <c r="C6" s="23" t="s">
        <v>10</v>
      </c>
      <c r="D6" s="23" t="s">
        <v>10</v>
      </c>
      <c r="E6" s="24" t="s">
        <v>11</v>
      </c>
      <c r="F6" s="24" t="s">
        <v>11</v>
      </c>
      <c r="G6" s="24" t="s">
        <v>11</v>
      </c>
      <c r="H6" s="24" t="s">
        <v>12</v>
      </c>
      <c r="I6" s="24" t="s">
        <v>12</v>
      </c>
      <c r="J6" s="24" t="s">
        <v>12</v>
      </c>
      <c r="K6" s="24" t="s">
        <v>13</v>
      </c>
      <c r="L6" s="24" t="s">
        <v>13</v>
      </c>
      <c r="M6" s="24" t="s">
        <v>13</v>
      </c>
      <c r="N6" s="24" t="s">
        <v>14</v>
      </c>
      <c r="O6" s="24" t="s">
        <v>14</v>
      </c>
      <c r="P6" s="24" t="s">
        <v>14</v>
      </c>
      <c r="Q6" s="24" t="s">
        <v>15</v>
      </c>
      <c r="R6" s="24" t="s">
        <v>15</v>
      </c>
      <c r="S6" s="24" t="s">
        <v>15</v>
      </c>
      <c r="T6" s="24" t="s">
        <v>16</v>
      </c>
      <c r="U6" s="24" t="s">
        <v>16</v>
      </c>
      <c r="V6" s="24" t="s">
        <v>16</v>
      </c>
      <c r="W6" s="24" t="s">
        <v>17</v>
      </c>
      <c r="X6" s="24" t="s">
        <v>17</v>
      </c>
      <c r="Y6" s="24" t="s">
        <v>17</v>
      </c>
      <c r="Z6" s="24" t="s">
        <v>18</v>
      </c>
      <c r="AA6" s="24" t="s">
        <v>18</v>
      </c>
      <c r="AB6" s="24" t="s">
        <v>18</v>
      </c>
    </row>
    <row r="7" spans="1:187" s="12" customFormat="1" x14ac:dyDescent="0.25">
      <c r="A7" s="25"/>
      <c r="B7" s="26" t="s">
        <v>19</v>
      </c>
      <c r="C7" s="26" t="s">
        <v>20</v>
      </c>
      <c r="D7" s="26" t="s">
        <v>21</v>
      </c>
      <c r="E7" s="26" t="s">
        <v>19</v>
      </c>
      <c r="F7" s="26" t="s">
        <v>20</v>
      </c>
      <c r="G7" s="26" t="s">
        <v>21</v>
      </c>
      <c r="H7" s="26" t="s">
        <v>19</v>
      </c>
      <c r="I7" s="26" t="s">
        <v>20</v>
      </c>
      <c r="J7" s="26" t="s">
        <v>21</v>
      </c>
      <c r="K7" s="26" t="s">
        <v>19</v>
      </c>
      <c r="L7" s="26" t="s">
        <v>20</v>
      </c>
      <c r="M7" s="26" t="s">
        <v>21</v>
      </c>
      <c r="N7" s="26" t="s">
        <v>19</v>
      </c>
      <c r="O7" s="26" t="s">
        <v>20</v>
      </c>
      <c r="P7" s="26" t="s">
        <v>21</v>
      </c>
      <c r="Q7" s="26" t="s">
        <v>19</v>
      </c>
      <c r="R7" s="26" t="s">
        <v>20</v>
      </c>
      <c r="S7" s="26" t="s">
        <v>21</v>
      </c>
      <c r="T7" s="26" t="s">
        <v>19</v>
      </c>
      <c r="U7" s="26" t="s">
        <v>20</v>
      </c>
      <c r="V7" s="26" t="s">
        <v>21</v>
      </c>
      <c r="W7" s="26" t="s">
        <v>19</v>
      </c>
      <c r="X7" s="26" t="s">
        <v>20</v>
      </c>
      <c r="Y7" s="26" t="s">
        <v>21</v>
      </c>
      <c r="Z7" s="26" t="s">
        <v>19</v>
      </c>
      <c r="AA7" s="26" t="s">
        <v>20</v>
      </c>
      <c r="AB7" s="26" t="s">
        <v>21</v>
      </c>
    </row>
    <row r="8" spans="1:187" s="29" customFormat="1" x14ac:dyDescent="0.25">
      <c r="A8" s="27" t="s">
        <v>0</v>
      </c>
      <c r="B8" s="28">
        <f t="shared" ref="B8:D78" si="0">E8+H8+K8+N8+Q8+T8+W8+Z8</f>
        <v>52086845</v>
      </c>
      <c r="C8" s="28">
        <f t="shared" si="0"/>
        <v>52448176</v>
      </c>
      <c r="D8" s="28">
        <f t="shared" si="0"/>
        <v>361331</v>
      </c>
      <c r="E8" s="28">
        <f>SUM(E9,E87,E282,E295)</f>
        <v>3371851</v>
      </c>
      <c r="F8" s="28">
        <f>SUM(F9,F87,F282,F295)</f>
        <v>3371851</v>
      </c>
      <c r="G8" s="28">
        <f>F8-E8</f>
        <v>0</v>
      </c>
      <c r="H8" s="28">
        <f t="shared" ref="H8:I8" si="1">SUM(H9,H87,H282,H295)</f>
        <v>1123772</v>
      </c>
      <c r="I8" s="28">
        <f t="shared" si="1"/>
        <v>1123772</v>
      </c>
      <c r="J8" s="28">
        <f t="shared" ref="J8" si="2">I8-H8</f>
        <v>0</v>
      </c>
      <c r="K8" s="28">
        <f t="shared" ref="K8:L8" si="3">SUM(K9,K87,K282,K295)</f>
        <v>6648181</v>
      </c>
      <c r="L8" s="28">
        <f t="shared" si="3"/>
        <v>6767752</v>
      </c>
      <c r="M8" s="28">
        <f t="shared" ref="M8" si="4">L8-K8</f>
        <v>119571</v>
      </c>
      <c r="N8" s="28">
        <f t="shared" ref="N8:O8" si="5">SUM(N9,N87,N282,N295)</f>
        <v>24058331</v>
      </c>
      <c r="O8" s="28">
        <f t="shared" si="5"/>
        <v>24336247</v>
      </c>
      <c r="P8" s="28">
        <f t="shared" ref="P8" si="6">O8-N8</f>
        <v>277916</v>
      </c>
      <c r="Q8" s="28">
        <f t="shared" ref="Q8:R8" si="7">SUM(Q9,Q87,Q282,Q295)</f>
        <v>1944391</v>
      </c>
      <c r="R8" s="28">
        <f t="shared" si="7"/>
        <v>1947439</v>
      </c>
      <c r="S8" s="28">
        <f t="shared" ref="S8" si="8">R8-Q8</f>
        <v>3048</v>
      </c>
      <c r="T8" s="28">
        <f t="shared" ref="T8:U8" si="9">SUM(T9,T87,T282,T295)</f>
        <v>7509932</v>
      </c>
      <c r="U8" s="28">
        <f t="shared" si="9"/>
        <v>7509932</v>
      </c>
      <c r="V8" s="28">
        <f t="shared" ref="V8" si="10">U8-T8</f>
        <v>0</v>
      </c>
      <c r="W8" s="28">
        <f t="shared" ref="W8:X8" si="11">SUM(W9,W87,W282,W295)</f>
        <v>723506</v>
      </c>
      <c r="X8" s="28">
        <f t="shared" si="11"/>
        <v>924090</v>
      </c>
      <c r="Y8" s="28">
        <f t="shared" ref="Y8" si="12">X8-W8</f>
        <v>200584</v>
      </c>
      <c r="Z8" s="28">
        <f t="shared" ref="Z8:AA8" si="13">SUM(Z9,Z87,Z282,Z295)</f>
        <v>6706881</v>
      </c>
      <c r="AA8" s="28">
        <f t="shared" si="13"/>
        <v>6467093</v>
      </c>
      <c r="AB8" s="28">
        <f t="shared" ref="AB8" si="14">AA8-Z8</f>
        <v>-239788</v>
      </c>
    </row>
    <row r="9" spans="1:187" s="29" customFormat="1" x14ac:dyDescent="0.25">
      <c r="A9" s="30" t="s">
        <v>22</v>
      </c>
      <c r="B9" s="31">
        <f t="shared" si="0"/>
        <v>29457688</v>
      </c>
      <c r="C9" s="31">
        <f t="shared" si="0"/>
        <v>29501434</v>
      </c>
      <c r="D9" s="31">
        <f t="shared" si="0"/>
        <v>43746</v>
      </c>
      <c r="E9" s="31">
        <f>SUM(E10,E22,E36,E50,E72,E83,E45,E58)</f>
        <v>2917200</v>
      </c>
      <c r="F9" s="31">
        <f>SUM(F10,F22,F36,F50,F72,F83,F45,F58)</f>
        <v>2797666</v>
      </c>
      <c r="G9" s="31">
        <f t="shared" ref="G9:G79" si="15">F9-E9</f>
        <v>-119534</v>
      </c>
      <c r="H9" s="31">
        <f>SUM(H10,H22,H36,H50,H72,H83,H45,H58)</f>
        <v>1092436</v>
      </c>
      <c r="I9" s="31">
        <f>SUM(I10,I22,I36,I50,I72,I83,I45,I58)</f>
        <v>1092436</v>
      </c>
      <c r="J9" s="31">
        <f t="shared" ref="J9:J79" si="16">I9-H9</f>
        <v>0</v>
      </c>
      <c r="K9" s="31">
        <f>SUM(K10,K22,K36,K50,K72,K83,K45,K58)</f>
        <v>5345512</v>
      </c>
      <c r="L9" s="31">
        <f>SUM(L10,L22,L36,L50,L72,L83,L45,L58)</f>
        <v>5353340</v>
      </c>
      <c r="M9" s="31">
        <f t="shared" ref="M9:M79" si="17">L9-K9</f>
        <v>7828</v>
      </c>
      <c r="N9" s="31">
        <f>SUM(N10,N22,N36,N50,N72,N83,N45,N58)</f>
        <v>12728179</v>
      </c>
      <c r="O9" s="31">
        <f>SUM(O10,O22,O36,O50,O72,O83,O45,O58)</f>
        <v>12755256</v>
      </c>
      <c r="P9" s="31">
        <f t="shared" ref="P9:P79" si="18">O9-N9</f>
        <v>27077</v>
      </c>
      <c r="Q9" s="31">
        <f>SUM(Q10,Q22,Q36,Q50,Q72,Q83,Q45,Q58)</f>
        <v>1266130</v>
      </c>
      <c r="R9" s="31">
        <f>SUM(R10,R22,R36,R50,R72,R83,R45,R58)</f>
        <v>1266130</v>
      </c>
      <c r="S9" s="31">
        <f t="shared" ref="S9:S79" si="19">R9-Q9</f>
        <v>0</v>
      </c>
      <c r="T9" s="31">
        <f>SUM(T10,T22,T36,T50,T72,T83,T45,T58)</f>
        <v>2485240</v>
      </c>
      <c r="U9" s="31">
        <f>SUM(U10,U22,U36,U50,U72,U83,U45,U58)</f>
        <v>2481044</v>
      </c>
      <c r="V9" s="31">
        <f t="shared" ref="V9:V79" si="20">U9-T9</f>
        <v>-4196</v>
      </c>
      <c r="W9" s="31">
        <f>SUM(W10,W22,W36,W50,W72,W83,W45,W58)</f>
        <v>710654</v>
      </c>
      <c r="X9" s="31">
        <f>SUM(X10,X22,X36,X50,X72,X83,X45,X58)</f>
        <v>904213</v>
      </c>
      <c r="Y9" s="31">
        <f t="shared" ref="Y9:Y79" si="21">X9-W9</f>
        <v>193559</v>
      </c>
      <c r="Z9" s="31">
        <f>SUM(Z10,Z22,Z36,Z50,Z72,Z83,Z45,Z58)</f>
        <v>2912337</v>
      </c>
      <c r="AA9" s="31">
        <f>SUM(AA10,AA22,AA36,AA50,AA72,AA83,AA45,AA58)</f>
        <v>2851349</v>
      </c>
      <c r="AB9" s="31">
        <f t="shared" ref="AB9:AB79" si="22">AA9-Z9</f>
        <v>-60988</v>
      </c>
    </row>
    <row r="10" spans="1:187" s="32" customFormat="1" x14ac:dyDescent="0.25">
      <c r="A10" s="30" t="s">
        <v>23</v>
      </c>
      <c r="B10" s="31">
        <f t="shared" si="0"/>
        <v>474619</v>
      </c>
      <c r="C10" s="31">
        <f t="shared" si="0"/>
        <v>474619</v>
      </c>
      <c r="D10" s="31">
        <f t="shared" si="0"/>
        <v>0</v>
      </c>
      <c r="E10" s="31">
        <f t="shared" ref="E10:AA10" si="23">SUM(E11)</f>
        <v>66840</v>
      </c>
      <c r="F10" s="31">
        <f t="shared" si="23"/>
        <v>66840</v>
      </c>
      <c r="G10" s="31">
        <f t="shared" si="15"/>
        <v>0</v>
      </c>
      <c r="H10" s="31">
        <f t="shared" si="23"/>
        <v>131001</v>
      </c>
      <c r="I10" s="31">
        <f t="shared" si="23"/>
        <v>131001</v>
      </c>
      <c r="J10" s="31">
        <f t="shared" si="16"/>
        <v>0</v>
      </c>
      <c r="K10" s="31">
        <f t="shared" si="23"/>
        <v>70418</v>
      </c>
      <c r="L10" s="31">
        <f t="shared" si="23"/>
        <v>70418</v>
      </c>
      <c r="M10" s="31">
        <f t="shared" si="17"/>
        <v>0</v>
      </c>
      <c r="N10" s="31">
        <f t="shared" si="23"/>
        <v>0</v>
      </c>
      <c r="O10" s="31">
        <f t="shared" si="23"/>
        <v>0</v>
      </c>
      <c r="P10" s="31">
        <f t="shared" si="18"/>
        <v>0</v>
      </c>
      <c r="Q10" s="31">
        <f t="shared" si="23"/>
        <v>0</v>
      </c>
      <c r="R10" s="31">
        <f t="shared" si="23"/>
        <v>0</v>
      </c>
      <c r="S10" s="31">
        <f t="shared" si="19"/>
        <v>0</v>
      </c>
      <c r="T10" s="31">
        <f t="shared" si="23"/>
        <v>0</v>
      </c>
      <c r="U10" s="31">
        <f t="shared" si="23"/>
        <v>0</v>
      </c>
      <c r="V10" s="31">
        <f t="shared" si="20"/>
        <v>0</v>
      </c>
      <c r="W10" s="31">
        <f t="shared" si="23"/>
        <v>0</v>
      </c>
      <c r="X10" s="31">
        <f t="shared" si="23"/>
        <v>0</v>
      </c>
      <c r="Y10" s="31">
        <f t="shared" si="21"/>
        <v>0</v>
      </c>
      <c r="Z10" s="31">
        <f t="shared" si="23"/>
        <v>206360</v>
      </c>
      <c r="AA10" s="31">
        <f t="shared" si="23"/>
        <v>206360</v>
      </c>
      <c r="AB10" s="31">
        <f t="shared" si="22"/>
        <v>0</v>
      </c>
    </row>
    <row r="11" spans="1:187" s="29" customFormat="1" x14ac:dyDescent="0.25">
      <c r="A11" s="30" t="s">
        <v>24</v>
      </c>
      <c r="B11" s="33">
        <f t="shared" si="0"/>
        <v>474619</v>
      </c>
      <c r="C11" s="33">
        <f t="shared" si="0"/>
        <v>474619</v>
      </c>
      <c r="D11" s="33">
        <f t="shared" si="0"/>
        <v>0</v>
      </c>
      <c r="E11" s="33">
        <f>SUM(E12:E21)</f>
        <v>66840</v>
      </c>
      <c r="F11" s="33">
        <f>SUM(F12:F21)</f>
        <v>66840</v>
      </c>
      <c r="G11" s="33">
        <f t="shared" si="15"/>
        <v>0</v>
      </c>
      <c r="H11" s="33">
        <f>SUM(H12:H21)</f>
        <v>131001</v>
      </c>
      <c r="I11" s="33">
        <f>SUM(I12:I21)</f>
        <v>131001</v>
      </c>
      <c r="J11" s="33">
        <f t="shared" si="16"/>
        <v>0</v>
      </c>
      <c r="K11" s="33">
        <f>SUM(K12:K21)</f>
        <v>70418</v>
      </c>
      <c r="L11" s="33">
        <f>SUM(L12:L21)</f>
        <v>70418</v>
      </c>
      <c r="M11" s="33">
        <f t="shared" si="17"/>
        <v>0</v>
      </c>
      <c r="N11" s="33">
        <f>SUM(N12:N21)</f>
        <v>0</v>
      </c>
      <c r="O11" s="33">
        <f>SUM(O12:O21)</f>
        <v>0</v>
      </c>
      <c r="P11" s="33">
        <f t="shared" si="18"/>
        <v>0</v>
      </c>
      <c r="Q11" s="33">
        <f>SUM(Q12:Q21)</f>
        <v>0</v>
      </c>
      <c r="R11" s="33">
        <f>SUM(R12:R21)</f>
        <v>0</v>
      </c>
      <c r="S11" s="33">
        <f t="shared" si="19"/>
        <v>0</v>
      </c>
      <c r="T11" s="33">
        <f>SUM(T12:T21)</f>
        <v>0</v>
      </c>
      <c r="U11" s="33">
        <f>SUM(U12:U21)</f>
        <v>0</v>
      </c>
      <c r="V11" s="33">
        <f t="shared" si="20"/>
        <v>0</v>
      </c>
      <c r="W11" s="33">
        <f>SUM(W12:W21)</f>
        <v>0</v>
      </c>
      <c r="X11" s="33">
        <f>SUM(X12:X21)</f>
        <v>0</v>
      </c>
      <c r="Y11" s="33">
        <f t="shared" si="21"/>
        <v>0</v>
      </c>
      <c r="Z11" s="33">
        <f>SUM(Z12:Z21)</f>
        <v>206360</v>
      </c>
      <c r="AA11" s="33">
        <f>SUM(AA12:AA21)</f>
        <v>206360</v>
      </c>
      <c r="AB11" s="33">
        <f t="shared" si="22"/>
        <v>0</v>
      </c>
    </row>
    <row r="12" spans="1:187" s="32" customFormat="1" ht="47.25" x14ac:dyDescent="0.25">
      <c r="A12" s="34" t="s">
        <v>25</v>
      </c>
      <c r="B12" s="35">
        <f t="shared" si="0"/>
        <v>8616</v>
      </c>
      <c r="C12" s="35">
        <f t="shared" si="0"/>
        <v>8616</v>
      </c>
      <c r="D12" s="35">
        <f t="shared" si="0"/>
        <v>0</v>
      </c>
      <c r="E12" s="35">
        <v>0</v>
      </c>
      <c r="F12" s="35">
        <v>0</v>
      </c>
      <c r="G12" s="35">
        <f t="shared" si="15"/>
        <v>0</v>
      </c>
      <c r="H12" s="35">
        <v>0</v>
      </c>
      <c r="I12" s="35">
        <v>0</v>
      </c>
      <c r="J12" s="35">
        <f t="shared" si="16"/>
        <v>0</v>
      </c>
      <c r="K12" s="35">
        <v>8616</v>
      </c>
      <c r="L12" s="35">
        <v>8616</v>
      </c>
      <c r="M12" s="35">
        <f t="shared" si="17"/>
        <v>0</v>
      </c>
      <c r="N12" s="35"/>
      <c r="O12" s="35"/>
      <c r="P12" s="35">
        <f t="shared" si="18"/>
        <v>0</v>
      </c>
      <c r="Q12" s="35"/>
      <c r="R12" s="35"/>
      <c r="S12" s="35">
        <f t="shared" si="19"/>
        <v>0</v>
      </c>
      <c r="T12" s="35"/>
      <c r="U12" s="35"/>
      <c r="V12" s="35">
        <f t="shared" si="20"/>
        <v>0</v>
      </c>
      <c r="W12" s="35"/>
      <c r="X12" s="35"/>
      <c r="Y12" s="35">
        <f t="shared" si="21"/>
        <v>0</v>
      </c>
      <c r="Z12" s="35"/>
      <c r="AA12" s="35"/>
      <c r="AB12" s="35">
        <f t="shared" si="22"/>
        <v>0</v>
      </c>
    </row>
    <row r="13" spans="1:187" s="32" customFormat="1" ht="47.25" x14ac:dyDescent="0.25">
      <c r="A13" s="34" t="s">
        <v>26</v>
      </c>
      <c r="B13" s="35">
        <f t="shared" si="0"/>
        <v>3548</v>
      </c>
      <c r="C13" s="35">
        <f t="shared" si="0"/>
        <v>3548</v>
      </c>
      <c r="D13" s="35">
        <f t="shared" si="0"/>
        <v>0</v>
      </c>
      <c r="E13" s="35">
        <v>0</v>
      </c>
      <c r="F13" s="35">
        <v>0</v>
      </c>
      <c r="G13" s="35">
        <f>F13-E13</f>
        <v>0</v>
      </c>
      <c r="H13" s="35">
        <v>0</v>
      </c>
      <c r="I13" s="35">
        <v>0</v>
      </c>
      <c r="J13" s="35">
        <f t="shared" si="16"/>
        <v>0</v>
      </c>
      <c r="K13" s="35">
        <v>3548</v>
      </c>
      <c r="L13" s="35">
        <v>3548</v>
      </c>
      <c r="M13" s="35">
        <f t="shared" si="17"/>
        <v>0</v>
      </c>
      <c r="N13" s="35"/>
      <c r="O13" s="35"/>
      <c r="P13" s="35">
        <f>O13-N13</f>
        <v>0</v>
      </c>
      <c r="Q13" s="35"/>
      <c r="R13" s="35"/>
      <c r="S13" s="35">
        <f t="shared" si="19"/>
        <v>0</v>
      </c>
      <c r="T13" s="35"/>
      <c r="U13" s="35"/>
      <c r="V13" s="35">
        <f t="shared" si="20"/>
        <v>0</v>
      </c>
      <c r="W13" s="35"/>
      <c r="X13" s="35"/>
      <c r="Y13" s="35">
        <f t="shared" si="21"/>
        <v>0</v>
      </c>
      <c r="Z13" s="35"/>
      <c r="AA13" s="35"/>
      <c r="AB13" s="35">
        <f t="shared" si="22"/>
        <v>0</v>
      </c>
    </row>
    <row r="14" spans="1:187" s="32" customFormat="1" ht="47.25" x14ac:dyDescent="0.25">
      <c r="A14" s="34" t="s">
        <v>27</v>
      </c>
      <c r="B14" s="35">
        <f t="shared" si="0"/>
        <v>14706</v>
      </c>
      <c r="C14" s="35">
        <f t="shared" si="0"/>
        <v>14706</v>
      </c>
      <c r="D14" s="35">
        <f t="shared" si="0"/>
        <v>0</v>
      </c>
      <c r="E14" s="35">
        <v>0</v>
      </c>
      <c r="F14" s="35">
        <v>0</v>
      </c>
      <c r="G14" s="35">
        <f t="shared" si="15"/>
        <v>0</v>
      </c>
      <c r="H14" s="35">
        <v>0</v>
      </c>
      <c r="I14" s="35">
        <v>0</v>
      </c>
      <c r="J14" s="35">
        <f t="shared" si="16"/>
        <v>0</v>
      </c>
      <c r="K14" s="35">
        <v>14706</v>
      </c>
      <c r="L14" s="35">
        <v>14706</v>
      </c>
      <c r="M14" s="35">
        <f t="shared" si="17"/>
        <v>0</v>
      </c>
      <c r="N14" s="35"/>
      <c r="O14" s="35"/>
      <c r="P14" s="35">
        <f t="shared" si="18"/>
        <v>0</v>
      </c>
      <c r="Q14" s="35"/>
      <c r="R14" s="35"/>
      <c r="S14" s="35">
        <f t="shared" si="19"/>
        <v>0</v>
      </c>
      <c r="T14" s="35"/>
      <c r="U14" s="35"/>
      <c r="V14" s="35">
        <f t="shared" si="20"/>
        <v>0</v>
      </c>
      <c r="W14" s="35"/>
      <c r="X14" s="35"/>
      <c r="Y14" s="35">
        <f t="shared" si="21"/>
        <v>0</v>
      </c>
      <c r="Z14" s="35"/>
      <c r="AA14" s="35"/>
      <c r="AB14" s="35">
        <f t="shared" si="22"/>
        <v>0</v>
      </c>
    </row>
    <row r="15" spans="1:187" s="32" customFormat="1" ht="47.25" x14ac:dyDescent="0.25">
      <c r="A15" s="34" t="s">
        <v>28</v>
      </c>
      <c r="B15" s="35">
        <f t="shared" si="0"/>
        <v>3333</v>
      </c>
      <c r="C15" s="35">
        <f t="shared" si="0"/>
        <v>3333</v>
      </c>
      <c r="D15" s="35">
        <f t="shared" si="0"/>
        <v>0</v>
      </c>
      <c r="E15" s="35">
        <v>0</v>
      </c>
      <c r="F15" s="35">
        <v>0</v>
      </c>
      <c r="G15" s="35">
        <f t="shared" si="15"/>
        <v>0</v>
      </c>
      <c r="H15" s="35">
        <v>0</v>
      </c>
      <c r="I15" s="35">
        <v>0</v>
      </c>
      <c r="J15" s="35">
        <f t="shared" si="16"/>
        <v>0</v>
      </c>
      <c r="K15" s="35">
        <v>3333</v>
      </c>
      <c r="L15" s="35">
        <v>3333</v>
      </c>
      <c r="M15" s="35">
        <f t="shared" si="17"/>
        <v>0</v>
      </c>
      <c r="N15" s="35"/>
      <c r="O15" s="35"/>
      <c r="P15" s="35">
        <f t="shared" si="18"/>
        <v>0</v>
      </c>
      <c r="Q15" s="35"/>
      <c r="R15" s="35"/>
      <c r="S15" s="35">
        <f t="shared" si="19"/>
        <v>0</v>
      </c>
      <c r="T15" s="35"/>
      <c r="U15" s="35"/>
      <c r="V15" s="35">
        <f t="shared" si="20"/>
        <v>0</v>
      </c>
      <c r="W15" s="35"/>
      <c r="X15" s="35"/>
      <c r="Y15" s="35">
        <f t="shared" si="21"/>
        <v>0</v>
      </c>
      <c r="Z15" s="35"/>
      <c r="AA15" s="35"/>
      <c r="AB15" s="35">
        <f t="shared" si="22"/>
        <v>0</v>
      </c>
    </row>
    <row r="16" spans="1:187" s="32" customFormat="1" ht="47.25" x14ac:dyDescent="0.25">
      <c r="A16" s="34" t="s">
        <v>29</v>
      </c>
      <c r="B16" s="35">
        <f t="shared" si="0"/>
        <v>11395</v>
      </c>
      <c r="C16" s="35">
        <f t="shared" si="0"/>
        <v>11395</v>
      </c>
      <c r="D16" s="35">
        <f t="shared" si="0"/>
        <v>0</v>
      </c>
      <c r="E16" s="35">
        <v>0</v>
      </c>
      <c r="F16" s="35">
        <v>0</v>
      </c>
      <c r="G16" s="35">
        <f t="shared" si="15"/>
        <v>0</v>
      </c>
      <c r="H16" s="35">
        <v>0</v>
      </c>
      <c r="I16" s="35">
        <v>0</v>
      </c>
      <c r="J16" s="35">
        <f t="shared" si="16"/>
        <v>0</v>
      </c>
      <c r="K16" s="35">
        <v>11395</v>
      </c>
      <c r="L16" s="35">
        <v>11395</v>
      </c>
      <c r="M16" s="35">
        <f t="shared" si="17"/>
        <v>0</v>
      </c>
      <c r="N16" s="35"/>
      <c r="O16" s="35"/>
      <c r="P16" s="35">
        <f t="shared" si="18"/>
        <v>0</v>
      </c>
      <c r="Q16" s="35"/>
      <c r="R16" s="35"/>
      <c r="S16" s="35">
        <f t="shared" si="19"/>
        <v>0</v>
      </c>
      <c r="T16" s="35"/>
      <c r="U16" s="35"/>
      <c r="V16" s="35">
        <f t="shared" si="20"/>
        <v>0</v>
      </c>
      <c r="W16" s="35"/>
      <c r="X16" s="35"/>
      <c r="Y16" s="35">
        <f t="shared" si="21"/>
        <v>0</v>
      </c>
      <c r="Z16" s="35"/>
      <c r="AA16" s="35"/>
      <c r="AB16" s="35">
        <f t="shared" si="22"/>
        <v>0</v>
      </c>
    </row>
    <row r="17" spans="1:29" s="32" customFormat="1" ht="47.25" x14ac:dyDescent="0.25">
      <c r="A17" s="34" t="s">
        <v>30</v>
      </c>
      <c r="B17" s="35">
        <f t="shared" si="0"/>
        <v>23820</v>
      </c>
      <c r="C17" s="35">
        <f t="shared" si="0"/>
        <v>23820</v>
      </c>
      <c r="D17" s="35">
        <f t="shared" si="0"/>
        <v>0</v>
      </c>
      <c r="E17" s="35">
        <v>0</v>
      </c>
      <c r="F17" s="35">
        <v>0</v>
      </c>
      <c r="G17" s="35">
        <f t="shared" si="15"/>
        <v>0</v>
      </c>
      <c r="H17" s="35">
        <v>0</v>
      </c>
      <c r="I17" s="35">
        <v>0</v>
      </c>
      <c r="J17" s="35">
        <f t="shared" si="16"/>
        <v>0</v>
      </c>
      <c r="K17" s="35">
        <f>15820+8000</f>
        <v>23820</v>
      </c>
      <c r="L17" s="35">
        <f>15820+8000</f>
        <v>23820</v>
      </c>
      <c r="M17" s="35">
        <f t="shared" si="17"/>
        <v>0</v>
      </c>
      <c r="N17" s="35"/>
      <c r="O17" s="35"/>
      <c r="P17" s="35">
        <f t="shared" si="18"/>
        <v>0</v>
      </c>
      <c r="Q17" s="35"/>
      <c r="R17" s="35"/>
      <c r="S17" s="35">
        <f t="shared" si="19"/>
        <v>0</v>
      </c>
      <c r="T17" s="35"/>
      <c r="U17" s="35"/>
      <c r="V17" s="35">
        <f t="shared" si="20"/>
        <v>0</v>
      </c>
      <c r="W17" s="35"/>
      <c r="X17" s="35"/>
      <c r="Y17" s="35">
        <f t="shared" si="21"/>
        <v>0</v>
      </c>
      <c r="Z17" s="35"/>
      <c r="AA17" s="35"/>
      <c r="AB17" s="35">
        <f t="shared" si="22"/>
        <v>0</v>
      </c>
    </row>
    <row r="18" spans="1:29" s="32" customFormat="1" ht="47.25" x14ac:dyDescent="0.25">
      <c r="A18" s="34" t="s">
        <v>31</v>
      </c>
      <c r="B18" s="35">
        <f t="shared" si="0"/>
        <v>5000</v>
      </c>
      <c r="C18" s="35">
        <f t="shared" si="0"/>
        <v>5000</v>
      </c>
      <c r="D18" s="35">
        <f t="shared" si="0"/>
        <v>0</v>
      </c>
      <c r="E18" s="35">
        <v>0</v>
      </c>
      <c r="F18" s="35">
        <v>0</v>
      </c>
      <c r="G18" s="35">
        <f t="shared" si="15"/>
        <v>0</v>
      </c>
      <c r="H18" s="35">
        <v>0</v>
      </c>
      <c r="I18" s="35">
        <v>0</v>
      </c>
      <c r="J18" s="35">
        <f t="shared" si="16"/>
        <v>0</v>
      </c>
      <c r="K18" s="35">
        <v>5000</v>
      </c>
      <c r="L18" s="35">
        <v>5000</v>
      </c>
      <c r="M18" s="35">
        <f t="shared" si="17"/>
        <v>0</v>
      </c>
      <c r="N18" s="35"/>
      <c r="O18" s="35"/>
      <c r="P18" s="35">
        <f t="shared" si="18"/>
        <v>0</v>
      </c>
      <c r="Q18" s="35"/>
      <c r="R18" s="35"/>
      <c r="S18" s="35">
        <f t="shared" si="19"/>
        <v>0</v>
      </c>
      <c r="T18" s="35"/>
      <c r="U18" s="35"/>
      <c r="V18" s="35">
        <f t="shared" si="20"/>
        <v>0</v>
      </c>
      <c r="W18" s="35"/>
      <c r="X18" s="35"/>
      <c r="Y18" s="35">
        <f t="shared" si="21"/>
        <v>0</v>
      </c>
      <c r="Z18" s="35"/>
      <c r="AA18" s="35"/>
      <c r="AB18" s="35">
        <f t="shared" si="22"/>
        <v>0</v>
      </c>
    </row>
    <row r="19" spans="1:29" s="32" customFormat="1" ht="78.75" x14ac:dyDescent="0.25">
      <c r="A19" s="34" t="s">
        <v>32</v>
      </c>
      <c r="B19" s="35">
        <f t="shared" si="0"/>
        <v>219200</v>
      </c>
      <c r="C19" s="35">
        <f t="shared" si="0"/>
        <v>219200</v>
      </c>
      <c r="D19" s="35">
        <f t="shared" si="0"/>
        <v>0</v>
      </c>
      <c r="E19" s="35">
        <f>13200+200000+3000+3000-206360</f>
        <v>12840</v>
      </c>
      <c r="F19" s="35">
        <f>13200+200000+3000+3000-206360</f>
        <v>12840</v>
      </c>
      <c r="G19" s="35">
        <f>F19-E19</f>
        <v>0</v>
      </c>
      <c r="H19" s="35"/>
      <c r="I19" s="35"/>
      <c r="J19" s="35">
        <f t="shared" si="16"/>
        <v>0</v>
      </c>
      <c r="K19" s="35"/>
      <c r="L19" s="35"/>
      <c r="M19" s="35">
        <f t="shared" si="17"/>
        <v>0</v>
      </c>
      <c r="N19" s="35"/>
      <c r="O19" s="35"/>
      <c r="P19" s="35">
        <f t="shared" si="18"/>
        <v>0</v>
      </c>
      <c r="Q19" s="35"/>
      <c r="R19" s="35"/>
      <c r="S19" s="35">
        <f t="shared" si="19"/>
        <v>0</v>
      </c>
      <c r="T19" s="35"/>
      <c r="U19" s="35"/>
      <c r="V19" s="35">
        <f t="shared" si="20"/>
        <v>0</v>
      </c>
      <c r="W19" s="35"/>
      <c r="X19" s="35"/>
      <c r="Y19" s="35">
        <f t="shared" si="21"/>
        <v>0</v>
      </c>
      <c r="Z19" s="35">
        <v>206360</v>
      </c>
      <c r="AA19" s="35">
        <v>206360</v>
      </c>
      <c r="AB19" s="35">
        <f t="shared" si="22"/>
        <v>0</v>
      </c>
    </row>
    <row r="20" spans="1:29" s="32" customFormat="1" ht="31.5" x14ac:dyDescent="0.25">
      <c r="A20" s="34" t="s">
        <v>33</v>
      </c>
      <c r="B20" s="35">
        <f t="shared" si="0"/>
        <v>54000</v>
      </c>
      <c r="C20" s="35">
        <f t="shared" si="0"/>
        <v>54000</v>
      </c>
      <c r="D20" s="35">
        <f t="shared" si="0"/>
        <v>0</v>
      </c>
      <c r="E20" s="35">
        <v>54000</v>
      </c>
      <c r="F20" s="35">
        <v>54000</v>
      </c>
      <c r="G20" s="35">
        <f t="shared" si="15"/>
        <v>0</v>
      </c>
      <c r="H20" s="35"/>
      <c r="I20" s="35"/>
      <c r="J20" s="35">
        <f t="shared" si="16"/>
        <v>0</v>
      </c>
      <c r="K20" s="35"/>
      <c r="L20" s="35"/>
      <c r="M20" s="35">
        <f t="shared" si="17"/>
        <v>0</v>
      </c>
      <c r="N20" s="35"/>
      <c r="O20" s="35"/>
      <c r="P20" s="35">
        <f t="shared" si="18"/>
        <v>0</v>
      </c>
      <c r="Q20" s="35"/>
      <c r="R20" s="35"/>
      <c r="S20" s="35">
        <f t="shared" si="19"/>
        <v>0</v>
      </c>
      <c r="T20" s="35"/>
      <c r="U20" s="35"/>
      <c r="V20" s="35">
        <f t="shared" si="20"/>
        <v>0</v>
      </c>
      <c r="W20" s="35"/>
      <c r="X20" s="35"/>
      <c r="Y20" s="35">
        <f t="shared" si="21"/>
        <v>0</v>
      </c>
      <c r="Z20" s="35"/>
      <c r="AA20" s="35"/>
      <c r="AB20" s="35">
        <f t="shared" si="22"/>
        <v>0</v>
      </c>
    </row>
    <row r="21" spans="1:29" s="32" customFormat="1" ht="31.5" x14ac:dyDescent="0.25">
      <c r="A21" s="34" t="s">
        <v>34</v>
      </c>
      <c r="B21" s="35">
        <f t="shared" si="0"/>
        <v>131001</v>
      </c>
      <c r="C21" s="35">
        <f t="shared" si="0"/>
        <v>131001</v>
      </c>
      <c r="D21" s="35">
        <f t="shared" si="0"/>
        <v>0</v>
      </c>
      <c r="E21" s="35"/>
      <c r="F21" s="35"/>
      <c r="G21" s="35">
        <f t="shared" si="15"/>
        <v>0</v>
      </c>
      <c r="H21" s="35">
        <f>47490+70572+12939</f>
        <v>131001</v>
      </c>
      <c r="I21" s="35">
        <f>47490+70572+12939</f>
        <v>131001</v>
      </c>
      <c r="J21" s="35">
        <f t="shared" si="16"/>
        <v>0</v>
      </c>
      <c r="K21" s="35"/>
      <c r="L21" s="35"/>
      <c r="M21" s="35">
        <f t="shared" si="17"/>
        <v>0</v>
      </c>
      <c r="N21" s="35"/>
      <c r="O21" s="35"/>
      <c r="P21" s="35">
        <f t="shared" si="18"/>
        <v>0</v>
      </c>
      <c r="Q21" s="35"/>
      <c r="R21" s="35"/>
      <c r="S21" s="35">
        <f t="shared" si="19"/>
        <v>0</v>
      </c>
      <c r="T21" s="35"/>
      <c r="U21" s="35"/>
      <c r="V21" s="35">
        <f t="shared" si="20"/>
        <v>0</v>
      </c>
      <c r="W21" s="35"/>
      <c r="X21" s="35"/>
      <c r="Y21" s="35">
        <f t="shared" si="21"/>
        <v>0</v>
      </c>
      <c r="Z21" s="35"/>
      <c r="AA21" s="35"/>
      <c r="AB21" s="35">
        <f t="shared" si="22"/>
        <v>0</v>
      </c>
    </row>
    <row r="22" spans="1:29" s="29" customFormat="1" x14ac:dyDescent="0.25">
      <c r="A22" s="36" t="s">
        <v>35</v>
      </c>
      <c r="B22" s="33">
        <f t="shared" si="0"/>
        <v>530403</v>
      </c>
      <c r="C22" s="33">
        <f t="shared" si="0"/>
        <v>530403</v>
      </c>
      <c r="D22" s="33">
        <f t="shared" si="0"/>
        <v>0</v>
      </c>
      <c r="E22" s="33">
        <f t="shared" ref="E22:AA22" si="24">SUM(E23)</f>
        <v>0</v>
      </c>
      <c r="F22" s="33">
        <f t="shared" si="24"/>
        <v>0</v>
      </c>
      <c r="G22" s="33">
        <f t="shared" si="15"/>
        <v>0</v>
      </c>
      <c r="H22" s="33">
        <f t="shared" si="24"/>
        <v>0</v>
      </c>
      <c r="I22" s="33">
        <f t="shared" si="24"/>
        <v>0</v>
      </c>
      <c r="J22" s="33">
        <f t="shared" si="16"/>
        <v>0</v>
      </c>
      <c r="K22" s="33">
        <f t="shared" si="24"/>
        <v>0</v>
      </c>
      <c r="L22" s="33">
        <f t="shared" si="24"/>
        <v>0</v>
      </c>
      <c r="M22" s="33">
        <f t="shared" si="17"/>
        <v>0</v>
      </c>
      <c r="N22" s="33">
        <f t="shared" si="24"/>
        <v>0</v>
      </c>
      <c r="O22" s="33">
        <f t="shared" si="24"/>
        <v>0</v>
      </c>
      <c r="P22" s="33">
        <f t="shared" si="18"/>
        <v>0</v>
      </c>
      <c r="Q22" s="33">
        <f t="shared" si="24"/>
        <v>125580</v>
      </c>
      <c r="R22" s="33">
        <f t="shared" si="24"/>
        <v>125580</v>
      </c>
      <c r="S22" s="33">
        <f t="shared" si="19"/>
        <v>0</v>
      </c>
      <c r="T22" s="33">
        <f t="shared" si="24"/>
        <v>294823</v>
      </c>
      <c r="U22" s="33">
        <f t="shared" si="24"/>
        <v>294823</v>
      </c>
      <c r="V22" s="33">
        <f t="shared" si="20"/>
        <v>0</v>
      </c>
      <c r="W22" s="33">
        <f t="shared" si="24"/>
        <v>0</v>
      </c>
      <c r="X22" s="33">
        <f t="shared" si="24"/>
        <v>0</v>
      </c>
      <c r="Y22" s="33">
        <f t="shared" si="21"/>
        <v>0</v>
      </c>
      <c r="Z22" s="33">
        <f t="shared" si="24"/>
        <v>110000</v>
      </c>
      <c r="AA22" s="33">
        <f t="shared" si="24"/>
        <v>110000</v>
      </c>
      <c r="AB22" s="33">
        <f t="shared" si="22"/>
        <v>0</v>
      </c>
    </row>
    <row r="23" spans="1:29" s="29" customFormat="1" x14ac:dyDescent="0.25">
      <c r="A23" s="30" t="s">
        <v>24</v>
      </c>
      <c r="B23" s="33">
        <f t="shared" si="0"/>
        <v>530403</v>
      </c>
      <c r="C23" s="33">
        <f t="shared" si="0"/>
        <v>530403</v>
      </c>
      <c r="D23" s="33">
        <f t="shared" si="0"/>
        <v>0</v>
      </c>
      <c r="E23" s="33">
        <f t="shared" ref="E23:F23" si="25">SUM(E24:E35)</f>
        <v>0</v>
      </c>
      <c r="F23" s="33">
        <f t="shared" si="25"/>
        <v>0</v>
      </c>
      <c r="G23" s="33">
        <f t="shared" si="15"/>
        <v>0</v>
      </c>
      <c r="H23" s="33">
        <f t="shared" ref="H23:I23" si="26">SUM(H24:H35)</f>
        <v>0</v>
      </c>
      <c r="I23" s="33">
        <f t="shared" si="26"/>
        <v>0</v>
      </c>
      <c r="J23" s="33">
        <f t="shared" si="16"/>
        <v>0</v>
      </c>
      <c r="K23" s="33">
        <f t="shared" ref="K23:L23" si="27">SUM(K24:K35)</f>
        <v>0</v>
      </c>
      <c r="L23" s="33">
        <f t="shared" si="27"/>
        <v>0</v>
      </c>
      <c r="M23" s="33">
        <f t="shared" si="17"/>
        <v>0</v>
      </c>
      <c r="N23" s="33">
        <f t="shared" ref="N23:O23" si="28">SUM(N24:N35)</f>
        <v>0</v>
      </c>
      <c r="O23" s="33">
        <f t="shared" si="28"/>
        <v>0</v>
      </c>
      <c r="P23" s="33">
        <f t="shared" si="18"/>
        <v>0</v>
      </c>
      <c r="Q23" s="33">
        <f t="shared" ref="Q23:R23" si="29">SUM(Q24:Q35)</f>
        <v>125580</v>
      </c>
      <c r="R23" s="33">
        <f t="shared" si="29"/>
        <v>125580</v>
      </c>
      <c r="S23" s="33">
        <f t="shared" si="19"/>
        <v>0</v>
      </c>
      <c r="T23" s="33">
        <f t="shared" ref="T23:U23" si="30">SUM(T24:T35)</f>
        <v>294823</v>
      </c>
      <c r="U23" s="33">
        <f t="shared" si="30"/>
        <v>294823</v>
      </c>
      <c r="V23" s="33">
        <f t="shared" si="20"/>
        <v>0</v>
      </c>
      <c r="W23" s="33">
        <f t="shared" ref="W23:X23" si="31">SUM(W24:W35)</f>
        <v>0</v>
      </c>
      <c r="X23" s="33">
        <f t="shared" si="31"/>
        <v>0</v>
      </c>
      <c r="Y23" s="33">
        <f t="shared" si="21"/>
        <v>0</v>
      </c>
      <c r="Z23" s="33">
        <f t="shared" ref="Z23:AA23" si="32">SUM(Z24:Z35)</f>
        <v>110000</v>
      </c>
      <c r="AA23" s="33">
        <f t="shared" si="32"/>
        <v>110000</v>
      </c>
      <c r="AB23" s="33">
        <f t="shared" si="22"/>
        <v>0</v>
      </c>
    </row>
    <row r="24" spans="1:29" s="32" customFormat="1" x14ac:dyDescent="0.25">
      <c r="A24" s="37" t="s">
        <v>36</v>
      </c>
      <c r="B24" s="38">
        <f t="shared" si="0"/>
        <v>110000</v>
      </c>
      <c r="C24" s="38">
        <f t="shared" si="0"/>
        <v>110000</v>
      </c>
      <c r="D24" s="38">
        <f t="shared" si="0"/>
        <v>0</v>
      </c>
      <c r="E24" s="38">
        <v>0</v>
      </c>
      <c r="F24" s="38">
        <v>0</v>
      </c>
      <c r="G24" s="38">
        <f t="shared" si="15"/>
        <v>0</v>
      </c>
      <c r="H24" s="38">
        <v>0</v>
      </c>
      <c r="I24" s="38">
        <v>0</v>
      </c>
      <c r="J24" s="38">
        <f t="shared" si="16"/>
        <v>0</v>
      </c>
      <c r="K24" s="38">
        <v>0</v>
      </c>
      <c r="L24" s="38">
        <v>0</v>
      </c>
      <c r="M24" s="38">
        <f t="shared" si="17"/>
        <v>0</v>
      </c>
      <c r="N24" s="38"/>
      <c r="O24" s="38"/>
      <c r="P24" s="38">
        <f t="shared" si="18"/>
        <v>0</v>
      </c>
      <c r="Q24" s="38"/>
      <c r="R24" s="38"/>
      <c r="S24" s="38">
        <f t="shared" si="19"/>
        <v>0</v>
      </c>
      <c r="T24" s="38">
        <v>0</v>
      </c>
      <c r="U24" s="38">
        <v>0</v>
      </c>
      <c r="V24" s="38">
        <f t="shared" si="20"/>
        <v>0</v>
      </c>
      <c r="W24" s="38"/>
      <c r="X24" s="38"/>
      <c r="Y24" s="38">
        <f t="shared" si="21"/>
        <v>0</v>
      </c>
      <c r="Z24" s="38">
        <f>110000</f>
        <v>110000</v>
      </c>
      <c r="AA24" s="38">
        <f>110000</f>
        <v>110000</v>
      </c>
      <c r="AB24" s="38">
        <f t="shared" si="22"/>
        <v>0</v>
      </c>
    </row>
    <row r="25" spans="1:29" s="32" customFormat="1" ht="31.5" x14ac:dyDescent="0.25">
      <c r="A25" s="39" t="s">
        <v>37</v>
      </c>
      <c r="B25" s="38">
        <f t="shared" si="0"/>
        <v>54000</v>
      </c>
      <c r="C25" s="38">
        <f t="shared" si="0"/>
        <v>54000</v>
      </c>
      <c r="D25" s="38">
        <f t="shared" si="0"/>
        <v>0</v>
      </c>
      <c r="E25" s="38">
        <v>0</v>
      </c>
      <c r="F25" s="38">
        <v>0</v>
      </c>
      <c r="G25" s="38">
        <f t="shared" si="15"/>
        <v>0</v>
      </c>
      <c r="H25" s="38">
        <v>0</v>
      </c>
      <c r="I25" s="38">
        <v>0</v>
      </c>
      <c r="J25" s="38">
        <f t="shared" si="16"/>
        <v>0</v>
      </c>
      <c r="K25" s="38"/>
      <c r="L25" s="38"/>
      <c r="M25" s="38">
        <f t="shared" si="17"/>
        <v>0</v>
      </c>
      <c r="N25" s="38">
        <v>0</v>
      </c>
      <c r="O25" s="38">
        <v>0</v>
      </c>
      <c r="P25" s="38">
        <f t="shared" si="18"/>
        <v>0</v>
      </c>
      <c r="Q25" s="38">
        <v>54000</v>
      </c>
      <c r="R25" s="38">
        <v>54000</v>
      </c>
      <c r="S25" s="38">
        <f t="shared" si="19"/>
        <v>0</v>
      </c>
      <c r="T25" s="38">
        <v>0</v>
      </c>
      <c r="U25" s="38">
        <v>0</v>
      </c>
      <c r="V25" s="38">
        <f t="shared" si="20"/>
        <v>0</v>
      </c>
      <c r="W25" s="38">
        <v>0</v>
      </c>
      <c r="X25" s="38">
        <v>0</v>
      </c>
      <c r="Y25" s="38">
        <f t="shared" si="21"/>
        <v>0</v>
      </c>
      <c r="Z25" s="38"/>
      <c r="AA25" s="38"/>
      <c r="AB25" s="38">
        <f t="shared" si="22"/>
        <v>0</v>
      </c>
    </row>
    <row r="26" spans="1:29" s="32" customFormat="1" ht="31.5" x14ac:dyDescent="0.25">
      <c r="A26" s="39" t="s">
        <v>38</v>
      </c>
      <c r="B26" s="38">
        <f t="shared" si="0"/>
        <v>39400</v>
      </c>
      <c r="C26" s="38">
        <f t="shared" si="0"/>
        <v>39400</v>
      </c>
      <c r="D26" s="38">
        <f t="shared" si="0"/>
        <v>0</v>
      </c>
      <c r="E26" s="38">
        <v>0</v>
      </c>
      <c r="F26" s="38">
        <v>0</v>
      </c>
      <c r="G26" s="38">
        <f t="shared" si="15"/>
        <v>0</v>
      </c>
      <c r="H26" s="38">
        <v>0</v>
      </c>
      <c r="I26" s="38">
        <v>0</v>
      </c>
      <c r="J26" s="38">
        <f t="shared" si="16"/>
        <v>0</v>
      </c>
      <c r="K26" s="38"/>
      <c r="L26" s="38"/>
      <c r="M26" s="38">
        <f t="shared" si="17"/>
        <v>0</v>
      </c>
      <c r="N26" s="38">
        <v>0</v>
      </c>
      <c r="O26" s="38">
        <v>0</v>
      </c>
      <c r="P26" s="38">
        <f t="shared" si="18"/>
        <v>0</v>
      </c>
      <c r="Q26" s="38">
        <v>39400</v>
      </c>
      <c r="R26" s="38">
        <v>39400</v>
      </c>
      <c r="S26" s="38">
        <f t="shared" si="19"/>
        <v>0</v>
      </c>
      <c r="T26" s="38">
        <v>0</v>
      </c>
      <c r="U26" s="38">
        <v>0</v>
      </c>
      <c r="V26" s="38">
        <f t="shared" si="20"/>
        <v>0</v>
      </c>
      <c r="W26" s="38">
        <v>0</v>
      </c>
      <c r="X26" s="38">
        <v>0</v>
      </c>
      <c r="Y26" s="38">
        <f t="shared" si="21"/>
        <v>0</v>
      </c>
      <c r="Z26" s="38"/>
      <c r="AA26" s="38"/>
      <c r="AB26" s="38">
        <f t="shared" si="22"/>
        <v>0</v>
      </c>
    </row>
    <row r="27" spans="1:29" s="32" customFormat="1" ht="31.5" x14ac:dyDescent="0.25">
      <c r="A27" s="39" t="s">
        <v>39</v>
      </c>
      <c r="B27" s="38">
        <f t="shared" si="0"/>
        <v>22180</v>
      </c>
      <c r="C27" s="38">
        <f t="shared" si="0"/>
        <v>22180</v>
      </c>
      <c r="D27" s="38">
        <f t="shared" si="0"/>
        <v>0</v>
      </c>
      <c r="E27" s="38">
        <v>0</v>
      </c>
      <c r="F27" s="38">
        <v>0</v>
      </c>
      <c r="G27" s="38">
        <f t="shared" si="15"/>
        <v>0</v>
      </c>
      <c r="H27" s="38">
        <v>0</v>
      </c>
      <c r="I27" s="38">
        <v>0</v>
      </c>
      <c r="J27" s="38">
        <f t="shared" si="16"/>
        <v>0</v>
      </c>
      <c r="K27" s="38"/>
      <c r="L27" s="38"/>
      <c r="M27" s="38">
        <f t="shared" si="17"/>
        <v>0</v>
      </c>
      <c r="N27" s="38">
        <v>0</v>
      </c>
      <c r="O27" s="38">
        <v>0</v>
      </c>
      <c r="P27" s="38">
        <f t="shared" si="18"/>
        <v>0</v>
      </c>
      <c r="Q27" s="38">
        <v>22180</v>
      </c>
      <c r="R27" s="38">
        <v>22180</v>
      </c>
      <c r="S27" s="38">
        <f t="shared" si="19"/>
        <v>0</v>
      </c>
      <c r="T27" s="38">
        <v>0</v>
      </c>
      <c r="U27" s="38">
        <v>0</v>
      </c>
      <c r="V27" s="38">
        <f t="shared" si="20"/>
        <v>0</v>
      </c>
      <c r="W27" s="38">
        <v>0</v>
      </c>
      <c r="X27" s="38">
        <v>0</v>
      </c>
      <c r="Y27" s="38">
        <f t="shared" si="21"/>
        <v>0</v>
      </c>
      <c r="Z27" s="38"/>
      <c r="AA27" s="38"/>
      <c r="AB27" s="38">
        <f t="shared" si="22"/>
        <v>0</v>
      </c>
    </row>
    <row r="28" spans="1:29" s="32" customFormat="1" x14ac:dyDescent="0.25">
      <c r="A28" s="37" t="s">
        <v>40</v>
      </c>
      <c r="B28" s="38">
        <f t="shared" si="0"/>
        <v>10000</v>
      </c>
      <c r="C28" s="38">
        <f t="shared" si="0"/>
        <v>10000</v>
      </c>
      <c r="D28" s="38">
        <f t="shared" si="0"/>
        <v>0</v>
      </c>
      <c r="E28" s="38">
        <v>0</v>
      </c>
      <c r="F28" s="38">
        <v>0</v>
      </c>
      <c r="G28" s="38">
        <f t="shared" si="15"/>
        <v>0</v>
      </c>
      <c r="H28" s="38">
        <v>0</v>
      </c>
      <c r="I28" s="38">
        <v>0</v>
      </c>
      <c r="J28" s="38">
        <f t="shared" si="16"/>
        <v>0</v>
      </c>
      <c r="K28" s="38">
        <v>0</v>
      </c>
      <c r="L28" s="38">
        <v>0</v>
      </c>
      <c r="M28" s="38">
        <f t="shared" si="17"/>
        <v>0</v>
      </c>
      <c r="N28" s="38"/>
      <c r="O28" s="38"/>
      <c r="P28" s="38">
        <f t="shared" si="18"/>
        <v>0</v>
      </c>
      <c r="Q28" s="38">
        <v>10000</v>
      </c>
      <c r="R28" s="38">
        <v>10000</v>
      </c>
      <c r="S28" s="38">
        <f t="shared" si="19"/>
        <v>0</v>
      </c>
      <c r="T28" s="38">
        <v>0</v>
      </c>
      <c r="U28" s="38">
        <v>0</v>
      </c>
      <c r="V28" s="38">
        <f t="shared" si="20"/>
        <v>0</v>
      </c>
      <c r="W28" s="38"/>
      <c r="X28" s="38"/>
      <c r="Y28" s="38">
        <f t="shared" si="21"/>
        <v>0</v>
      </c>
      <c r="Z28" s="38">
        <v>0</v>
      </c>
      <c r="AA28" s="38">
        <v>0</v>
      </c>
      <c r="AB28" s="38">
        <f t="shared" si="22"/>
        <v>0</v>
      </c>
      <c r="AC28" s="12"/>
    </row>
    <row r="29" spans="1:29" s="32" customFormat="1" ht="31.5" x14ac:dyDescent="0.25">
      <c r="A29" s="40" t="s">
        <v>41</v>
      </c>
      <c r="B29" s="38">
        <f t="shared" si="0"/>
        <v>21270</v>
      </c>
      <c r="C29" s="38">
        <f t="shared" si="0"/>
        <v>21270</v>
      </c>
      <c r="D29" s="38">
        <f t="shared" si="0"/>
        <v>0</v>
      </c>
      <c r="E29" s="38">
        <v>0</v>
      </c>
      <c r="F29" s="38">
        <v>0</v>
      </c>
      <c r="G29" s="38">
        <f t="shared" si="15"/>
        <v>0</v>
      </c>
      <c r="H29" s="38">
        <v>0</v>
      </c>
      <c r="I29" s="38">
        <v>0</v>
      </c>
      <c r="J29" s="38">
        <f t="shared" si="16"/>
        <v>0</v>
      </c>
      <c r="K29" s="38">
        <v>0</v>
      </c>
      <c r="L29" s="38">
        <v>0</v>
      </c>
      <c r="M29" s="38">
        <f t="shared" si="17"/>
        <v>0</v>
      </c>
      <c r="N29" s="38"/>
      <c r="O29" s="38"/>
      <c r="P29" s="38">
        <f t="shared" si="18"/>
        <v>0</v>
      </c>
      <c r="Q29" s="38"/>
      <c r="R29" s="38"/>
      <c r="S29" s="38">
        <f t="shared" si="19"/>
        <v>0</v>
      </c>
      <c r="T29" s="38">
        <v>21270</v>
      </c>
      <c r="U29" s="38">
        <v>21270</v>
      </c>
      <c r="V29" s="38">
        <f t="shared" si="20"/>
        <v>0</v>
      </c>
      <c r="W29" s="38"/>
      <c r="X29" s="38"/>
      <c r="Y29" s="38">
        <f t="shared" si="21"/>
        <v>0</v>
      </c>
      <c r="Z29" s="38"/>
      <c r="AA29" s="38"/>
      <c r="AB29" s="38">
        <f t="shared" si="22"/>
        <v>0</v>
      </c>
    </row>
    <row r="30" spans="1:29" s="32" customFormat="1" ht="47.25" x14ac:dyDescent="0.25">
      <c r="A30" s="40" t="s">
        <v>42</v>
      </c>
      <c r="B30" s="38">
        <f t="shared" si="0"/>
        <v>1645</v>
      </c>
      <c r="C30" s="38">
        <f t="shared" si="0"/>
        <v>1645</v>
      </c>
      <c r="D30" s="38">
        <f t="shared" si="0"/>
        <v>0</v>
      </c>
      <c r="E30" s="38">
        <v>0</v>
      </c>
      <c r="F30" s="38">
        <v>0</v>
      </c>
      <c r="G30" s="38">
        <f t="shared" si="15"/>
        <v>0</v>
      </c>
      <c r="H30" s="38">
        <v>0</v>
      </c>
      <c r="I30" s="38">
        <v>0</v>
      </c>
      <c r="J30" s="38">
        <f t="shared" si="16"/>
        <v>0</v>
      </c>
      <c r="K30" s="38">
        <v>0</v>
      </c>
      <c r="L30" s="38">
        <v>0</v>
      </c>
      <c r="M30" s="38">
        <f t="shared" si="17"/>
        <v>0</v>
      </c>
      <c r="N30" s="38"/>
      <c r="O30" s="38"/>
      <c r="P30" s="38">
        <f t="shared" si="18"/>
        <v>0</v>
      </c>
      <c r="Q30" s="38"/>
      <c r="R30" s="38"/>
      <c r="S30" s="38">
        <f t="shared" si="19"/>
        <v>0</v>
      </c>
      <c r="T30" s="38">
        <v>1645</v>
      </c>
      <c r="U30" s="38">
        <v>1645</v>
      </c>
      <c r="V30" s="38">
        <f t="shared" si="20"/>
        <v>0</v>
      </c>
      <c r="W30" s="38"/>
      <c r="X30" s="38"/>
      <c r="Y30" s="38">
        <f t="shared" si="21"/>
        <v>0</v>
      </c>
      <c r="Z30" s="38"/>
      <c r="AA30" s="38"/>
      <c r="AB30" s="38">
        <f t="shared" si="22"/>
        <v>0</v>
      </c>
    </row>
    <row r="31" spans="1:29" s="32" customFormat="1" ht="47.25" x14ac:dyDescent="0.25">
      <c r="A31" s="40" t="s">
        <v>43</v>
      </c>
      <c r="B31" s="38">
        <f t="shared" si="0"/>
        <v>79916</v>
      </c>
      <c r="C31" s="38">
        <f t="shared" si="0"/>
        <v>79916</v>
      </c>
      <c r="D31" s="38">
        <f t="shared" si="0"/>
        <v>0</v>
      </c>
      <c r="E31" s="38">
        <v>0</v>
      </c>
      <c r="F31" s="38">
        <v>0</v>
      </c>
      <c r="G31" s="38">
        <f t="shared" si="15"/>
        <v>0</v>
      </c>
      <c r="H31" s="38">
        <v>0</v>
      </c>
      <c r="I31" s="38">
        <v>0</v>
      </c>
      <c r="J31" s="38">
        <f t="shared" si="16"/>
        <v>0</v>
      </c>
      <c r="K31" s="38">
        <v>0</v>
      </c>
      <c r="L31" s="38">
        <v>0</v>
      </c>
      <c r="M31" s="38">
        <f t="shared" si="17"/>
        <v>0</v>
      </c>
      <c r="N31" s="38"/>
      <c r="O31" s="38"/>
      <c r="P31" s="38">
        <f t="shared" si="18"/>
        <v>0</v>
      </c>
      <c r="Q31" s="38"/>
      <c r="R31" s="38"/>
      <c r="S31" s="38">
        <f t="shared" si="19"/>
        <v>0</v>
      </c>
      <c r="T31" s="38">
        <v>79916</v>
      </c>
      <c r="U31" s="38">
        <v>79916</v>
      </c>
      <c r="V31" s="38">
        <f t="shared" si="20"/>
        <v>0</v>
      </c>
      <c r="W31" s="38"/>
      <c r="X31" s="38"/>
      <c r="Y31" s="38">
        <f t="shared" si="21"/>
        <v>0</v>
      </c>
      <c r="Z31" s="38"/>
      <c r="AA31" s="38"/>
      <c r="AB31" s="38">
        <f t="shared" si="22"/>
        <v>0</v>
      </c>
    </row>
    <row r="32" spans="1:29" s="32" customFormat="1" ht="94.5" x14ac:dyDescent="0.25">
      <c r="A32" s="40" t="s">
        <v>44</v>
      </c>
      <c r="B32" s="38">
        <f t="shared" si="0"/>
        <v>15596</v>
      </c>
      <c r="C32" s="38">
        <f t="shared" si="0"/>
        <v>15596</v>
      </c>
      <c r="D32" s="38">
        <f t="shared" si="0"/>
        <v>0</v>
      </c>
      <c r="E32" s="38">
        <v>0</v>
      </c>
      <c r="F32" s="38">
        <v>0</v>
      </c>
      <c r="G32" s="38">
        <f t="shared" si="15"/>
        <v>0</v>
      </c>
      <c r="H32" s="38">
        <v>0</v>
      </c>
      <c r="I32" s="38">
        <v>0</v>
      </c>
      <c r="J32" s="38">
        <f t="shared" si="16"/>
        <v>0</v>
      </c>
      <c r="K32" s="38">
        <v>0</v>
      </c>
      <c r="L32" s="38">
        <v>0</v>
      </c>
      <c r="M32" s="38">
        <f t="shared" si="17"/>
        <v>0</v>
      </c>
      <c r="N32" s="38"/>
      <c r="O32" s="38"/>
      <c r="P32" s="38">
        <f t="shared" si="18"/>
        <v>0</v>
      </c>
      <c r="Q32" s="38"/>
      <c r="R32" s="38"/>
      <c r="S32" s="38">
        <f t="shared" si="19"/>
        <v>0</v>
      </c>
      <c r="T32" s="38">
        <v>15596</v>
      </c>
      <c r="U32" s="38">
        <v>15596</v>
      </c>
      <c r="V32" s="38">
        <f t="shared" si="20"/>
        <v>0</v>
      </c>
      <c r="W32" s="38"/>
      <c r="X32" s="38"/>
      <c r="Y32" s="38">
        <f t="shared" si="21"/>
        <v>0</v>
      </c>
      <c r="Z32" s="38"/>
      <c r="AA32" s="38"/>
      <c r="AB32" s="38">
        <f t="shared" si="22"/>
        <v>0</v>
      </c>
    </row>
    <row r="33" spans="1:187" s="32" customFormat="1" ht="78.75" x14ac:dyDescent="0.25">
      <c r="A33" s="37" t="s">
        <v>45</v>
      </c>
      <c r="B33" s="35">
        <f t="shared" si="0"/>
        <v>1526</v>
      </c>
      <c r="C33" s="35">
        <f t="shared" si="0"/>
        <v>1526</v>
      </c>
      <c r="D33" s="35">
        <f t="shared" si="0"/>
        <v>0</v>
      </c>
      <c r="E33" s="35">
        <v>0</v>
      </c>
      <c r="F33" s="35">
        <v>0</v>
      </c>
      <c r="G33" s="35">
        <f t="shared" si="15"/>
        <v>0</v>
      </c>
      <c r="H33" s="35">
        <v>0</v>
      </c>
      <c r="I33" s="35">
        <v>0</v>
      </c>
      <c r="J33" s="35">
        <f t="shared" si="16"/>
        <v>0</v>
      </c>
      <c r="K33" s="35">
        <v>0</v>
      </c>
      <c r="L33" s="35">
        <v>0</v>
      </c>
      <c r="M33" s="35">
        <f t="shared" si="17"/>
        <v>0</v>
      </c>
      <c r="N33" s="35"/>
      <c r="O33" s="35"/>
      <c r="P33" s="35">
        <f t="shared" si="18"/>
        <v>0</v>
      </c>
      <c r="Q33" s="35"/>
      <c r="R33" s="35"/>
      <c r="S33" s="35">
        <f t="shared" si="19"/>
        <v>0</v>
      </c>
      <c r="T33" s="35">
        <f>9516-7990</f>
        <v>1526</v>
      </c>
      <c r="U33" s="35">
        <f>9516-7990</f>
        <v>1526</v>
      </c>
      <c r="V33" s="35">
        <f t="shared" si="20"/>
        <v>0</v>
      </c>
      <c r="W33" s="35"/>
      <c r="X33" s="35"/>
      <c r="Y33" s="35">
        <f t="shared" si="21"/>
        <v>0</v>
      </c>
      <c r="Z33" s="35"/>
      <c r="AA33" s="35"/>
      <c r="AB33" s="35">
        <f t="shared" si="22"/>
        <v>0</v>
      </c>
    </row>
    <row r="34" spans="1:187" s="32" customFormat="1" ht="110.25" x14ac:dyDescent="0.25">
      <c r="A34" s="40" t="s">
        <v>46</v>
      </c>
      <c r="B34" s="38">
        <f t="shared" si="0"/>
        <v>122493</v>
      </c>
      <c r="C34" s="38">
        <f t="shared" si="0"/>
        <v>122493</v>
      </c>
      <c r="D34" s="38">
        <f t="shared" si="0"/>
        <v>0</v>
      </c>
      <c r="E34" s="38">
        <f>50000-50000</f>
        <v>0</v>
      </c>
      <c r="F34" s="38">
        <f>50000-50000</f>
        <v>0</v>
      </c>
      <c r="G34" s="38">
        <f t="shared" si="15"/>
        <v>0</v>
      </c>
      <c r="H34" s="38">
        <v>0</v>
      </c>
      <c r="I34" s="38">
        <v>0</v>
      </c>
      <c r="J34" s="38">
        <f t="shared" si="16"/>
        <v>0</v>
      </c>
      <c r="K34" s="38">
        <v>0</v>
      </c>
      <c r="L34" s="38">
        <v>0</v>
      </c>
      <c r="M34" s="38">
        <f t="shared" si="17"/>
        <v>0</v>
      </c>
      <c r="N34" s="38"/>
      <c r="O34" s="38"/>
      <c r="P34" s="38">
        <f t="shared" si="18"/>
        <v>0</v>
      </c>
      <c r="Q34" s="38"/>
      <c r="R34" s="38"/>
      <c r="S34" s="38">
        <f t="shared" si="19"/>
        <v>0</v>
      </c>
      <c r="T34" s="38">
        <f>72493+50000</f>
        <v>122493</v>
      </c>
      <c r="U34" s="38">
        <f>72493+50000</f>
        <v>122493</v>
      </c>
      <c r="V34" s="38">
        <f t="shared" si="20"/>
        <v>0</v>
      </c>
      <c r="W34" s="38"/>
      <c r="X34" s="38"/>
      <c r="Y34" s="38">
        <f t="shared" si="21"/>
        <v>0</v>
      </c>
      <c r="Z34" s="38"/>
      <c r="AA34" s="38"/>
      <c r="AB34" s="38">
        <f t="shared" si="22"/>
        <v>0</v>
      </c>
    </row>
    <row r="35" spans="1:187" s="32" customFormat="1" ht="63" x14ac:dyDescent="0.25">
      <c r="A35" s="37" t="s">
        <v>47</v>
      </c>
      <c r="B35" s="35">
        <f t="shared" si="0"/>
        <v>52377</v>
      </c>
      <c r="C35" s="35">
        <f t="shared" si="0"/>
        <v>52377</v>
      </c>
      <c r="D35" s="35">
        <f t="shared" si="0"/>
        <v>0</v>
      </c>
      <c r="E35" s="35">
        <v>0</v>
      </c>
      <c r="F35" s="35">
        <v>0</v>
      </c>
      <c r="G35" s="35">
        <f t="shared" si="15"/>
        <v>0</v>
      </c>
      <c r="H35" s="35">
        <v>0</v>
      </c>
      <c r="I35" s="35">
        <v>0</v>
      </c>
      <c r="J35" s="35">
        <f t="shared" si="16"/>
        <v>0</v>
      </c>
      <c r="K35" s="35">
        <v>0</v>
      </c>
      <c r="L35" s="35">
        <v>0</v>
      </c>
      <c r="M35" s="35">
        <f t="shared" si="17"/>
        <v>0</v>
      </c>
      <c r="N35" s="35"/>
      <c r="O35" s="35"/>
      <c r="P35" s="35">
        <f t="shared" si="18"/>
        <v>0</v>
      </c>
      <c r="Q35" s="35"/>
      <c r="R35" s="35"/>
      <c r="S35" s="35">
        <f t="shared" si="19"/>
        <v>0</v>
      </c>
      <c r="T35" s="35">
        <f>2066+50311</f>
        <v>52377</v>
      </c>
      <c r="U35" s="35">
        <f>2066+50311</f>
        <v>52377</v>
      </c>
      <c r="V35" s="35">
        <f t="shared" si="20"/>
        <v>0</v>
      </c>
      <c r="W35" s="35">
        <f>50311-50311</f>
        <v>0</v>
      </c>
      <c r="X35" s="35">
        <f>50311-50311</f>
        <v>0</v>
      </c>
      <c r="Y35" s="35">
        <f t="shared" si="21"/>
        <v>0</v>
      </c>
      <c r="Z35" s="35">
        <f>50312-50312</f>
        <v>0</v>
      </c>
      <c r="AA35" s="35">
        <f>50312-50312</f>
        <v>0</v>
      </c>
      <c r="AB35" s="35">
        <f t="shared" si="22"/>
        <v>0</v>
      </c>
    </row>
    <row r="36" spans="1:187" s="32" customFormat="1" x14ac:dyDescent="0.25">
      <c r="A36" s="30" t="s">
        <v>48</v>
      </c>
      <c r="B36" s="31">
        <f t="shared" si="0"/>
        <v>2574892</v>
      </c>
      <c r="C36" s="31">
        <f t="shared" si="0"/>
        <v>2768451</v>
      </c>
      <c r="D36" s="31">
        <f t="shared" si="0"/>
        <v>193559</v>
      </c>
      <c r="E36" s="31">
        <f t="shared" ref="E36:AA36" si="33">SUM(E37)</f>
        <v>0</v>
      </c>
      <c r="F36" s="31">
        <f t="shared" si="33"/>
        <v>0</v>
      </c>
      <c r="G36" s="31">
        <f t="shared" si="15"/>
        <v>0</v>
      </c>
      <c r="H36" s="31">
        <f t="shared" si="33"/>
        <v>0</v>
      </c>
      <c r="I36" s="31">
        <f t="shared" si="33"/>
        <v>0</v>
      </c>
      <c r="J36" s="31">
        <f t="shared" si="16"/>
        <v>0</v>
      </c>
      <c r="K36" s="31">
        <f t="shared" si="33"/>
        <v>7700</v>
      </c>
      <c r="L36" s="31">
        <f t="shared" si="33"/>
        <v>35528</v>
      </c>
      <c r="M36" s="31">
        <f t="shared" si="17"/>
        <v>27828</v>
      </c>
      <c r="N36" s="31">
        <f t="shared" si="33"/>
        <v>0</v>
      </c>
      <c r="O36" s="31">
        <f t="shared" si="33"/>
        <v>0</v>
      </c>
      <c r="P36" s="31">
        <f t="shared" si="18"/>
        <v>0</v>
      </c>
      <c r="Q36" s="31">
        <f t="shared" si="33"/>
        <v>436571</v>
      </c>
      <c r="R36" s="31">
        <f t="shared" si="33"/>
        <v>436571</v>
      </c>
      <c r="S36" s="31">
        <f t="shared" si="19"/>
        <v>0</v>
      </c>
      <c r="T36" s="31">
        <f t="shared" si="33"/>
        <v>17769</v>
      </c>
      <c r="U36" s="31">
        <f t="shared" si="33"/>
        <v>17769</v>
      </c>
      <c r="V36" s="31">
        <f t="shared" si="20"/>
        <v>0</v>
      </c>
      <c r="W36" s="31">
        <f t="shared" si="33"/>
        <v>710654</v>
      </c>
      <c r="X36" s="31">
        <f t="shared" si="33"/>
        <v>904213</v>
      </c>
      <c r="Y36" s="31">
        <f t="shared" si="21"/>
        <v>193559</v>
      </c>
      <c r="Z36" s="31">
        <f t="shared" si="33"/>
        <v>1402198</v>
      </c>
      <c r="AA36" s="31">
        <f t="shared" si="33"/>
        <v>1374370</v>
      </c>
      <c r="AB36" s="31">
        <f t="shared" si="22"/>
        <v>-27828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</row>
    <row r="37" spans="1:187" s="32" customFormat="1" x14ac:dyDescent="0.25">
      <c r="A37" s="30" t="s">
        <v>24</v>
      </c>
      <c r="B37" s="31">
        <f t="shared" si="0"/>
        <v>2574892</v>
      </c>
      <c r="C37" s="31">
        <f t="shared" si="0"/>
        <v>2768451</v>
      </c>
      <c r="D37" s="31">
        <f t="shared" si="0"/>
        <v>193559</v>
      </c>
      <c r="E37" s="31">
        <f t="shared" ref="E37:F37" si="34">SUM(E38:E44)</f>
        <v>0</v>
      </c>
      <c r="F37" s="31">
        <f t="shared" si="34"/>
        <v>0</v>
      </c>
      <c r="G37" s="31">
        <f t="shared" si="15"/>
        <v>0</v>
      </c>
      <c r="H37" s="31">
        <f t="shared" ref="H37:X37" si="35">SUM(H38:H44)</f>
        <v>0</v>
      </c>
      <c r="I37" s="31">
        <f t="shared" si="35"/>
        <v>0</v>
      </c>
      <c r="J37" s="31">
        <f t="shared" si="16"/>
        <v>0</v>
      </c>
      <c r="K37" s="31">
        <f t="shared" ref="K37:L37" si="36">SUM(K38:K44)</f>
        <v>7700</v>
      </c>
      <c r="L37" s="31">
        <f t="shared" si="36"/>
        <v>35528</v>
      </c>
      <c r="M37" s="31">
        <f t="shared" si="17"/>
        <v>27828</v>
      </c>
      <c r="N37" s="31">
        <f t="shared" ref="N37:O37" si="37">SUM(N38:N44)</f>
        <v>0</v>
      </c>
      <c r="O37" s="31">
        <f t="shared" si="37"/>
        <v>0</v>
      </c>
      <c r="P37" s="31">
        <f t="shared" si="18"/>
        <v>0</v>
      </c>
      <c r="Q37" s="31">
        <f t="shared" ref="Q37:R37" si="38">SUM(Q38:Q44)</f>
        <v>436571</v>
      </c>
      <c r="R37" s="31">
        <f t="shared" si="38"/>
        <v>436571</v>
      </c>
      <c r="S37" s="31">
        <f t="shared" si="19"/>
        <v>0</v>
      </c>
      <c r="T37" s="31">
        <f t="shared" ref="T37:U37" si="39">SUM(T38:T44)</f>
        <v>17769</v>
      </c>
      <c r="U37" s="31">
        <f t="shared" si="39"/>
        <v>17769</v>
      </c>
      <c r="V37" s="31">
        <f t="shared" si="20"/>
        <v>0</v>
      </c>
      <c r="W37" s="31">
        <f t="shared" ref="W37" si="40">SUM(W38:W44)</f>
        <v>710654</v>
      </c>
      <c r="X37" s="31">
        <f t="shared" si="35"/>
        <v>904213</v>
      </c>
      <c r="Y37" s="31">
        <f t="shared" si="21"/>
        <v>193559</v>
      </c>
      <c r="Z37" s="31">
        <f t="shared" ref="Z37:AA37" si="41">SUM(Z38:Z44)</f>
        <v>1402198</v>
      </c>
      <c r="AA37" s="31">
        <f t="shared" si="41"/>
        <v>1374370</v>
      </c>
      <c r="AB37" s="31">
        <f t="shared" si="22"/>
        <v>-27828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</row>
    <row r="38" spans="1:187" s="32" customFormat="1" ht="47.25" x14ac:dyDescent="0.25">
      <c r="A38" s="41" t="s">
        <v>49</v>
      </c>
      <c r="B38" s="38">
        <f t="shared" si="0"/>
        <v>1365800</v>
      </c>
      <c r="C38" s="38">
        <f t="shared" si="0"/>
        <v>1365800</v>
      </c>
      <c r="D38" s="38">
        <f t="shared" si="0"/>
        <v>0</v>
      </c>
      <c r="E38" s="38">
        <v>0</v>
      </c>
      <c r="F38" s="38">
        <v>0</v>
      </c>
      <c r="G38" s="38">
        <f t="shared" si="15"/>
        <v>0</v>
      </c>
      <c r="H38" s="38"/>
      <c r="I38" s="38"/>
      <c r="J38" s="38">
        <f t="shared" si="16"/>
        <v>0</v>
      </c>
      <c r="K38" s="38">
        <v>0</v>
      </c>
      <c r="L38" s="38">
        <v>27828</v>
      </c>
      <c r="M38" s="38">
        <f t="shared" si="17"/>
        <v>27828</v>
      </c>
      <c r="N38" s="38"/>
      <c r="O38" s="38"/>
      <c r="P38" s="38">
        <f t="shared" si="18"/>
        <v>0</v>
      </c>
      <c r="Q38" s="38"/>
      <c r="R38" s="38"/>
      <c r="S38" s="38">
        <f t="shared" si="19"/>
        <v>0</v>
      </c>
      <c r="T38" s="38"/>
      <c r="U38" s="38"/>
      <c r="V38" s="38">
        <f t="shared" si="20"/>
        <v>0</v>
      </c>
      <c r="W38" s="38">
        <f>299953+410701</f>
        <v>710654</v>
      </c>
      <c r="X38" s="38">
        <f>299953+410701</f>
        <v>710654</v>
      </c>
      <c r="Y38" s="38">
        <f t="shared" si="21"/>
        <v>0</v>
      </c>
      <c r="Z38" s="38">
        <f>1365800-299953-410701</f>
        <v>655146</v>
      </c>
      <c r="AA38" s="38">
        <f>1365800-299953-410701-27828</f>
        <v>627318</v>
      </c>
      <c r="AB38" s="38">
        <f t="shared" si="22"/>
        <v>-27828</v>
      </c>
    </row>
    <row r="39" spans="1:187" s="32" customFormat="1" ht="47.25" x14ac:dyDescent="0.25">
      <c r="A39" s="41" t="s">
        <v>50</v>
      </c>
      <c r="B39" s="38">
        <f t="shared" si="0"/>
        <v>100000</v>
      </c>
      <c r="C39" s="38">
        <f t="shared" si="0"/>
        <v>100000</v>
      </c>
      <c r="D39" s="38">
        <f t="shared" si="0"/>
        <v>0</v>
      </c>
      <c r="E39" s="38">
        <v>0</v>
      </c>
      <c r="F39" s="38">
        <v>0</v>
      </c>
      <c r="G39" s="38">
        <f t="shared" si="15"/>
        <v>0</v>
      </c>
      <c r="H39" s="38"/>
      <c r="I39" s="38"/>
      <c r="J39" s="38">
        <f t="shared" si="16"/>
        <v>0</v>
      </c>
      <c r="K39" s="38">
        <v>0</v>
      </c>
      <c r="L39" s="38">
        <v>0</v>
      </c>
      <c r="M39" s="38">
        <f t="shared" si="17"/>
        <v>0</v>
      </c>
      <c r="N39" s="38"/>
      <c r="O39" s="38"/>
      <c r="P39" s="38">
        <f t="shared" si="18"/>
        <v>0</v>
      </c>
      <c r="Q39" s="38"/>
      <c r="R39" s="38"/>
      <c r="S39" s="38">
        <f t="shared" si="19"/>
        <v>0</v>
      </c>
      <c r="T39" s="38"/>
      <c r="U39" s="38"/>
      <c r="V39" s="38">
        <f t="shared" si="20"/>
        <v>0</v>
      </c>
      <c r="W39" s="38"/>
      <c r="X39" s="38"/>
      <c r="Y39" s="38">
        <f t="shared" si="21"/>
        <v>0</v>
      </c>
      <c r="Z39" s="38">
        <v>100000</v>
      </c>
      <c r="AA39" s="38">
        <v>100000</v>
      </c>
      <c r="AB39" s="38">
        <f t="shared" si="22"/>
        <v>0</v>
      </c>
    </row>
    <row r="40" spans="1:187" s="44" customFormat="1" ht="47.25" x14ac:dyDescent="0.25">
      <c r="A40" s="42" t="s">
        <v>51</v>
      </c>
      <c r="B40" s="43">
        <f t="shared" si="0"/>
        <v>0</v>
      </c>
      <c r="C40" s="43">
        <f t="shared" si="0"/>
        <v>99966</v>
      </c>
      <c r="D40" s="43">
        <f t="shared" si="0"/>
        <v>99966</v>
      </c>
      <c r="E40" s="43">
        <v>0</v>
      </c>
      <c r="F40" s="43">
        <v>0</v>
      </c>
      <c r="G40" s="43">
        <f t="shared" si="15"/>
        <v>0</v>
      </c>
      <c r="H40" s="43"/>
      <c r="I40" s="43"/>
      <c r="J40" s="43">
        <f t="shared" si="16"/>
        <v>0</v>
      </c>
      <c r="K40" s="43"/>
      <c r="L40" s="43"/>
      <c r="M40" s="43">
        <f t="shared" si="17"/>
        <v>0</v>
      </c>
      <c r="N40" s="43"/>
      <c r="O40" s="43"/>
      <c r="P40" s="43">
        <f t="shared" si="18"/>
        <v>0</v>
      </c>
      <c r="Q40" s="43">
        <v>0</v>
      </c>
      <c r="R40" s="43">
        <v>0</v>
      </c>
      <c r="S40" s="43">
        <f t="shared" si="19"/>
        <v>0</v>
      </c>
      <c r="T40" s="43"/>
      <c r="U40" s="43"/>
      <c r="V40" s="43">
        <f t="shared" si="20"/>
        <v>0</v>
      </c>
      <c r="W40" s="43"/>
      <c r="X40" s="43">
        <v>99966</v>
      </c>
      <c r="Y40" s="43">
        <f t="shared" si="21"/>
        <v>99966</v>
      </c>
      <c r="Z40" s="43"/>
      <c r="AA40" s="43"/>
      <c r="AB40" s="43">
        <f t="shared" si="22"/>
        <v>0</v>
      </c>
    </row>
    <row r="41" spans="1:187" s="44" customFormat="1" ht="47.25" x14ac:dyDescent="0.25">
      <c r="A41" s="42" t="s">
        <v>52</v>
      </c>
      <c r="B41" s="43">
        <f t="shared" si="0"/>
        <v>0</v>
      </c>
      <c r="C41" s="43">
        <f t="shared" si="0"/>
        <v>93593</v>
      </c>
      <c r="D41" s="43">
        <f t="shared" si="0"/>
        <v>93593</v>
      </c>
      <c r="E41" s="43">
        <v>0</v>
      </c>
      <c r="F41" s="43">
        <v>0</v>
      </c>
      <c r="G41" s="43">
        <f t="shared" si="15"/>
        <v>0</v>
      </c>
      <c r="H41" s="43"/>
      <c r="I41" s="43"/>
      <c r="J41" s="43">
        <f t="shared" si="16"/>
        <v>0</v>
      </c>
      <c r="K41" s="43"/>
      <c r="L41" s="43"/>
      <c r="M41" s="43">
        <f t="shared" si="17"/>
        <v>0</v>
      </c>
      <c r="N41" s="43"/>
      <c r="O41" s="43"/>
      <c r="P41" s="43">
        <f t="shared" si="18"/>
        <v>0</v>
      </c>
      <c r="Q41" s="43">
        <v>0</v>
      </c>
      <c r="R41" s="43">
        <v>0</v>
      </c>
      <c r="S41" s="43">
        <f t="shared" si="19"/>
        <v>0</v>
      </c>
      <c r="T41" s="43"/>
      <c r="U41" s="43"/>
      <c r="V41" s="43">
        <f t="shared" si="20"/>
        <v>0</v>
      </c>
      <c r="W41" s="43"/>
      <c r="X41" s="43">
        <v>93593</v>
      </c>
      <c r="Y41" s="43">
        <f t="shared" si="21"/>
        <v>93593</v>
      </c>
      <c r="Z41" s="43"/>
      <c r="AA41" s="43"/>
      <c r="AB41" s="43">
        <f t="shared" si="22"/>
        <v>0</v>
      </c>
    </row>
    <row r="42" spans="1:187" s="32" customFormat="1" ht="63" x14ac:dyDescent="0.25">
      <c r="A42" s="41" t="s">
        <v>53</v>
      </c>
      <c r="B42" s="38">
        <f t="shared" si="0"/>
        <v>962096</v>
      </c>
      <c r="C42" s="38">
        <f t="shared" si="0"/>
        <v>962096</v>
      </c>
      <c r="D42" s="38">
        <f t="shared" si="0"/>
        <v>0</v>
      </c>
      <c r="E42" s="38">
        <f>15233-15233</f>
        <v>0</v>
      </c>
      <c r="F42" s="38">
        <f>15233-15233</f>
        <v>0</v>
      </c>
      <c r="G42" s="38">
        <f t="shared" si="15"/>
        <v>0</v>
      </c>
      <c r="H42" s="38"/>
      <c r="I42" s="38"/>
      <c r="J42" s="38">
        <f t="shared" si="16"/>
        <v>0</v>
      </c>
      <c r="K42" s="38"/>
      <c r="L42" s="38"/>
      <c r="M42" s="38">
        <f t="shared" si="17"/>
        <v>0</v>
      </c>
      <c r="N42" s="38"/>
      <c r="O42" s="38"/>
      <c r="P42" s="38">
        <f t="shared" si="18"/>
        <v>0</v>
      </c>
      <c r="Q42" s="38">
        <v>297275</v>
      </c>
      <c r="R42" s="38">
        <v>297275</v>
      </c>
      <c r="S42" s="38">
        <f t="shared" si="19"/>
        <v>0</v>
      </c>
      <c r="T42" s="38">
        <f>15233+2534+2</f>
        <v>17769</v>
      </c>
      <c r="U42" s="38">
        <f>15233+2534+2</f>
        <v>17769</v>
      </c>
      <c r="V42" s="38">
        <f t="shared" si="20"/>
        <v>0</v>
      </c>
      <c r="W42" s="38"/>
      <c r="X42" s="38"/>
      <c r="Y42" s="38">
        <f t="shared" si="21"/>
        <v>0</v>
      </c>
      <c r="Z42" s="38">
        <v>647052</v>
      </c>
      <c r="AA42" s="38">
        <v>647052</v>
      </c>
      <c r="AB42" s="38">
        <f t="shared" si="22"/>
        <v>0</v>
      </c>
    </row>
    <row r="43" spans="1:187" s="44" customFormat="1" ht="47.25" x14ac:dyDescent="0.25">
      <c r="A43" s="42" t="s">
        <v>54</v>
      </c>
      <c r="B43" s="43">
        <f t="shared" si="0"/>
        <v>7700</v>
      </c>
      <c r="C43" s="43">
        <f t="shared" si="0"/>
        <v>7700</v>
      </c>
      <c r="D43" s="43">
        <f t="shared" si="0"/>
        <v>0</v>
      </c>
      <c r="E43" s="43">
        <v>0</v>
      </c>
      <c r="F43" s="43">
        <v>0</v>
      </c>
      <c r="G43" s="43">
        <f t="shared" si="15"/>
        <v>0</v>
      </c>
      <c r="H43" s="43"/>
      <c r="I43" s="43"/>
      <c r="J43" s="43">
        <f t="shared" si="16"/>
        <v>0</v>
      </c>
      <c r="K43" s="43">
        <v>7700</v>
      </c>
      <c r="L43" s="43">
        <v>7700</v>
      </c>
      <c r="M43" s="43">
        <f t="shared" si="17"/>
        <v>0</v>
      </c>
      <c r="N43" s="43"/>
      <c r="O43" s="43"/>
      <c r="P43" s="43">
        <f t="shared" si="18"/>
        <v>0</v>
      </c>
      <c r="Q43" s="43">
        <v>0</v>
      </c>
      <c r="R43" s="43">
        <v>0</v>
      </c>
      <c r="S43" s="43">
        <f t="shared" si="19"/>
        <v>0</v>
      </c>
      <c r="T43" s="43"/>
      <c r="U43" s="43"/>
      <c r="V43" s="43">
        <f t="shared" si="20"/>
        <v>0</v>
      </c>
      <c r="W43" s="43"/>
      <c r="X43" s="43"/>
      <c r="Y43" s="43">
        <f t="shared" si="21"/>
        <v>0</v>
      </c>
      <c r="Z43" s="43"/>
      <c r="AA43" s="43"/>
      <c r="AB43" s="43">
        <f t="shared" si="22"/>
        <v>0</v>
      </c>
    </row>
    <row r="44" spans="1:187" s="32" customFormat="1" ht="31.5" x14ac:dyDescent="0.25">
      <c r="A44" s="41" t="s">
        <v>55</v>
      </c>
      <c r="B44" s="38">
        <f t="shared" si="0"/>
        <v>139296</v>
      </c>
      <c r="C44" s="38">
        <f t="shared" si="0"/>
        <v>139296</v>
      </c>
      <c r="D44" s="38">
        <f t="shared" si="0"/>
        <v>0</v>
      </c>
      <c r="E44" s="38">
        <v>0</v>
      </c>
      <c r="F44" s="38">
        <v>0</v>
      </c>
      <c r="G44" s="38">
        <f t="shared" si="15"/>
        <v>0</v>
      </c>
      <c r="H44" s="38"/>
      <c r="I44" s="38"/>
      <c r="J44" s="38">
        <f t="shared" si="16"/>
        <v>0</v>
      </c>
      <c r="K44" s="38">
        <v>0</v>
      </c>
      <c r="L44" s="38">
        <v>0</v>
      </c>
      <c r="M44" s="38">
        <f t="shared" si="17"/>
        <v>0</v>
      </c>
      <c r="N44" s="38"/>
      <c r="O44" s="38"/>
      <c r="P44" s="38">
        <f t="shared" si="18"/>
        <v>0</v>
      </c>
      <c r="Q44" s="38">
        <v>139296</v>
      </c>
      <c r="R44" s="38">
        <v>139296</v>
      </c>
      <c r="S44" s="38">
        <f t="shared" si="19"/>
        <v>0</v>
      </c>
      <c r="T44" s="38"/>
      <c r="U44" s="38"/>
      <c r="V44" s="38">
        <f t="shared" si="20"/>
        <v>0</v>
      </c>
      <c r="W44" s="38"/>
      <c r="X44" s="38"/>
      <c r="Y44" s="38">
        <f t="shared" si="21"/>
        <v>0</v>
      </c>
      <c r="Z44" s="38"/>
      <c r="AA44" s="38"/>
      <c r="AB44" s="38">
        <f t="shared" si="22"/>
        <v>0</v>
      </c>
    </row>
    <row r="45" spans="1:187" s="32" customFormat="1" x14ac:dyDescent="0.25">
      <c r="A45" s="30" t="s">
        <v>56</v>
      </c>
      <c r="B45" s="31">
        <f t="shared" si="0"/>
        <v>605422</v>
      </c>
      <c r="C45" s="31">
        <f t="shared" si="0"/>
        <v>605422</v>
      </c>
      <c r="D45" s="31">
        <f t="shared" si="0"/>
        <v>0</v>
      </c>
      <c r="E45" s="31">
        <f t="shared" ref="E45:AA45" si="42">SUM(E46)</f>
        <v>0</v>
      </c>
      <c r="F45" s="31">
        <f t="shared" si="42"/>
        <v>0</v>
      </c>
      <c r="G45" s="31">
        <f t="shared" si="15"/>
        <v>0</v>
      </c>
      <c r="H45" s="31">
        <f t="shared" si="42"/>
        <v>0</v>
      </c>
      <c r="I45" s="31">
        <f t="shared" si="42"/>
        <v>0</v>
      </c>
      <c r="J45" s="31">
        <f t="shared" si="16"/>
        <v>0</v>
      </c>
      <c r="K45" s="31">
        <f t="shared" si="42"/>
        <v>0</v>
      </c>
      <c r="L45" s="31">
        <f t="shared" si="42"/>
        <v>0</v>
      </c>
      <c r="M45" s="31">
        <f t="shared" si="17"/>
        <v>0</v>
      </c>
      <c r="N45" s="31">
        <f t="shared" si="42"/>
        <v>0</v>
      </c>
      <c r="O45" s="31">
        <f t="shared" si="42"/>
        <v>0</v>
      </c>
      <c r="P45" s="31">
        <f t="shared" si="18"/>
        <v>0</v>
      </c>
      <c r="Q45" s="31">
        <f t="shared" si="42"/>
        <v>426323</v>
      </c>
      <c r="R45" s="31">
        <f t="shared" si="42"/>
        <v>426323</v>
      </c>
      <c r="S45" s="31">
        <f t="shared" si="19"/>
        <v>0</v>
      </c>
      <c r="T45" s="31">
        <f t="shared" si="42"/>
        <v>0</v>
      </c>
      <c r="U45" s="31">
        <f t="shared" si="42"/>
        <v>0</v>
      </c>
      <c r="V45" s="31">
        <f t="shared" si="20"/>
        <v>0</v>
      </c>
      <c r="W45" s="31">
        <f t="shared" si="42"/>
        <v>0</v>
      </c>
      <c r="X45" s="31">
        <f t="shared" si="42"/>
        <v>0</v>
      </c>
      <c r="Y45" s="31">
        <f t="shared" si="21"/>
        <v>0</v>
      </c>
      <c r="Z45" s="31">
        <f t="shared" si="42"/>
        <v>179099</v>
      </c>
      <c r="AA45" s="31">
        <f t="shared" si="42"/>
        <v>179099</v>
      </c>
      <c r="AB45" s="31">
        <f t="shared" si="22"/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</row>
    <row r="46" spans="1:187" s="29" customFormat="1" x14ac:dyDescent="0.25">
      <c r="A46" s="30" t="s">
        <v>24</v>
      </c>
      <c r="B46" s="31">
        <f t="shared" si="0"/>
        <v>605422</v>
      </c>
      <c r="C46" s="31">
        <f t="shared" si="0"/>
        <v>605422</v>
      </c>
      <c r="D46" s="31">
        <f t="shared" si="0"/>
        <v>0</v>
      </c>
      <c r="E46" s="31">
        <f t="shared" ref="E46:AA46" si="43">SUM(E47:E49)</f>
        <v>0</v>
      </c>
      <c r="F46" s="31">
        <f t="shared" si="43"/>
        <v>0</v>
      </c>
      <c r="G46" s="31">
        <f t="shared" si="15"/>
        <v>0</v>
      </c>
      <c r="H46" s="31">
        <f t="shared" ref="H46" si="44">SUM(H47:H49)</f>
        <v>0</v>
      </c>
      <c r="I46" s="31">
        <f t="shared" si="43"/>
        <v>0</v>
      </c>
      <c r="J46" s="31">
        <f t="shared" si="16"/>
        <v>0</v>
      </c>
      <c r="K46" s="31">
        <f t="shared" ref="K46" si="45">SUM(K47:K49)</f>
        <v>0</v>
      </c>
      <c r="L46" s="31">
        <f t="shared" si="43"/>
        <v>0</v>
      </c>
      <c r="M46" s="31">
        <f t="shared" si="17"/>
        <v>0</v>
      </c>
      <c r="N46" s="31">
        <f t="shared" ref="N46" si="46">SUM(N47:N49)</f>
        <v>0</v>
      </c>
      <c r="O46" s="31">
        <f t="shared" si="43"/>
        <v>0</v>
      </c>
      <c r="P46" s="31">
        <f t="shared" si="18"/>
        <v>0</v>
      </c>
      <c r="Q46" s="31">
        <f t="shared" ref="Q46" si="47">SUM(Q47:Q49)</f>
        <v>426323</v>
      </c>
      <c r="R46" s="31">
        <f t="shared" si="43"/>
        <v>426323</v>
      </c>
      <c r="S46" s="31">
        <f t="shared" si="19"/>
        <v>0</v>
      </c>
      <c r="T46" s="31">
        <f t="shared" ref="T46" si="48">SUM(T47:T49)</f>
        <v>0</v>
      </c>
      <c r="U46" s="31">
        <f t="shared" si="43"/>
        <v>0</v>
      </c>
      <c r="V46" s="31">
        <f t="shared" si="20"/>
        <v>0</v>
      </c>
      <c r="W46" s="31">
        <f t="shared" ref="W46" si="49">SUM(W47:W49)</f>
        <v>0</v>
      </c>
      <c r="X46" s="31">
        <f t="shared" si="43"/>
        <v>0</v>
      </c>
      <c r="Y46" s="31">
        <f t="shared" si="21"/>
        <v>0</v>
      </c>
      <c r="Z46" s="31">
        <f t="shared" ref="Z46" si="50">SUM(Z47:Z49)</f>
        <v>179099</v>
      </c>
      <c r="AA46" s="31">
        <f t="shared" si="43"/>
        <v>179099</v>
      </c>
      <c r="AB46" s="31">
        <f t="shared" si="22"/>
        <v>0</v>
      </c>
    </row>
    <row r="47" spans="1:187" s="32" customFormat="1" ht="31.5" x14ac:dyDescent="0.25">
      <c r="A47" s="37" t="s">
        <v>57</v>
      </c>
      <c r="B47" s="38">
        <f t="shared" si="0"/>
        <v>350000</v>
      </c>
      <c r="C47" s="38">
        <f t="shared" si="0"/>
        <v>350000</v>
      </c>
      <c r="D47" s="38">
        <f t="shared" si="0"/>
        <v>0</v>
      </c>
      <c r="E47" s="38">
        <v>0</v>
      </c>
      <c r="F47" s="38">
        <v>0</v>
      </c>
      <c r="G47" s="38">
        <f t="shared" si="15"/>
        <v>0</v>
      </c>
      <c r="H47" s="38"/>
      <c r="I47" s="38"/>
      <c r="J47" s="38">
        <f t="shared" si="16"/>
        <v>0</v>
      </c>
      <c r="K47" s="38"/>
      <c r="L47" s="38"/>
      <c r="M47" s="38">
        <f t="shared" si="17"/>
        <v>0</v>
      </c>
      <c r="N47" s="38"/>
      <c r="O47" s="38"/>
      <c r="P47" s="38">
        <f t="shared" si="18"/>
        <v>0</v>
      </c>
      <c r="Q47" s="38">
        <f>170901</f>
        <v>170901</v>
      </c>
      <c r="R47" s="38">
        <f>170901</f>
        <v>170901</v>
      </c>
      <c r="S47" s="38">
        <f t="shared" si="19"/>
        <v>0</v>
      </c>
      <c r="T47" s="38"/>
      <c r="U47" s="38"/>
      <c r="V47" s="38">
        <f t="shared" si="20"/>
        <v>0</v>
      </c>
      <c r="W47" s="38"/>
      <c r="X47" s="38"/>
      <c r="Y47" s="38">
        <f t="shared" si="21"/>
        <v>0</v>
      </c>
      <c r="Z47" s="38">
        <v>179099</v>
      </c>
      <c r="AA47" s="38">
        <v>179099</v>
      </c>
      <c r="AB47" s="38">
        <f t="shared" si="22"/>
        <v>0</v>
      </c>
    </row>
    <row r="48" spans="1:187" s="32" customFormat="1" ht="31.5" x14ac:dyDescent="0.25">
      <c r="A48" s="37" t="s">
        <v>58</v>
      </c>
      <c r="B48" s="38">
        <f t="shared" si="0"/>
        <v>133000</v>
      </c>
      <c r="C48" s="38">
        <f t="shared" si="0"/>
        <v>133000</v>
      </c>
      <c r="D48" s="38">
        <f t="shared" si="0"/>
        <v>0</v>
      </c>
      <c r="E48" s="38"/>
      <c r="F48" s="38"/>
      <c r="G48" s="38">
        <f t="shared" si="15"/>
        <v>0</v>
      </c>
      <c r="H48" s="38"/>
      <c r="I48" s="38"/>
      <c r="J48" s="38">
        <f t="shared" si="16"/>
        <v>0</v>
      </c>
      <c r="K48" s="38"/>
      <c r="L48" s="38"/>
      <c r="M48" s="38">
        <f t="shared" si="17"/>
        <v>0</v>
      </c>
      <c r="N48" s="38"/>
      <c r="O48" s="38"/>
      <c r="P48" s="38">
        <f t="shared" si="18"/>
        <v>0</v>
      </c>
      <c r="Q48" s="38">
        <v>133000</v>
      </c>
      <c r="R48" s="38">
        <v>133000</v>
      </c>
      <c r="S48" s="38">
        <f t="shared" si="19"/>
        <v>0</v>
      </c>
      <c r="T48" s="38"/>
      <c r="U48" s="38"/>
      <c r="V48" s="38">
        <f t="shared" si="20"/>
        <v>0</v>
      </c>
      <c r="W48" s="38"/>
      <c r="X48" s="38"/>
      <c r="Y48" s="38">
        <f t="shared" si="21"/>
        <v>0</v>
      </c>
      <c r="Z48" s="38"/>
      <c r="AA48" s="38"/>
      <c r="AB48" s="38">
        <f t="shared" si="22"/>
        <v>0</v>
      </c>
    </row>
    <row r="49" spans="1:187" s="32" customFormat="1" ht="31.5" x14ac:dyDescent="0.25">
      <c r="A49" s="37" t="s">
        <v>59</v>
      </c>
      <c r="B49" s="38">
        <f t="shared" si="0"/>
        <v>122422</v>
      </c>
      <c r="C49" s="38">
        <f t="shared" si="0"/>
        <v>122422</v>
      </c>
      <c r="D49" s="38">
        <f t="shared" si="0"/>
        <v>0</v>
      </c>
      <c r="E49" s="38">
        <v>0</v>
      </c>
      <c r="F49" s="38">
        <v>0</v>
      </c>
      <c r="G49" s="38">
        <f t="shared" si="15"/>
        <v>0</v>
      </c>
      <c r="H49" s="38"/>
      <c r="I49" s="38"/>
      <c r="J49" s="38">
        <f t="shared" si="16"/>
        <v>0</v>
      </c>
      <c r="K49" s="38"/>
      <c r="L49" s="38"/>
      <c r="M49" s="38">
        <f t="shared" si="17"/>
        <v>0</v>
      </c>
      <c r="N49" s="38"/>
      <c r="O49" s="38"/>
      <c r="P49" s="38">
        <f t="shared" si="18"/>
        <v>0</v>
      </c>
      <c r="Q49" s="38">
        <v>122422</v>
      </c>
      <c r="R49" s="38">
        <v>122422</v>
      </c>
      <c r="S49" s="38">
        <f t="shared" si="19"/>
        <v>0</v>
      </c>
      <c r="T49" s="38"/>
      <c r="U49" s="38"/>
      <c r="V49" s="38">
        <f t="shared" si="20"/>
        <v>0</v>
      </c>
      <c r="W49" s="38"/>
      <c r="X49" s="38"/>
      <c r="Y49" s="38">
        <f t="shared" si="21"/>
        <v>0</v>
      </c>
      <c r="Z49" s="38"/>
      <c r="AA49" s="38"/>
      <c r="AB49" s="38">
        <f t="shared" si="22"/>
        <v>0</v>
      </c>
    </row>
    <row r="50" spans="1:187" s="32" customFormat="1" ht="31.5" x14ac:dyDescent="0.25">
      <c r="A50" s="30" t="s">
        <v>60</v>
      </c>
      <c r="B50" s="31">
        <f t="shared" si="0"/>
        <v>1283066</v>
      </c>
      <c r="C50" s="31">
        <f t="shared" si="0"/>
        <v>1283066</v>
      </c>
      <c r="D50" s="31">
        <f t="shared" si="0"/>
        <v>0</v>
      </c>
      <c r="E50" s="31">
        <f t="shared" ref="E50:AA50" si="51">SUM(E51)</f>
        <v>0</v>
      </c>
      <c r="F50" s="31">
        <f t="shared" si="51"/>
        <v>0</v>
      </c>
      <c r="G50" s="31">
        <f t="shared" si="15"/>
        <v>0</v>
      </c>
      <c r="H50" s="31">
        <f t="shared" si="51"/>
        <v>0</v>
      </c>
      <c r="I50" s="31">
        <f t="shared" si="51"/>
        <v>0</v>
      </c>
      <c r="J50" s="31">
        <f t="shared" si="16"/>
        <v>0</v>
      </c>
      <c r="K50" s="31">
        <f t="shared" si="51"/>
        <v>38005</v>
      </c>
      <c r="L50" s="31">
        <f t="shared" si="51"/>
        <v>38005</v>
      </c>
      <c r="M50" s="31">
        <f t="shared" si="17"/>
        <v>0</v>
      </c>
      <c r="N50" s="31">
        <f t="shared" si="51"/>
        <v>1063405</v>
      </c>
      <c r="O50" s="31">
        <f t="shared" si="51"/>
        <v>1063405</v>
      </c>
      <c r="P50" s="31">
        <f t="shared" si="18"/>
        <v>0</v>
      </c>
      <c r="Q50" s="31">
        <f t="shared" si="51"/>
        <v>181656</v>
      </c>
      <c r="R50" s="31">
        <f t="shared" si="51"/>
        <v>181656</v>
      </c>
      <c r="S50" s="31">
        <f t="shared" si="19"/>
        <v>0</v>
      </c>
      <c r="T50" s="31">
        <f t="shared" si="51"/>
        <v>0</v>
      </c>
      <c r="U50" s="31">
        <f t="shared" si="51"/>
        <v>0</v>
      </c>
      <c r="V50" s="31">
        <f t="shared" si="20"/>
        <v>0</v>
      </c>
      <c r="W50" s="31">
        <f t="shared" si="51"/>
        <v>0</v>
      </c>
      <c r="X50" s="31">
        <f t="shared" si="51"/>
        <v>0</v>
      </c>
      <c r="Y50" s="31">
        <f t="shared" si="21"/>
        <v>0</v>
      </c>
      <c r="Z50" s="31">
        <f t="shared" si="51"/>
        <v>0</v>
      </c>
      <c r="AA50" s="31">
        <f t="shared" si="51"/>
        <v>0</v>
      </c>
      <c r="AB50" s="31">
        <f t="shared" si="22"/>
        <v>0</v>
      </c>
    </row>
    <row r="51" spans="1:187" s="32" customFormat="1" x14ac:dyDescent="0.25">
      <c r="A51" s="30" t="s">
        <v>24</v>
      </c>
      <c r="B51" s="31">
        <f t="shared" si="0"/>
        <v>1283066</v>
      </c>
      <c r="C51" s="31">
        <f t="shared" si="0"/>
        <v>1283066</v>
      </c>
      <c r="D51" s="31">
        <f t="shared" si="0"/>
        <v>0</v>
      </c>
      <c r="E51" s="31">
        <f t="shared" ref="E51:F51" si="52">SUM(E52:E57)</f>
        <v>0</v>
      </c>
      <c r="F51" s="31">
        <f t="shared" si="52"/>
        <v>0</v>
      </c>
      <c r="G51" s="31">
        <f t="shared" si="15"/>
        <v>0</v>
      </c>
      <c r="H51" s="31">
        <f t="shared" ref="H51:I51" si="53">SUM(H52:H57)</f>
        <v>0</v>
      </c>
      <c r="I51" s="31">
        <f t="shared" si="53"/>
        <v>0</v>
      </c>
      <c r="J51" s="31">
        <f t="shared" si="16"/>
        <v>0</v>
      </c>
      <c r="K51" s="31">
        <f t="shared" ref="K51:L51" si="54">SUM(K52:K57)</f>
        <v>38005</v>
      </c>
      <c r="L51" s="31">
        <f t="shared" si="54"/>
        <v>38005</v>
      </c>
      <c r="M51" s="31">
        <f t="shared" si="17"/>
        <v>0</v>
      </c>
      <c r="N51" s="31">
        <f t="shared" ref="N51:O51" si="55">SUM(N52:N57)</f>
        <v>1063405</v>
      </c>
      <c r="O51" s="31">
        <f t="shared" si="55"/>
        <v>1063405</v>
      </c>
      <c r="P51" s="31">
        <f t="shared" si="18"/>
        <v>0</v>
      </c>
      <c r="Q51" s="31">
        <f t="shared" ref="Q51:R51" si="56">SUM(Q52:Q57)</f>
        <v>181656</v>
      </c>
      <c r="R51" s="31">
        <f t="shared" si="56"/>
        <v>181656</v>
      </c>
      <c r="S51" s="31">
        <f t="shared" si="19"/>
        <v>0</v>
      </c>
      <c r="T51" s="31">
        <f t="shared" ref="T51:U51" si="57">SUM(T52:T57)</f>
        <v>0</v>
      </c>
      <c r="U51" s="31">
        <f t="shared" si="57"/>
        <v>0</v>
      </c>
      <c r="V51" s="31">
        <f t="shared" si="20"/>
        <v>0</v>
      </c>
      <c r="W51" s="31">
        <f t="shared" ref="W51:X51" si="58">SUM(W52:W57)</f>
        <v>0</v>
      </c>
      <c r="X51" s="31">
        <f t="shared" si="58"/>
        <v>0</v>
      </c>
      <c r="Y51" s="31">
        <f t="shared" si="21"/>
        <v>0</v>
      </c>
      <c r="Z51" s="31">
        <f t="shared" ref="Z51:AA51" si="59">SUM(Z52:Z57)</f>
        <v>0</v>
      </c>
      <c r="AA51" s="31">
        <f t="shared" si="59"/>
        <v>0</v>
      </c>
      <c r="AB51" s="31">
        <f t="shared" si="22"/>
        <v>0</v>
      </c>
    </row>
    <row r="52" spans="1:187" s="29" customFormat="1" ht="126" x14ac:dyDescent="0.25">
      <c r="A52" s="40" t="s">
        <v>61</v>
      </c>
      <c r="B52" s="45">
        <f t="shared" si="0"/>
        <v>399465</v>
      </c>
      <c r="C52" s="45">
        <f t="shared" si="0"/>
        <v>399465</v>
      </c>
      <c r="D52" s="45">
        <f t="shared" si="0"/>
        <v>0</v>
      </c>
      <c r="E52" s="45">
        <v>0</v>
      </c>
      <c r="F52" s="45">
        <v>0</v>
      </c>
      <c r="G52" s="45">
        <f t="shared" si="15"/>
        <v>0</v>
      </c>
      <c r="H52" s="45"/>
      <c r="I52" s="45"/>
      <c r="J52" s="45">
        <f t="shared" si="16"/>
        <v>0</v>
      </c>
      <c r="K52" s="45">
        <v>0</v>
      </c>
      <c r="L52" s="45">
        <v>0</v>
      </c>
      <c r="M52" s="45">
        <f t="shared" si="17"/>
        <v>0</v>
      </c>
      <c r="N52" s="45">
        <v>399465</v>
      </c>
      <c r="O52" s="45">
        <v>399465</v>
      </c>
      <c r="P52" s="45">
        <f t="shared" si="18"/>
        <v>0</v>
      </c>
      <c r="Q52" s="45"/>
      <c r="R52" s="45"/>
      <c r="S52" s="45">
        <f t="shared" si="19"/>
        <v>0</v>
      </c>
      <c r="T52" s="45"/>
      <c r="U52" s="45"/>
      <c r="V52" s="45">
        <f t="shared" si="20"/>
        <v>0</v>
      </c>
      <c r="W52" s="45"/>
      <c r="X52" s="45"/>
      <c r="Y52" s="45">
        <f t="shared" si="21"/>
        <v>0</v>
      </c>
      <c r="Z52" s="45"/>
      <c r="AA52" s="45"/>
      <c r="AB52" s="45">
        <f t="shared" si="22"/>
        <v>0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</row>
    <row r="53" spans="1:187" s="32" customFormat="1" ht="78.75" x14ac:dyDescent="0.25">
      <c r="A53" s="40" t="s">
        <v>62</v>
      </c>
      <c r="B53" s="35">
        <f t="shared" si="0"/>
        <v>106380</v>
      </c>
      <c r="C53" s="35">
        <f t="shared" si="0"/>
        <v>106380</v>
      </c>
      <c r="D53" s="35">
        <f t="shared" si="0"/>
        <v>0</v>
      </c>
      <c r="E53" s="35">
        <v>0</v>
      </c>
      <c r="F53" s="35">
        <v>0</v>
      </c>
      <c r="G53" s="35">
        <f t="shared" si="15"/>
        <v>0</v>
      </c>
      <c r="H53" s="35"/>
      <c r="I53" s="35"/>
      <c r="J53" s="35">
        <f t="shared" si="16"/>
        <v>0</v>
      </c>
      <c r="K53" s="35">
        <v>0</v>
      </c>
      <c r="L53" s="35">
        <v>0</v>
      </c>
      <c r="M53" s="35">
        <f t="shared" si="17"/>
        <v>0</v>
      </c>
      <c r="N53" s="35">
        <v>106380</v>
      </c>
      <c r="O53" s="35">
        <v>106380</v>
      </c>
      <c r="P53" s="35">
        <f t="shared" si="18"/>
        <v>0</v>
      </c>
      <c r="Q53" s="35"/>
      <c r="R53" s="35"/>
      <c r="S53" s="35">
        <f t="shared" si="19"/>
        <v>0</v>
      </c>
      <c r="T53" s="35"/>
      <c r="U53" s="35"/>
      <c r="V53" s="35">
        <f t="shared" si="20"/>
        <v>0</v>
      </c>
      <c r="W53" s="35"/>
      <c r="X53" s="35"/>
      <c r="Y53" s="35">
        <f t="shared" si="21"/>
        <v>0</v>
      </c>
      <c r="Z53" s="35"/>
      <c r="AA53" s="35"/>
      <c r="AB53" s="35">
        <f t="shared" si="22"/>
        <v>0</v>
      </c>
    </row>
    <row r="54" spans="1:187" s="32" customFormat="1" ht="47.25" x14ac:dyDescent="0.25">
      <c r="A54" s="40" t="s">
        <v>63</v>
      </c>
      <c r="B54" s="35">
        <f t="shared" si="0"/>
        <v>2939</v>
      </c>
      <c r="C54" s="35">
        <f t="shared" si="0"/>
        <v>2939</v>
      </c>
      <c r="D54" s="35">
        <f t="shared" si="0"/>
        <v>0</v>
      </c>
      <c r="E54" s="35">
        <v>0</v>
      </c>
      <c r="F54" s="35">
        <v>0</v>
      </c>
      <c r="G54" s="35">
        <f t="shared" si="15"/>
        <v>0</v>
      </c>
      <c r="H54" s="35"/>
      <c r="I54" s="35"/>
      <c r="J54" s="35">
        <f t="shared" si="16"/>
        <v>0</v>
      </c>
      <c r="K54" s="35">
        <v>2939</v>
      </c>
      <c r="L54" s="35">
        <v>2939</v>
      </c>
      <c r="M54" s="35">
        <f t="shared" si="17"/>
        <v>0</v>
      </c>
      <c r="N54" s="35"/>
      <c r="O54" s="35"/>
      <c r="P54" s="35">
        <f t="shared" si="18"/>
        <v>0</v>
      </c>
      <c r="Q54" s="35"/>
      <c r="R54" s="35"/>
      <c r="S54" s="35">
        <f t="shared" si="19"/>
        <v>0</v>
      </c>
      <c r="T54" s="35"/>
      <c r="U54" s="35"/>
      <c r="V54" s="35">
        <f t="shared" si="20"/>
        <v>0</v>
      </c>
      <c r="W54" s="35"/>
      <c r="X54" s="35"/>
      <c r="Y54" s="35">
        <f t="shared" si="21"/>
        <v>0</v>
      </c>
      <c r="Z54" s="35"/>
      <c r="AA54" s="35"/>
      <c r="AB54" s="35">
        <f t="shared" si="22"/>
        <v>0</v>
      </c>
    </row>
    <row r="55" spans="1:187" s="32" customFormat="1" ht="63" x14ac:dyDescent="0.25">
      <c r="A55" s="34" t="s">
        <v>64</v>
      </c>
      <c r="B55" s="35">
        <f>E55+H55+K55+N55+Q55+T55+W55+Z55</f>
        <v>12886</v>
      </c>
      <c r="C55" s="35">
        <f>F55+I55+L55+O55+R55+U55+X55+AA55</f>
        <v>12886</v>
      </c>
      <c r="D55" s="35">
        <f>G55+J55+M55+P55+S55+V55+Y55+AB55</f>
        <v>0</v>
      </c>
      <c r="E55" s="35">
        <v>0</v>
      </c>
      <c r="F55" s="35">
        <v>0</v>
      </c>
      <c r="G55" s="35">
        <f>F55-E55</f>
        <v>0</v>
      </c>
      <c r="H55" s="35">
        <v>0</v>
      </c>
      <c r="I55" s="35">
        <v>0</v>
      </c>
      <c r="J55" s="35">
        <f>I55-H55</f>
        <v>0</v>
      </c>
      <c r="K55" s="35">
        <v>12886</v>
      </c>
      <c r="L55" s="35">
        <v>12886</v>
      </c>
      <c r="M55" s="35">
        <f>L55-K55</f>
        <v>0</v>
      </c>
      <c r="N55" s="35"/>
      <c r="O55" s="35"/>
      <c r="P55" s="35">
        <f>O55-N55</f>
        <v>0</v>
      </c>
      <c r="Q55" s="35"/>
      <c r="R55" s="35"/>
      <c r="S55" s="35">
        <f>R55-Q55</f>
        <v>0</v>
      </c>
      <c r="T55" s="35"/>
      <c r="U55" s="35"/>
      <c r="V55" s="35">
        <f>U55-T55</f>
        <v>0</v>
      </c>
      <c r="W55" s="35"/>
      <c r="X55" s="35"/>
      <c r="Y55" s="35">
        <f>X55-W55</f>
        <v>0</v>
      </c>
      <c r="Z55" s="35"/>
      <c r="AA55" s="35"/>
      <c r="AB55" s="35">
        <f>AA55-Z55</f>
        <v>0</v>
      </c>
    </row>
    <row r="56" spans="1:187" s="32" customFormat="1" ht="47.25" x14ac:dyDescent="0.25">
      <c r="A56" s="34" t="s">
        <v>65</v>
      </c>
      <c r="B56" s="35">
        <f t="shared" si="0"/>
        <v>181656</v>
      </c>
      <c r="C56" s="35">
        <f t="shared" si="0"/>
        <v>181656</v>
      </c>
      <c r="D56" s="35">
        <f t="shared" si="0"/>
        <v>0</v>
      </c>
      <c r="E56" s="35">
        <v>0</v>
      </c>
      <c r="F56" s="35">
        <v>0</v>
      </c>
      <c r="G56" s="35">
        <f t="shared" si="15"/>
        <v>0</v>
      </c>
      <c r="H56" s="35"/>
      <c r="I56" s="35"/>
      <c r="J56" s="35">
        <f t="shared" si="16"/>
        <v>0</v>
      </c>
      <c r="K56" s="35">
        <v>0</v>
      </c>
      <c r="L56" s="35">
        <v>0</v>
      </c>
      <c r="M56" s="35">
        <f t="shared" si="17"/>
        <v>0</v>
      </c>
      <c r="N56" s="35"/>
      <c r="O56" s="35"/>
      <c r="P56" s="35">
        <f t="shared" si="18"/>
        <v>0</v>
      </c>
      <c r="Q56" s="35">
        <v>181656</v>
      </c>
      <c r="R56" s="35">
        <v>181656</v>
      </c>
      <c r="S56" s="35">
        <f t="shared" si="19"/>
        <v>0</v>
      </c>
      <c r="T56" s="35"/>
      <c r="U56" s="35"/>
      <c r="V56" s="35">
        <f t="shared" si="20"/>
        <v>0</v>
      </c>
      <c r="W56" s="35"/>
      <c r="X56" s="35"/>
      <c r="Y56" s="35">
        <f t="shared" si="21"/>
        <v>0</v>
      </c>
      <c r="Z56" s="35"/>
      <c r="AA56" s="35"/>
      <c r="AB56" s="35">
        <f t="shared" si="22"/>
        <v>0</v>
      </c>
    </row>
    <row r="57" spans="1:187" s="32" customFormat="1" ht="110.25" x14ac:dyDescent="0.25">
      <c r="A57" s="40" t="s">
        <v>66</v>
      </c>
      <c r="B57" s="35">
        <f t="shared" si="0"/>
        <v>579740</v>
      </c>
      <c r="C57" s="35">
        <f t="shared" si="0"/>
        <v>579740</v>
      </c>
      <c r="D57" s="35">
        <f t="shared" si="0"/>
        <v>0</v>
      </c>
      <c r="E57" s="35">
        <v>0</v>
      </c>
      <c r="F57" s="35">
        <v>0</v>
      </c>
      <c r="G57" s="35">
        <f t="shared" si="15"/>
        <v>0</v>
      </c>
      <c r="H57" s="35"/>
      <c r="I57" s="35"/>
      <c r="J57" s="35">
        <f t="shared" si="16"/>
        <v>0</v>
      </c>
      <c r="K57" s="35">
        <v>22180</v>
      </c>
      <c r="L57" s="35">
        <v>22180</v>
      </c>
      <c r="M57" s="35">
        <f t="shared" si="17"/>
        <v>0</v>
      </c>
      <c r="N57" s="35">
        <v>557560</v>
      </c>
      <c r="O57" s="35">
        <v>557560</v>
      </c>
      <c r="P57" s="35">
        <f t="shared" si="18"/>
        <v>0</v>
      </c>
      <c r="Q57" s="35"/>
      <c r="R57" s="35"/>
      <c r="S57" s="35">
        <f t="shared" si="19"/>
        <v>0</v>
      </c>
      <c r="T57" s="35"/>
      <c r="U57" s="35"/>
      <c r="V57" s="35">
        <f t="shared" si="20"/>
        <v>0</v>
      </c>
      <c r="W57" s="35"/>
      <c r="X57" s="35"/>
      <c r="Y57" s="35">
        <f t="shared" si="21"/>
        <v>0</v>
      </c>
      <c r="Z57" s="35"/>
      <c r="AA57" s="35"/>
      <c r="AB57" s="35">
        <f t="shared" si="22"/>
        <v>0</v>
      </c>
    </row>
    <row r="58" spans="1:187" s="32" customFormat="1" ht="31.5" x14ac:dyDescent="0.25">
      <c r="A58" s="30" t="s">
        <v>67</v>
      </c>
      <c r="B58" s="31">
        <f t="shared" si="0"/>
        <v>16668150</v>
      </c>
      <c r="C58" s="31">
        <f t="shared" si="0"/>
        <v>16621375</v>
      </c>
      <c r="D58" s="31">
        <f t="shared" si="0"/>
        <v>-46775</v>
      </c>
      <c r="E58" s="31">
        <f t="shared" ref="E58:AA58" si="60">SUM(E59)</f>
        <v>622420</v>
      </c>
      <c r="F58" s="31">
        <f t="shared" si="60"/>
        <v>315357</v>
      </c>
      <c r="G58" s="31">
        <f t="shared" si="15"/>
        <v>-307063</v>
      </c>
      <c r="H58" s="31">
        <f t="shared" si="60"/>
        <v>948355</v>
      </c>
      <c r="I58" s="31">
        <f t="shared" si="60"/>
        <v>948355</v>
      </c>
      <c r="J58" s="31">
        <f t="shared" si="16"/>
        <v>0</v>
      </c>
      <c r="K58" s="31">
        <f t="shared" si="60"/>
        <v>5170389</v>
      </c>
      <c r="L58" s="31">
        <f t="shared" si="60"/>
        <v>5170389</v>
      </c>
      <c r="M58" s="31">
        <f t="shared" si="17"/>
        <v>0</v>
      </c>
      <c r="N58" s="31">
        <f t="shared" si="60"/>
        <v>7754338</v>
      </c>
      <c r="O58" s="31">
        <f t="shared" si="60"/>
        <v>7754338</v>
      </c>
      <c r="P58" s="31">
        <f t="shared" si="18"/>
        <v>0</v>
      </c>
      <c r="Q58" s="31">
        <f t="shared" si="60"/>
        <v>0</v>
      </c>
      <c r="R58" s="31">
        <f t="shared" si="60"/>
        <v>0</v>
      </c>
      <c r="S58" s="31">
        <f t="shared" si="19"/>
        <v>0</v>
      </c>
      <c r="T58" s="31">
        <f t="shared" si="60"/>
        <v>2172648</v>
      </c>
      <c r="U58" s="31">
        <f t="shared" si="60"/>
        <v>2168452</v>
      </c>
      <c r="V58" s="31">
        <f t="shared" si="20"/>
        <v>-4196</v>
      </c>
      <c r="W58" s="31">
        <f t="shared" si="60"/>
        <v>0</v>
      </c>
      <c r="X58" s="31">
        <f t="shared" si="60"/>
        <v>0</v>
      </c>
      <c r="Y58" s="31">
        <f t="shared" si="21"/>
        <v>0</v>
      </c>
      <c r="Z58" s="31">
        <f t="shared" si="60"/>
        <v>0</v>
      </c>
      <c r="AA58" s="31">
        <f t="shared" si="60"/>
        <v>264484</v>
      </c>
      <c r="AB58" s="31">
        <f t="shared" si="22"/>
        <v>264484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</row>
    <row r="59" spans="1:187" s="32" customFormat="1" x14ac:dyDescent="0.25">
      <c r="A59" s="30" t="s">
        <v>24</v>
      </c>
      <c r="B59" s="31">
        <f t="shared" si="0"/>
        <v>16668150</v>
      </c>
      <c r="C59" s="31">
        <f t="shared" si="0"/>
        <v>16621375</v>
      </c>
      <c r="D59" s="31">
        <f t="shared" si="0"/>
        <v>-46775</v>
      </c>
      <c r="E59" s="31">
        <f>SUM(E60:E71)</f>
        <v>622420</v>
      </c>
      <c r="F59" s="31">
        <f>SUM(F60:F71)</f>
        <v>315357</v>
      </c>
      <c r="G59" s="31">
        <f t="shared" si="15"/>
        <v>-307063</v>
      </c>
      <c r="H59" s="31">
        <f>SUM(H60:H71)</f>
        <v>948355</v>
      </c>
      <c r="I59" s="31">
        <f>SUM(I60:I71)</f>
        <v>948355</v>
      </c>
      <c r="J59" s="31">
        <f t="shared" si="16"/>
        <v>0</v>
      </c>
      <c r="K59" s="31">
        <f>SUM(K60:K71)</f>
        <v>5170389</v>
      </c>
      <c r="L59" s="31">
        <f>SUM(L60:L71)</f>
        <v>5170389</v>
      </c>
      <c r="M59" s="31">
        <f t="shared" si="17"/>
        <v>0</v>
      </c>
      <c r="N59" s="31">
        <f>SUM(N60:N71)</f>
        <v>7754338</v>
      </c>
      <c r="O59" s="31">
        <f>SUM(O60:O71)</f>
        <v>7754338</v>
      </c>
      <c r="P59" s="31">
        <f t="shared" si="18"/>
        <v>0</v>
      </c>
      <c r="Q59" s="31">
        <f>SUM(Q60:Q71)</f>
        <v>0</v>
      </c>
      <c r="R59" s="31">
        <f>SUM(R60:R71)</f>
        <v>0</v>
      </c>
      <c r="S59" s="31">
        <f t="shared" si="19"/>
        <v>0</v>
      </c>
      <c r="T59" s="31">
        <f>SUM(T60:T71)</f>
        <v>2172648</v>
      </c>
      <c r="U59" s="31">
        <f>SUM(U60:U71)</f>
        <v>2168452</v>
      </c>
      <c r="V59" s="31">
        <f t="shared" si="20"/>
        <v>-4196</v>
      </c>
      <c r="W59" s="31">
        <f>SUM(W60:W71)</f>
        <v>0</v>
      </c>
      <c r="X59" s="31">
        <f>SUM(X60:X71)</f>
        <v>0</v>
      </c>
      <c r="Y59" s="31">
        <f t="shared" si="21"/>
        <v>0</v>
      </c>
      <c r="Z59" s="31">
        <f>SUM(Z60:Z71)</f>
        <v>0</v>
      </c>
      <c r="AA59" s="31">
        <f>SUM(AA60:AA71)</f>
        <v>264484</v>
      </c>
      <c r="AB59" s="31">
        <f t="shared" si="22"/>
        <v>264484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</row>
    <row r="60" spans="1:187" s="32" customFormat="1" ht="47.25" x14ac:dyDescent="0.25">
      <c r="A60" s="39" t="s">
        <v>68</v>
      </c>
      <c r="B60" s="38">
        <f t="shared" si="0"/>
        <v>18001</v>
      </c>
      <c r="C60" s="38">
        <f t="shared" si="0"/>
        <v>18001</v>
      </c>
      <c r="D60" s="38">
        <f t="shared" si="0"/>
        <v>0</v>
      </c>
      <c r="E60" s="38">
        <v>0</v>
      </c>
      <c r="F60" s="38">
        <v>0</v>
      </c>
      <c r="G60" s="38">
        <f t="shared" si="15"/>
        <v>0</v>
      </c>
      <c r="H60" s="38">
        <f>14588-14588</f>
        <v>0</v>
      </c>
      <c r="I60" s="38">
        <f>14588-14588</f>
        <v>0</v>
      </c>
      <c r="J60" s="38">
        <f t="shared" si="16"/>
        <v>0</v>
      </c>
      <c r="K60" s="38">
        <v>18001</v>
      </c>
      <c r="L60" s="38">
        <v>18001</v>
      </c>
      <c r="M60" s="38">
        <f t="shared" si="17"/>
        <v>0</v>
      </c>
      <c r="N60" s="38">
        <v>0</v>
      </c>
      <c r="O60" s="38">
        <v>0</v>
      </c>
      <c r="P60" s="38">
        <f t="shared" si="18"/>
        <v>0</v>
      </c>
      <c r="Q60" s="38">
        <v>0</v>
      </c>
      <c r="R60" s="38">
        <v>0</v>
      </c>
      <c r="S60" s="38">
        <f t="shared" si="19"/>
        <v>0</v>
      </c>
      <c r="T60" s="38">
        <v>0</v>
      </c>
      <c r="U60" s="38">
        <v>0</v>
      </c>
      <c r="V60" s="38">
        <f t="shared" si="20"/>
        <v>0</v>
      </c>
      <c r="W60" s="38">
        <v>0</v>
      </c>
      <c r="X60" s="38">
        <v>0</v>
      </c>
      <c r="Y60" s="38">
        <f t="shared" si="21"/>
        <v>0</v>
      </c>
      <c r="Z60" s="38"/>
      <c r="AA60" s="38"/>
      <c r="AB60" s="38">
        <f t="shared" si="22"/>
        <v>0</v>
      </c>
    </row>
    <row r="61" spans="1:187" s="32" customFormat="1" ht="47.25" x14ac:dyDescent="0.25">
      <c r="A61" s="39" t="s">
        <v>69</v>
      </c>
      <c r="B61" s="38">
        <f t="shared" si="0"/>
        <v>46230</v>
      </c>
      <c r="C61" s="38">
        <f t="shared" si="0"/>
        <v>46230</v>
      </c>
      <c r="D61" s="38">
        <f t="shared" si="0"/>
        <v>0</v>
      </c>
      <c r="E61" s="38">
        <v>0</v>
      </c>
      <c r="F61" s="38">
        <v>0</v>
      </c>
      <c r="G61" s="38">
        <f t="shared" si="15"/>
        <v>0</v>
      </c>
      <c r="H61" s="38">
        <v>0</v>
      </c>
      <c r="I61" s="38">
        <v>0</v>
      </c>
      <c r="J61" s="38">
        <f t="shared" si="16"/>
        <v>0</v>
      </c>
      <c r="K61" s="38">
        <f>41100+5130</f>
        <v>46230</v>
      </c>
      <c r="L61" s="38">
        <f>41100+5130</f>
        <v>46230</v>
      </c>
      <c r="M61" s="38">
        <f t="shared" si="17"/>
        <v>0</v>
      </c>
      <c r="N61" s="38">
        <v>0</v>
      </c>
      <c r="O61" s="38">
        <v>0</v>
      </c>
      <c r="P61" s="38">
        <f t="shared" si="18"/>
        <v>0</v>
      </c>
      <c r="Q61" s="38">
        <v>0</v>
      </c>
      <c r="R61" s="38">
        <v>0</v>
      </c>
      <c r="S61" s="38">
        <f t="shared" si="19"/>
        <v>0</v>
      </c>
      <c r="T61" s="38">
        <v>0</v>
      </c>
      <c r="U61" s="38">
        <v>0</v>
      </c>
      <c r="V61" s="38">
        <f t="shared" si="20"/>
        <v>0</v>
      </c>
      <c r="W61" s="38">
        <v>0</v>
      </c>
      <c r="X61" s="38">
        <v>0</v>
      </c>
      <c r="Y61" s="38">
        <f t="shared" si="21"/>
        <v>0</v>
      </c>
      <c r="Z61" s="38"/>
      <c r="AA61" s="38"/>
      <c r="AB61" s="38">
        <f t="shared" si="22"/>
        <v>0</v>
      </c>
    </row>
    <row r="62" spans="1:187" s="32" customFormat="1" ht="63" x14ac:dyDescent="0.25">
      <c r="A62" s="39" t="s">
        <v>70</v>
      </c>
      <c r="B62" s="38">
        <f t="shared" si="0"/>
        <v>292420</v>
      </c>
      <c r="C62" s="38">
        <f t="shared" si="0"/>
        <v>292420</v>
      </c>
      <c r="D62" s="38">
        <f t="shared" si="0"/>
        <v>0</v>
      </c>
      <c r="E62" s="38">
        <v>292420</v>
      </c>
      <c r="F62" s="38">
        <f>292420-181890-2042-20000-61092+540</f>
        <v>27936</v>
      </c>
      <c r="G62" s="38">
        <f t="shared" si="15"/>
        <v>-264484</v>
      </c>
      <c r="H62" s="38">
        <v>0</v>
      </c>
      <c r="I62" s="38">
        <v>0</v>
      </c>
      <c r="J62" s="38">
        <f t="shared" si="16"/>
        <v>0</v>
      </c>
      <c r="K62" s="38"/>
      <c r="L62" s="38"/>
      <c r="M62" s="38">
        <f t="shared" si="17"/>
        <v>0</v>
      </c>
      <c r="N62" s="38">
        <v>0</v>
      </c>
      <c r="O62" s="38">
        <v>0</v>
      </c>
      <c r="P62" s="38">
        <f t="shared" si="18"/>
        <v>0</v>
      </c>
      <c r="Q62" s="38">
        <v>0</v>
      </c>
      <c r="R62" s="38">
        <v>0</v>
      </c>
      <c r="S62" s="38">
        <f t="shared" si="19"/>
        <v>0</v>
      </c>
      <c r="T62" s="38">
        <v>0</v>
      </c>
      <c r="U62" s="38">
        <v>0</v>
      </c>
      <c r="V62" s="38">
        <f t="shared" si="20"/>
        <v>0</v>
      </c>
      <c r="W62" s="38">
        <v>0</v>
      </c>
      <c r="X62" s="38">
        <v>0</v>
      </c>
      <c r="Y62" s="38">
        <f t="shared" si="21"/>
        <v>0</v>
      </c>
      <c r="Z62" s="38"/>
      <c r="AA62" s="38">
        <f>181890+2042+20000+61092-540</f>
        <v>264484</v>
      </c>
      <c r="AB62" s="38">
        <f t="shared" si="22"/>
        <v>264484</v>
      </c>
    </row>
    <row r="63" spans="1:187" s="32" customFormat="1" ht="141.75" x14ac:dyDescent="0.25">
      <c r="A63" s="40" t="s">
        <v>71</v>
      </c>
      <c r="B63" s="38">
        <f t="shared" si="0"/>
        <v>805296</v>
      </c>
      <c r="C63" s="38">
        <f t="shared" si="0"/>
        <v>805296</v>
      </c>
      <c r="D63" s="38">
        <f t="shared" si="0"/>
        <v>0</v>
      </c>
      <c r="E63" s="38">
        <v>0</v>
      </c>
      <c r="F63" s="38">
        <v>0</v>
      </c>
      <c r="G63" s="38">
        <f t="shared" si="15"/>
        <v>0</v>
      </c>
      <c r="H63" s="38"/>
      <c r="I63" s="38"/>
      <c r="J63" s="38">
        <f t="shared" si="16"/>
        <v>0</v>
      </c>
      <c r="K63" s="38">
        <v>0</v>
      </c>
      <c r="L63" s="38">
        <v>0</v>
      </c>
      <c r="M63" s="38">
        <f t="shared" si="17"/>
        <v>0</v>
      </c>
      <c r="N63" s="38">
        <v>805296</v>
      </c>
      <c r="O63" s="38">
        <v>805296</v>
      </c>
      <c r="P63" s="38">
        <f t="shared" si="18"/>
        <v>0</v>
      </c>
      <c r="Q63" s="38"/>
      <c r="R63" s="38"/>
      <c r="S63" s="38">
        <f t="shared" si="19"/>
        <v>0</v>
      </c>
      <c r="T63" s="38"/>
      <c r="U63" s="38"/>
      <c r="V63" s="38">
        <f t="shared" si="20"/>
        <v>0</v>
      </c>
      <c r="W63" s="38"/>
      <c r="X63" s="38"/>
      <c r="Y63" s="38">
        <f t="shared" si="21"/>
        <v>0</v>
      </c>
      <c r="Z63" s="38"/>
      <c r="AA63" s="38"/>
      <c r="AB63" s="38">
        <f t="shared" si="22"/>
        <v>0</v>
      </c>
    </row>
    <row r="64" spans="1:187" s="32" customFormat="1" ht="31.5" x14ac:dyDescent="0.25">
      <c r="A64" s="39" t="s">
        <v>72</v>
      </c>
      <c r="B64" s="38">
        <f t="shared" si="0"/>
        <v>130942</v>
      </c>
      <c r="C64" s="38">
        <f t="shared" si="0"/>
        <v>126746</v>
      </c>
      <c r="D64" s="38">
        <f t="shared" si="0"/>
        <v>-4196</v>
      </c>
      <c r="E64" s="38">
        <f>130942-130942</f>
        <v>0</v>
      </c>
      <c r="F64" s="38">
        <f>130942-130942</f>
        <v>0</v>
      </c>
      <c r="G64" s="38">
        <f t="shared" si="15"/>
        <v>0</v>
      </c>
      <c r="H64" s="38"/>
      <c r="I64" s="38"/>
      <c r="J64" s="38">
        <f t="shared" si="16"/>
        <v>0</v>
      </c>
      <c r="K64" s="38">
        <v>0</v>
      </c>
      <c r="L64" s="38">
        <v>0</v>
      </c>
      <c r="M64" s="38">
        <f t="shared" si="17"/>
        <v>0</v>
      </c>
      <c r="N64" s="38"/>
      <c r="O64" s="38"/>
      <c r="P64" s="38">
        <f t="shared" si="18"/>
        <v>0</v>
      </c>
      <c r="Q64" s="38"/>
      <c r="R64" s="38"/>
      <c r="S64" s="38">
        <f t="shared" si="19"/>
        <v>0</v>
      </c>
      <c r="T64" s="38">
        <f>130942</f>
        <v>130942</v>
      </c>
      <c r="U64" s="38">
        <f>130942-4196</f>
        <v>126746</v>
      </c>
      <c r="V64" s="38">
        <f t="shared" si="20"/>
        <v>-4196</v>
      </c>
      <c r="W64" s="38"/>
      <c r="X64" s="38"/>
      <c r="Y64" s="38">
        <f t="shared" si="21"/>
        <v>0</v>
      </c>
      <c r="Z64" s="38"/>
      <c r="AA64" s="38"/>
      <c r="AB64" s="38">
        <f t="shared" si="22"/>
        <v>0</v>
      </c>
    </row>
    <row r="65" spans="1:187" s="32" customFormat="1" ht="63" x14ac:dyDescent="0.25">
      <c r="A65" s="34" t="s">
        <v>73</v>
      </c>
      <c r="B65" s="38">
        <f t="shared" si="0"/>
        <v>2936444</v>
      </c>
      <c r="C65" s="38">
        <f t="shared" si="0"/>
        <v>2936444</v>
      </c>
      <c r="D65" s="38">
        <f t="shared" si="0"/>
        <v>0</v>
      </c>
      <c r="E65" s="38">
        <v>0</v>
      </c>
      <c r="F65" s="38">
        <v>0</v>
      </c>
      <c r="G65" s="38">
        <f t="shared" si="15"/>
        <v>0</v>
      </c>
      <c r="H65" s="38"/>
      <c r="I65" s="38"/>
      <c r="J65" s="38">
        <f t="shared" si="16"/>
        <v>0</v>
      </c>
      <c r="K65" s="38">
        <v>2936444</v>
      </c>
      <c r="L65" s="38">
        <v>2936444</v>
      </c>
      <c r="M65" s="38">
        <f t="shared" si="17"/>
        <v>0</v>
      </c>
      <c r="N65" s="38"/>
      <c r="O65" s="38"/>
      <c r="P65" s="38">
        <f t="shared" si="18"/>
        <v>0</v>
      </c>
      <c r="Q65" s="38"/>
      <c r="R65" s="38"/>
      <c r="S65" s="38">
        <f t="shared" si="19"/>
        <v>0</v>
      </c>
      <c r="T65" s="38">
        <f>2534-2534</f>
        <v>0</v>
      </c>
      <c r="U65" s="38">
        <f>2534-2534</f>
        <v>0</v>
      </c>
      <c r="V65" s="38">
        <f t="shared" si="20"/>
        <v>0</v>
      </c>
      <c r="W65" s="38"/>
      <c r="X65" s="38"/>
      <c r="Y65" s="38">
        <f t="shared" si="21"/>
        <v>0</v>
      </c>
      <c r="Z65" s="38"/>
      <c r="AA65" s="38"/>
      <c r="AB65" s="38">
        <f t="shared" si="22"/>
        <v>0</v>
      </c>
    </row>
    <row r="66" spans="1:187" s="32" customFormat="1" ht="31.5" x14ac:dyDescent="0.25">
      <c r="A66" s="34" t="s">
        <v>74</v>
      </c>
      <c r="B66" s="38">
        <f t="shared" si="0"/>
        <v>2169714</v>
      </c>
      <c r="C66" s="38">
        <f t="shared" si="0"/>
        <v>2169714</v>
      </c>
      <c r="D66" s="38">
        <f t="shared" si="0"/>
        <v>0</v>
      </c>
      <c r="E66" s="38">
        <v>0</v>
      </c>
      <c r="F66" s="38">
        <v>0</v>
      </c>
      <c r="G66" s="38">
        <f t="shared" si="15"/>
        <v>0</v>
      </c>
      <c r="H66" s="38"/>
      <c r="I66" s="38"/>
      <c r="J66" s="38">
        <f t="shared" si="16"/>
        <v>0</v>
      </c>
      <c r="K66" s="38">
        <v>2169714</v>
      </c>
      <c r="L66" s="38">
        <v>2169714</v>
      </c>
      <c r="M66" s="38">
        <f t="shared" si="17"/>
        <v>0</v>
      </c>
      <c r="N66" s="38"/>
      <c r="O66" s="38"/>
      <c r="P66" s="38">
        <f t="shared" si="18"/>
        <v>0</v>
      </c>
      <c r="Q66" s="38"/>
      <c r="R66" s="38"/>
      <c r="S66" s="38">
        <f t="shared" si="19"/>
        <v>0</v>
      </c>
      <c r="T66" s="38">
        <v>0</v>
      </c>
      <c r="U66" s="38">
        <v>0</v>
      </c>
      <c r="V66" s="38">
        <f t="shared" si="20"/>
        <v>0</v>
      </c>
      <c r="W66" s="38"/>
      <c r="X66" s="38"/>
      <c r="Y66" s="38">
        <f t="shared" si="21"/>
        <v>0</v>
      </c>
      <c r="Z66" s="38"/>
      <c r="AA66" s="38"/>
      <c r="AB66" s="38">
        <f t="shared" si="22"/>
        <v>0</v>
      </c>
    </row>
    <row r="67" spans="1:187" s="32" customFormat="1" ht="173.25" x14ac:dyDescent="0.25">
      <c r="A67" s="34" t="s">
        <v>75</v>
      </c>
      <c r="B67" s="38">
        <f t="shared" si="0"/>
        <v>6949042</v>
      </c>
      <c r="C67" s="38">
        <f t="shared" si="0"/>
        <v>6949042</v>
      </c>
      <c r="D67" s="38">
        <f t="shared" si="0"/>
        <v>0</v>
      </c>
      <c r="E67" s="38">
        <v>0</v>
      </c>
      <c r="F67" s="38">
        <v>0</v>
      </c>
      <c r="G67" s="38">
        <f t="shared" si="15"/>
        <v>0</v>
      </c>
      <c r="H67" s="38"/>
      <c r="I67" s="38"/>
      <c r="J67" s="38">
        <f t="shared" si="16"/>
        <v>0</v>
      </c>
      <c r="K67" s="38">
        <v>0</v>
      </c>
      <c r="L67" s="38">
        <v>0</v>
      </c>
      <c r="M67" s="38">
        <f t="shared" si="17"/>
        <v>0</v>
      </c>
      <c r="N67" s="38">
        <v>6949042</v>
      </c>
      <c r="O67" s="38">
        <v>6949042</v>
      </c>
      <c r="P67" s="38">
        <f t="shared" si="18"/>
        <v>0</v>
      </c>
      <c r="Q67" s="38"/>
      <c r="R67" s="38"/>
      <c r="S67" s="38">
        <f t="shared" si="19"/>
        <v>0</v>
      </c>
      <c r="T67" s="38">
        <v>0</v>
      </c>
      <c r="U67" s="38">
        <v>0</v>
      </c>
      <c r="V67" s="38">
        <f t="shared" si="20"/>
        <v>0</v>
      </c>
      <c r="W67" s="38"/>
      <c r="X67" s="38"/>
      <c r="Y67" s="38">
        <f t="shared" si="21"/>
        <v>0</v>
      </c>
      <c r="Z67" s="38"/>
      <c r="AA67" s="38"/>
      <c r="AB67" s="38">
        <f t="shared" si="22"/>
        <v>0</v>
      </c>
    </row>
    <row r="68" spans="1:187" s="32" customFormat="1" ht="31.5" x14ac:dyDescent="0.25">
      <c r="A68" s="37" t="s">
        <v>76</v>
      </c>
      <c r="B68" s="38">
        <f t="shared" si="0"/>
        <v>50000</v>
      </c>
      <c r="C68" s="38">
        <f t="shared" si="0"/>
        <v>50000</v>
      </c>
      <c r="D68" s="38">
        <f t="shared" si="0"/>
        <v>0</v>
      </c>
      <c r="E68" s="38">
        <f>18700-18700</f>
        <v>0</v>
      </c>
      <c r="F68" s="38">
        <f>18700-18700</f>
        <v>0</v>
      </c>
      <c r="G68" s="38">
        <f t="shared" si="15"/>
        <v>0</v>
      </c>
      <c r="H68" s="38"/>
      <c r="I68" s="38"/>
      <c r="J68" s="38">
        <f t="shared" si="16"/>
        <v>0</v>
      </c>
      <c r="K68" s="38">
        <v>0</v>
      </c>
      <c r="L68" s="38">
        <v>0</v>
      </c>
      <c r="M68" s="38">
        <f t="shared" si="17"/>
        <v>0</v>
      </c>
      <c r="N68" s="38"/>
      <c r="O68" s="38"/>
      <c r="P68" s="38">
        <f t="shared" si="18"/>
        <v>0</v>
      </c>
      <c r="Q68" s="38"/>
      <c r="R68" s="38"/>
      <c r="S68" s="38">
        <f t="shared" si="19"/>
        <v>0</v>
      </c>
      <c r="T68" s="38">
        <f>31300+18700</f>
        <v>50000</v>
      </c>
      <c r="U68" s="38">
        <f>31300+18700</f>
        <v>50000</v>
      </c>
      <c r="V68" s="38">
        <f t="shared" si="20"/>
        <v>0</v>
      </c>
      <c r="W68" s="38"/>
      <c r="X68" s="38"/>
      <c r="Y68" s="38">
        <f t="shared" si="21"/>
        <v>0</v>
      </c>
      <c r="Z68" s="38"/>
      <c r="AA68" s="38"/>
      <c r="AB68" s="38">
        <f t="shared" si="22"/>
        <v>0</v>
      </c>
    </row>
    <row r="69" spans="1:187" s="32" customFormat="1" ht="31.5" x14ac:dyDescent="0.25">
      <c r="A69" s="39" t="s">
        <v>77</v>
      </c>
      <c r="B69" s="38">
        <f t="shared" si="0"/>
        <v>330000</v>
      </c>
      <c r="C69" s="38">
        <f t="shared" si="0"/>
        <v>287421</v>
      </c>
      <c r="D69" s="38">
        <f t="shared" si="0"/>
        <v>-42579</v>
      </c>
      <c r="E69" s="38">
        <v>330000</v>
      </c>
      <c r="F69" s="38">
        <f>330000-42579</f>
        <v>287421</v>
      </c>
      <c r="G69" s="38">
        <f t="shared" si="15"/>
        <v>-42579</v>
      </c>
      <c r="H69" s="38">
        <v>0</v>
      </c>
      <c r="I69" s="38">
        <v>0</v>
      </c>
      <c r="J69" s="38">
        <f t="shared" si="16"/>
        <v>0</v>
      </c>
      <c r="K69" s="38"/>
      <c r="L69" s="38"/>
      <c r="M69" s="38">
        <f t="shared" si="17"/>
        <v>0</v>
      </c>
      <c r="N69" s="38">
        <v>0</v>
      </c>
      <c r="O69" s="38">
        <v>0</v>
      </c>
      <c r="P69" s="38">
        <f t="shared" si="18"/>
        <v>0</v>
      </c>
      <c r="Q69" s="38"/>
      <c r="R69" s="38"/>
      <c r="S69" s="38">
        <f t="shared" si="19"/>
        <v>0</v>
      </c>
      <c r="T69" s="38">
        <v>0</v>
      </c>
      <c r="U69" s="38">
        <v>0</v>
      </c>
      <c r="V69" s="38">
        <f t="shared" si="20"/>
        <v>0</v>
      </c>
      <c r="W69" s="38">
        <v>0</v>
      </c>
      <c r="X69" s="38">
        <v>0</v>
      </c>
      <c r="Y69" s="38">
        <f t="shared" si="21"/>
        <v>0</v>
      </c>
      <c r="Z69" s="38"/>
      <c r="AA69" s="38"/>
      <c r="AB69" s="38">
        <f t="shared" si="22"/>
        <v>0</v>
      </c>
    </row>
    <row r="70" spans="1:187" s="32" customFormat="1" ht="63" x14ac:dyDescent="0.25">
      <c r="A70" s="37" t="s">
        <v>78</v>
      </c>
      <c r="B70" s="38">
        <f t="shared" si="0"/>
        <v>2755061</v>
      </c>
      <c r="C70" s="38">
        <f t="shared" si="0"/>
        <v>2755061</v>
      </c>
      <c r="D70" s="38">
        <f t="shared" si="0"/>
        <v>0</v>
      </c>
      <c r="E70" s="38">
        <v>0</v>
      </c>
      <c r="F70" s="38">
        <v>0</v>
      </c>
      <c r="G70" s="38">
        <f t="shared" si="15"/>
        <v>0</v>
      </c>
      <c r="H70" s="38">
        <f>698588+44818+19949</f>
        <v>763355</v>
      </c>
      <c r="I70" s="38">
        <f>698588+44818+19949</f>
        <v>763355</v>
      </c>
      <c r="J70" s="38">
        <f t="shared" si="16"/>
        <v>0</v>
      </c>
      <c r="K70" s="38">
        <f>763355-698588-44818-19949</f>
        <v>0</v>
      </c>
      <c r="L70" s="38">
        <f>763355-698588-44818-19949</f>
        <v>0</v>
      </c>
      <c r="M70" s="38">
        <f t="shared" si="17"/>
        <v>0</v>
      </c>
      <c r="N70" s="38"/>
      <c r="O70" s="38"/>
      <c r="P70" s="38">
        <f t="shared" si="18"/>
        <v>0</v>
      </c>
      <c r="Q70" s="38"/>
      <c r="R70" s="38"/>
      <c r="S70" s="38">
        <f t="shared" si="19"/>
        <v>0</v>
      </c>
      <c r="T70" s="38">
        <v>1991706</v>
      </c>
      <c r="U70" s="38">
        <v>1991706</v>
      </c>
      <c r="V70" s="38">
        <f t="shared" si="20"/>
        <v>0</v>
      </c>
      <c r="W70" s="38"/>
      <c r="X70" s="38"/>
      <c r="Y70" s="38">
        <f t="shared" si="21"/>
        <v>0</v>
      </c>
      <c r="Z70" s="38"/>
      <c r="AA70" s="38"/>
      <c r="AB70" s="38">
        <f t="shared" si="22"/>
        <v>0</v>
      </c>
    </row>
    <row r="71" spans="1:187" s="32" customFormat="1" ht="47.25" x14ac:dyDescent="0.25">
      <c r="A71" s="39" t="s">
        <v>79</v>
      </c>
      <c r="B71" s="38">
        <f t="shared" si="0"/>
        <v>185000</v>
      </c>
      <c r="C71" s="38">
        <f t="shared" si="0"/>
        <v>185000</v>
      </c>
      <c r="D71" s="38">
        <f t="shared" si="0"/>
        <v>0</v>
      </c>
      <c r="E71" s="38">
        <f>185000-185000</f>
        <v>0</v>
      </c>
      <c r="F71" s="38">
        <f>185000-185000</f>
        <v>0</v>
      </c>
      <c r="G71" s="38">
        <f t="shared" si="15"/>
        <v>0</v>
      </c>
      <c r="H71" s="38">
        <v>185000</v>
      </c>
      <c r="I71" s="38">
        <v>185000</v>
      </c>
      <c r="J71" s="38">
        <f t="shared" si="16"/>
        <v>0</v>
      </c>
      <c r="K71" s="38">
        <f>185000-185000</f>
        <v>0</v>
      </c>
      <c r="L71" s="38">
        <f>185000-185000</f>
        <v>0</v>
      </c>
      <c r="M71" s="38">
        <f t="shared" si="17"/>
        <v>0</v>
      </c>
      <c r="N71" s="38">
        <v>0</v>
      </c>
      <c r="O71" s="38">
        <v>0</v>
      </c>
      <c r="P71" s="38">
        <f t="shared" si="18"/>
        <v>0</v>
      </c>
      <c r="Q71" s="38"/>
      <c r="R71" s="38"/>
      <c r="S71" s="38">
        <f t="shared" si="19"/>
        <v>0</v>
      </c>
      <c r="T71" s="38">
        <v>0</v>
      </c>
      <c r="U71" s="38">
        <v>0</v>
      </c>
      <c r="V71" s="38">
        <f t="shared" si="20"/>
        <v>0</v>
      </c>
      <c r="W71" s="38">
        <v>0</v>
      </c>
      <c r="X71" s="38">
        <v>0</v>
      </c>
      <c r="Y71" s="38">
        <f t="shared" si="21"/>
        <v>0</v>
      </c>
      <c r="Z71" s="38"/>
      <c r="AA71" s="38"/>
      <c r="AB71" s="38">
        <f t="shared" si="22"/>
        <v>0</v>
      </c>
    </row>
    <row r="72" spans="1:187" s="29" customFormat="1" ht="31.5" x14ac:dyDescent="0.25">
      <c r="A72" s="30" t="s">
        <v>80</v>
      </c>
      <c r="B72" s="31">
        <f t="shared" si="0"/>
        <v>3145105</v>
      </c>
      <c r="C72" s="31">
        <f t="shared" si="0"/>
        <v>3042067</v>
      </c>
      <c r="D72" s="31">
        <f t="shared" si="0"/>
        <v>-103038</v>
      </c>
      <c r="E72" s="31">
        <f t="shared" ref="E72:AA72" si="61">SUM(E73)</f>
        <v>319080</v>
      </c>
      <c r="F72" s="31">
        <f t="shared" si="61"/>
        <v>341122</v>
      </c>
      <c r="G72" s="31">
        <f t="shared" si="15"/>
        <v>22042</v>
      </c>
      <c r="H72" s="31">
        <f t="shared" si="61"/>
        <v>13080</v>
      </c>
      <c r="I72" s="31">
        <f t="shared" si="61"/>
        <v>13080</v>
      </c>
      <c r="J72" s="31">
        <f t="shared" si="16"/>
        <v>0</v>
      </c>
      <c r="K72" s="31">
        <f t="shared" si="61"/>
        <v>59000</v>
      </c>
      <c r="L72" s="31">
        <f t="shared" si="61"/>
        <v>39000</v>
      </c>
      <c r="M72" s="31">
        <f t="shared" si="17"/>
        <v>-20000</v>
      </c>
      <c r="N72" s="31">
        <f t="shared" si="61"/>
        <v>2657945</v>
      </c>
      <c r="O72" s="31">
        <f t="shared" si="61"/>
        <v>2552865</v>
      </c>
      <c r="P72" s="31">
        <f t="shared" si="18"/>
        <v>-105080</v>
      </c>
      <c r="Q72" s="31">
        <f t="shared" si="61"/>
        <v>96000</v>
      </c>
      <c r="R72" s="31">
        <f t="shared" si="61"/>
        <v>96000</v>
      </c>
      <c r="S72" s="31">
        <f t="shared" si="19"/>
        <v>0</v>
      </c>
      <c r="T72" s="31">
        <f t="shared" si="61"/>
        <v>0</v>
      </c>
      <c r="U72" s="31">
        <f t="shared" si="61"/>
        <v>0</v>
      </c>
      <c r="V72" s="31">
        <f t="shared" si="20"/>
        <v>0</v>
      </c>
      <c r="W72" s="31">
        <f t="shared" si="61"/>
        <v>0</v>
      </c>
      <c r="X72" s="31">
        <f t="shared" si="61"/>
        <v>0</v>
      </c>
      <c r="Y72" s="31">
        <f t="shared" si="21"/>
        <v>0</v>
      </c>
      <c r="Z72" s="31">
        <f t="shared" si="61"/>
        <v>0</v>
      </c>
      <c r="AA72" s="31">
        <f t="shared" si="61"/>
        <v>0</v>
      </c>
      <c r="AB72" s="31">
        <f t="shared" si="22"/>
        <v>0</v>
      </c>
    </row>
    <row r="73" spans="1:187" s="32" customFormat="1" x14ac:dyDescent="0.25">
      <c r="A73" s="30" t="s">
        <v>24</v>
      </c>
      <c r="B73" s="31">
        <f t="shared" si="0"/>
        <v>3145105</v>
      </c>
      <c r="C73" s="31">
        <f t="shared" si="0"/>
        <v>3042067</v>
      </c>
      <c r="D73" s="31">
        <f t="shared" si="0"/>
        <v>-103038</v>
      </c>
      <c r="E73" s="31">
        <f>SUM(E74:E82)</f>
        <v>319080</v>
      </c>
      <c r="F73" s="31">
        <f>SUM(F74:F82)</f>
        <v>341122</v>
      </c>
      <c r="G73" s="31">
        <f t="shared" si="15"/>
        <v>22042</v>
      </c>
      <c r="H73" s="31">
        <f>SUM(H74:H82)</f>
        <v>13080</v>
      </c>
      <c r="I73" s="31">
        <f>SUM(I74:I82)</f>
        <v>13080</v>
      </c>
      <c r="J73" s="31">
        <f t="shared" si="16"/>
        <v>0</v>
      </c>
      <c r="K73" s="31">
        <f>SUM(K74:K82)</f>
        <v>59000</v>
      </c>
      <c r="L73" s="31">
        <f>SUM(L74:L82)</f>
        <v>39000</v>
      </c>
      <c r="M73" s="31">
        <f t="shared" si="17"/>
        <v>-20000</v>
      </c>
      <c r="N73" s="31">
        <f>SUM(N74:N82)</f>
        <v>2657945</v>
      </c>
      <c r="O73" s="31">
        <f>SUM(O74:O82)</f>
        <v>2552865</v>
      </c>
      <c r="P73" s="31">
        <f t="shared" si="18"/>
        <v>-105080</v>
      </c>
      <c r="Q73" s="31">
        <f>SUM(Q74:Q82)</f>
        <v>96000</v>
      </c>
      <c r="R73" s="31">
        <f>SUM(R74:R82)</f>
        <v>96000</v>
      </c>
      <c r="S73" s="31">
        <f t="shared" si="19"/>
        <v>0</v>
      </c>
      <c r="T73" s="31">
        <f>SUM(T74:T82)</f>
        <v>0</v>
      </c>
      <c r="U73" s="31">
        <f>SUM(U74:U82)</f>
        <v>0</v>
      </c>
      <c r="V73" s="31">
        <f t="shared" si="20"/>
        <v>0</v>
      </c>
      <c r="W73" s="31">
        <f>SUM(W74:W82)</f>
        <v>0</v>
      </c>
      <c r="X73" s="31">
        <f>SUM(X74:X82)</f>
        <v>0</v>
      </c>
      <c r="Y73" s="31">
        <f t="shared" si="21"/>
        <v>0</v>
      </c>
      <c r="Z73" s="31">
        <f>SUM(Z74:Z82)</f>
        <v>0</v>
      </c>
      <c r="AA73" s="31">
        <f>SUM(AA74:AA82)</f>
        <v>0</v>
      </c>
      <c r="AB73" s="31">
        <f t="shared" si="22"/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</row>
    <row r="74" spans="1:187" s="32" customFormat="1" x14ac:dyDescent="0.25">
      <c r="A74" s="39" t="s">
        <v>81</v>
      </c>
      <c r="B74" s="38">
        <f t="shared" si="0"/>
        <v>33000</v>
      </c>
      <c r="C74" s="38">
        <f t="shared" si="0"/>
        <v>33000</v>
      </c>
      <c r="D74" s="38">
        <f t="shared" si="0"/>
        <v>0</v>
      </c>
      <c r="E74" s="38">
        <v>33000</v>
      </c>
      <c r="F74" s="38">
        <v>33000</v>
      </c>
      <c r="G74" s="38">
        <f t="shared" si="15"/>
        <v>0</v>
      </c>
      <c r="H74" s="38"/>
      <c r="I74" s="38"/>
      <c r="J74" s="38">
        <f t="shared" si="16"/>
        <v>0</v>
      </c>
      <c r="K74" s="38">
        <v>0</v>
      </c>
      <c r="L74" s="38">
        <v>0</v>
      </c>
      <c r="M74" s="38">
        <f t="shared" si="17"/>
        <v>0</v>
      </c>
      <c r="N74" s="38"/>
      <c r="O74" s="38"/>
      <c r="P74" s="38">
        <f t="shared" si="18"/>
        <v>0</v>
      </c>
      <c r="Q74" s="38"/>
      <c r="R74" s="38"/>
      <c r="S74" s="38">
        <f t="shared" si="19"/>
        <v>0</v>
      </c>
      <c r="T74" s="38"/>
      <c r="U74" s="38"/>
      <c r="V74" s="38">
        <f t="shared" si="20"/>
        <v>0</v>
      </c>
      <c r="W74" s="38"/>
      <c r="X74" s="38"/>
      <c r="Y74" s="38">
        <f t="shared" si="21"/>
        <v>0</v>
      </c>
      <c r="Z74" s="38"/>
      <c r="AA74" s="38"/>
      <c r="AB74" s="38">
        <f t="shared" si="22"/>
        <v>0</v>
      </c>
    </row>
    <row r="75" spans="1:187" s="32" customFormat="1" ht="31.5" x14ac:dyDescent="0.25">
      <c r="A75" s="34" t="s">
        <v>82</v>
      </c>
      <c r="B75" s="35">
        <f t="shared" si="0"/>
        <v>32000</v>
      </c>
      <c r="C75" s="35">
        <f t="shared" si="0"/>
        <v>32000</v>
      </c>
      <c r="D75" s="35">
        <f t="shared" si="0"/>
        <v>0</v>
      </c>
      <c r="E75" s="35">
        <v>0</v>
      </c>
      <c r="F75" s="35">
        <v>0</v>
      </c>
      <c r="G75" s="35">
        <f t="shared" si="15"/>
        <v>0</v>
      </c>
      <c r="H75" s="35"/>
      <c r="I75" s="35"/>
      <c r="J75" s="35">
        <f t="shared" si="16"/>
        <v>0</v>
      </c>
      <c r="K75" s="35">
        <v>32000</v>
      </c>
      <c r="L75" s="35">
        <v>32000</v>
      </c>
      <c r="M75" s="35">
        <f t="shared" si="17"/>
        <v>0</v>
      </c>
      <c r="N75" s="35"/>
      <c r="O75" s="35"/>
      <c r="P75" s="35">
        <f t="shared" si="18"/>
        <v>0</v>
      </c>
      <c r="Q75" s="35"/>
      <c r="R75" s="35"/>
      <c r="S75" s="35">
        <f t="shared" si="19"/>
        <v>0</v>
      </c>
      <c r="T75" s="35"/>
      <c r="U75" s="35"/>
      <c r="V75" s="35">
        <f t="shared" si="20"/>
        <v>0</v>
      </c>
      <c r="W75" s="35"/>
      <c r="X75" s="35"/>
      <c r="Y75" s="35">
        <f t="shared" si="21"/>
        <v>0</v>
      </c>
      <c r="Z75" s="35"/>
      <c r="AA75" s="35"/>
      <c r="AB75" s="35">
        <f t="shared" si="22"/>
        <v>0</v>
      </c>
    </row>
    <row r="76" spans="1:187" s="32" customFormat="1" x14ac:dyDescent="0.25">
      <c r="A76" s="34" t="s">
        <v>83</v>
      </c>
      <c r="B76" s="35">
        <f t="shared" si="0"/>
        <v>96000</v>
      </c>
      <c r="C76" s="35">
        <f t="shared" si="0"/>
        <v>96000</v>
      </c>
      <c r="D76" s="35">
        <f t="shared" si="0"/>
        <v>0</v>
      </c>
      <c r="E76" s="35">
        <v>0</v>
      </c>
      <c r="F76" s="35">
        <v>0</v>
      </c>
      <c r="G76" s="35">
        <f t="shared" si="15"/>
        <v>0</v>
      </c>
      <c r="H76" s="35"/>
      <c r="I76" s="35"/>
      <c r="J76" s="35">
        <f t="shared" si="16"/>
        <v>0</v>
      </c>
      <c r="K76" s="35">
        <v>0</v>
      </c>
      <c r="L76" s="35">
        <v>0</v>
      </c>
      <c r="M76" s="35">
        <f t="shared" si="17"/>
        <v>0</v>
      </c>
      <c r="N76" s="35"/>
      <c r="O76" s="35"/>
      <c r="P76" s="35">
        <f t="shared" si="18"/>
        <v>0</v>
      </c>
      <c r="Q76" s="35">
        <v>96000</v>
      </c>
      <c r="R76" s="35">
        <v>96000</v>
      </c>
      <c r="S76" s="35">
        <f t="shared" si="19"/>
        <v>0</v>
      </c>
      <c r="T76" s="35"/>
      <c r="U76" s="35"/>
      <c r="V76" s="35">
        <f t="shared" si="20"/>
        <v>0</v>
      </c>
      <c r="W76" s="35"/>
      <c r="X76" s="35"/>
      <c r="Y76" s="35">
        <f t="shared" si="21"/>
        <v>0</v>
      </c>
      <c r="Z76" s="35"/>
      <c r="AA76" s="35"/>
      <c r="AB76" s="35">
        <f t="shared" si="22"/>
        <v>0</v>
      </c>
    </row>
    <row r="77" spans="1:187" s="32" customFormat="1" ht="63" x14ac:dyDescent="0.25">
      <c r="A77" s="34" t="s">
        <v>84</v>
      </c>
      <c r="B77" s="35">
        <f t="shared" si="0"/>
        <v>13080</v>
      </c>
      <c r="C77" s="35">
        <f t="shared" si="0"/>
        <v>13080</v>
      </c>
      <c r="D77" s="35">
        <f t="shared" si="0"/>
        <v>0</v>
      </c>
      <c r="E77" s="35">
        <v>0</v>
      </c>
      <c r="F77" s="35">
        <v>0</v>
      </c>
      <c r="G77" s="35">
        <f t="shared" si="15"/>
        <v>0</v>
      </c>
      <c r="H77" s="35">
        <v>13080</v>
      </c>
      <c r="I77" s="35">
        <v>13080</v>
      </c>
      <c r="J77" s="35">
        <f t="shared" si="16"/>
        <v>0</v>
      </c>
      <c r="K77" s="35">
        <v>0</v>
      </c>
      <c r="L77" s="35">
        <v>0</v>
      </c>
      <c r="M77" s="35">
        <f t="shared" si="17"/>
        <v>0</v>
      </c>
      <c r="N77" s="35"/>
      <c r="O77" s="35"/>
      <c r="P77" s="35">
        <f t="shared" si="18"/>
        <v>0</v>
      </c>
      <c r="Q77" s="35"/>
      <c r="R77" s="35"/>
      <c r="S77" s="35">
        <f t="shared" si="19"/>
        <v>0</v>
      </c>
      <c r="T77" s="35"/>
      <c r="U77" s="35"/>
      <c r="V77" s="35">
        <f t="shared" si="20"/>
        <v>0</v>
      </c>
      <c r="W77" s="35"/>
      <c r="X77" s="35"/>
      <c r="Y77" s="35">
        <f t="shared" si="21"/>
        <v>0</v>
      </c>
      <c r="Z77" s="35"/>
      <c r="AA77" s="35"/>
      <c r="AB77" s="35">
        <f t="shared" si="22"/>
        <v>0</v>
      </c>
    </row>
    <row r="78" spans="1:187" s="32" customFormat="1" ht="63" x14ac:dyDescent="0.25">
      <c r="A78" s="39" t="s">
        <v>85</v>
      </c>
      <c r="B78" s="38">
        <f t="shared" si="0"/>
        <v>150000</v>
      </c>
      <c r="C78" s="38">
        <f t="shared" si="0"/>
        <v>150000</v>
      </c>
      <c r="D78" s="38">
        <f t="shared" si="0"/>
        <v>0</v>
      </c>
      <c r="E78" s="38">
        <v>130000</v>
      </c>
      <c r="F78" s="38">
        <f>130000+20000</f>
        <v>150000</v>
      </c>
      <c r="G78" s="38">
        <f t="shared" si="15"/>
        <v>20000</v>
      </c>
      <c r="H78" s="38"/>
      <c r="I78" s="38"/>
      <c r="J78" s="38">
        <f t="shared" si="16"/>
        <v>0</v>
      </c>
      <c r="K78" s="38">
        <v>20000</v>
      </c>
      <c r="L78" s="38">
        <f>20000-20000</f>
        <v>0</v>
      </c>
      <c r="M78" s="38">
        <f t="shared" si="17"/>
        <v>-20000</v>
      </c>
      <c r="N78" s="38"/>
      <c r="O78" s="38"/>
      <c r="P78" s="38">
        <f t="shared" si="18"/>
        <v>0</v>
      </c>
      <c r="Q78" s="38"/>
      <c r="R78" s="38"/>
      <c r="S78" s="38">
        <f t="shared" si="19"/>
        <v>0</v>
      </c>
      <c r="T78" s="38"/>
      <c r="U78" s="38"/>
      <c r="V78" s="38">
        <f t="shared" si="20"/>
        <v>0</v>
      </c>
      <c r="W78" s="38"/>
      <c r="X78" s="38"/>
      <c r="Y78" s="38">
        <f t="shared" si="21"/>
        <v>0</v>
      </c>
      <c r="Z78" s="38"/>
      <c r="AA78" s="38"/>
      <c r="AB78" s="38">
        <f t="shared" si="22"/>
        <v>0</v>
      </c>
    </row>
    <row r="79" spans="1:187" s="32" customFormat="1" ht="31.5" x14ac:dyDescent="0.25">
      <c r="A79" s="39" t="s">
        <v>86</v>
      </c>
      <c r="B79" s="38">
        <f t="shared" ref="B79:D163" si="62">E79+H79+K79+N79+Q79+T79+W79+Z79</f>
        <v>51000</v>
      </c>
      <c r="C79" s="38">
        <f t="shared" si="62"/>
        <v>53042</v>
      </c>
      <c r="D79" s="38">
        <f t="shared" si="62"/>
        <v>2042</v>
      </c>
      <c r="E79" s="38">
        <v>51000</v>
      </c>
      <c r="F79" s="38">
        <f>51000+2042</f>
        <v>53042</v>
      </c>
      <c r="G79" s="38">
        <f t="shared" si="15"/>
        <v>2042</v>
      </c>
      <c r="H79" s="38">
        <v>0</v>
      </c>
      <c r="I79" s="38">
        <v>0</v>
      </c>
      <c r="J79" s="38">
        <f t="shared" si="16"/>
        <v>0</v>
      </c>
      <c r="K79" s="38"/>
      <c r="L79" s="38"/>
      <c r="M79" s="38">
        <f t="shared" si="17"/>
        <v>0</v>
      </c>
      <c r="N79" s="38"/>
      <c r="O79" s="38"/>
      <c r="P79" s="38">
        <f t="shared" si="18"/>
        <v>0</v>
      </c>
      <c r="Q79" s="38"/>
      <c r="R79" s="38"/>
      <c r="S79" s="38">
        <f t="shared" si="19"/>
        <v>0</v>
      </c>
      <c r="T79" s="38"/>
      <c r="U79" s="38"/>
      <c r="V79" s="38">
        <f t="shared" si="20"/>
        <v>0</v>
      </c>
      <c r="W79" s="38"/>
      <c r="X79" s="38"/>
      <c r="Y79" s="38">
        <f t="shared" si="21"/>
        <v>0</v>
      </c>
      <c r="Z79" s="38"/>
      <c r="AA79" s="38"/>
      <c r="AB79" s="38">
        <f t="shared" si="22"/>
        <v>0</v>
      </c>
    </row>
    <row r="80" spans="1:187" s="32" customFormat="1" ht="78.75" x14ac:dyDescent="0.25">
      <c r="A80" s="4" t="s">
        <v>87</v>
      </c>
      <c r="B80" s="38">
        <f t="shared" si="62"/>
        <v>421381</v>
      </c>
      <c r="C80" s="38">
        <f t="shared" si="62"/>
        <v>316301</v>
      </c>
      <c r="D80" s="38">
        <f t="shared" si="62"/>
        <v>-105080</v>
      </c>
      <c r="E80" s="38">
        <f>105080</f>
        <v>105080</v>
      </c>
      <c r="F80" s="38">
        <f>105080</f>
        <v>105080</v>
      </c>
      <c r="G80" s="38">
        <f t="shared" ref="G80:G171" si="63">F80-E80</f>
        <v>0</v>
      </c>
      <c r="H80" s="38">
        <v>0</v>
      </c>
      <c r="I80" s="38">
        <v>0</v>
      </c>
      <c r="J80" s="38">
        <f t="shared" ref="J80:J171" si="64">I80-H80</f>
        <v>0</v>
      </c>
      <c r="K80" s="38">
        <v>0</v>
      </c>
      <c r="L80" s="38">
        <v>0</v>
      </c>
      <c r="M80" s="38">
        <f t="shared" ref="M80:M171" si="65">L80-K80</f>
        <v>0</v>
      </c>
      <c r="N80" s="38">
        <v>316301</v>
      </c>
      <c r="O80" s="38">
        <f>316301-105080</f>
        <v>211221</v>
      </c>
      <c r="P80" s="38">
        <f t="shared" ref="P80:P171" si="66">O80-N80</f>
        <v>-105080</v>
      </c>
      <c r="Q80" s="38"/>
      <c r="R80" s="38"/>
      <c r="S80" s="38">
        <f t="shared" ref="S80:S171" si="67">R80-Q80</f>
        <v>0</v>
      </c>
      <c r="T80" s="38"/>
      <c r="U80" s="38"/>
      <c r="V80" s="38">
        <f t="shared" ref="V80:V171" si="68">U80-T80</f>
        <v>0</v>
      </c>
      <c r="W80" s="38"/>
      <c r="X80" s="38"/>
      <c r="Y80" s="38">
        <f t="shared" ref="Y80:Y171" si="69">X80-W80</f>
        <v>0</v>
      </c>
      <c r="Z80" s="38"/>
      <c r="AA80" s="38"/>
      <c r="AB80" s="38">
        <f t="shared" ref="AB80:AB171" si="70">AA80-Z80</f>
        <v>0</v>
      </c>
    </row>
    <row r="81" spans="1:187" s="32" customFormat="1" ht="94.5" x14ac:dyDescent="0.25">
      <c r="A81" s="4" t="s">
        <v>88</v>
      </c>
      <c r="B81" s="38">
        <f t="shared" si="62"/>
        <v>2341644</v>
      </c>
      <c r="C81" s="38">
        <f t="shared" si="62"/>
        <v>2341644</v>
      </c>
      <c r="D81" s="38">
        <f t="shared" si="62"/>
        <v>0</v>
      </c>
      <c r="E81" s="38">
        <v>0</v>
      </c>
      <c r="F81" s="38">
        <v>0</v>
      </c>
      <c r="G81" s="38">
        <f t="shared" si="63"/>
        <v>0</v>
      </c>
      <c r="H81" s="38">
        <v>0</v>
      </c>
      <c r="I81" s="38">
        <v>0</v>
      </c>
      <c r="J81" s="38">
        <f t="shared" si="64"/>
        <v>0</v>
      </c>
      <c r="K81" s="38">
        <v>0</v>
      </c>
      <c r="L81" s="38">
        <v>0</v>
      </c>
      <c r="M81" s="38">
        <f t="shared" si="65"/>
        <v>0</v>
      </c>
      <c r="N81" s="38">
        <v>2341644</v>
      </c>
      <c r="O81" s="38">
        <v>2341644</v>
      </c>
      <c r="P81" s="38">
        <f t="shared" si="66"/>
        <v>0</v>
      </c>
      <c r="Q81" s="38"/>
      <c r="R81" s="38"/>
      <c r="S81" s="38">
        <f t="shared" si="67"/>
        <v>0</v>
      </c>
      <c r="T81" s="38"/>
      <c r="U81" s="38"/>
      <c r="V81" s="38">
        <f t="shared" si="68"/>
        <v>0</v>
      </c>
      <c r="W81" s="38"/>
      <c r="X81" s="38"/>
      <c r="Y81" s="38">
        <f t="shared" si="69"/>
        <v>0</v>
      </c>
      <c r="Z81" s="38"/>
      <c r="AA81" s="38"/>
      <c r="AB81" s="38">
        <f t="shared" si="70"/>
        <v>0</v>
      </c>
    </row>
    <row r="82" spans="1:187" s="32" customFormat="1" ht="31.5" x14ac:dyDescent="0.25">
      <c r="A82" s="4" t="s">
        <v>89</v>
      </c>
      <c r="B82" s="38">
        <f t="shared" si="62"/>
        <v>7000</v>
      </c>
      <c r="C82" s="38">
        <f t="shared" si="62"/>
        <v>7000</v>
      </c>
      <c r="D82" s="38">
        <f t="shared" si="62"/>
        <v>0</v>
      </c>
      <c r="E82" s="38">
        <v>0</v>
      </c>
      <c r="F82" s="38">
        <v>0</v>
      </c>
      <c r="G82" s="38">
        <f t="shared" si="63"/>
        <v>0</v>
      </c>
      <c r="H82" s="38">
        <v>0</v>
      </c>
      <c r="I82" s="38">
        <v>0</v>
      </c>
      <c r="J82" s="38">
        <f t="shared" si="64"/>
        <v>0</v>
      </c>
      <c r="K82" s="38">
        <v>7000</v>
      </c>
      <c r="L82" s="38">
        <v>7000</v>
      </c>
      <c r="M82" s="38">
        <f t="shared" si="65"/>
        <v>0</v>
      </c>
      <c r="N82" s="38">
        <v>0</v>
      </c>
      <c r="O82" s="38">
        <v>0</v>
      </c>
      <c r="P82" s="38">
        <f t="shared" si="66"/>
        <v>0</v>
      </c>
      <c r="Q82" s="38"/>
      <c r="R82" s="38"/>
      <c r="S82" s="38">
        <f t="shared" si="67"/>
        <v>0</v>
      </c>
      <c r="T82" s="38"/>
      <c r="U82" s="38"/>
      <c r="V82" s="38">
        <f t="shared" si="68"/>
        <v>0</v>
      </c>
      <c r="W82" s="38"/>
      <c r="X82" s="38"/>
      <c r="Y82" s="38">
        <f t="shared" si="69"/>
        <v>0</v>
      </c>
      <c r="Z82" s="38"/>
      <c r="AA82" s="38"/>
      <c r="AB82" s="38">
        <f t="shared" si="70"/>
        <v>0</v>
      </c>
    </row>
    <row r="83" spans="1:187" s="32" customFormat="1" ht="31.5" x14ac:dyDescent="0.25">
      <c r="A83" s="30" t="s">
        <v>90</v>
      </c>
      <c r="B83" s="31">
        <f t="shared" si="62"/>
        <v>4176031</v>
      </c>
      <c r="C83" s="31">
        <f t="shared" si="62"/>
        <v>4176031</v>
      </c>
      <c r="D83" s="31">
        <f t="shared" si="62"/>
        <v>0</v>
      </c>
      <c r="E83" s="31">
        <f t="shared" ref="E83:AA83" si="71">SUM(E84)</f>
        <v>1908860</v>
      </c>
      <c r="F83" s="31">
        <f t="shared" si="71"/>
        <v>2074347</v>
      </c>
      <c r="G83" s="31">
        <f t="shared" si="63"/>
        <v>165487</v>
      </c>
      <c r="H83" s="31">
        <f t="shared" si="71"/>
        <v>0</v>
      </c>
      <c r="I83" s="31">
        <f t="shared" si="71"/>
        <v>0</v>
      </c>
      <c r="J83" s="31">
        <f t="shared" si="64"/>
        <v>0</v>
      </c>
      <c r="K83" s="31">
        <f t="shared" si="71"/>
        <v>0</v>
      </c>
      <c r="L83" s="31">
        <f t="shared" si="71"/>
        <v>0</v>
      </c>
      <c r="M83" s="31">
        <f t="shared" si="65"/>
        <v>0</v>
      </c>
      <c r="N83" s="31">
        <f t="shared" si="71"/>
        <v>1252491</v>
      </c>
      <c r="O83" s="31">
        <f t="shared" si="71"/>
        <v>1384648</v>
      </c>
      <c r="P83" s="31">
        <f t="shared" si="66"/>
        <v>132157</v>
      </c>
      <c r="Q83" s="31">
        <f t="shared" si="71"/>
        <v>0</v>
      </c>
      <c r="R83" s="31">
        <f t="shared" si="71"/>
        <v>0</v>
      </c>
      <c r="S83" s="31">
        <f t="shared" si="67"/>
        <v>0</v>
      </c>
      <c r="T83" s="31">
        <f t="shared" si="71"/>
        <v>0</v>
      </c>
      <c r="U83" s="31">
        <f t="shared" si="71"/>
        <v>0</v>
      </c>
      <c r="V83" s="31">
        <f t="shared" si="68"/>
        <v>0</v>
      </c>
      <c r="W83" s="31">
        <f t="shared" si="71"/>
        <v>0</v>
      </c>
      <c r="X83" s="31">
        <f t="shared" si="71"/>
        <v>0</v>
      </c>
      <c r="Y83" s="31">
        <f t="shared" si="69"/>
        <v>0</v>
      </c>
      <c r="Z83" s="31">
        <f t="shared" si="71"/>
        <v>1014680</v>
      </c>
      <c r="AA83" s="31">
        <f t="shared" si="71"/>
        <v>717036</v>
      </c>
      <c r="AB83" s="31">
        <f t="shared" si="70"/>
        <v>-297644</v>
      </c>
    </row>
    <row r="84" spans="1:187" s="32" customFormat="1" x14ac:dyDescent="0.25">
      <c r="A84" s="30" t="s">
        <v>24</v>
      </c>
      <c r="B84" s="31">
        <f t="shared" si="62"/>
        <v>4176031</v>
      </c>
      <c r="C84" s="31">
        <f t="shared" si="62"/>
        <v>4176031</v>
      </c>
      <c r="D84" s="31">
        <f t="shared" si="62"/>
        <v>0</v>
      </c>
      <c r="E84" s="31">
        <f>SUM(E85:E86)</f>
        <v>1908860</v>
      </c>
      <c r="F84" s="31">
        <f>SUM(F85:F86)</f>
        <v>2074347</v>
      </c>
      <c r="G84" s="31">
        <f t="shared" si="63"/>
        <v>165487</v>
      </c>
      <c r="H84" s="31">
        <f>SUM(H85:H86)</f>
        <v>0</v>
      </c>
      <c r="I84" s="31">
        <f>SUM(I85:I86)</f>
        <v>0</v>
      </c>
      <c r="J84" s="31">
        <f t="shared" si="64"/>
        <v>0</v>
      </c>
      <c r="K84" s="31">
        <f>SUM(K85:K86)</f>
        <v>0</v>
      </c>
      <c r="L84" s="31">
        <f>SUM(L85:L86)</f>
        <v>0</v>
      </c>
      <c r="M84" s="31">
        <f t="shared" si="65"/>
        <v>0</v>
      </c>
      <c r="N84" s="31">
        <f>SUM(N85:N86)</f>
        <v>1252491</v>
      </c>
      <c r="O84" s="31">
        <f>SUM(O85:O86)</f>
        <v>1384648</v>
      </c>
      <c r="P84" s="31">
        <f t="shared" si="66"/>
        <v>132157</v>
      </c>
      <c r="Q84" s="31">
        <f>SUM(Q85:Q86)</f>
        <v>0</v>
      </c>
      <c r="R84" s="31">
        <f>SUM(R85:R86)</f>
        <v>0</v>
      </c>
      <c r="S84" s="31">
        <f t="shared" si="67"/>
        <v>0</v>
      </c>
      <c r="T84" s="31">
        <f>SUM(T85:T86)</f>
        <v>0</v>
      </c>
      <c r="U84" s="31">
        <f>SUM(U85:U86)</f>
        <v>0</v>
      </c>
      <c r="V84" s="31">
        <f t="shared" si="68"/>
        <v>0</v>
      </c>
      <c r="W84" s="31">
        <f>SUM(W85:W86)</f>
        <v>0</v>
      </c>
      <c r="X84" s="31">
        <f>SUM(X85:X86)</f>
        <v>0</v>
      </c>
      <c r="Y84" s="31">
        <f t="shared" si="69"/>
        <v>0</v>
      </c>
      <c r="Z84" s="31">
        <f>SUM(Z85:Z86)</f>
        <v>1014680</v>
      </c>
      <c r="AA84" s="31">
        <f>SUM(AA85:AA86)</f>
        <v>717036</v>
      </c>
      <c r="AB84" s="31">
        <f t="shared" si="70"/>
        <v>-297644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</row>
    <row r="85" spans="1:187" s="32" customFormat="1" ht="63" x14ac:dyDescent="0.25">
      <c r="A85" s="37" t="s">
        <v>91</v>
      </c>
      <c r="B85" s="38">
        <f t="shared" si="62"/>
        <v>1908860</v>
      </c>
      <c r="C85" s="38">
        <f t="shared" si="62"/>
        <v>1908860</v>
      </c>
      <c r="D85" s="38">
        <f t="shared" si="62"/>
        <v>0</v>
      </c>
      <c r="E85" s="38">
        <f>1032700+876160</f>
        <v>1908860</v>
      </c>
      <c r="F85" s="38">
        <f>1032700+876160</f>
        <v>1908860</v>
      </c>
      <c r="G85" s="38">
        <f t="shared" si="63"/>
        <v>0</v>
      </c>
      <c r="H85" s="38"/>
      <c r="I85" s="38"/>
      <c r="J85" s="38">
        <f t="shared" si="64"/>
        <v>0</v>
      </c>
      <c r="K85" s="38"/>
      <c r="L85" s="38"/>
      <c r="M85" s="38">
        <f t="shared" si="65"/>
        <v>0</v>
      </c>
      <c r="N85" s="38"/>
      <c r="O85" s="38"/>
      <c r="P85" s="38">
        <f t="shared" si="66"/>
        <v>0</v>
      </c>
      <c r="Q85" s="38"/>
      <c r="R85" s="38"/>
      <c r="S85" s="38">
        <f t="shared" si="67"/>
        <v>0</v>
      </c>
      <c r="T85" s="38"/>
      <c r="U85" s="38"/>
      <c r="V85" s="38">
        <f t="shared" si="68"/>
        <v>0</v>
      </c>
      <c r="W85" s="38"/>
      <c r="X85" s="38"/>
      <c r="Y85" s="38">
        <f t="shared" si="69"/>
        <v>0</v>
      </c>
      <c r="Z85" s="38">
        <v>0</v>
      </c>
      <c r="AA85" s="38">
        <v>0</v>
      </c>
      <c r="AB85" s="38">
        <f t="shared" si="70"/>
        <v>0</v>
      </c>
    </row>
    <row r="86" spans="1:187" s="32" customFormat="1" ht="126" x14ac:dyDescent="0.25">
      <c r="A86" s="37" t="s">
        <v>92</v>
      </c>
      <c r="B86" s="38">
        <f t="shared" si="62"/>
        <v>2267171</v>
      </c>
      <c r="C86" s="38">
        <f t="shared" si="62"/>
        <v>2267171</v>
      </c>
      <c r="D86" s="38">
        <f t="shared" si="62"/>
        <v>0</v>
      </c>
      <c r="E86" s="38"/>
      <c r="F86" s="38">
        <v>165487</v>
      </c>
      <c r="G86" s="38">
        <f t="shared" si="63"/>
        <v>165487</v>
      </c>
      <c r="H86" s="38">
        <v>0</v>
      </c>
      <c r="I86" s="38">
        <v>0</v>
      </c>
      <c r="J86" s="38">
        <f t="shared" si="64"/>
        <v>0</v>
      </c>
      <c r="K86" s="38">
        <v>0</v>
      </c>
      <c r="L86" s="38">
        <v>0</v>
      </c>
      <c r="M86" s="38">
        <f t="shared" si="65"/>
        <v>0</v>
      </c>
      <c r="N86" s="38">
        <f>2398071-105080-876160-33440-130900</f>
        <v>1252491</v>
      </c>
      <c r="O86" s="38">
        <f>2398071-105080-876160-33440-130900+194513-62356</f>
        <v>1384648</v>
      </c>
      <c r="P86" s="38">
        <f t="shared" si="66"/>
        <v>132157</v>
      </c>
      <c r="Q86" s="38"/>
      <c r="R86" s="38"/>
      <c r="S86" s="38">
        <f t="shared" si="67"/>
        <v>0</v>
      </c>
      <c r="T86" s="38"/>
      <c r="U86" s="38"/>
      <c r="V86" s="38">
        <f t="shared" si="68"/>
        <v>0</v>
      </c>
      <c r="W86" s="38"/>
      <c r="X86" s="38"/>
      <c r="Y86" s="38">
        <f t="shared" si="69"/>
        <v>0</v>
      </c>
      <c r="Z86" s="38">
        <f>105080+876160+33440</f>
        <v>1014680</v>
      </c>
      <c r="AA86" s="38">
        <f>105080+876160+33440-360000+62356</f>
        <v>717036</v>
      </c>
      <c r="AB86" s="38">
        <f t="shared" si="70"/>
        <v>-297644</v>
      </c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</row>
    <row r="87" spans="1:187" s="32" customFormat="1" x14ac:dyDescent="0.25">
      <c r="A87" s="30" t="s">
        <v>93</v>
      </c>
      <c r="B87" s="31">
        <f t="shared" si="62"/>
        <v>22006367</v>
      </c>
      <c r="C87" s="31">
        <f t="shared" si="62"/>
        <v>22322392</v>
      </c>
      <c r="D87" s="31">
        <f t="shared" si="62"/>
        <v>316025</v>
      </c>
      <c r="E87" s="31">
        <f>SUM(E88,E100,E112,E170,E215,E246,E270,E152)</f>
        <v>454651</v>
      </c>
      <c r="F87" s="31">
        <f>SUM(F88,F100,F112,F170,F215,F246,F270,F152)</f>
        <v>574185</v>
      </c>
      <c r="G87" s="31">
        <f t="shared" si="63"/>
        <v>119534</v>
      </c>
      <c r="H87" s="31">
        <f>SUM(H88,H100,H112,H170,H215,H246,H270,H152)</f>
        <v>31336</v>
      </c>
      <c r="I87" s="31">
        <f>SUM(I88,I100,I112,I170,I215,I246,I270,I152)</f>
        <v>31336</v>
      </c>
      <c r="J87" s="31">
        <f t="shared" si="64"/>
        <v>0</v>
      </c>
      <c r="K87" s="31">
        <f>SUM(K88,K100,K112,K170,K215,K246,K270,K152)</f>
        <v>1094500</v>
      </c>
      <c r="L87" s="31">
        <f>SUM(L88,L100,L112,L170,L215,L246,L270,L152)</f>
        <v>1204683</v>
      </c>
      <c r="M87" s="31">
        <f t="shared" si="65"/>
        <v>110183</v>
      </c>
      <c r="N87" s="31">
        <f>SUM(N88,N100,N112,N170,N215,N246,N270,N152)</f>
        <v>10918001</v>
      </c>
      <c r="O87" s="31">
        <f>SUM(O88,O100,O112,O170,O215,O246,O270,O152)</f>
        <v>11168840</v>
      </c>
      <c r="P87" s="31">
        <f t="shared" si="66"/>
        <v>250839</v>
      </c>
      <c r="Q87" s="31">
        <f>SUM(Q88,Q100,Q112,Q170,Q215,Q246,Q270,Q152)</f>
        <v>675791</v>
      </c>
      <c r="R87" s="31">
        <f>SUM(R88,R100,R112,R170,R215,R246,R270,R152)</f>
        <v>678839</v>
      </c>
      <c r="S87" s="31">
        <f t="shared" si="67"/>
        <v>3048</v>
      </c>
      <c r="T87" s="31">
        <f>SUM(T88,T100,T112,T170,T215,T246,T270,T152)</f>
        <v>5024692</v>
      </c>
      <c r="U87" s="31">
        <f>SUM(U88,U100,U112,U170,U215,U246,U270,U152)</f>
        <v>5028888</v>
      </c>
      <c r="V87" s="31">
        <f t="shared" si="68"/>
        <v>4196</v>
      </c>
      <c r="W87" s="31">
        <f>SUM(W88,W100,W112,W170,W215,W246,W270,W152)</f>
        <v>12852</v>
      </c>
      <c r="X87" s="31">
        <f>SUM(X88,X100,X112,X170,X215,X246,X270,X152)</f>
        <v>19877</v>
      </c>
      <c r="Y87" s="31">
        <f t="shared" si="69"/>
        <v>7025</v>
      </c>
      <c r="Z87" s="31">
        <f>SUM(Z88,Z100,Z112,Z170,Z215,Z246,Z270,Z152)</f>
        <v>3794544</v>
      </c>
      <c r="AA87" s="31">
        <f>SUM(AA88,AA100,AA112,AA170,AA215,AA246,AA270,AA152)</f>
        <v>3615744</v>
      </c>
      <c r="AB87" s="31">
        <f t="shared" si="70"/>
        <v>-178800</v>
      </c>
    </row>
    <row r="88" spans="1:187" s="32" customFormat="1" x14ac:dyDescent="0.25">
      <c r="A88" s="30" t="s">
        <v>23</v>
      </c>
      <c r="B88" s="31">
        <f t="shared" si="62"/>
        <v>362403</v>
      </c>
      <c r="C88" s="31">
        <f t="shared" si="62"/>
        <v>361663</v>
      </c>
      <c r="D88" s="31">
        <f t="shared" si="62"/>
        <v>-740</v>
      </c>
      <c r="E88" s="31">
        <f>SUM(E89,E93,E95,E98)</f>
        <v>239800</v>
      </c>
      <c r="F88" s="31">
        <f>SUM(F89,F93,F95,F98)</f>
        <v>239800</v>
      </c>
      <c r="G88" s="31">
        <f t="shared" si="63"/>
        <v>0</v>
      </c>
      <c r="H88" s="31">
        <f t="shared" ref="H88:I88" si="72">SUM(H89,H93,H95,H98)</f>
        <v>0</v>
      </c>
      <c r="I88" s="31">
        <f t="shared" si="72"/>
        <v>0</v>
      </c>
      <c r="J88" s="31">
        <f t="shared" si="64"/>
        <v>0</v>
      </c>
      <c r="K88" s="31">
        <f t="shared" ref="K88:L88" si="73">SUM(K89,K93,K95,K98)</f>
        <v>78459</v>
      </c>
      <c r="L88" s="31">
        <f t="shared" si="73"/>
        <v>77719</v>
      </c>
      <c r="M88" s="31">
        <f t="shared" si="65"/>
        <v>-740</v>
      </c>
      <c r="N88" s="31">
        <f>SUM(N89,N93,N95,N98)</f>
        <v>0</v>
      </c>
      <c r="O88" s="31">
        <f t="shared" ref="O88" si="74">SUM(O89,O93,O95,O98)</f>
        <v>0</v>
      </c>
      <c r="P88" s="31">
        <f t="shared" si="66"/>
        <v>0</v>
      </c>
      <c r="Q88" s="31">
        <f t="shared" ref="Q88:R88" si="75">SUM(Q89,Q93,Q95,Q98)</f>
        <v>0</v>
      </c>
      <c r="R88" s="31">
        <f t="shared" si="75"/>
        <v>0</v>
      </c>
      <c r="S88" s="31">
        <f t="shared" si="67"/>
        <v>0</v>
      </c>
      <c r="T88" s="31">
        <f t="shared" ref="T88:U88" si="76">SUM(T89,T93,T95,T98)</f>
        <v>0</v>
      </c>
      <c r="U88" s="31">
        <f t="shared" si="76"/>
        <v>0</v>
      </c>
      <c r="V88" s="31">
        <f t="shared" si="68"/>
        <v>0</v>
      </c>
      <c r="W88" s="31">
        <f t="shared" ref="W88:X88" si="77">SUM(W89,W93,W95,W98)</f>
        <v>0</v>
      </c>
      <c r="X88" s="31">
        <f t="shared" si="77"/>
        <v>0</v>
      </c>
      <c r="Y88" s="31">
        <f t="shared" si="69"/>
        <v>0</v>
      </c>
      <c r="Z88" s="31">
        <f t="shared" ref="Z88:AA88" si="78">SUM(Z89,Z93,Z95,Z98)</f>
        <v>44144</v>
      </c>
      <c r="AA88" s="31">
        <f t="shared" si="78"/>
        <v>44144</v>
      </c>
      <c r="AB88" s="31">
        <f t="shared" si="70"/>
        <v>0</v>
      </c>
    </row>
    <row r="89" spans="1:187" s="32" customFormat="1" ht="31.5" x14ac:dyDescent="0.25">
      <c r="A89" s="30" t="s">
        <v>94</v>
      </c>
      <c r="B89" s="31">
        <f t="shared" si="62"/>
        <v>22559</v>
      </c>
      <c r="C89" s="31">
        <f t="shared" si="62"/>
        <v>21819</v>
      </c>
      <c r="D89" s="31">
        <f t="shared" si="62"/>
        <v>-740</v>
      </c>
      <c r="E89" s="31">
        <f>SUM(E90:E92)</f>
        <v>0</v>
      </c>
      <c r="F89" s="31">
        <f>SUM(F90:F92)</f>
        <v>0</v>
      </c>
      <c r="G89" s="31">
        <f t="shared" si="63"/>
        <v>0</v>
      </c>
      <c r="H89" s="31">
        <f>SUM(H90:H92)</f>
        <v>0</v>
      </c>
      <c r="I89" s="31">
        <f>SUM(I90:I92)</f>
        <v>0</v>
      </c>
      <c r="J89" s="31">
        <f t="shared" si="64"/>
        <v>0</v>
      </c>
      <c r="K89" s="31">
        <f>SUM(K90:K92)</f>
        <v>22559</v>
      </c>
      <c r="L89" s="31">
        <f>SUM(L90:L92)</f>
        <v>21819</v>
      </c>
      <c r="M89" s="31">
        <f t="shared" si="65"/>
        <v>-740</v>
      </c>
      <c r="N89" s="31">
        <f>SUM(N90:N92)</f>
        <v>0</v>
      </c>
      <c r="O89" s="31">
        <f>SUM(O90:O92)</f>
        <v>0</v>
      </c>
      <c r="P89" s="31">
        <f t="shared" si="66"/>
        <v>0</v>
      </c>
      <c r="Q89" s="31">
        <f>SUM(Q90:Q92)</f>
        <v>0</v>
      </c>
      <c r="R89" s="31">
        <f>SUM(R90:R92)</f>
        <v>0</v>
      </c>
      <c r="S89" s="31">
        <f t="shared" si="67"/>
        <v>0</v>
      </c>
      <c r="T89" s="31">
        <f>SUM(T90:T92)</f>
        <v>0</v>
      </c>
      <c r="U89" s="31">
        <f>SUM(U90:U92)</f>
        <v>0</v>
      </c>
      <c r="V89" s="31">
        <f t="shared" si="68"/>
        <v>0</v>
      </c>
      <c r="W89" s="31">
        <f t="shared" ref="W89:X89" si="79">SUM(W90:W92)</f>
        <v>0</v>
      </c>
      <c r="X89" s="31">
        <f t="shared" si="79"/>
        <v>0</v>
      </c>
      <c r="Y89" s="31">
        <f t="shared" si="69"/>
        <v>0</v>
      </c>
      <c r="Z89" s="31">
        <f>SUM(Z90:Z92)</f>
        <v>0</v>
      </c>
      <c r="AA89" s="31">
        <f>SUM(AA90:AA92)</f>
        <v>0</v>
      </c>
      <c r="AB89" s="31">
        <f t="shared" si="70"/>
        <v>0</v>
      </c>
    </row>
    <row r="90" spans="1:187" s="32" customFormat="1" x14ac:dyDescent="0.25">
      <c r="A90" s="37" t="s">
        <v>95</v>
      </c>
      <c r="B90" s="38">
        <f t="shared" si="62"/>
        <v>20000</v>
      </c>
      <c r="C90" s="38">
        <f t="shared" si="62"/>
        <v>20000</v>
      </c>
      <c r="D90" s="38">
        <f t="shared" si="62"/>
        <v>0</v>
      </c>
      <c r="E90" s="38">
        <v>0</v>
      </c>
      <c r="F90" s="38">
        <v>0</v>
      </c>
      <c r="G90" s="38">
        <f t="shared" si="63"/>
        <v>0</v>
      </c>
      <c r="H90" s="38"/>
      <c r="I90" s="38"/>
      <c r="J90" s="38">
        <f t="shared" si="64"/>
        <v>0</v>
      </c>
      <c r="K90" s="38">
        <v>20000</v>
      </c>
      <c r="L90" s="38">
        <v>20000</v>
      </c>
      <c r="M90" s="38">
        <f t="shared" si="65"/>
        <v>0</v>
      </c>
      <c r="N90" s="38"/>
      <c r="O90" s="38"/>
      <c r="P90" s="38">
        <f t="shared" si="66"/>
        <v>0</v>
      </c>
      <c r="Q90" s="38"/>
      <c r="R90" s="38"/>
      <c r="S90" s="38">
        <f t="shared" si="67"/>
        <v>0</v>
      </c>
      <c r="T90" s="38"/>
      <c r="U90" s="38"/>
      <c r="V90" s="38">
        <f t="shared" si="68"/>
        <v>0</v>
      </c>
      <c r="W90" s="38"/>
      <c r="X90" s="38"/>
      <c r="Y90" s="38">
        <f t="shared" si="69"/>
        <v>0</v>
      </c>
      <c r="Z90" s="38"/>
      <c r="AA90" s="38"/>
      <c r="AB90" s="38">
        <f t="shared" si="70"/>
        <v>0</v>
      </c>
    </row>
    <row r="91" spans="1:187" s="32" customFormat="1" ht="31.5" x14ac:dyDescent="0.25">
      <c r="A91" s="46" t="s">
        <v>96</v>
      </c>
      <c r="B91" s="38">
        <f t="shared" si="62"/>
        <v>1680</v>
      </c>
      <c r="C91" s="38">
        <f t="shared" si="62"/>
        <v>940</v>
      </c>
      <c r="D91" s="38">
        <f t="shared" si="62"/>
        <v>-740</v>
      </c>
      <c r="E91" s="38">
        <v>0</v>
      </c>
      <c r="F91" s="38">
        <v>0</v>
      </c>
      <c r="G91" s="38">
        <f t="shared" si="63"/>
        <v>0</v>
      </c>
      <c r="H91" s="38">
        <v>0</v>
      </c>
      <c r="I91" s="38">
        <v>0</v>
      </c>
      <c r="J91" s="38">
        <f t="shared" si="64"/>
        <v>0</v>
      </c>
      <c r="K91" s="38">
        <v>1680</v>
      </c>
      <c r="L91" s="38">
        <f>1680-740</f>
        <v>940</v>
      </c>
      <c r="M91" s="38">
        <f t="shared" si="65"/>
        <v>-740</v>
      </c>
      <c r="N91" s="38"/>
      <c r="O91" s="38"/>
      <c r="P91" s="38">
        <f t="shared" si="66"/>
        <v>0</v>
      </c>
      <c r="Q91" s="38"/>
      <c r="R91" s="38"/>
      <c r="S91" s="38">
        <f t="shared" si="67"/>
        <v>0</v>
      </c>
      <c r="T91" s="38"/>
      <c r="U91" s="38"/>
      <c r="V91" s="38">
        <f t="shared" si="68"/>
        <v>0</v>
      </c>
      <c r="W91" s="38"/>
      <c r="X91" s="38"/>
      <c r="Y91" s="38">
        <f t="shared" si="69"/>
        <v>0</v>
      </c>
      <c r="Z91" s="38"/>
      <c r="AA91" s="38"/>
      <c r="AB91" s="38">
        <f t="shared" si="70"/>
        <v>0</v>
      </c>
    </row>
    <row r="92" spans="1:187" s="32" customFormat="1" ht="47.25" x14ac:dyDescent="0.25">
      <c r="A92" s="46" t="s">
        <v>97</v>
      </c>
      <c r="B92" s="38">
        <f t="shared" si="62"/>
        <v>879</v>
      </c>
      <c r="C92" s="38">
        <f t="shared" si="62"/>
        <v>879</v>
      </c>
      <c r="D92" s="38">
        <f t="shared" si="62"/>
        <v>0</v>
      </c>
      <c r="E92" s="38">
        <v>0</v>
      </c>
      <c r="F92" s="38">
        <v>0</v>
      </c>
      <c r="G92" s="38">
        <f t="shared" si="63"/>
        <v>0</v>
      </c>
      <c r="H92" s="38">
        <v>0</v>
      </c>
      <c r="I92" s="38">
        <v>0</v>
      </c>
      <c r="J92" s="38">
        <f t="shared" si="64"/>
        <v>0</v>
      </c>
      <c r="K92" s="38">
        <v>879</v>
      </c>
      <c r="L92" s="38">
        <v>879</v>
      </c>
      <c r="M92" s="38">
        <f t="shared" si="65"/>
        <v>0</v>
      </c>
      <c r="N92" s="38"/>
      <c r="O92" s="38"/>
      <c r="P92" s="38">
        <f t="shared" si="66"/>
        <v>0</v>
      </c>
      <c r="Q92" s="38"/>
      <c r="R92" s="38"/>
      <c r="S92" s="38">
        <f t="shared" si="67"/>
        <v>0</v>
      </c>
      <c r="T92" s="38"/>
      <c r="U92" s="38"/>
      <c r="V92" s="38">
        <f t="shared" si="68"/>
        <v>0</v>
      </c>
      <c r="W92" s="38"/>
      <c r="X92" s="38"/>
      <c r="Y92" s="38">
        <f t="shared" si="69"/>
        <v>0</v>
      </c>
      <c r="Z92" s="38"/>
      <c r="AA92" s="38"/>
      <c r="AB92" s="38">
        <f t="shared" si="70"/>
        <v>0</v>
      </c>
    </row>
    <row r="93" spans="1:187" s="29" customFormat="1" x14ac:dyDescent="0.25">
      <c r="A93" s="30" t="s">
        <v>98</v>
      </c>
      <c r="B93" s="31">
        <f t="shared" si="62"/>
        <v>44144</v>
      </c>
      <c r="C93" s="31">
        <f t="shared" si="62"/>
        <v>44144</v>
      </c>
      <c r="D93" s="31">
        <f t="shared" si="62"/>
        <v>0</v>
      </c>
      <c r="E93" s="31">
        <f t="shared" ref="E93:AA93" si="80">SUM(E94:E94)</f>
        <v>0</v>
      </c>
      <c r="F93" s="31">
        <f t="shared" si="80"/>
        <v>0</v>
      </c>
      <c r="G93" s="31">
        <f t="shared" si="63"/>
        <v>0</v>
      </c>
      <c r="H93" s="31">
        <f t="shared" si="80"/>
        <v>0</v>
      </c>
      <c r="I93" s="31">
        <f t="shared" si="80"/>
        <v>0</v>
      </c>
      <c r="J93" s="31">
        <f t="shared" si="64"/>
        <v>0</v>
      </c>
      <c r="K93" s="31">
        <f t="shared" si="80"/>
        <v>0</v>
      </c>
      <c r="L93" s="31">
        <f t="shared" si="80"/>
        <v>0</v>
      </c>
      <c r="M93" s="31">
        <f t="shared" si="65"/>
        <v>0</v>
      </c>
      <c r="N93" s="31">
        <f t="shared" si="80"/>
        <v>0</v>
      </c>
      <c r="O93" s="31">
        <f t="shared" si="80"/>
        <v>0</v>
      </c>
      <c r="P93" s="31">
        <f t="shared" si="66"/>
        <v>0</v>
      </c>
      <c r="Q93" s="31">
        <f t="shared" si="80"/>
        <v>0</v>
      </c>
      <c r="R93" s="31">
        <f t="shared" si="80"/>
        <v>0</v>
      </c>
      <c r="S93" s="31">
        <f t="shared" si="67"/>
        <v>0</v>
      </c>
      <c r="T93" s="31">
        <f t="shared" si="80"/>
        <v>0</v>
      </c>
      <c r="U93" s="31">
        <f t="shared" si="80"/>
        <v>0</v>
      </c>
      <c r="V93" s="31">
        <f t="shared" si="68"/>
        <v>0</v>
      </c>
      <c r="W93" s="31">
        <f t="shared" si="80"/>
        <v>0</v>
      </c>
      <c r="X93" s="31">
        <f t="shared" si="80"/>
        <v>0</v>
      </c>
      <c r="Y93" s="31">
        <f t="shared" si="69"/>
        <v>0</v>
      </c>
      <c r="Z93" s="31">
        <f t="shared" si="80"/>
        <v>44144</v>
      </c>
      <c r="AA93" s="31">
        <f t="shared" si="80"/>
        <v>44144</v>
      </c>
      <c r="AB93" s="31">
        <f t="shared" si="70"/>
        <v>0</v>
      </c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</row>
    <row r="94" spans="1:187" s="32" customFormat="1" ht="47.25" x14ac:dyDescent="0.25">
      <c r="A94" s="39" t="s">
        <v>99</v>
      </c>
      <c r="B94" s="38">
        <f t="shared" si="62"/>
        <v>44144</v>
      </c>
      <c r="C94" s="38">
        <f t="shared" si="62"/>
        <v>44144</v>
      </c>
      <c r="D94" s="38">
        <f t="shared" si="62"/>
        <v>0</v>
      </c>
      <c r="E94" s="38">
        <v>0</v>
      </c>
      <c r="F94" s="38">
        <v>0</v>
      </c>
      <c r="G94" s="38">
        <f t="shared" si="63"/>
        <v>0</v>
      </c>
      <c r="H94" s="38"/>
      <c r="I94" s="38"/>
      <c r="J94" s="38">
        <f t="shared" si="64"/>
        <v>0</v>
      </c>
      <c r="K94" s="38"/>
      <c r="L94" s="38"/>
      <c r="M94" s="38">
        <f t="shared" si="65"/>
        <v>0</v>
      </c>
      <c r="N94" s="38"/>
      <c r="O94" s="38"/>
      <c r="P94" s="38">
        <f t="shared" si="66"/>
        <v>0</v>
      </c>
      <c r="Q94" s="38"/>
      <c r="R94" s="38"/>
      <c r="S94" s="38">
        <f t="shared" si="67"/>
        <v>0</v>
      </c>
      <c r="T94" s="38"/>
      <c r="U94" s="38"/>
      <c r="V94" s="38">
        <f t="shared" si="68"/>
        <v>0</v>
      </c>
      <c r="W94" s="38"/>
      <c r="X94" s="38"/>
      <c r="Y94" s="38">
        <f t="shared" si="69"/>
        <v>0</v>
      </c>
      <c r="Z94" s="38">
        <v>44144</v>
      </c>
      <c r="AA94" s="38">
        <v>44144</v>
      </c>
      <c r="AB94" s="38">
        <f t="shared" si="70"/>
        <v>0</v>
      </c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</row>
    <row r="95" spans="1:187" s="32" customFormat="1" ht="31.5" x14ac:dyDescent="0.25">
      <c r="A95" s="30" t="s">
        <v>100</v>
      </c>
      <c r="B95" s="31">
        <f t="shared" si="62"/>
        <v>259800</v>
      </c>
      <c r="C95" s="31">
        <f t="shared" si="62"/>
        <v>259800</v>
      </c>
      <c r="D95" s="31">
        <f t="shared" si="62"/>
        <v>0</v>
      </c>
      <c r="E95" s="31">
        <f t="shared" ref="E95:AA95" si="81">SUM(E96:E97)</f>
        <v>239800</v>
      </c>
      <c r="F95" s="31">
        <f t="shared" si="81"/>
        <v>239800</v>
      </c>
      <c r="G95" s="31">
        <f t="shared" si="63"/>
        <v>0</v>
      </c>
      <c r="H95" s="31">
        <f t="shared" ref="H95" si="82">SUM(H96:H97)</f>
        <v>0</v>
      </c>
      <c r="I95" s="31">
        <f t="shared" si="81"/>
        <v>0</v>
      </c>
      <c r="J95" s="31">
        <f t="shared" si="64"/>
        <v>0</v>
      </c>
      <c r="K95" s="31">
        <f t="shared" ref="K95" si="83">SUM(K96:K97)</f>
        <v>20000</v>
      </c>
      <c r="L95" s="31">
        <f t="shared" si="81"/>
        <v>20000</v>
      </c>
      <c r="M95" s="31">
        <f t="shared" si="65"/>
        <v>0</v>
      </c>
      <c r="N95" s="31">
        <f t="shared" ref="N95" si="84">SUM(N96:N97)</f>
        <v>0</v>
      </c>
      <c r="O95" s="31">
        <f t="shared" si="81"/>
        <v>0</v>
      </c>
      <c r="P95" s="31">
        <f t="shared" si="66"/>
        <v>0</v>
      </c>
      <c r="Q95" s="31">
        <f t="shared" ref="Q95" si="85">SUM(Q96:Q97)</f>
        <v>0</v>
      </c>
      <c r="R95" s="31">
        <f t="shared" si="81"/>
        <v>0</v>
      </c>
      <c r="S95" s="31">
        <f t="shared" si="67"/>
        <v>0</v>
      </c>
      <c r="T95" s="31">
        <f t="shared" ref="T95" si="86">SUM(T96:T97)</f>
        <v>0</v>
      </c>
      <c r="U95" s="31">
        <f t="shared" si="81"/>
        <v>0</v>
      </c>
      <c r="V95" s="31">
        <f t="shared" si="68"/>
        <v>0</v>
      </c>
      <c r="W95" s="31">
        <f t="shared" ref="W95" si="87">SUM(W96:W97)</f>
        <v>0</v>
      </c>
      <c r="X95" s="31">
        <f t="shared" si="81"/>
        <v>0</v>
      </c>
      <c r="Y95" s="31">
        <f t="shared" si="69"/>
        <v>0</v>
      </c>
      <c r="Z95" s="31">
        <f t="shared" ref="Z95" si="88">SUM(Z96:Z97)</f>
        <v>0</v>
      </c>
      <c r="AA95" s="31">
        <f t="shared" si="81"/>
        <v>0</v>
      </c>
      <c r="AB95" s="31">
        <f t="shared" si="70"/>
        <v>0</v>
      </c>
    </row>
    <row r="96" spans="1:187" s="32" customFormat="1" ht="47.25" x14ac:dyDescent="0.25">
      <c r="A96" s="46" t="s">
        <v>101</v>
      </c>
      <c r="B96" s="38">
        <f t="shared" si="62"/>
        <v>239800</v>
      </c>
      <c r="C96" s="38">
        <f t="shared" si="62"/>
        <v>239800</v>
      </c>
      <c r="D96" s="38">
        <f t="shared" si="62"/>
        <v>0</v>
      </c>
      <c r="E96" s="38">
        <v>239800</v>
      </c>
      <c r="F96" s="38">
        <v>239800</v>
      </c>
      <c r="G96" s="38">
        <f t="shared" si="63"/>
        <v>0</v>
      </c>
      <c r="H96" s="38">
        <f>5788-5788</f>
        <v>0</v>
      </c>
      <c r="I96" s="38">
        <f>5788-5788</f>
        <v>0</v>
      </c>
      <c r="J96" s="38">
        <f t="shared" si="64"/>
        <v>0</v>
      </c>
      <c r="K96" s="38">
        <v>0</v>
      </c>
      <c r="L96" s="38">
        <v>0</v>
      </c>
      <c r="M96" s="38">
        <f t="shared" si="65"/>
        <v>0</v>
      </c>
      <c r="N96" s="38"/>
      <c r="O96" s="38"/>
      <c r="P96" s="38">
        <f t="shared" si="66"/>
        <v>0</v>
      </c>
      <c r="Q96" s="38"/>
      <c r="R96" s="38"/>
      <c r="S96" s="38">
        <f t="shared" si="67"/>
        <v>0</v>
      </c>
      <c r="T96" s="38"/>
      <c r="U96" s="38"/>
      <c r="V96" s="38">
        <f t="shared" si="68"/>
        <v>0</v>
      </c>
      <c r="W96" s="38"/>
      <c r="X96" s="38"/>
      <c r="Y96" s="38">
        <f t="shared" si="69"/>
        <v>0</v>
      </c>
      <c r="Z96" s="38"/>
      <c r="AA96" s="38"/>
      <c r="AB96" s="38">
        <f t="shared" si="70"/>
        <v>0</v>
      </c>
    </row>
    <row r="97" spans="1:187" s="32" customFormat="1" ht="31.5" x14ac:dyDescent="0.25">
      <c r="A97" s="46" t="s">
        <v>102</v>
      </c>
      <c r="B97" s="38">
        <f t="shared" si="62"/>
        <v>20000</v>
      </c>
      <c r="C97" s="38">
        <f t="shared" si="62"/>
        <v>20000</v>
      </c>
      <c r="D97" s="38">
        <f t="shared" si="62"/>
        <v>0</v>
      </c>
      <c r="E97" s="38">
        <v>0</v>
      </c>
      <c r="F97" s="38">
        <v>0</v>
      </c>
      <c r="G97" s="38">
        <f t="shared" si="63"/>
        <v>0</v>
      </c>
      <c r="H97" s="38"/>
      <c r="I97" s="38"/>
      <c r="J97" s="38">
        <f t="shared" si="64"/>
        <v>0</v>
      </c>
      <c r="K97" s="38">
        <v>20000</v>
      </c>
      <c r="L97" s="38">
        <v>20000</v>
      </c>
      <c r="M97" s="38">
        <f t="shared" si="65"/>
        <v>0</v>
      </c>
      <c r="N97" s="38"/>
      <c r="O97" s="38"/>
      <c r="P97" s="38">
        <f t="shared" si="66"/>
        <v>0</v>
      </c>
      <c r="Q97" s="38"/>
      <c r="R97" s="38"/>
      <c r="S97" s="38">
        <f t="shared" si="67"/>
        <v>0</v>
      </c>
      <c r="T97" s="38"/>
      <c r="U97" s="38"/>
      <c r="V97" s="38">
        <f t="shared" si="68"/>
        <v>0</v>
      </c>
      <c r="W97" s="38"/>
      <c r="X97" s="38"/>
      <c r="Y97" s="38">
        <f t="shared" si="69"/>
        <v>0</v>
      </c>
      <c r="Z97" s="38"/>
      <c r="AA97" s="38"/>
      <c r="AB97" s="38">
        <f t="shared" si="70"/>
        <v>0</v>
      </c>
    </row>
    <row r="98" spans="1:187" s="32" customFormat="1" ht="31.5" x14ac:dyDescent="0.25">
      <c r="A98" s="30" t="s">
        <v>103</v>
      </c>
      <c r="B98" s="31">
        <f t="shared" si="62"/>
        <v>35900</v>
      </c>
      <c r="C98" s="31">
        <f t="shared" si="62"/>
        <v>35900</v>
      </c>
      <c r="D98" s="31">
        <f t="shared" si="62"/>
        <v>0</v>
      </c>
      <c r="E98" s="31">
        <f>SUM(E99:E99)</f>
        <v>0</v>
      </c>
      <c r="F98" s="31">
        <f>SUM(F99:F99)</f>
        <v>0</v>
      </c>
      <c r="G98" s="31">
        <f t="shared" si="63"/>
        <v>0</v>
      </c>
      <c r="H98" s="31">
        <f>SUM(H99:H99)</f>
        <v>0</v>
      </c>
      <c r="I98" s="31">
        <f>SUM(I99:I99)</f>
        <v>0</v>
      </c>
      <c r="J98" s="31">
        <f t="shared" si="64"/>
        <v>0</v>
      </c>
      <c r="K98" s="31">
        <f>SUM(K99:K99)</f>
        <v>35900</v>
      </c>
      <c r="L98" s="31">
        <f>SUM(L99:L99)</f>
        <v>35900</v>
      </c>
      <c r="M98" s="31">
        <f t="shared" si="65"/>
        <v>0</v>
      </c>
      <c r="N98" s="31">
        <f>SUM(N99:N99)</f>
        <v>0</v>
      </c>
      <c r="O98" s="31">
        <f>SUM(O99:O99)</f>
        <v>0</v>
      </c>
      <c r="P98" s="31">
        <f t="shared" si="66"/>
        <v>0</v>
      </c>
      <c r="Q98" s="31">
        <f>SUM(Q99:Q99)</f>
        <v>0</v>
      </c>
      <c r="R98" s="31">
        <f>SUM(R99:R99)</f>
        <v>0</v>
      </c>
      <c r="S98" s="31">
        <f t="shared" si="67"/>
        <v>0</v>
      </c>
      <c r="T98" s="31">
        <f>SUM(T99:T99)</f>
        <v>0</v>
      </c>
      <c r="U98" s="31">
        <f>SUM(U99:U99)</f>
        <v>0</v>
      </c>
      <c r="V98" s="31">
        <f t="shared" si="68"/>
        <v>0</v>
      </c>
      <c r="W98" s="31">
        <f>SUM(W99:W99)</f>
        <v>0</v>
      </c>
      <c r="X98" s="31">
        <f>SUM(X99:X99)</f>
        <v>0</v>
      </c>
      <c r="Y98" s="31">
        <f t="shared" si="69"/>
        <v>0</v>
      </c>
      <c r="Z98" s="31">
        <f>SUM(Z99:Z99)</f>
        <v>0</v>
      </c>
      <c r="AA98" s="31">
        <f>SUM(AA99:AA99)</f>
        <v>0</v>
      </c>
      <c r="AB98" s="31">
        <f t="shared" si="70"/>
        <v>0</v>
      </c>
    </row>
    <row r="99" spans="1:187" s="29" customFormat="1" ht="31.5" x14ac:dyDescent="0.25">
      <c r="A99" s="40" t="s">
        <v>104</v>
      </c>
      <c r="B99" s="45">
        <f t="shared" si="62"/>
        <v>35900</v>
      </c>
      <c r="C99" s="45">
        <f t="shared" si="62"/>
        <v>35900</v>
      </c>
      <c r="D99" s="45">
        <f t="shared" si="62"/>
        <v>0</v>
      </c>
      <c r="E99" s="45"/>
      <c r="F99" s="45"/>
      <c r="G99" s="45">
        <f t="shared" si="63"/>
        <v>0</v>
      </c>
      <c r="H99" s="45"/>
      <c r="I99" s="45"/>
      <c r="J99" s="45">
        <f t="shared" si="64"/>
        <v>0</v>
      </c>
      <c r="K99" s="45">
        <v>35900</v>
      </c>
      <c r="L99" s="45">
        <v>35900</v>
      </c>
      <c r="M99" s="45">
        <f t="shared" si="65"/>
        <v>0</v>
      </c>
      <c r="N99" s="45"/>
      <c r="O99" s="45"/>
      <c r="P99" s="45">
        <f t="shared" si="66"/>
        <v>0</v>
      </c>
      <c r="Q99" s="45"/>
      <c r="R99" s="45"/>
      <c r="S99" s="45">
        <f t="shared" si="67"/>
        <v>0</v>
      </c>
      <c r="T99" s="45"/>
      <c r="U99" s="45"/>
      <c r="V99" s="45">
        <f t="shared" si="68"/>
        <v>0</v>
      </c>
      <c r="W99" s="45"/>
      <c r="X99" s="45"/>
      <c r="Y99" s="45">
        <f t="shared" si="69"/>
        <v>0</v>
      </c>
      <c r="Z99" s="45"/>
      <c r="AA99" s="45"/>
      <c r="AB99" s="45">
        <f t="shared" si="70"/>
        <v>0</v>
      </c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</row>
    <row r="100" spans="1:187" s="32" customFormat="1" x14ac:dyDescent="0.25">
      <c r="A100" s="36" t="s">
        <v>35</v>
      </c>
      <c r="B100" s="33">
        <f t="shared" si="62"/>
        <v>70934</v>
      </c>
      <c r="C100" s="33">
        <f t="shared" si="62"/>
        <v>70934</v>
      </c>
      <c r="D100" s="33">
        <f t="shared" si="62"/>
        <v>0</v>
      </c>
      <c r="E100" s="33">
        <f t="shared" ref="E100:AA100" si="89">SUM(E101,E103,E108)</f>
        <v>0</v>
      </c>
      <c r="F100" s="33">
        <f t="shared" si="89"/>
        <v>0</v>
      </c>
      <c r="G100" s="33">
        <f t="shared" si="63"/>
        <v>0</v>
      </c>
      <c r="H100" s="33">
        <f t="shared" ref="H100" si="90">SUM(H101,H103,H108)</f>
        <v>6060</v>
      </c>
      <c r="I100" s="33">
        <f t="shared" si="89"/>
        <v>6060</v>
      </c>
      <c r="J100" s="33">
        <f t="shared" si="64"/>
        <v>0</v>
      </c>
      <c r="K100" s="33">
        <f t="shared" ref="K100" si="91">SUM(K101,K103,K108)</f>
        <v>37357</v>
      </c>
      <c r="L100" s="33">
        <f t="shared" si="89"/>
        <v>37357</v>
      </c>
      <c r="M100" s="33">
        <f t="shared" si="65"/>
        <v>0</v>
      </c>
      <c r="N100" s="33">
        <f t="shared" ref="N100" si="92">SUM(N101,N103,N108)</f>
        <v>0</v>
      </c>
      <c r="O100" s="33">
        <f t="shared" si="89"/>
        <v>0</v>
      </c>
      <c r="P100" s="33">
        <f t="shared" si="66"/>
        <v>0</v>
      </c>
      <c r="Q100" s="33">
        <f t="shared" ref="Q100" si="93">SUM(Q101,Q103,Q108)</f>
        <v>27517</v>
      </c>
      <c r="R100" s="33">
        <f t="shared" si="89"/>
        <v>27517</v>
      </c>
      <c r="S100" s="33">
        <f t="shared" si="67"/>
        <v>0</v>
      </c>
      <c r="T100" s="33">
        <f t="shared" ref="T100" si="94">SUM(T101,T103,T108)</f>
        <v>0</v>
      </c>
      <c r="U100" s="33">
        <f t="shared" si="89"/>
        <v>0</v>
      </c>
      <c r="V100" s="33">
        <f t="shared" si="68"/>
        <v>0</v>
      </c>
      <c r="W100" s="33">
        <f t="shared" ref="W100" si="95">SUM(W101,W103,W108)</f>
        <v>0</v>
      </c>
      <c r="X100" s="33">
        <f t="shared" si="89"/>
        <v>0</v>
      </c>
      <c r="Y100" s="33">
        <f t="shared" si="69"/>
        <v>0</v>
      </c>
      <c r="Z100" s="33">
        <f t="shared" ref="Z100" si="96">SUM(Z101,Z103,Z108)</f>
        <v>0</v>
      </c>
      <c r="AA100" s="33">
        <f t="shared" si="89"/>
        <v>0</v>
      </c>
      <c r="AB100" s="33">
        <f t="shared" si="70"/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</row>
    <row r="101" spans="1:187" s="32" customFormat="1" ht="31.5" x14ac:dyDescent="0.25">
      <c r="A101" s="30" t="s">
        <v>94</v>
      </c>
      <c r="B101" s="31">
        <f t="shared" si="62"/>
        <v>8318</v>
      </c>
      <c r="C101" s="31">
        <f t="shared" si="62"/>
        <v>8318</v>
      </c>
      <c r="D101" s="31">
        <f t="shared" si="62"/>
        <v>0</v>
      </c>
      <c r="E101" s="31">
        <f t="shared" ref="E101:AA101" si="97">SUM(E102:E102)</f>
        <v>0</v>
      </c>
      <c r="F101" s="31">
        <f t="shared" si="97"/>
        <v>0</v>
      </c>
      <c r="G101" s="31">
        <f t="shared" si="63"/>
        <v>0</v>
      </c>
      <c r="H101" s="31">
        <f t="shared" si="97"/>
        <v>0</v>
      </c>
      <c r="I101" s="31">
        <f t="shared" si="97"/>
        <v>0</v>
      </c>
      <c r="J101" s="31">
        <f t="shared" si="64"/>
        <v>0</v>
      </c>
      <c r="K101" s="31">
        <f t="shared" si="97"/>
        <v>2662</v>
      </c>
      <c r="L101" s="31">
        <f t="shared" si="97"/>
        <v>2662</v>
      </c>
      <c r="M101" s="31">
        <f t="shared" si="65"/>
        <v>0</v>
      </c>
      <c r="N101" s="31">
        <f t="shared" si="97"/>
        <v>0</v>
      </c>
      <c r="O101" s="31">
        <f t="shared" si="97"/>
        <v>0</v>
      </c>
      <c r="P101" s="31">
        <f t="shared" si="66"/>
        <v>0</v>
      </c>
      <c r="Q101" s="31">
        <f t="shared" si="97"/>
        <v>5656</v>
      </c>
      <c r="R101" s="31">
        <f t="shared" si="97"/>
        <v>5656</v>
      </c>
      <c r="S101" s="31">
        <f t="shared" si="67"/>
        <v>0</v>
      </c>
      <c r="T101" s="31">
        <f t="shared" si="97"/>
        <v>0</v>
      </c>
      <c r="U101" s="31">
        <f t="shared" si="97"/>
        <v>0</v>
      </c>
      <c r="V101" s="31">
        <f t="shared" si="68"/>
        <v>0</v>
      </c>
      <c r="W101" s="31">
        <f t="shared" si="97"/>
        <v>0</v>
      </c>
      <c r="X101" s="31">
        <f t="shared" si="97"/>
        <v>0</v>
      </c>
      <c r="Y101" s="31">
        <f t="shared" si="69"/>
        <v>0</v>
      </c>
      <c r="Z101" s="31">
        <f t="shared" si="97"/>
        <v>0</v>
      </c>
      <c r="AA101" s="31">
        <f t="shared" si="97"/>
        <v>0</v>
      </c>
      <c r="AB101" s="31">
        <f t="shared" si="70"/>
        <v>0</v>
      </c>
    </row>
    <row r="102" spans="1:187" s="32" customFormat="1" ht="47.25" x14ac:dyDescent="0.25">
      <c r="A102" s="37" t="s">
        <v>105</v>
      </c>
      <c r="B102" s="38">
        <f t="shared" si="62"/>
        <v>8318</v>
      </c>
      <c r="C102" s="38">
        <f t="shared" si="62"/>
        <v>8318</v>
      </c>
      <c r="D102" s="38">
        <f t="shared" si="62"/>
        <v>0</v>
      </c>
      <c r="E102" s="38">
        <v>0</v>
      </c>
      <c r="F102" s="38">
        <v>0</v>
      </c>
      <c r="G102" s="38">
        <f t="shared" si="63"/>
        <v>0</v>
      </c>
      <c r="H102" s="38"/>
      <c r="I102" s="38"/>
      <c r="J102" s="38">
        <f t="shared" si="64"/>
        <v>0</v>
      </c>
      <c r="K102" s="38">
        <f>1744+918</f>
        <v>2662</v>
      </c>
      <c r="L102" s="38">
        <f>1744+918</f>
        <v>2662</v>
      </c>
      <c r="M102" s="38">
        <f t="shared" si="65"/>
        <v>0</v>
      </c>
      <c r="N102" s="38"/>
      <c r="O102" s="38"/>
      <c r="P102" s="38">
        <f t="shared" si="66"/>
        <v>0</v>
      </c>
      <c r="Q102" s="38">
        <v>5656</v>
      </c>
      <c r="R102" s="38">
        <v>5656</v>
      </c>
      <c r="S102" s="38">
        <f t="shared" si="67"/>
        <v>0</v>
      </c>
      <c r="T102" s="38"/>
      <c r="U102" s="38"/>
      <c r="V102" s="38">
        <f t="shared" si="68"/>
        <v>0</v>
      </c>
      <c r="W102" s="38"/>
      <c r="X102" s="38"/>
      <c r="Y102" s="38">
        <f t="shared" si="69"/>
        <v>0</v>
      </c>
      <c r="Z102" s="38"/>
      <c r="AA102" s="38"/>
      <c r="AB102" s="38">
        <f t="shared" si="70"/>
        <v>0</v>
      </c>
    </row>
    <row r="103" spans="1:187" s="32" customFormat="1" ht="31.5" x14ac:dyDescent="0.25">
      <c r="A103" s="30" t="s">
        <v>100</v>
      </c>
      <c r="B103" s="33">
        <f t="shared" si="62"/>
        <v>41011</v>
      </c>
      <c r="C103" s="33">
        <f t="shared" si="62"/>
        <v>41011</v>
      </c>
      <c r="D103" s="33">
        <f t="shared" si="62"/>
        <v>0</v>
      </c>
      <c r="E103" s="33">
        <f t="shared" ref="E103:AA103" si="98">SUM(E104:E107)</f>
        <v>0</v>
      </c>
      <c r="F103" s="33">
        <f t="shared" si="98"/>
        <v>0</v>
      </c>
      <c r="G103" s="33">
        <f t="shared" si="63"/>
        <v>0</v>
      </c>
      <c r="H103" s="33">
        <f t="shared" ref="H103" si="99">SUM(H104:H107)</f>
        <v>6060</v>
      </c>
      <c r="I103" s="33">
        <f t="shared" si="98"/>
        <v>6060</v>
      </c>
      <c r="J103" s="33">
        <f t="shared" si="64"/>
        <v>0</v>
      </c>
      <c r="K103" s="33">
        <f t="shared" ref="K103" si="100">SUM(K104:K107)</f>
        <v>14951</v>
      </c>
      <c r="L103" s="33">
        <f t="shared" si="98"/>
        <v>14951</v>
      </c>
      <c r="M103" s="33">
        <f t="shared" si="65"/>
        <v>0</v>
      </c>
      <c r="N103" s="33">
        <f t="shared" ref="N103" si="101">SUM(N104:N107)</f>
        <v>0</v>
      </c>
      <c r="O103" s="33">
        <f t="shared" si="98"/>
        <v>0</v>
      </c>
      <c r="P103" s="33">
        <f t="shared" si="66"/>
        <v>0</v>
      </c>
      <c r="Q103" s="33">
        <f t="shared" ref="Q103" si="102">SUM(Q104:Q107)</f>
        <v>20000</v>
      </c>
      <c r="R103" s="33">
        <f t="shared" si="98"/>
        <v>20000</v>
      </c>
      <c r="S103" s="33">
        <f t="shared" si="67"/>
        <v>0</v>
      </c>
      <c r="T103" s="33">
        <f t="shared" ref="T103" si="103">SUM(T104:T107)</f>
        <v>0</v>
      </c>
      <c r="U103" s="33">
        <f t="shared" si="98"/>
        <v>0</v>
      </c>
      <c r="V103" s="33">
        <f t="shared" si="68"/>
        <v>0</v>
      </c>
      <c r="W103" s="33">
        <f t="shared" ref="W103" si="104">SUM(W104:W107)</f>
        <v>0</v>
      </c>
      <c r="X103" s="33">
        <f t="shared" si="98"/>
        <v>0</v>
      </c>
      <c r="Y103" s="33">
        <f t="shared" si="69"/>
        <v>0</v>
      </c>
      <c r="Z103" s="33">
        <f t="shared" ref="Z103" si="105">SUM(Z104:Z107)</f>
        <v>0</v>
      </c>
      <c r="AA103" s="33">
        <f t="shared" si="98"/>
        <v>0</v>
      </c>
      <c r="AB103" s="33">
        <f t="shared" si="70"/>
        <v>0</v>
      </c>
    </row>
    <row r="104" spans="1:187" s="32" customFormat="1" x14ac:dyDescent="0.25">
      <c r="A104" s="46" t="s">
        <v>106</v>
      </c>
      <c r="B104" s="38">
        <f t="shared" si="62"/>
        <v>20000</v>
      </c>
      <c r="C104" s="38">
        <f t="shared" si="62"/>
        <v>20000</v>
      </c>
      <c r="D104" s="38">
        <f t="shared" si="62"/>
        <v>0</v>
      </c>
      <c r="E104" s="38">
        <v>0</v>
      </c>
      <c r="F104" s="38">
        <v>0</v>
      </c>
      <c r="G104" s="38">
        <f t="shared" si="63"/>
        <v>0</v>
      </c>
      <c r="H104" s="38">
        <v>0</v>
      </c>
      <c r="I104" s="38">
        <v>0</v>
      </c>
      <c r="J104" s="38">
        <f t="shared" si="64"/>
        <v>0</v>
      </c>
      <c r="K104" s="38"/>
      <c r="L104" s="38"/>
      <c r="M104" s="38">
        <f t="shared" si="65"/>
        <v>0</v>
      </c>
      <c r="N104" s="38"/>
      <c r="O104" s="38"/>
      <c r="P104" s="38">
        <f t="shared" si="66"/>
        <v>0</v>
      </c>
      <c r="Q104" s="38">
        <f>10000+10000</f>
        <v>20000</v>
      </c>
      <c r="R104" s="38">
        <f>10000+10000</f>
        <v>20000</v>
      </c>
      <c r="S104" s="38">
        <f t="shared" si="67"/>
        <v>0</v>
      </c>
      <c r="T104" s="38"/>
      <c r="U104" s="38"/>
      <c r="V104" s="38">
        <f t="shared" si="68"/>
        <v>0</v>
      </c>
      <c r="W104" s="38"/>
      <c r="X104" s="38"/>
      <c r="Y104" s="38">
        <f t="shared" si="69"/>
        <v>0</v>
      </c>
      <c r="Z104" s="38"/>
      <c r="AA104" s="38"/>
      <c r="AB104" s="38">
        <f t="shared" si="70"/>
        <v>0</v>
      </c>
    </row>
    <row r="105" spans="1:187" s="32" customFormat="1" ht="47.25" x14ac:dyDescent="0.25">
      <c r="A105" s="39" t="s">
        <v>107</v>
      </c>
      <c r="B105" s="38">
        <f t="shared" si="62"/>
        <v>7993</v>
      </c>
      <c r="C105" s="38">
        <f t="shared" si="62"/>
        <v>7993</v>
      </c>
      <c r="D105" s="38">
        <f t="shared" si="62"/>
        <v>0</v>
      </c>
      <c r="E105" s="38">
        <v>0</v>
      </c>
      <c r="F105" s="38">
        <v>0</v>
      </c>
      <c r="G105" s="38">
        <f t="shared" si="63"/>
        <v>0</v>
      </c>
      <c r="H105" s="38">
        <v>0</v>
      </c>
      <c r="I105" s="38">
        <v>0</v>
      </c>
      <c r="J105" s="38">
        <f t="shared" si="64"/>
        <v>0</v>
      </c>
      <c r="K105" s="38">
        <v>7993</v>
      </c>
      <c r="L105" s="38">
        <v>7993</v>
      </c>
      <c r="M105" s="38">
        <f t="shared" si="65"/>
        <v>0</v>
      </c>
      <c r="N105" s="38">
        <v>0</v>
      </c>
      <c r="O105" s="38">
        <v>0</v>
      </c>
      <c r="P105" s="38">
        <f t="shared" si="66"/>
        <v>0</v>
      </c>
      <c r="Q105" s="38">
        <v>0</v>
      </c>
      <c r="R105" s="38">
        <v>0</v>
      </c>
      <c r="S105" s="38">
        <f t="shared" si="67"/>
        <v>0</v>
      </c>
      <c r="T105" s="38">
        <v>0</v>
      </c>
      <c r="U105" s="38">
        <v>0</v>
      </c>
      <c r="V105" s="38">
        <f t="shared" si="68"/>
        <v>0</v>
      </c>
      <c r="W105" s="38">
        <v>0</v>
      </c>
      <c r="X105" s="38">
        <v>0</v>
      </c>
      <c r="Y105" s="38">
        <f t="shared" si="69"/>
        <v>0</v>
      </c>
      <c r="Z105" s="38"/>
      <c r="AA105" s="38"/>
      <c r="AB105" s="38">
        <f t="shared" si="70"/>
        <v>0</v>
      </c>
    </row>
    <row r="106" spans="1:187" s="32" customFormat="1" ht="63" x14ac:dyDescent="0.25">
      <c r="A106" s="39" t="s">
        <v>108</v>
      </c>
      <c r="B106" s="38">
        <f t="shared" si="62"/>
        <v>6958</v>
      </c>
      <c r="C106" s="38">
        <f t="shared" si="62"/>
        <v>6958</v>
      </c>
      <c r="D106" s="38">
        <f t="shared" si="62"/>
        <v>0</v>
      </c>
      <c r="E106" s="38">
        <v>0</v>
      </c>
      <c r="F106" s="38">
        <v>0</v>
      </c>
      <c r="G106" s="38">
        <f t="shared" si="63"/>
        <v>0</v>
      </c>
      <c r="H106" s="38">
        <v>0</v>
      </c>
      <c r="I106" s="38">
        <v>0</v>
      </c>
      <c r="J106" s="38">
        <f t="shared" si="64"/>
        <v>0</v>
      </c>
      <c r="K106" s="38">
        <f>6958</f>
        <v>6958</v>
      </c>
      <c r="L106" s="38">
        <f>6958</f>
        <v>6958</v>
      </c>
      <c r="M106" s="38">
        <f t="shared" si="65"/>
        <v>0</v>
      </c>
      <c r="N106" s="38">
        <v>0</v>
      </c>
      <c r="O106" s="38">
        <v>0</v>
      </c>
      <c r="P106" s="38">
        <f t="shared" si="66"/>
        <v>0</v>
      </c>
      <c r="Q106" s="38">
        <v>0</v>
      </c>
      <c r="R106" s="38">
        <v>0</v>
      </c>
      <c r="S106" s="38">
        <f t="shared" si="67"/>
        <v>0</v>
      </c>
      <c r="T106" s="38">
        <v>0</v>
      </c>
      <c r="U106" s="38">
        <v>0</v>
      </c>
      <c r="V106" s="38">
        <f t="shared" si="68"/>
        <v>0</v>
      </c>
      <c r="W106" s="38">
        <v>0</v>
      </c>
      <c r="X106" s="38">
        <v>0</v>
      </c>
      <c r="Y106" s="38">
        <f t="shared" si="69"/>
        <v>0</v>
      </c>
      <c r="Z106" s="38"/>
      <c r="AA106" s="38"/>
      <c r="AB106" s="38">
        <f t="shared" si="70"/>
        <v>0</v>
      </c>
    </row>
    <row r="107" spans="1:187" s="32" customFormat="1" ht="47.25" x14ac:dyDescent="0.25">
      <c r="A107" s="37" t="s">
        <v>109</v>
      </c>
      <c r="B107" s="38">
        <f t="shared" si="62"/>
        <v>6060</v>
      </c>
      <c r="C107" s="38">
        <f t="shared" si="62"/>
        <v>6060</v>
      </c>
      <c r="D107" s="38">
        <f t="shared" si="62"/>
        <v>0</v>
      </c>
      <c r="E107" s="38">
        <v>0</v>
      </c>
      <c r="F107" s="38">
        <v>0</v>
      </c>
      <c r="G107" s="38">
        <f t="shared" si="63"/>
        <v>0</v>
      </c>
      <c r="H107" s="38">
        <v>6060</v>
      </c>
      <c r="I107" s="38">
        <v>6060</v>
      </c>
      <c r="J107" s="38">
        <f t="shared" si="64"/>
        <v>0</v>
      </c>
      <c r="K107" s="38"/>
      <c r="L107" s="38"/>
      <c r="M107" s="38">
        <f t="shared" si="65"/>
        <v>0</v>
      </c>
      <c r="N107" s="38"/>
      <c r="O107" s="38"/>
      <c r="P107" s="38">
        <f t="shared" si="66"/>
        <v>0</v>
      </c>
      <c r="Q107" s="38"/>
      <c r="R107" s="38"/>
      <c r="S107" s="38">
        <f t="shared" si="67"/>
        <v>0</v>
      </c>
      <c r="T107" s="38"/>
      <c r="U107" s="38"/>
      <c r="V107" s="38">
        <f t="shared" si="68"/>
        <v>0</v>
      </c>
      <c r="W107" s="38"/>
      <c r="X107" s="38"/>
      <c r="Y107" s="38">
        <f t="shared" si="69"/>
        <v>0</v>
      </c>
      <c r="Z107" s="38">
        <v>0</v>
      </c>
      <c r="AA107" s="38">
        <v>0</v>
      </c>
      <c r="AB107" s="38">
        <f t="shared" si="70"/>
        <v>0</v>
      </c>
    </row>
    <row r="108" spans="1:187" s="32" customFormat="1" x14ac:dyDescent="0.25">
      <c r="A108" s="30" t="s">
        <v>110</v>
      </c>
      <c r="B108" s="31">
        <f t="shared" si="62"/>
        <v>21605</v>
      </c>
      <c r="C108" s="31">
        <f t="shared" si="62"/>
        <v>21605</v>
      </c>
      <c r="D108" s="31">
        <f t="shared" si="62"/>
        <v>0</v>
      </c>
      <c r="E108" s="31">
        <f t="shared" ref="E108:AA108" si="106">SUM(E109:E111)</f>
        <v>0</v>
      </c>
      <c r="F108" s="31">
        <f t="shared" si="106"/>
        <v>0</v>
      </c>
      <c r="G108" s="31">
        <f t="shared" si="63"/>
        <v>0</v>
      </c>
      <c r="H108" s="31">
        <f t="shared" ref="H108" si="107">SUM(H109:H111)</f>
        <v>0</v>
      </c>
      <c r="I108" s="31">
        <f t="shared" si="106"/>
        <v>0</v>
      </c>
      <c r="J108" s="31">
        <f t="shared" si="64"/>
        <v>0</v>
      </c>
      <c r="K108" s="31">
        <f t="shared" ref="K108" si="108">SUM(K109:K111)</f>
        <v>19744</v>
      </c>
      <c r="L108" s="31">
        <f t="shared" si="106"/>
        <v>19744</v>
      </c>
      <c r="M108" s="31">
        <f t="shared" si="65"/>
        <v>0</v>
      </c>
      <c r="N108" s="31">
        <f t="shared" ref="N108" si="109">SUM(N109:N111)</f>
        <v>0</v>
      </c>
      <c r="O108" s="31">
        <f t="shared" si="106"/>
        <v>0</v>
      </c>
      <c r="P108" s="31">
        <f t="shared" si="66"/>
        <v>0</v>
      </c>
      <c r="Q108" s="31">
        <f t="shared" ref="Q108:R108" si="110">SUM(Q109:Q111)</f>
        <v>1861</v>
      </c>
      <c r="R108" s="31">
        <f t="shared" si="110"/>
        <v>1861</v>
      </c>
      <c r="S108" s="31">
        <f t="shared" si="67"/>
        <v>0</v>
      </c>
      <c r="T108" s="31">
        <f t="shared" ref="T108" si="111">SUM(T109:T111)</f>
        <v>0</v>
      </c>
      <c r="U108" s="31">
        <f t="shared" si="106"/>
        <v>0</v>
      </c>
      <c r="V108" s="31">
        <f t="shared" si="68"/>
        <v>0</v>
      </c>
      <c r="W108" s="31">
        <f t="shared" ref="W108" si="112">SUM(W109:W111)</f>
        <v>0</v>
      </c>
      <c r="X108" s="31">
        <f t="shared" si="106"/>
        <v>0</v>
      </c>
      <c r="Y108" s="31">
        <f t="shared" si="69"/>
        <v>0</v>
      </c>
      <c r="Z108" s="31">
        <f t="shared" ref="Z108" si="113">SUM(Z109:Z111)</f>
        <v>0</v>
      </c>
      <c r="AA108" s="31">
        <f t="shared" si="106"/>
        <v>0</v>
      </c>
      <c r="AB108" s="31">
        <f t="shared" si="70"/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</row>
    <row r="109" spans="1:187" s="32" customFormat="1" ht="78.75" x14ac:dyDescent="0.25">
      <c r="A109" s="37" t="s">
        <v>111</v>
      </c>
      <c r="B109" s="38">
        <f t="shared" si="62"/>
        <v>19744</v>
      </c>
      <c r="C109" s="38">
        <f t="shared" si="62"/>
        <v>19744</v>
      </c>
      <c r="D109" s="38">
        <f t="shared" si="62"/>
        <v>0</v>
      </c>
      <c r="E109" s="38">
        <v>0</v>
      </c>
      <c r="F109" s="38">
        <v>0</v>
      </c>
      <c r="G109" s="38">
        <f t="shared" si="63"/>
        <v>0</v>
      </c>
      <c r="H109" s="38"/>
      <c r="I109" s="38"/>
      <c r="J109" s="38">
        <f t="shared" si="64"/>
        <v>0</v>
      </c>
      <c r="K109" s="38">
        <v>19744</v>
      </c>
      <c r="L109" s="38">
        <v>19744</v>
      </c>
      <c r="M109" s="38">
        <f t="shared" si="65"/>
        <v>0</v>
      </c>
      <c r="N109" s="38"/>
      <c r="O109" s="38"/>
      <c r="P109" s="38">
        <f t="shared" si="66"/>
        <v>0</v>
      </c>
      <c r="Q109" s="38"/>
      <c r="R109" s="38"/>
      <c r="S109" s="38">
        <f t="shared" si="67"/>
        <v>0</v>
      </c>
      <c r="T109" s="38">
        <v>0</v>
      </c>
      <c r="U109" s="38">
        <v>0</v>
      </c>
      <c r="V109" s="38">
        <f t="shared" si="68"/>
        <v>0</v>
      </c>
      <c r="W109" s="38"/>
      <c r="X109" s="38"/>
      <c r="Y109" s="38">
        <f t="shared" si="69"/>
        <v>0</v>
      </c>
      <c r="Z109" s="38"/>
      <c r="AA109" s="38"/>
      <c r="AB109" s="38">
        <f t="shared" si="70"/>
        <v>0</v>
      </c>
    </row>
    <row r="110" spans="1:187" s="32" customFormat="1" ht="31.5" x14ac:dyDescent="0.25">
      <c r="A110" s="40" t="s">
        <v>112</v>
      </c>
      <c r="B110" s="38">
        <f t="shared" si="62"/>
        <v>1593</v>
      </c>
      <c r="C110" s="38">
        <f t="shared" si="62"/>
        <v>1593</v>
      </c>
      <c r="D110" s="38">
        <f t="shared" si="62"/>
        <v>0</v>
      </c>
      <c r="E110" s="38">
        <v>0</v>
      </c>
      <c r="F110" s="38">
        <v>0</v>
      </c>
      <c r="G110" s="38">
        <f t="shared" si="63"/>
        <v>0</v>
      </c>
      <c r="H110" s="38">
        <v>0</v>
      </c>
      <c r="I110" s="38">
        <v>0</v>
      </c>
      <c r="J110" s="38">
        <f t="shared" si="64"/>
        <v>0</v>
      </c>
      <c r="K110" s="38">
        <v>0</v>
      </c>
      <c r="L110" s="38">
        <v>0</v>
      </c>
      <c r="M110" s="38">
        <f t="shared" si="65"/>
        <v>0</v>
      </c>
      <c r="N110" s="38"/>
      <c r="O110" s="38"/>
      <c r="P110" s="38">
        <f t="shared" si="66"/>
        <v>0</v>
      </c>
      <c r="Q110" s="38">
        <v>1593</v>
      </c>
      <c r="R110" s="38">
        <v>1593</v>
      </c>
      <c r="S110" s="38">
        <f t="shared" si="67"/>
        <v>0</v>
      </c>
      <c r="T110" s="38">
        <v>0</v>
      </c>
      <c r="U110" s="38">
        <v>0</v>
      </c>
      <c r="V110" s="38">
        <f t="shared" si="68"/>
        <v>0</v>
      </c>
      <c r="W110" s="38"/>
      <c r="X110" s="38"/>
      <c r="Y110" s="38">
        <f t="shared" si="69"/>
        <v>0</v>
      </c>
      <c r="Z110" s="38"/>
      <c r="AA110" s="38"/>
      <c r="AB110" s="38">
        <f t="shared" si="70"/>
        <v>0</v>
      </c>
    </row>
    <row r="111" spans="1:187" s="32" customFormat="1" ht="31.5" x14ac:dyDescent="0.25">
      <c r="A111" s="40" t="s">
        <v>113</v>
      </c>
      <c r="B111" s="38">
        <f t="shared" si="62"/>
        <v>268</v>
      </c>
      <c r="C111" s="38">
        <f t="shared" si="62"/>
        <v>268</v>
      </c>
      <c r="D111" s="38">
        <f t="shared" si="62"/>
        <v>0</v>
      </c>
      <c r="E111" s="38">
        <v>0</v>
      </c>
      <c r="F111" s="38">
        <v>0</v>
      </c>
      <c r="G111" s="38">
        <f t="shared" si="63"/>
        <v>0</v>
      </c>
      <c r="H111" s="38">
        <v>0</v>
      </c>
      <c r="I111" s="38">
        <v>0</v>
      </c>
      <c r="J111" s="38">
        <f t="shared" si="64"/>
        <v>0</v>
      </c>
      <c r="K111" s="38">
        <v>0</v>
      </c>
      <c r="L111" s="38">
        <v>0</v>
      </c>
      <c r="M111" s="38">
        <f t="shared" si="65"/>
        <v>0</v>
      </c>
      <c r="N111" s="38"/>
      <c r="O111" s="38"/>
      <c r="P111" s="38">
        <f t="shared" si="66"/>
        <v>0</v>
      </c>
      <c r="Q111" s="38">
        <v>268</v>
      </c>
      <c r="R111" s="38">
        <v>268</v>
      </c>
      <c r="S111" s="38">
        <f t="shared" si="67"/>
        <v>0</v>
      </c>
      <c r="T111" s="38">
        <f>3019-3019</f>
        <v>0</v>
      </c>
      <c r="U111" s="38">
        <f>3019-3019</f>
        <v>0</v>
      </c>
      <c r="V111" s="38">
        <f t="shared" si="68"/>
        <v>0</v>
      </c>
      <c r="W111" s="38"/>
      <c r="X111" s="38"/>
      <c r="Y111" s="38">
        <f t="shared" si="69"/>
        <v>0</v>
      </c>
      <c r="Z111" s="38"/>
      <c r="AA111" s="38"/>
      <c r="AB111" s="38">
        <f t="shared" si="70"/>
        <v>0</v>
      </c>
    </row>
    <row r="112" spans="1:187" s="32" customFormat="1" x14ac:dyDescent="0.25">
      <c r="A112" s="30" t="s">
        <v>48</v>
      </c>
      <c r="B112" s="31">
        <f t="shared" si="62"/>
        <v>3243429</v>
      </c>
      <c r="C112" s="31">
        <f t="shared" si="62"/>
        <v>3259372</v>
      </c>
      <c r="D112" s="31">
        <f t="shared" si="62"/>
        <v>15943</v>
      </c>
      <c r="E112" s="31">
        <f>SUM(E113,E128,E143,E125)</f>
        <v>0</v>
      </c>
      <c r="F112" s="31">
        <f>SUM(F113,F128,F143,F125)</f>
        <v>0</v>
      </c>
      <c r="G112" s="31">
        <f t="shared" si="63"/>
        <v>0</v>
      </c>
      <c r="H112" s="31">
        <f>SUM(H113,H128,H143,H125)</f>
        <v>0</v>
      </c>
      <c r="I112" s="31">
        <f>SUM(I113,I128,I143,I125)</f>
        <v>0</v>
      </c>
      <c r="J112" s="31">
        <f t="shared" si="64"/>
        <v>0</v>
      </c>
      <c r="K112" s="31">
        <f>SUM(K113,K128,K143,K125)</f>
        <v>55627</v>
      </c>
      <c r="L112" s="31">
        <f>SUM(L113,L128,L143,L125)</f>
        <v>61497</v>
      </c>
      <c r="M112" s="31">
        <f t="shared" si="65"/>
        <v>5870</v>
      </c>
      <c r="N112" s="31">
        <f>SUM(N113,N128,N143,N125)</f>
        <v>24644</v>
      </c>
      <c r="O112" s="31">
        <f>SUM(O113,O128,O143,O125)</f>
        <v>24644</v>
      </c>
      <c r="P112" s="31">
        <f t="shared" si="66"/>
        <v>0</v>
      </c>
      <c r="Q112" s="31">
        <f>SUM(Q113,Q128,Q143,Q125)</f>
        <v>180972</v>
      </c>
      <c r="R112" s="31">
        <f>SUM(R113,R128,R143,R125)</f>
        <v>184020</v>
      </c>
      <c r="S112" s="31">
        <f t="shared" si="67"/>
        <v>3048</v>
      </c>
      <c r="T112" s="31">
        <f>SUM(T113,T128,T143,T125)</f>
        <v>0</v>
      </c>
      <c r="U112" s="31">
        <f>SUM(U113,U128,U143,U125)</f>
        <v>0</v>
      </c>
      <c r="V112" s="31">
        <f t="shared" si="68"/>
        <v>0</v>
      </c>
      <c r="W112" s="31">
        <f>SUM(W113,W128,W143,W125)</f>
        <v>10586</v>
      </c>
      <c r="X112" s="31">
        <f>SUM(X113,X128,X143,X125)</f>
        <v>17611</v>
      </c>
      <c r="Y112" s="31">
        <f t="shared" si="69"/>
        <v>7025</v>
      </c>
      <c r="Z112" s="31">
        <f>SUM(Z113,Z128,Z143,Z125)</f>
        <v>2971600</v>
      </c>
      <c r="AA112" s="31">
        <f>SUM(AA113,AA128,AA143,AA125)</f>
        <v>2971600</v>
      </c>
      <c r="AB112" s="31">
        <f t="shared" si="70"/>
        <v>0</v>
      </c>
    </row>
    <row r="113" spans="1:187" s="32" customFormat="1" ht="31.5" x14ac:dyDescent="0.25">
      <c r="A113" s="30" t="s">
        <v>94</v>
      </c>
      <c r="B113" s="31">
        <f t="shared" si="62"/>
        <v>95132</v>
      </c>
      <c r="C113" s="31">
        <f t="shared" si="62"/>
        <v>101002</v>
      </c>
      <c r="D113" s="31">
        <f t="shared" si="62"/>
        <v>5870</v>
      </c>
      <c r="E113" s="31">
        <f>SUM(E114:E124)</f>
        <v>0</v>
      </c>
      <c r="F113" s="31">
        <f>SUM(F114:F124)</f>
        <v>0</v>
      </c>
      <c r="G113" s="31">
        <f t="shared" si="63"/>
        <v>0</v>
      </c>
      <c r="H113" s="31">
        <f>SUM(H114:H124)</f>
        <v>0</v>
      </c>
      <c r="I113" s="31">
        <f>SUM(I114:I124)</f>
        <v>0</v>
      </c>
      <c r="J113" s="31">
        <f t="shared" si="64"/>
        <v>0</v>
      </c>
      <c r="K113" s="31">
        <f>SUM(K114:K124)</f>
        <v>9814</v>
      </c>
      <c r="L113" s="31">
        <f>SUM(L114:L124)</f>
        <v>15684</v>
      </c>
      <c r="M113" s="31">
        <f t="shared" si="65"/>
        <v>5870</v>
      </c>
      <c r="N113" s="31">
        <f>SUM(N114:N124)</f>
        <v>7250</v>
      </c>
      <c r="O113" s="31">
        <f>SUM(O114:O124)</f>
        <v>7250</v>
      </c>
      <c r="P113" s="31">
        <f t="shared" si="66"/>
        <v>0</v>
      </c>
      <c r="Q113" s="31">
        <f>SUM(Q114:Q124)</f>
        <v>78068</v>
      </c>
      <c r="R113" s="31">
        <f>SUM(R114:R124)</f>
        <v>78068</v>
      </c>
      <c r="S113" s="31">
        <f t="shared" si="67"/>
        <v>0</v>
      </c>
      <c r="T113" s="31">
        <f>SUM(T114:T124)</f>
        <v>0</v>
      </c>
      <c r="U113" s="31">
        <f>SUM(U114:U124)</f>
        <v>0</v>
      </c>
      <c r="V113" s="31">
        <f t="shared" si="68"/>
        <v>0</v>
      </c>
      <c r="W113" s="31">
        <f>SUM(W114:W124)</f>
        <v>0</v>
      </c>
      <c r="X113" s="31">
        <f>SUM(X114:X124)</f>
        <v>0</v>
      </c>
      <c r="Y113" s="31">
        <f t="shared" si="69"/>
        <v>0</v>
      </c>
      <c r="Z113" s="31">
        <f>SUM(Z114:Z124)</f>
        <v>0</v>
      </c>
      <c r="AA113" s="31">
        <f>SUM(AA114:AA124)</f>
        <v>0</v>
      </c>
      <c r="AB113" s="31">
        <f t="shared" si="70"/>
        <v>0</v>
      </c>
    </row>
    <row r="114" spans="1:187" s="29" customFormat="1" ht="47.25" x14ac:dyDescent="0.25">
      <c r="A114" s="37" t="s">
        <v>114</v>
      </c>
      <c r="B114" s="38">
        <f t="shared" si="62"/>
        <v>8814</v>
      </c>
      <c r="C114" s="38">
        <f t="shared" si="62"/>
        <v>8814</v>
      </c>
      <c r="D114" s="38">
        <f t="shared" si="62"/>
        <v>0</v>
      </c>
      <c r="E114" s="38">
        <v>0</v>
      </c>
      <c r="F114" s="38">
        <v>0</v>
      </c>
      <c r="G114" s="38">
        <f t="shared" si="63"/>
        <v>0</v>
      </c>
      <c r="H114" s="38"/>
      <c r="I114" s="38"/>
      <c r="J114" s="38">
        <f t="shared" si="64"/>
        <v>0</v>
      </c>
      <c r="K114" s="38">
        <v>0</v>
      </c>
      <c r="L114" s="38">
        <v>0</v>
      </c>
      <c r="M114" s="38">
        <f t="shared" si="65"/>
        <v>0</v>
      </c>
      <c r="N114" s="38"/>
      <c r="O114" s="38"/>
      <c r="P114" s="38">
        <f t="shared" si="66"/>
        <v>0</v>
      </c>
      <c r="Q114" s="38">
        <v>8814</v>
      </c>
      <c r="R114" s="38">
        <v>8814</v>
      </c>
      <c r="S114" s="38">
        <f t="shared" si="67"/>
        <v>0</v>
      </c>
      <c r="T114" s="38">
        <v>0</v>
      </c>
      <c r="U114" s="38">
        <v>0</v>
      </c>
      <c r="V114" s="38">
        <f t="shared" si="68"/>
        <v>0</v>
      </c>
      <c r="W114" s="38"/>
      <c r="X114" s="38"/>
      <c r="Y114" s="38">
        <f t="shared" si="69"/>
        <v>0</v>
      </c>
      <c r="Z114" s="38"/>
      <c r="AA114" s="38"/>
      <c r="AB114" s="38">
        <f t="shared" si="70"/>
        <v>0</v>
      </c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</row>
    <row r="115" spans="1:187" s="29" customFormat="1" ht="63" x14ac:dyDescent="0.25">
      <c r="A115" s="37" t="s">
        <v>115</v>
      </c>
      <c r="B115" s="38">
        <f t="shared" si="62"/>
        <v>19999</v>
      </c>
      <c r="C115" s="38">
        <f t="shared" si="62"/>
        <v>19999</v>
      </c>
      <c r="D115" s="38">
        <f t="shared" si="62"/>
        <v>0</v>
      </c>
      <c r="E115" s="38">
        <v>0</v>
      </c>
      <c r="F115" s="38">
        <v>0</v>
      </c>
      <c r="G115" s="38">
        <f t="shared" si="63"/>
        <v>0</v>
      </c>
      <c r="H115" s="38"/>
      <c r="I115" s="38"/>
      <c r="J115" s="38">
        <f t="shared" si="64"/>
        <v>0</v>
      </c>
      <c r="K115" s="38">
        <v>0</v>
      </c>
      <c r="L115" s="38">
        <v>0</v>
      </c>
      <c r="M115" s="38">
        <f t="shared" si="65"/>
        <v>0</v>
      </c>
      <c r="N115" s="38"/>
      <c r="O115" s="38"/>
      <c r="P115" s="38">
        <f t="shared" si="66"/>
        <v>0</v>
      </c>
      <c r="Q115" s="38">
        <v>19999</v>
      </c>
      <c r="R115" s="38">
        <v>19999</v>
      </c>
      <c r="S115" s="38">
        <f t="shared" si="67"/>
        <v>0</v>
      </c>
      <c r="T115" s="38">
        <v>0</v>
      </c>
      <c r="U115" s="38">
        <v>0</v>
      </c>
      <c r="V115" s="38">
        <f t="shared" si="68"/>
        <v>0</v>
      </c>
      <c r="W115" s="38"/>
      <c r="X115" s="38"/>
      <c r="Y115" s="38">
        <f t="shared" si="69"/>
        <v>0</v>
      </c>
      <c r="Z115" s="38"/>
      <c r="AA115" s="38"/>
      <c r="AB115" s="38">
        <f t="shared" si="70"/>
        <v>0</v>
      </c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</row>
    <row r="116" spans="1:187" s="29" customFormat="1" ht="31.5" x14ac:dyDescent="0.25">
      <c r="A116" s="37" t="s">
        <v>116</v>
      </c>
      <c r="B116" s="38">
        <f t="shared" si="62"/>
        <v>3280</v>
      </c>
      <c r="C116" s="38">
        <f t="shared" si="62"/>
        <v>3280</v>
      </c>
      <c r="D116" s="38">
        <f t="shared" si="62"/>
        <v>0</v>
      </c>
      <c r="E116" s="38">
        <v>0</v>
      </c>
      <c r="F116" s="38">
        <v>0</v>
      </c>
      <c r="G116" s="38">
        <f t="shared" si="63"/>
        <v>0</v>
      </c>
      <c r="H116" s="38"/>
      <c r="I116" s="38"/>
      <c r="J116" s="38">
        <f t="shared" si="64"/>
        <v>0</v>
      </c>
      <c r="K116" s="38">
        <v>0</v>
      </c>
      <c r="L116" s="38">
        <v>0</v>
      </c>
      <c r="M116" s="38">
        <f t="shared" si="65"/>
        <v>0</v>
      </c>
      <c r="N116" s="38"/>
      <c r="O116" s="38"/>
      <c r="P116" s="38">
        <f t="shared" si="66"/>
        <v>0</v>
      </c>
      <c r="Q116" s="38">
        <v>3280</v>
      </c>
      <c r="R116" s="38">
        <v>3280</v>
      </c>
      <c r="S116" s="38">
        <f t="shared" si="67"/>
        <v>0</v>
      </c>
      <c r="T116" s="38">
        <v>0</v>
      </c>
      <c r="U116" s="38">
        <v>0</v>
      </c>
      <c r="V116" s="38">
        <f t="shared" si="68"/>
        <v>0</v>
      </c>
      <c r="W116" s="38"/>
      <c r="X116" s="38"/>
      <c r="Y116" s="38">
        <f t="shared" si="69"/>
        <v>0</v>
      </c>
      <c r="Z116" s="38"/>
      <c r="AA116" s="38"/>
      <c r="AB116" s="38">
        <f t="shared" si="70"/>
        <v>0</v>
      </c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</row>
    <row r="117" spans="1:187" s="29" customFormat="1" ht="47.25" x14ac:dyDescent="0.25">
      <c r="A117" s="37" t="s">
        <v>117</v>
      </c>
      <c r="B117" s="38">
        <f t="shared" si="62"/>
        <v>24632</v>
      </c>
      <c r="C117" s="38">
        <f t="shared" si="62"/>
        <v>24632</v>
      </c>
      <c r="D117" s="38">
        <f t="shared" si="62"/>
        <v>0</v>
      </c>
      <c r="E117" s="38">
        <v>0</v>
      </c>
      <c r="F117" s="38">
        <v>0</v>
      </c>
      <c r="G117" s="38">
        <f t="shared" si="63"/>
        <v>0</v>
      </c>
      <c r="H117" s="38"/>
      <c r="I117" s="38"/>
      <c r="J117" s="38">
        <f t="shared" si="64"/>
        <v>0</v>
      </c>
      <c r="K117" s="38">
        <v>0</v>
      </c>
      <c r="L117" s="38">
        <v>0</v>
      </c>
      <c r="M117" s="38">
        <f t="shared" si="65"/>
        <v>0</v>
      </c>
      <c r="N117" s="38"/>
      <c r="O117" s="38"/>
      <c r="P117" s="38">
        <f t="shared" si="66"/>
        <v>0</v>
      </c>
      <c r="Q117" s="38">
        <v>24632</v>
      </c>
      <c r="R117" s="38">
        <v>24632</v>
      </c>
      <c r="S117" s="38">
        <f t="shared" si="67"/>
        <v>0</v>
      </c>
      <c r="T117" s="38">
        <v>0</v>
      </c>
      <c r="U117" s="38">
        <v>0</v>
      </c>
      <c r="V117" s="38">
        <f t="shared" si="68"/>
        <v>0</v>
      </c>
      <c r="W117" s="38"/>
      <c r="X117" s="38"/>
      <c r="Y117" s="38">
        <f t="shared" si="69"/>
        <v>0</v>
      </c>
      <c r="Z117" s="38"/>
      <c r="AA117" s="38"/>
      <c r="AB117" s="38">
        <f t="shared" si="70"/>
        <v>0</v>
      </c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</row>
    <row r="118" spans="1:187" s="29" customFormat="1" ht="31.5" x14ac:dyDescent="0.25">
      <c r="A118" s="37" t="s">
        <v>118</v>
      </c>
      <c r="B118" s="38">
        <f t="shared" si="62"/>
        <v>0</v>
      </c>
      <c r="C118" s="38">
        <f t="shared" si="62"/>
        <v>5870</v>
      </c>
      <c r="D118" s="38">
        <f t="shared" si="62"/>
        <v>5870</v>
      </c>
      <c r="E118" s="38">
        <v>0</v>
      </c>
      <c r="F118" s="38">
        <v>0</v>
      </c>
      <c r="G118" s="38">
        <f t="shared" si="63"/>
        <v>0</v>
      </c>
      <c r="H118" s="38"/>
      <c r="I118" s="38"/>
      <c r="J118" s="38">
        <f t="shared" si="64"/>
        <v>0</v>
      </c>
      <c r="K118" s="38">
        <v>0</v>
      </c>
      <c r="L118" s="38">
        <v>5870</v>
      </c>
      <c r="M118" s="38">
        <f t="shared" si="65"/>
        <v>5870</v>
      </c>
      <c r="N118" s="38"/>
      <c r="O118" s="38"/>
      <c r="P118" s="38">
        <f t="shared" si="66"/>
        <v>0</v>
      </c>
      <c r="Q118" s="38"/>
      <c r="R118" s="38"/>
      <c r="S118" s="38">
        <f t="shared" si="67"/>
        <v>0</v>
      </c>
      <c r="T118" s="38">
        <v>0</v>
      </c>
      <c r="U118" s="38">
        <v>0</v>
      </c>
      <c r="V118" s="38">
        <f t="shared" si="68"/>
        <v>0</v>
      </c>
      <c r="W118" s="38"/>
      <c r="X118" s="38"/>
      <c r="Y118" s="38">
        <f t="shared" si="69"/>
        <v>0</v>
      </c>
      <c r="Z118" s="38"/>
      <c r="AA118" s="38"/>
      <c r="AB118" s="38">
        <f t="shared" si="70"/>
        <v>0</v>
      </c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</row>
    <row r="119" spans="1:187" s="29" customFormat="1" ht="31.5" x14ac:dyDescent="0.25">
      <c r="A119" s="37" t="s">
        <v>119</v>
      </c>
      <c r="B119" s="38">
        <f t="shared" si="62"/>
        <v>18343</v>
      </c>
      <c r="C119" s="38">
        <f t="shared" si="62"/>
        <v>18343</v>
      </c>
      <c r="D119" s="38">
        <f t="shared" si="62"/>
        <v>0</v>
      </c>
      <c r="E119" s="38">
        <v>0</v>
      </c>
      <c r="F119" s="38">
        <v>0</v>
      </c>
      <c r="G119" s="38">
        <f t="shared" si="63"/>
        <v>0</v>
      </c>
      <c r="H119" s="38"/>
      <c r="I119" s="38"/>
      <c r="J119" s="38">
        <f t="shared" si="64"/>
        <v>0</v>
      </c>
      <c r="K119" s="38">
        <v>0</v>
      </c>
      <c r="L119" s="38">
        <v>0</v>
      </c>
      <c r="M119" s="38">
        <f t="shared" si="65"/>
        <v>0</v>
      </c>
      <c r="N119" s="38"/>
      <c r="O119" s="38"/>
      <c r="P119" s="38">
        <f t="shared" si="66"/>
        <v>0</v>
      </c>
      <c r="Q119" s="38">
        <v>18343</v>
      </c>
      <c r="R119" s="38">
        <v>18343</v>
      </c>
      <c r="S119" s="38">
        <f t="shared" si="67"/>
        <v>0</v>
      </c>
      <c r="T119" s="38">
        <v>0</v>
      </c>
      <c r="U119" s="38">
        <v>0</v>
      </c>
      <c r="V119" s="38">
        <f t="shared" si="68"/>
        <v>0</v>
      </c>
      <c r="W119" s="38"/>
      <c r="X119" s="38"/>
      <c r="Y119" s="38">
        <f t="shared" si="69"/>
        <v>0</v>
      </c>
      <c r="Z119" s="38"/>
      <c r="AA119" s="38"/>
      <c r="AB119" s="38">
        <f t="shared" si="70"/>
        <v>0</v>
      </c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</row>
    <row r="120" spans="1:187" s="29" customFormat="1" ht="63" x14ac:dyDescent="0.25">
      <c r="A120" s="37" t="s">
        <v>120</v>
      </c>
      <c r="B120" s="38">
        <f t="shared" si="62"/>
        <v>1250</v>
      </c>
      <c r="C120" s="38">
        <f t="shared" si="62"/>
        <v>1250</v>
      </c>
      <c r="D120" s="38">
        <f t="shared" si="62"/>
        <v>0</v>
      </c>
      <c r="E120" s="38">
        <v>0</v>
      </c>
      <c r="F120" s="38">
        <v>0</v>
      </c>
      <c r="G120" s="38">
        <f t="shared" si="63"/>
        <v>0</v>
      </c>
      <c r="H120" s="38"/>
      <c r="I120" s="38"/>
      <c r="J120" s="38">
        <f t="shared" si="64"/>
        <v>0</v>
      </c>
      <c r="K120" s="38">
        <v>0</v>
      </c>
      <c r="L120" s="38">
        <v>0</v>
      </c>
      <c r="M120" s="38">
        <f t="shared" si="65"/>
        <v>0</v>
      </c>
      <c r="N120" s="38">
        <v>1250</v>
      </c>
      <c r="O120" s="38">
        <v>1250</v>
      </c>
      <c r="P120" s="38">
        <f t="shared" si="66"/>
        <v>0</v>
      </c>
      <c r="Q120" s="38"/>
      <c r="R120" s="38"/>
      <c r="S120" s="38">
        <f t="shared" si="67"/>
        <v>0</v>
      </c>
      <c r="T120" s="38">
        <v>0</v>
      </c>
      <c r="U120" s="38">
        <v>0</v>
      </c>
      <c r="V120" s="38">
        <f t="shared" si="68"/>
        <v>0</v>
      </c>
      <c r="W120" s="38"/>
      <c r="X120" s="38"/>
      <c r="Y120" s="38">
        <f t="shared" si="69"/>
        <v>0</v>
      </c>
      <c r="Z120" s="38"/>
      <c r="AA120" s="38"/>
      <c r="AB120" s="38">
        <f t="shared" si="70"/>
        <v>0</v>
      </c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</row>
    <row r="121" spans="1:187" s="32" customFormat="1" ht="31.5" x14ac:dyDescent="0.25">
      <c r="A121" s="37" t="s">
        <v>121</v>
      </c>
      <c r="B121" s="38">
        <f t="shared" si="62"/>
        <v>1500</v>
      </c>
      <c r="C121" s="38">
        <f t="shared" si="62"/>
        <v>1500</v>
      </c>
      <c r="D121" s="38">
        <f t="shared" si="62"/>
        <v>0</v>
      </c>
      <c r="E121" s="38">
        <v>0</v>
      </c>
      <c r="F121" s="38">
        <v>0</v>
      </c>
      <c r="G121" s="38">
        <f t="shared" si="63"/>
        <v>0</v>
      </c>
      <c r="H121" s="38"/>
      <c r="I121" s="38"/>
      <c r="J121" s="38">
        <f t="shared" si="64"/>
        <v>0</v>
      </c>
      <c r="K121" s="38">
        <v>1500</v>
      </c>
      <c r="L121" s="38">
        <v>1500</v>
      </c>
      <c r="M121" s="38">
        <f t="shared" si="65"/>
        <v>0</v>
      </c>
      <c r="N121" s="38"/>
      <c r="O121" s="38"/>
      <c r="P121" s="38">
        <f t="shared" si="66"/>
        <v>0</v>
      </c>
      <c r="Q121" s="38">
        <v>0</v>
      </c>
      <c r="R121" s="38">
        <v>0</v>
      </c>
      <c r="S121" s="38">
        <f t="shared" si="67"/>
        <v>0</v>
      </c>
      <c r="T121" s="38"/>
      <c r="U121" s="38"/>
      <c r="V121" s="38">
        <f t="shared" si="68"/>
        <v>0</v>
      </c>
      <c r="W121" s="38"/>
      <c r="X121" s="38"/>
      <c r="Y121" s="38">
        <f t="shared" si="69"/>
        <v>0</v>
      </c>
      <c r="Z121" s="38"/>
      <c r="AA121" s="38"/>
      <c r="AB121" s="38">
        <f t="shared" si="70"/>
        <v>0</v>
      </c>
    </row>
    <row r="122" spans="1:187" s="32" customFormat="1" ht="31.5" x14ac:dyDescent="0.25">
      <c r="A122" s="37" t="s">
        <v>122</v>
      </c>
      <c r="B122" s="38">
        <f t="shared" si="62"/>
        <v>8314</v>
      </c>
      <c r="C122" s="38">
        <f t="shared" si="62"/>
        <v>8314</v>
      </c>
      <c r="D122" s="38">
        <f t="shared" si="62"/>
        <v>0</v>
      </c>
      <c r="E122" s="38">
        <v>0</v>
      </c>
      <c r="F122" s="38">
        <v>0</v>
      </c>
      <c r="G122" s="38">
        <f t="shared" si="63"/>
        <v>0</v>
      </c>
      <c r="H122" s="38"/>
      <c r="I122" s="38"/>
      <c r="J122" s="38">
        <f t="shared" si="64"/>
        <v>0</v>
      </c>
      <c r="K122" s="38">
        <f>3660+4654</f>
        <v>8314</v>
      </c>
      <c r="L122" s="38">
        <f>3660+4654</f>
        <v>8314</v>
      </c>
      <c r="M122" s="38">
        <f t="shared" si="65"/>
        <v>0</v>
      </c>
      <c r="N122" s="38"/>
      <c r="O122" s="38"/>
      <c r="P122" s="38">
        <f t="shared" si="66"/>
        <v>0</v>
      </c>
      <c r="Q122" s="38">
        <v>0</v>
      </c>
      <c r="R122" s="38">
        <v>0</v>
      </c>
      <c r="S122" s="38">
        <f t="shared" si="67"/>
        <v>0</v>
      </c>
      <c r="T122" s="38"/>
      <c r="U122" s="38"/>
      <c r="V122" s="38">
        <f t="shared" si="68"/>
        <v>0</v>
      </c>
      <c r="W122" s="38"/>
      <c r="X122" s="38"/>
      <c r="Y122" s="38">
        <f t="shared" si="69"/>
        <v>0</v>
      </c>
      <c r="Z122" s="38"/>
      <c r="AA122" s="38"/>
      <c r="AB122" s="38">
        <f t="shared" si="70"/>
        <v>0</v>
      </c>
    </row>
    <row r="123" spans="1:187" s="32" customFormat="1" ht="63" x14ac:dyDescent="0.25">
      <c r="A123" s="37" t="s">
        <v>123</v>
      </c>
      <c r="B123" s="38">
        <f t="shared" si="62"/>
        <v>6000</v>
      </c>
      <c r="C123" s="38">
        <f t="shared" si="62"/>
        <v>6000</v>
      </c>
      <c r="D123" s="38">
        <f t="shared" si="62"/>
        <v>0</v>
      </c>
      <c r="E123" s="38">
        <v>0</v>
      </c>
      <c r="F123" s="38">
        <v>0</v>
      </c>
      <c r="G123" s="38">
        <f t="shared" si="63"/>
        <v>0</v>
      </c>
      <c r="H123" s="38"/>
      <c r="I123" s="38"/>
      <c r="J123" s="38">
        <f t="shared" si="64"/>
        <v>0</v>
      </c>
      <c r="K123" s="38">
        <v>0</v>
      </c>
      <c r="L123" s="38">
        <v>0</v>
      </c>
      <c r="M123" s="38">
        <f t="shared" si="65"/>
        <v>0</v>
      </c>
      <c r="N123" s="38">
        <v>6000</v>
      </c>
      <c r="O123" s="38">
        <v>6000</v>
      </c>
      <c r="P123" s="38">
        <f t="shared" si="66"/>
        <v>0</v>
      </c>
      <c r="Q123" s="38">
        <v>0</v>
      </c>
      <c r="R123" s="38">
        <v>0</v>
      </c>
      <c r="S123" s="38">
        <f t="shared" si="67"/>
        <v>0</v>
      </c>
      <c r="T123" s="38"/>
      <c r="U123" s="38"/>
      <c r="V123" s="38">
        <f t="shared" si="68"/>
        <v>0</v>
      </c>
      <c r="W123" s="38"/>
      <c r="X123" s="38"/>
      <c r="Y123" s="38">
        <f t="shared" si="69"/>
        <v>0</v>
      </c>
      <c r="Z123" s="38"/>
      <c r="AA123" s="38"/>
      <c r="AB123" s="38">
        <f t="shared" si="70"/>
        <v>0</v>
      </c>
    </row>
    <row r="124" spans="1:187" s="29" customFormat="1" ht="31.5" x14ac:dyDescent="0.25">
      <c r="A124" s="37" t="s">
        <v>124</v>
      </c>
      <c r="B124" s="38">
        <f t="shared" si="62"/>
        <v>3000</v>
      </c>
      <c r="C124" s="38">
        <f t="shared" si="62"/>
        <v>3000</v>
      </c>
      <c r="D124" s="38">
        <f t="shared" si="62"/>
        <v>0</v>
      </c>
      <c r="E124" s="38">
        <v>0</v>
      </c>
      <c r="F124" s="38">
        <v>0</v>
      </c>
      <c r="G124" s="38">
        <f t="shared" si="63"/>
        <v>0</v>
      </c>
      <c r="H124" s="38"/>
      <c r="I124" s="38"/>
      <c r="J124" s="38">
        <f t="shared" si="64"/>
        <v>0</v>
      </c>
      <c r="K124" s="38">
        <v>0</v>
      </c>
      <c r="L124" s="38">
        <v>0</v>
      </c>
      <c r="M124" s="38">
        <f t="shared" si="65"/>
        <v>0</v>
      </c>
      <c r="N124" s="38"/>
      <c r="O124" s="38"/>
      <c r="P124" s="38">
        <f t="shared" si="66"/>
        <v>0</v>
      </c>
      <c r="Q124" s="38">
        <v>3000</v>
      </c>
      <c r="R124" s="38">
        <v>3000</v>
      </c>
      <c r="S124" s="38">
        <f t="shared" si="67"/>
        <v>0</v>
      </c>
      <c r="T124" s="38">
        <v>0</v>
      </c>
      <c r="U124" s="38">
        <v>0</v>
      </c>
      <c r="V124" s="38">
        <f t="shared" si="68"/>
        <v>0</v>
      </c>
      <c r="W124" s="38"/>
      <c r="X124" s="38"/>
      <c r="Y124" s="38">
        <f t="shared" si="69"/>
        <v>0</v>
      </c>
      <c r="Z124" s="38"/>
      <c r="AA124" s="38"/>
      <c r="AB124" s="38">
        <f t="shared" si="70"/>
        <v>0</v>
      </c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</row>
    <row r="125" spans="1:187" s="32" customFormat="1" x14ac:dyDescent="0.25">
      <c r="A125" s="30" t="s">
        <v>98</v>
      </c>
      <c r="B125" s="31">
        <f t="shared" si="62"/>
        <v>2976580</v>
      </c>
      <c r="C125" s="31">
        <f t="shared" si="62"/>
        <v>2976580</v>
      </c>
      <c r="D125" s="31">
        <f t="shared" si="62"/>
        <v>0</v>
      </c>
      <c r="E125" s="31">
        <f>SUM(E126:E127)</f>
        <v>0</v>
      </c>
      <c r="F125" s="31">
        <f>SUM(F126:F127)</f>
        <v>0</v>
      </c>
      <c r="G125" s="31">
        <f t="shared" si="63"/>
        <v>0</v>
      </c>
      <c r="H125" s="31">
        <f t="shared" ref="H125:I125" si="114">SUM(H126:H127)</f>
        <v>0</v>
      </c>
      <c r="I125" s="31">
        <f t="shared" si="114"/>
        <v>0</v>
      </c>
      <c r="J125" s="31">
        <f t="shared" si="64"/>
        <v>0</v>
      </c>
      <c r="K125" s="31">
        <f t="shared" ref="K125:L125" si="115">SUM(K126:K127)</f>
        <v>4980</v>
      </c>
      <c r="L125" s="31">
        <f t="shared" si="115"/>
        <v>4980</v>
      </c>
      <c r="M125" s="31">
        <f t="shared" si="65"/>
        <v>0</v>
      </c>
      <c r="N125" s="31">
        <f t="shared" ref="N125:O125" si="116">SUM(N126:N127)</f>
        <v>0</v>
      </c>
      <c r="O125" s="31">
        <f t="shared" si="116"/>
        <v>0</v>
      </c>
      <c r="P125" s="31">
        <f t="shared" si="66"/>
        <v>0</v>
      </c>
      <c r="Q125" s="31">
        <f t="shared" ref="Q125:R125" si="117">SUM(Q126:Q127)</f>
        <v>0</v>
      </c>
      <c r="R125" s="31">
        <f t="shared" si="117"/>
        <v>0</v>
      </c>
      <c r="S125" s="31">
        <f t="shared" si="67"/>
        <v>0</v>
      </c>
      <c r="T125" s="31">
        <f t="shared" ref="T125:U125" si="118">SUM(T126:T127)</f>
        <v>0</v>
      </c>
      <c r="U125" s="31">
        <f t="shared" si="118"/>
        <v>0</v>
      </c>
      <c r="V125" s="31">
        <f t="shared" si="68"/>
        <v>0</v>
      </c>
      <c r="W125" s="31">
        <f t="shared" ref="W125:X125" si="119">SUM(W126:W127)</f>
        <v>0</v>
      </c>
      <c r="X125" s="31">
        <f t="shared" si="119"/>
        <v>0</v>
      </c>
      <c r="Y125" s="31">
        <f t="shared" si="69"/>
        <v>0</v>
      </c>
      <c r="Z125" s="31">
        <f t="shared" ref="Z125:AA125" si="120">SUM(Z126:Z127)</f>
        <v>2971600</v>
      </c>
      <c r="AA125" s="31">
        <f t="shared" si="120"/>
        <v>2971600</v>
      </c>
      <c r="AB125" s="31">
        <f t="shared" si="70"/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</row>
    <row r="126" spans="1:187" s="32" customFormat="1" ht="31.5" x14ac:dyDescent="0.25">
      <c r="A126" s="37" t="s">
        <v>125</v>
      </c>
      <c r="B126" s="38">
        <f t="shared" si="62"/>
        <v>2971600</v>
      </c>
      <c r="C126" s="38">
        <f t="shared" si="62"/>
        <v>2971600</v>
      </c>
      <c r="D126" s="38">
        <f t="shared" si="62"/>
        <v>0</v>
      </c>
      <c r="E126" s="38">
        <v>0</v>
      </c>
      <c r="F126" s="38">
        <v>0</v>
      </c>
      <c r="G126" s="38">
        <f t="shared" si="63"/>
        <v>0</v>
      </c>
      <c r="H126" s="38"/>
      <c r="I126" s="38"/>
      <c r="J126" s="38">
        <f t="shared" si="64"/>
        <v>0</v>
      </c>
      <c r="K126" s="38">
        <v>0</v>
      </c>
      <c r="L126" s="38">
        <v>0</v>
      </c>
      <c r="M126" s="38">
        <f t="shared" si="65"/>
        <v>0</v>
      </c>
      <c r="N126" s="38">
        <v>0</v>
      </c>
      <c r="O126" s="38">
        <v>0</v>
      </c>
      <c r="P126" s="38">
        <f t="shared" si="66"/>
        <v>0</v>
      </c>
      <c r="Q126" s="38"/>
      <c r="R126" s="38"/>
      <c r="S126" s="38">
        <f t="shared" si="67"/>
        <v>0</v>
      </c>
      <c r="T126" s="38">
        <v>0</v>
      </c>
      <c r="U126" s="38">
        <v>0</v>
      </c>
      <c r="V126" s="38">
        <f t="shared" si="68"/>
        <v>0</v>
      </c>
      <c r="W126" s="38"/>
      <c r="X126" s="38"/>
      <c r="Y126" s="38">
        <f t="shared" si="69"/>
        <v>0</v>
      </c>
      <c r="Z126" s="38">
        <v>2971600</v>
      </c>
      <c r="AA126" s="38">
        <v>2971600</v>
      </c>
      <c r="AB126" s="38">
        <f t="shared" si="70"/>
        <v>0</v>
      </c>
    </row>
    <row r="127" spans="1:187" s="32" customFormat="1" ht="31.5" x14ac:dyDescent="0.25">
      <c r="A127" s="37" t="s">
        <v>126</v>
      </c>
      <c r="B127" s="38">
        <f t="shared" si="62"/>
        <v>4980</v>
      </c>
      <c r="C127" s="38">
        <f t="shared" si="62"/>
        <v>4980</v>
      </c>
      <c r="D127" s="38">
        <f t="shared" si="62"/>
        <v>0</v>
      </c>
      <c r="E127" s="38">
        <v>0</v>
      </c>
      <c r="F127" s="38">
        <v>0</v>
      </c>
      <c r="G127" s="38">
        <f t="shared" si="63"/>
        <v>0</v>
      </c>
      <c r="H127" s="38"/>
      <c r="I127" s="38"/>
      <c r="J127" s="38">
        <f t="shared" si="64"/>
        <v>0</v>
      </c>
      <c r="K127" s="38">
        <v>4980</v>
      </c>
      <c r="L127" s="38">
        <v>4980</v>
      </c>
      <c r="M127" s="38">
        <f t="shared" si="65"/>
        <v>0</v>
      </c>
      <c r="N127" s="38">
        <v>0</v>
      </c>
      <c r="O127" s="38">
        <v>0</v>
      </c>
      <c r="P127" s="38">
        <f t="shared" si="66"/>
        <v>0</v>
      </c>
      <c r="Q127" s="38"/>
      <c r="R127" s="38"/>
      <c r="S127" s="38">
        <f t="shared" si="67"/>
        <v>0</v>
      </c>
      <c r="T127" s="38">
        <v>0</v>
      </c>
      <c r="U127" s="38">
        <v>0</v>
      </c>
      <c r="V127" s="38">
        <f t="shared" si="68"/>
        <v>0</v>
      </c>
      <c r="W127" s="38"/>
      <c r="X127" s="38"/>
      <c r="Y127" s="38">
        <f t="shared" si="69"/>
        <v>0</v>
      </c>
      <c r="Z127" s="38"/>
      <c r="AA127" s="38"/>
      <c r="AB127" s="38">
        <f t="shared" si="70"/>
        <v>0</v>
      </c>
    </row>
    <row r="128" spans="1:187" s="32" customFormat="1" ht="31.5" x14ac:dyDescent="0.25">
      <c r="A128" s="30" t="s">
        <v>100</v>
      </c>
      <c r="B128" s="31">
        <f t="shared" si="62"/>
        <v>153300</v>
      </c>
      <c r="C128" s="31">
        <f t="shared" si="62"/>
        <v>160325</v>
      </c>
      <c r="D128" s="31">
        <f t="shared" si="62"/>
        <v>7025</v>
      </c>
      <c r="E128" s="31"/>
      <c r="F128" s="31"/>
      <c r="G128" s="31">
        <f t="shared" si="63"/>
        <v>0</v>
      </c>
      <c r="H128" s="31">
        <f t="shared" ref="H128" si="121">SUM(H129:H142)</f>
        <v>0</v>
      </c>
      <c r="I128" s="31">
        <f>SUM(I129:I142)</f>
        <v>0</v>
      </c>
      <c r="J128" s="31">
        <f t="shared" si="64"/>
        <v>0</v>
      </c>
      <c r="K128" s="31">
        <f t="shared" ref="K128" si="122">SUM(K129:K142)</f>
        <v>35605</v>
      </c>
      <c r="L128" s="31">
        <f>SUM(L129:L142)</f>
        <v>35605</v>
      </c>
      <c r="M128" s="31">
        <f t="shared" si="65"/>
        <v>0</v>
      </c>
      <c r="N128" s="31">
        <f t="shared" ref="N128" si="123">SUM(N129:N142)</f>
        <v>14455</v>
      </c>
      <c r="O128" s="31">
        <f>SUM(O129:O142)</f>
        <v>14455</v>
      </c>
      <c r="P128" s="31">
        <f t="shared" si="66"/>
        <v>0</v>
      </c>
      <c r="Q128" s="31">
        <f t="shared" ref="Q128" si="124">SUM(Q129:Q142)</f>
        <v>92654</v>
      </c>
      <c r="R128" s="31">
        <f>SUM(R129:R142)</f>
        <v>92654</v>
      </c>
      <c r="S128" s="31">
        <f t="shared" si="67"/>
        <v>0</v>
      </c>
      <c r="T128" s="31">
        <f t="shared" ref="T128" si="125">SUM(T129:T142)</f>
        <v>0</v>
      </c>
      <c r="U128" s="31">
        <f>SUM(U129:U142)</f>
        <v>0</v>
      </c>
      <c r="V128" s="31">
        <f t="shared" si="68"/>
        <v>0</v>
      </c>
      <c r="W128" s="31">
        <f t="shared" ref="W128" si="126">SUM(W129:W142)</f>
        <v>10586</v>
      </c>
      <c r="X128" s="31">
        <f>SUM(X129:X142)</f>
        <v>17611</v>
      </c>
      <c r="Y128" s="31">
        <f t="shared" si="69"/>
        <v>7025</v>
      </c>
      <c r="Z128" s="31">
        <f t="shared" ref="Z128" si="127">SUM(Z129:Z142)</f>
        <v>0</v>
      </c>
      <c r="AA128" s="31">
        <f>SUM(AA129:AA142)</f>
        <v>0</v>
      </c>
      <c r="AB128" s="31">
        <f t="shared" si="70"/>
        <v>0</v>
      </c>
    </row>
    <row r="129" spans="1:187" s="32" customFormat="1" ht="63" x14ac:dyDescent="0.25">
      <c r="A129" s="37" t="s">
        <v>127</v>
      </c>
      <c r="B129" s="38">
        <f t="shared" si="62"/>
        <v>14455</v>
      </c>
      <c r="C129" s="38">
        <f t="shared" si="62"/>
        <v>14455</v>
      </c>
      <c r="D129" s="38">
        <f t="shared" si="62"/>
        <v>0</v>
      </c>
      <c r="E129" s="38">
        <v>0</v>
      </c>
      <c r="F129" s="38">
        <v>0</v>
      </c>
      <c r="G129" s="38">
        <f t="shared" si="63"/>
        <v>0</v>
      </c>
      <c r="H129" s="38"/>
      <c r="I129" s="38"/>
      <c r="J129" s="38">
        <f t="shared" si="64"/>
        <v>0</v>
      </c>
      <c r="K129" s="38">
        <v>0</v>
      </c>
      <c r="L129" s="38">
        <v>0</v>
      </c>
      <c r="M129" s="38">
        <f t="shared" si="65"/>
        <v>0</v>
      </c>
      <c r="N129" s="38">
        <v>14455</v>
      </c>
      <c r="O129" s="38">
        <v>14455</v>
      </c>
      <c r="P129" s="38">
        <f t="shared" si="66"/>
        <v>0</v>
      </c>
      <c r="Q129" s="38">
        <v>0</v>
      </c>
      <c r="R129" s="38">
        <v>0</v>
      </c>
      <c r="S129" s="38">
        <f t="shared" si="67"/>
        <v>0</v>
      </c>
      <c r="T129" s="38"/>
      <c r="U129" s="38"/>
      <c r="V129" s="38">
        <f t="shared" si="68"/>
        <v>0</v>
      </c>
      <c r="W129" s="38"/>
      <c r="X129" s="38"/>
      <c r="Y129" s="38">
        <f t="shared" si="69"/>
        <v>0</v>
      </c>
      <c r="Z129" s="38"/>
      <c r="AA129" s="38"/>
      <c r="AB129" s="38">
        <f t="shared" si="70"/>
        <v>0</v>
      </c>
    </row>
    <row r="130" spans="1:187" s="48" customFormat="1" ht="47.25" x14ac:dyDescent="0.25">
      <c r="A130" s="47" t="s">
        <v>128</v>
      </c>
      <c r="B130" s="43">
        <f t="shared" si="62"/>
        <v>7371</v>
      </c>
      <c r="C130" s="43">
        <f t="shared" si="62"/>
        <v>7371</v>
      </c>
      <c r="D130" s="43">
        <f t="shared" si="62"/>
        <v>0</v>
      </c>
      <c r="E130" s="43">
        <v>0</v>
      </c>
      <c r="F130" s="43">
        <v>0</v>
      </c>
      <c r="G130" s="43">
        <f t="shared" si="63"/>
        <v>0</v>
      </c>
      <c r="H130" s="43"/>
      <c r="I130" s="43"/>
      <c r="J130" s="43">
        <f t="shared" si="64"/>
        <v>0</v>
      </c>
      <c r="K130" s="43">
        <v>0</v>
      </c>
      <c r="L130" s="43">
        <v>0</v>
      </c>
      <c r="M130" s="43">
        <f t="shared" si="65"/>
        <v>0</v>
      </c>
      <c r="N130" s="43">
        <v>0</v>
      </c>
      <c r="O130" s="43">
        <v>0</v>
      </c>
      <c r="P130" s="43">
        <f t="shared" si="66"/>
        <v>0</v>
      </c>
      <c r="Q130" s="43"/>
      <c r="R130" s="43"/>
      <c r="S130" s="43">
        <f t="shared" si="67"/>
        <v>0</v>
      </c>
      <c r="T130" s="43">
        <v>0</v>
      </c>
      <c r="U130" s="43">
        <v>0</v>
      </c>
      <c r="V130" s="43">
        <f t="shared" si="68"/>
        <v>0</v>
      </c>
      <c r="W130" s="43">
        <v>7371</v>
      </c>
      <c r="X130" s="43">
        <v>7371</v>
      </c>
      <c r="Y130" s="43">
        <f t="shared" si="69"/>
        <v>0</v>
      </c>
      <c r="Z130" s="43"/>
      <c r="AA130" s="43"/>
      <c r="AB130" s="43">
        <f t="shared" si="70"/>
        <v>0</v>
      </c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</row>
    <row r="131" spans="1:187" s="32" customFormat="1" ht="31.5" x14ac:dyDescent="0.25">
      <c r="A131" s="37" t="s">
        <v>129</v>
      </c>
      <c r="B131" s="38">
        <f t="shared" si="62"/>
        <v>1668</v>
      </c>
      <c r="C131" s="38">
        <f t="shared" si="62"/>
        <v>1668</v>
      </c>
      <c r="D131" s="38">
        <f t="shared" si="62"/>
        <v>0</v>
      </c>
      <c r="E131" s="38">
        <v>0</v>
      </c>
      <c r="F131" s="38">
        <v>0</v>
      </c>
      <c r="G131" s="38">
        <f t="shared" si="63"/>
        <v>0</v>
      </c>
      <c r="H131" s="38"/>
      <c r="I131" s="38"/>
      <c r="J131" s="38">
        <f t="shared" si="64"/>
        <v>0</v>
      </c>
      <c r="K131" s="38">
        <f>1700-32</f>
        <v>1668</v>
      </c>
      <c r="L131" s="38">
        <f>1700-32</f>
        <v>1668</v>
      </c>
      <c r="M131" s="38">
        <f t="shared" si="65"/>
        <v>0</v>
      </c>
      <c r="N131" s="38"/>
      <c r="O131" s="38"/>
      <c r="P131" s="38">
        <f t="shared" si="66"/>
        <v>0</v>
      </c>
      <c r="Q131" s="38">
        <v>0</v>
      </c>
      <c r="R131" s="38">
        <v>0</v>
      </c>
      <c r="S131" s="38">
        <f t="shared" si="67"/>
        <v>0</v>
      </c>
      <c r="T131" s="38"/>
      <c r="U131" s="38"/>
      <c r="V131" s="38">
        <f t="shared" si="68"/>
        <v>0</v>
      </c>
      <c r="W131" s="38"/>
      <c r="X131" s="38"/>
      <c r="Y131" s="38">
        <f t="shared" si="69"/>
        <v>0</v>
      </c>
      <c r="Z131" s="38"/>
      <c r="AA131" s="38"/>
      <c r="AB131" s="38">
        <f t="shared" si="70"/>
        <v>0</v>
      </c>
    </row>
    <row r="132" spans="1:187" s="44" customFormat="1" ht="31.5" x14ac:dyDescent="0.25">
      <c r="A132" s="47" t="s">
        <v>130</v>
      </c>
      <c r="B132" s="43">
        <f t="shared" si="62"/>
        <v>2420</v>
      </c>
      <c r="C132" s="43">
        <f t="shared" si="62"/>
        <v>2420</v>
      </c>
      <c r="D132" s="43">
        <f t="shared" si="62"/>
        <v>0</v>
      </c>
      <c r="E132" s="43">
        <v>0</v>
      </c>
      <c r="F132" s="43">
        <v>0</v>
      </c>
      <c r="G132" s="43">
        <f t="shared" si="63"/>
        <v>0</v>
      </c>
      <c r="H132" s="43"/>
      <c r="I132" s="43"/>
      <c r="J132" s="43">
        <f t="shared" si="64"/>
        <v>0</v>
      </c>
      <c r="K132" s="43">
        <v>2420</v>
      </c>
      <c r="L132" s="43">
        <v>2420</v>
      </c>
      <c r="M132" s="43">
        <f t="shared" si="65"/>
        <v>0</v>
      </c>
      <c r="N132" s="43"/>
      <c r="O132" s="43"/>
      <c r="P132" s="43">
        <f t="shared" si="66"/>
        <v>0</v>
      </c>
      <c r="Q132" s="43">
        <v>0</v>
      </c>
      <c r="R132" s="43">
        <v>0</v>
      </c>
      <c r="S132" s="43">
        <f t="shared" si="67"/>
        <v>0</v>
      </c>
      <c r="T132" s="43"/>
      <c r="U132" s="43"/>
      <c r="V132" s="43">
        <f t="shared" si="68"/>
        <v>0</v>
      </c>
      <c r="W132" s="43"/>
      <c r="X132" s="43"/>
      <c r="Y132" s="43">
        <f t="shared" si="69"/>
        <v>0</v>
      </c>
      <c r="Z132" s="43"/>
      <c r="AA132" s="43"/>
      <c r="AB132" s="43">
        <f t="shared" si="70"/>
        <v>0</v>
      </c>
    </row>
    <row r="133" spans="1:187" s="32" customFormat="1" ht="31.5" x14ac:dyDescent="0.25">
      <c r="A133" s="37" t="s">
        <v>131</v>
      </c>
      <c r="B133" s="38">
        <f t="shared" si="62"/>
        <v>3600</v>
      </c>
      <c r="C133" s="38">
        <f t="shared" si="62"/>
        <v>3600</v>
      </c>
      <c r="D133" s="38">
        <f t="shared" si="62"/>
        <v>0</v>
      </c>
      <c r="E133" s="38">
        <v>0</v>
      </c>
      <c r="F133" s="38">
        <v>0</v>
      </c>
      <c r="G133" s="38">
        <f t="shared" si="63"/>
        <v>0</v>
      </c>
      <c r="H133" s="38"/>
      <c r="I133" s="38"/>
      <c r="J133" s="38">
        <f t="shared" si="64"/>
        <v>0</v>
      </c>
      <c r="K133" s="38">
        <v>3600</v>
      </c>
      <c r="L133" s="38">
        <v>3600</v>
      </c>
      <c r="M133" s="38">
        <f t="shared" si="65"/>
        <v>0</v>
      </c>
      <c r="N133" s="38"/>
      <c r="O133" s="38"/>
      <c r="P133" s="38">
        <f t="shared" si="66"/>
        <v>0</v>
      </c>
      <c r="Q133" s="38">
        <v>0</v>
      </c>
      <c r="R133" s="38">
        <v>0</v>
      </c>
      <c r="S133" s="38">
        <f t="shared" si="67"/>
        <v>0</v>
      </c>
      <c r="T133" s="38"/>
      <c r="U133" s="38"/>
      <c r="V133" s="38">
        <f t="shared" si="68"/>
        <v>0</v>
      </c>
      <c r="W133" s="38"/>
      <c r="X133" s="38"/>
      <c r="Y133" s="38">
        <f t="shared" si="69"/>
        <v>0</v>
      </c>
      <c r="Z133" s="38"/>
      <c r="AA133" s="38"/>
      <c r="AB133" s="38">
        <f t="shared" si="70"/>
        <v>0</v>
      </c>
    </row>
    <row r="134" spans="1:187" s="32" customFormat="1" ht="31.5" x14ac:dyDescent="0.25">
      <c r="A134" s="37" t="s">
        <v>132</v>
      </c>
      <c r="B134" s="38">
        <f t="shared" si="62"/>
        <v>1704</v>
      </c>
      <c r="C134" s="38">
        <f t="shared" si="62"/>
        <v>1704</v>
      </c>
      <c r="D134" s="38">
        <f t="shared" si="62"/>
        <v>0</v>
      </c>
      <c r="E134" s="38">
        <v>0</v>
      </c>
      <c r="F134" s="38">
        <v>0</v>
      </c>
      <c r="G134" s="38">
        <f t="shared" si="63"/>
        <v>0</v>
      </c>
      <c r="H134" s="38"/>
      <c r="I134" s="38"/>
      <c r="J134" s="38">
        <f t="shared" si="64"/>
        <v>0</v>
      </c>
      <c r="K134" s="38">
        <v>1704</v>
      </c>
      <c r="L134" s="38">
        <v>1704</v>
      </c>
      <c r="M134" s="38">
        <f t="shared" si="65"/>
        <v>0</v>
      </c>
      <c r="N134" s="38"/>
      <c r="O134" s="38"/>
      <c r="P134" s="38">
        <f t="shared" si="66"/>
        <v>0</v>
      </c>
      <c r="Q134" s="38">
        <v>0</v>
      </c>
      <c r="R134" s="38">
        <v>0</v>
      </c>
      <c r="S134" s="38">
        <f t="shared" si="67"/>
        <v>0</v>
      </c>
      <c r="T134" s="38"/>
      <c r="U134" s="38"/>
      <c r="V134" s="38">
        <f t="shared" si="68"/>
        <v>0</v>
      </c>
      <c r="W134" s="38"/>
      <c r="X134" s="38"/>
      <c r="Y134" s="38">
        <f t="shared" si="69"/>
        <v>0</v>
      </c>
      <c r="Z134" s="38"/>
      <c r="AA134" s="38"/>
      <c r="AB134" s="38">
        <f t="shared" si="70"/>
        <v>0</v>
      </c>
    </row>
    <row r="135" spans="1:187" s="32" customFormat="1" ht="31.5" x14ac:dyDescent="0.25">
      <c r="A135" s="37" t="s">
        <v>133</v>
      </c>
      <c r="B135" s="38">
        <f t="shared" si="62"/>
        <v>21500</v>
      </c>
      <c r="C135" s="38">
        <f t="shared" si="62"/>
        <v>21500</v>
      </c>
      <c r="D135" s="38">
        <f t="shared" si="62"/>
        <v>0</v>
      </c>
      <c r="E135" s="38">
        <v>0</v>
      </c>
      <c r="F135" s="38">
        <v>0</v>
      </c>
      <c r="G135" s="38">
        <f t="shared" si="63"/>
        <v>0</v>
      </c>
      <c r="H135" s="38"/>
      <c r="I135" s="38"/>
      <c r="J135" s="38">
        <f t="shared" si="64"/>
        <v>0</v>
      </c>
      <c r="K135" s="38"/>
      <c r="L135" s="38"/>
      <c r="M135" s="38">
        <f t="shared" si="65"/>
        <v>0</v>
      </c>
      <c r="N135" s="38"/>
      <c r="O135" s="38"/>
      <c r="P135" s="38">
        <f t="shared" si="66"/>
        <v>0</v>
      </c>
      <c r="Q135" s="38">
        <f>21426+74</f>
        <v>21500</v>
      </c>
      <c r="R135" s="38">
        <f>21426+74</f>
        <v>21500</v>
      </c>
      <c r="S135" s="38">
        <f t="shared" si="67"/>
        <v>0</v>
      </c>
      <c r="T135" s="38"/>
      <c r="U135" s="38"/>
      <c r="V135" s="38">
        <f t="shared" si="68"/>
        <v>0</v>
      </c>
      <c r="W135" s="38"/>
      <c r="X135" s="38"/>
      <c r="Y135" s="38">
        <f t="shared" si="69"/>
        <v>0</v>
      </c>
      <c r="Z135" s="38"/>
      <c r="AA135" s="38"/>
      <c r="AB135" s="38">
        <f t="shared" si="70"/>
        <v>0</v>
      </c>
    </row>
    <row r="136" spans="1:187" s="44" customFormat="1" ht="31.5" x14ac:dyDescent="0.25">
      <c r="A136" s="47" t="s">
        <v>134</v>
      </c>
      <c r="B136" s="43">
        <f t="shared" si="62"/>
        <v>3215</v>
      </c>
      <c r="C136" s="43">
        <f t="shared" si="62"/>
        <v>3215</v>
      </c>
      <c r="D136" s="43">
        <f t="shared" si="62"/>
        <v>0</v>
      </c>
      <c r="E136" s="43">
        <v>0</v>
      </c>
      <c r="F136" s="43">
        <v>0</v>
      </c>
      <c r="G136" s="43">
        <f t="shared" si="63"/>
        <v>0</v>
      </c>
      <c r="H136" s="43"/>
      <c r="I136" s="43"/>
      <c r="J136" s="43">
        <f t="shared" si="64"/>
        <v>0</v>
      </c>
      <c r="K136" s="43">
        <v>0</v>
      </c>
      <c r="L136" s="43">
        <v>0</v>
      </c>
      <c r="M136" s="43">
        <f t="shared" si="65"/>
        <v>0</v>
      </c>
      <c r="N136" s="43"/>
      <c r="O136" s="43"/>
      <c r="P136" s="43">
        <f t="shared" si="66"/>
        <v>0</v>
      </c>
      <c r="Q136" s="43">
        <v>0</v>
      </c>
      <c r="R136" s="43">
        <v>0</v>
      </c>
      <c r="S136" s="43">
        <f t="shared" si="67"/>
        <v>0</v>
      </c>
      <c r="T136" s="43"/>
      <c r="U136" s="43"/>
      <c r="V136" s="43">
        <f t="shared" si="68"/>
        <v>0</v>
      </c>
      <c r="W136" s="43">
        <v>3215</v>
      </c>
      <c r="X136" s="43">
        <v>3215</v>
      </c>
      <c r="Y136" s="43">
        <f t="shared" si="69"/>
        <v>0</v>
      </c>
      <c r="Z136" s="43"/>
      <c r="AA136" s="43"/>
      <c r="AB136" s="43">
        <f t="shared" si="70"/>
        <v>0</v>
      </c>
    </row>
    <row r="137" spans="1:187" s="32" customFormat="1" ht="31.5" x14ac:dyDescent="0.25">
      <c r="A137" s="37" t="s">
        <v>135</v>
      </c>
      <c r="B137" s="38">
        <f t="shared" si="62"/>
        <v>2754</v>
      </c>
      <c r="C137" s="38">
        <f t="shared" si="62"/>
        <v>2754</v>
      </c>
      <c r="D137" s="38">
        <f t="shared" si="62"/>
        <v>0</v>
      </c>
      <c r="E137" s="38">
        <v>0</v>
      </c>
      <c r="F137" s="38">
        <v>0</v>
      </c>
      <c r="G137" s="38">
        <f t="shared" si="63"/>
        <v>0</v>
      </c>
      <c r="H137" s="38"/>
      <c r="I137" s="38"/>
      <c r="J137" s="38">
        <f t="shared" si="64"/>
        <v>0</v>
      </c>
      <c r="K137" s="38">
        <v>2754</v>
      </c>
      <c r="L137" s="38">
        <v>2754</v>
      </c>
      <c r="M137" s="38">
        <f t="shared" si="65"/>
        <v>0</v>
      </c>
      <c r="N137" s="38"/>
      <c r="O137" s="38"/>
      <c r="P137" s="38">
        <f t="shared" si="66"/>
        <v>0</v>
      </c>
      <c r="Q137" s="38">
        <v>0</v>
      </c>
      <c r="R137" s="38">
        <v>0</v>
      </c>
      <c r="S137" s="38">
        <f t="shared" si="67"/>
        <v>0</v>
      </c>
      <c r="T137" s="38"/>
      <c r="U137" s="38"/>
      <c r="V137" s="38">
        <f t="shared" si="68"/>
        <v>0</v>
      </c>
      <c r="W137" s="38"/>
      <c r="X137" s="38"/>
      <c r="Y137" s="38">
        <f t="shared" si="69"/>
        <v>0</v>
      </c>
      <c r="Z137" s="38"/>
      <c r="AA137" s="38"/>
      <c r="AB137" s="38">
        <f t="shared" si="70"/>
        <v>0</v>
      </c>
    </row>
    <row r="138" spans="1:187" s="32" customFormat="1" ht="47.25" x14ac:dyDescent="0.25">
      <c r="A138" s="37" t="s">
        <v>136</v>
      </c>
      <c r="B138" s="38">
        <f t="shared" si="62"/>
        <v>0</v>
      </c>
      <c r="C138" s="38">
        <f t="shared" si="62"/>
        <v>7025</v>
      </c>
      <c r="D138" s="38">
        <f t="shared" si="62"/>
        <v>7025</v>
      </c>
      <c r="E138" s="38">
        <v>0</v>
      </c>
      <c r="F138" s="38">
        <v>0</v>
      </c>
      <c r="G138" s="38">
        <f t="shared" si="63"/>
        <v>0</v>
      </c>
      <c r="H138" s="38"/>
      <c r="I138" s="38"/>
      <c r="J138" s="38">
        <f t="shared" si="64"/>
        <v>0</v>
      </c>
      <c r="K138" s="38"/>
      <c r="L138" s="38"/>
      <c r="M138" s="38">
        <f t="shared" si="65"/>
        <v>0</v>
      </c>
      <c r="N138" s="38"/>
      <c r="O138" s="38"/>
      <c r="P138" s="38">
        <f t="shared" si="66"/>
        <v>0</v>
      </c>
      <c r="Q138" s="38">
        <v>0</v>
      </c>
      <c r="R138" s="38">
        <v>0</v>
      </c>
      <c r="S138" s="38">
        <f t="shared" si="67"/>
        <v>0</v>
      </c>
      <c r="T138" s="38"/>
      <c r="U138" s="38"/>
      <c r="V138" s="38">
        <f t="shared" si="68"/>
        <v>0</v>
      </c>
      <c r="W138" s="38"/>
      <c r="X138" s="38">
        <v>7025</v>
      </c>
      <c r="Y138" s="38">
        <f t="shared" si="69"/>
        <v>7025</v>
      </c>
      <c r="Z138" s="38"/>
      <c r="AA138" s="38"/>
      <c r="AB138" s="38">
        <f t="shared" si="70"/>
        <v>0</v>
      </c>
    </row>
    <row r="139" spans="1:187" s="32" customFormat="1" ht="31.5" x14ac:dyDescent="0.25">
      <c r="A139" s="37" t="s">
        <v>137</v>
      </c>
      <c r="B139" s="38">
        <f t="shared" si="62"/>
        <v>69997</v>
      </c>
      <c r="C139" s="38">
        <f t="shared" si="62"/>
        <v>69997</v>
      </c>
      <c r="D139" s="38">
        <f t="shared" si="62"/>
        <v>0</v>
      </c>
      <c r="E139" s="38">
        <v>0</v>
      </c>
      <c r="F139" s="38">
        <v>0</v>
      </c>
      <c r="G139" s="38">
        <f t="shared" si="63"/>
        <v>0</v>
      </c>
      <c r="H139" s="38"/>
      <c r="I139" s="38"/>
      <c r="J139" s="38">
        <f t="shared" si="64"/>
        <v>0</v>
      </c>
      <c r="K139" s="38">
        <v>9841</v>
      </c>
      <c r="L139" s="38">
        <v>9841</v>
      </c>
      <c r="M139" s="38">
        <f t="shared" si="65"/>
        <v>0</v>
      </c>
      <c r="N139" s="38"/>
      <c r="O139" s="38"/>
      <c r="P139" s="38">
        <f t="shared" si="66"/>
        <v>0</v>
      </c>
      <c r="Q139" s="38">
        <v>60156</v>
      </c>
      <c r="R139" s="38">
        <v>60156</v>
      </c>
      <c r="S139" s="38">
        <f t="shared" si="67"/>
        <v>0</v>
      </c>
      <c r="T139" s="38"/>
      <c r="U139" s="38"/>
      <c r="V139" s="38">
        <f t="shared" si="68"/>
        <v>0</v>
      </c>
      <c r="W139" s="38"/>
      <c r="X139" s="38"/>
      <c r="Y139" s="38">
        <f t="shared" si="69"/>
        <v>0</v>
      </c>
      <c r="Z139" s="38"/>
      <c r="AA139" s="38"/>
      <c r="AB139" s="38">
        <f t="shared" si="70"/>
        <v>0</v>
      </c>
    </row>
    <row r="140" spans="1:187" s="44" customFormat="1" ht="31.5" x14ac:dyDescent="0.25">
      <c r="A140" s="47" t="s">
        <v>138</v>
      </c>
      <c r="B140" s="43">
        <f t="shared" si="62"/>
        <v>10965</v>
      </c>
      <c r="C140" s="43">
        <f t="shared" si="62"/>
        <v>10965</v>
      </c>
      <c r="D140" s="43">
        <f t="shared" si="62"/>
        <v>0</v>
      </c>
      <c r="E140" s="43">
        <v>0</v>
      </c>
      <c r="F140" s="43">
        <v>0</v>
      </c>
      <c r="G140" s="43">
        <f t="shared" si="63"/>
        <v>0</v>
      </c>
      <c r="H140" s="43"/>
      <c r="I140" s="43"/>
      <c r="J140" s="43">
        <f t="shared" si="64"/>
        <v>0</v>
      </c>
      <c r="K140" s="43">
        <v>10965</v>
      </c>
      <c r="L140" s="43">
        <v>10965</v>
      </c>
      <c r="M140" s="43">
        <f t="shared" si="65"/>
        <v>0</v>
      </c>
      <c r="N140" s="43"/>
      <c r="O140" s="43"/>
      <c r="P140" s="43"/>
      <c r="Q140" s="43"/>
      <c r="R140" s="43"/>
      <c r="S140" s="43">
        <f t="shared" si="67"/>
        <v>0</v>
      </c>
      <c r="T140" s="43"/>
      <c r="U140" s="43"/>
      <c r="V140" s="43">
        <f t="shared" si="68"/>
        <v>0</v>
      </c>
      <c r="W140" s="43"/>
      <c r="X140" s="43"/>
      <c r="Y140" s="43">
        <f t="shared" si="69"/>
        <v>0</v>
      </c>
      <c r="Z140" s="43"/>
      <c r="AA140" s="43"/>
      <c r="AB140" s="43">
        <f t="shared" si="70"/>
        <v>0</v>
      </c>
    </row>
    <row r="141" spans="1:187" s="44" customFormat="1" ht="31.5" x14ac:dyDescent="0.25">
      <c r="A141" s="47" t="s">
        <v>139</v>
      </c>
      <c r="B141" s="43">
        <f t="shared" si="62"/>
        <v>2653</v>
      </c>
      <c r="C141" s="43">
        <f t="shared" si="62"/>
        <v>2653</v>
      </c>
      <c r="D141" s="43">
        <f t="shared" si="62"/>
        <v>0</v>
      </c>
      <c r="E141" s="43">
        <v>0</v>
      </c>
      <c r="F141" s="43">
        <v>0</v>
      </c>
      <c r="G141" s="43">
        <f t="shared" si="63"/>
        <v>0</v>
      </c>
      <c r="H141" s="43"/>
      <c r="I141" s="43"/>
      <c r="J141" s="43">
        <f t="shared" si="64"/>
        <v>0</v>
      </c>
      <c r="K141" s="43">
        <v>2653</v>
      </c>
      <c r="L141" s="43">
        <v>2653</v>
      </c>
      <c r="M141" s="43">
        <f t="shared" si="65"/>
        <v>0</v>
      </c>
      <c r="N141" s="43"/>
      <c r="O141" s="43"/>
      <c r="P141" s="43"/>
      <c r="Q141" s="43"/>
      <c r="R141" s="43"/>
      <c r="S141" s="43">
        <f t="shared" si="67"/>
        <v>0</v>
      </c>
      <c r="T141" s="43"/>
      <c r="U141" s="43"/>
      <c r="V141" s="43">
        <f t="shared" si="68"/>
        <v>0</v>
      </c>
      <c r="W141" s="43"/>
      <c r="X141" s="43"/>
      <c r="Y141" s="43">
        <f t="shared" si="69"/>
        <v>0</v>
      </c>
      <c r="Z141" s="43"/>
      <c r="AA141" s="43"/>
      <c r="AB141" s="43">
        <f t="shared" si="70"/>
        <v>0</v>
      </c>
    </row>
    <row r="142" spans="1:187" s="32" customFormat="1" ht="31.5" x14ac:dyDescent="0.25">
      <c r="A142" s="37" t="s">
        <v>140</v>
      </c>
      <c r="B142" s="38">
        <f t="shared" si="62"/>
        <v>10998</v>
      </c>
      <c r="C142" s="38">
        <f t="shared" si="62"/>
        <v>10998</v>
      </c>
      <c r="D142" s="38">
        <f t="shared" si="62"/>
        <v>0</v>
      </c>
      <c r="E142" s="38">
        <v>0</v>
      </c>
      <c r="F142" s="38">
        <v>0</v>
      </c>
      <c r="G142" s="38">
        <f t="shared" si="63"/>
        <v>0</v>
      </c>
      <c r="H142" s="38"/>
      <c r="I142" s="38"/>
      <c r="J142" s="38">
        <f t="shared" si="64"/>
        <v>0</v>
      </c>
      <c r="K142" s="38">
        <v>0</v>
      </c>
      <c r="L142" s="38">
        <v>0</v>
      </c>
      <c r="M142" s="38">
        <f t="shared" si="65"/>
        <v>0</v>
      </c>
      <c r="N142" s="38"/>
      <c r="O142" s="38"/>
      <c r="P142" s="38">
        <f t="shared" si="66"/>
        <v>0</v>
      </c>
      <c r="Q142" s="38">
        <v>10998</v>
      </c>
      <c r="R142" s="38">
        <v>10998</v>
      </c>
      <c r="S142" s="38">
        <f t="shared" si="67"/>
        <v>0</v>
      </c>
      <c r="T142" s="38"/>
      <c r="U142" s="38"/>
      <c r="V142" s="38">
        <f t="shared" si="68"/>
        <v>0</v>
      </c>
      <c r="W142" s="38"/>
      <c r="X142" s="38"/>
      <c r="Y142" s="38">
        <f t="shared" si="69"/>
        <v>0</v>
      </c>
      <c r="Z142" s="38"/>
      <c r="AA142" s="38"/>
      <c r="AB142" s="38">
        <f t="shared" si="70"/>
        <v>0</v>
      </c>
    </row>
    <row r="143" spans="1:187" s="32" customFormat="1" ht="31.5" x14ac:dyDescent="0.25">
      <c r="A143" s="30" t="s">
        <v>141</v>
      </c>
      <c r="B143" s="31">
        <f t="shared" si="62"/>
        <v>18417</v>
      </c>
      <c r="C143" s="31">
        <f t="shared" si="62"/>
        <v>21465</v>
      </c>
      <c r="D143" s="31">
        <f t="shared" si="62"/>
        <v>3048</v>
      </c>
      <c r="E143" s="31">
        <f>SUM(E144:E151)</f>
        <v>0</v>
      </c>
      <c r="F143" s="31">
        <f>SUM(F144:F151)</f>
        <v>0</v>
      </c>
      <c r="G143" s="31">
        <f t="shared" si="63"/>
        <v>0</v>
      </c>
      <c r="H143" s="31">
        <f>SUM(H144:H151)</f>
        <v>0</v>
      </c>
      <c r="I143" s="31">
        <f>SUM(I144:I151)</f>
        <v>0</v>
      </c>
      <c r="J143" s="31">
        <f t="shared" si="64"/>
        <v>0</v>
      </c>
      <c r="K143" s="31">
        <f>SUM(K144:K151)</f>
        <v>5228</v>
      </c>
      <c r="L143" s="31">
        <f>SUM(L144:L151)</f>
        <v>5228</v>
      </c>
      <c r="M143" s="31">
        <f t="shared" si="65"/>
        <v>0</v>
      </c>
      <c r="N143" s="31">
        <f>SUM(N144:N151)</f>
        <v>2939</v>
      </c>
      <c r="O143" s="31">
        <f>SUM(O144:O151)</f>
        <v>2939</v>
      </c>
      <c r="P143" s="31">
        <f t="shared" si="66"/>
        <v>0</v>
      </c>
      <c r="Q143" s="31">
        <f>SUM(Q144:Q151)</f>
        <v>10250</v>
      </c>
      <c r="R143" s="31">
        <f>SUM(R144:R151)</f>
        <v>13298</v>
      </c>
      <c r="S143" s="31">
        <f t="shared" si="67"/>
        <v>3048</v>
      </c>
      <c r="T143" s="31">
        <f>SUM(T144:T151)</f>
        <v>0</v>
      </c>
      <c r="U143" s="31">
        <f>SUM(U144:U151)</f>
        <v>0</v>
      </c>
      <c r="V143" s="31">
        <f t="shared" si="68"/>
        <v>0</v>
      </c>
      <c r="W143" s="31">
        <f>SUM(W144:W151)</f>
        <v>0</v>
      </c>
      <c r="X143" s="31">
        <f>SUM(X144:X151)</f>
        <v>0</v>
      </c>
      <c r="Y143" s="31">
        <f t="shared" si="69"/>
        <v>0</v>
      </c>
      <c r="Z143" s="31">
        <f>SUM(Z144:Z151)</f>
        <v>0</v>
      </c>
      <c r="AA143" s="31">
        <f>SUM(AA144:AA151)</f>
        <v>0</v>
      </c>
      <c r="AB143" s="31">
        <f t="shared" si="70"/>
        <v>0</v>
      </c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</row>
    <row r="144" spans="1:187" s="32" customFormat="1" ht="31.5" x14ac:dyDescent="0.25">
      <c r="A144" s="37" t="s">
        <v>142</v>
      </c>
      <c r="B144" s="38">
        <f t="shared" si="62"/>
        <v>5040</v>
      </c>
      <c r="C144" s="38">
        <f t="shared" si="62"/>
        <v>5040</v>
      </c>
      <c r="D144" s="38">
        <f t="shared" si="62"/>
        <v>0</v>
      </c>
      <c r="E144" s="38"/>
      <c r="F144" s="38"/>
      <c r="G144" s="38">
        <f t="shared" si="63"/>
        <v>0</v>
      </c>
      <c r="H144" s="38"/>
      <c r="I144" s="38"/>
      <c r="J144" s="38">
        <f t="shared" si="64"/>
        <v>0</v>
      </c>
      <c r="K144" s="38">
        <v>0</v>
      </c>
      <c r="L144" s="38">
        <v>0</v>
      </c>
      <c r="M144" s="38">
        <f t="shared" si="65"/>
        <v>0</v>
      </c>
      <c r="N144" s="38">
        <v>0</v>
      </c>
      <c r="O144" s="38">
        <v>0</v>
      </c>
      <c r="P144" s="38">
        <f t="shared" si="66"/>
        <v>0</v>
      </c>
      <c r="Q144" s="38">
        <v>5040</v>
      </c>
      <c r="R144" s="38">
        <v>5040</v>
      </c>
      <c r="S144" s="38">
        <f t="shared" si="67"/>
        <v>0</v>
      </c>
      <c r="T144" s="38"/>
      <c r="U144" s="38"/>
      <c r="V144" s="38">
        <f t="shared" si="68"/>
        <v>0</v>
      </c>
      <c r="W144" s="38"/>
      <c r="X144" s="38"/>
      <c r="Y144" s="38">
        <f t="shared" si="69"/>
        <v>0</v>
      </c>
      <c r="Z144" s="38"/>
      <c r="AA144" s="38"/>
      <c r="AB144" s="38">
        <f t="shared" si="70"/>
        <v>0</v>
      </c>
    </row>
    <row r="145" spans="1:187" s="32" customFormat="1" ht="31.5" x14ac:dyDescent="0.25">
      <c r="A145" s="37" t="s">
        <v>143</v>
      </c>
      <c r="B145" s="38">
        <f t="shared" si="62"/>
        <v>0</v>
      </c>
      <c r="C145" s="38">
        <f t="shared" si="62"/>
        <v>3048</v>
      </c>
      <c r="D145" s="38">
        <f t="shared" si="62"/>
        <v>3048</v>
      </c>
      <c r="E145" s="38"/>
      <c r="F145" s="38"/>
      <c r="G145" s="38">
        <f t="shared" si="63"/>
        <v>0</v>
      </c>
      <c r="H145" s="38"/>
      <c r="I145" s="38"/>
      <c r="J145" s="38">
        <f t="shared" si="64"/>
        <v>0</v>
      </c>
      <c r="K145" s="38">
        <v>0</v>
      </c>
      <c r="L145" s="38">
        <v>0</v>
      </c>
      <c r="M145" s="38">
        <f t="shared" si="65"/>
        <v>0</v>
      </c>
      <c r="N145" s="38">
        <v>0</v>
      </c>
      <c r="O145" s="38">
        <v>0</v>
      </c>
      <c r="P145" s="38">
        <f t="shared" si="66"/>
        <v>0</v>
      </c>
      <c r="Q145" s="38"/>
      <c r="R145" s="38">
        <v>3048</v>
      </c>
      <c r="S145" s="38">
        <f t="shared" si="67"/>
        <v>3048</v>
      </c>
      <c r="T145" s="38"/>
      <c r="U145" s="38"/>
      <c r="V145" s="38">
        <f t="shared" si="68"/>
        <v>0</v>
      </c>
      <c r="W145" s="38"/>
      <c r="X145" s="38"/>
      <c r="Y145" s="38">
        <f t="shared" si="69"/>
        <v>0</v>
      </c>
      <c r="Z145" s="38"/>
      <c r="AA145" s="38"/>
      <c r="AB145" s="38">
        <f t="shared" si="70"/>
        <v>0</v>
      </c>
    </row>
    <row r="146" spans="1:187" s="32" customFormat="1" ht="31.5" x14ac:dyDescent="0.25">
      <c r="A146" s="37" t="s">
        <v>144</v>
      </c>
      <c r="B146" s="38">
        <f t="shared" si="62"/>
        <v>2380</v>
      </c>
      <c r="C146" s="38">
        <f t="shared" si="62"/>
        <v>2380</v>
      </c>
      <c r="D146" s="38">
        <f t="shared" si="62"/>
        <v>0</v>
      </c>
      <c r="E146" s="38"/>
      <c r="F146" s="38"/>
      <c r="G146" s="38">
        <f t="shared" si="63"/>
        <v>0</v>
      </c>
      <c r="H146" s="38"/>
      <c r="I146" s="38"/>
      <c r="J146" s="38">
        <f t="shared" si="64"/>
        <v>0</v>
      </c>
      <c r="K146" s="38">
        <v>2380</v>
      </c>
      <c r="L146" s="38">
        <v>2380</v>
      </c>
      <c r="M146" s="38">
        <f t="shared" si="65"/>
        <v>0</v>
      </c>
      <c r="N146" s="38">
        <v>0</v>
      </c>
      <c r="O146" s="38">
        <v>0</v>
      </c>
      <c r="P146" s="38">
        <f t="shared" si="66"/>
        <v>0</v>
      </c>
      <c r="Q146" s="38"/>
      <c r="R146" s="38"/>
      <c r="S146" s="38">
        <f t="shared" si="67"/>
        <v>0</v>
      </c>
      <c r="T146" s="38"/>
      <c r="U146" s="38"/>
      <c r="V146" s="38">
        <f t="shared" si="68"/>
        <v>0</v>
      </c>
      <c r="W146" s="38"/>
      <c r="X146" s="38"/>
      <c r="Y146" s="38">
        <f t="shared" si="69"/>
        <v>0</v>
      </c>
      <c r="Z146" s="38"/>
      <c r="AA146" s="38"/>
      <c r="AB146" s="38">
        <f t="shared" si="70"/>
        <v>0</v>
      </c>
    </row>
    <row r="147" spans="1:187" s="32" customFormat="1" ht="47.25" x14ac:dyDescent="0.25">
      <c r="A147" s="37" t="s">
        <v>145</v>
      </c>
      <c r="B147" s="38">
        <f t="shared" si="62"/>
        <v>1540</v>
      </c>
      <c r="C147" s="38">
        <f t="shared" si="62"/>
        <v>1540</v>
      </c>
      <c r="D147" s="38">
        <f t="shared" si="62"/>
        <v>0</v>
      </c>
      <c r="E147" s="38"/>
      <c r="F147" s="38"/>
      <c r="G147" s="38">
        <f t="shared" si="63"/>
        <v>0</v>
      </c>
      <c r="H147" s="38"/>
      <c r="I147" s="38"/>
      <c r="J147" s="38">
        <f t="shared" si="64"/>
        <v>0</v>
      </c>
      <c r="K147" s="38">
        <v>0</v>
      </c>
      <c r="L147" s="38">
        <v>0</v>
      </c>
      <c r="M147" s="38">
        <f t="shared" si="65"/>
        <v>0</v>
      </c>
      <c r="N147" s="38">
        <v>1540</v>
      </c>
      <c r="O147" s="38">
        <v>1540</v>
      </c>
      <c r="P147" s="38">
        <f t="shared" si="66"/>
        <v>0</v>
      </c>
      <c r="Q147" s="38"/>
      <c r="R147" s="38"/>
      <c r="S147" s="38">
        <f t="shared" si="67"/>
        <v>0</v>
      </c>
      <c r="T147" s="38"/>
      <c r="U147" s="38"/>
      <c r="V147" s="38">
        <f t="shared" si="68"/>
        <v>0</v>
      </c>
      <c r="W147" s="38"/>
      <c r="X147" s="38"/>
      <c r="Y147" s="38">
        <f t="shared" si="69"/>
        <v>0</v>
      </c>
      <c r="Z147" s="38"/>
      <c r="AA147" s="38"/>
      <c r="AB147" s="38">
        <f t="shared" si="70"/>
        <v>0</v>
      </c>
    </row>
    <row r="148" spans="1:187" s="32" customFormat="1" ht="47.25" x14ac:dyDescent="0.25">
      <c r="A148" s="37" t="s">
        <v>146</v>
      </c>
      <c r="B148" s="38">
        <f t="shared" si="62"/>
        <v>1399</v>
      </c>
      <c r="C148" s="38">
        <f t="shared" si="62"/>
        <v>1399</v>
      </c>
      <c r="D148" s="38">
        <f t="shared" si="62"/>
        <v>0</v>
      </c>
      <c r="E148" s="38"/>
      <c r="F148" s="38"/>
      <c r="G148" s="38">
        <f t="shared" si="63"/>
        <v>0</v>
      </c>
      <c r="H148" s="38"/>
      <c r="I148" s="38"/>
      <c r="J148" s="38">
        <f t="shared" si="64"/>
        <v>0</v>
      </c>
      <c r="K148" s="38">
        <v>0</v>
      </c>
      <c r="L148" s="38">
        <v>0</v>
      </c>
      <c r="M148" s="38">
        <f t="shared" si="65"/>
        <v>0</v>
      </c>
      <c r="N148" s="38">
        <v>1399</v>
      </c>
      <c r="O148" s="38">
        <v>1399</v>
      </c>
      <c r="P148" s="38">
        <f t="shared" si="66"/>
        <v>0</v>
      </c>
      <c r="Q148" s="38"/>
      <c r="R148" s="38"/>
      <c r="S148" s="38">
        <f t="shared" si="67"/>
        <v>0</v>
      </c>
      <c r="T148" s="38"/>
      <c r="U148" s="38"/>
      <c r="V148" s="38">
        <f t="shared" si="68"/>
        <v>0</v>
      </c>
      <c r="W148" s="38"/>
      <c r="X148" s="38"/>
      <c r="Y148" s="38">
        <f t="shared" si="69"/>
        <v>0</v>
      </c>
      <c r="Z148" s="38"/>
      <c r="AA148" s="38"/>
      <c r="AB148" s="38">
        <f t="shared" si="70"/>
        <v>0</v>
      </c>
    </row>
    <row r="149" spans="1:187" s="44" customFormat="1" ht="31.5" x14ac:dyDescent="0.25">
      <c r="A149" s="47" t="s">
        <v>147</v>
      </c>
      <c r="B149" s="43">
        <f t="shared" si="62"/>
        <v>1241</v>
      </c>
      <c r="C149" s="43">
        <f t="shared" si="62"/>
        <v>1241</v>
      </c>
      <c r="D149" s="43">
        <f t="shared" si="62"/>
        <v>0</v>
      </c>
      <c r="E149" s="43"/>
      <c r="F149" s="43"/>
      <c r="G149" s="43">
        <f t="shared" si="63"/>
        <v>0</v>
      </c>
      <c r="H149" s="43"/>
      <c r="I149" s="43"/>
      <c r="J149" s="43">
        <f t="shared" si="64"/>
        <v>0</v>
      </c>
      <c r="K149" s="43">
        <v>1241</v>
      </c>
      <c r="L149" s="43">
        <v>1241</v>
      </c>
      <c r="M149" s="43">
        <f t="shared" si="65"/>
        <v>0</v>
      </c>
      <c r="N149" s="43">
        <v>0</v>
      </c>
      <c r="O149" s="43">
        <v>0</v>
      </c>
      <c r="P149" s="43">
        <f t="shared" si="66"/>
        <v>0</v>
      </c>
      <c r="Q149" s="43">
        <v>0</v>
      </c>
      <c r="R149" s="43">
        <v>0</v>
      </c>
      <c r="S149" s="43">
        <f t="shared" si="67"/>
        <v>0</v>
      </c>
      <c r="T149" s="43"/>
      <c r="U149" s="43"/>
      <c r="V149" s="43">
        <f t="shared" si="68"/>
        <v>0</v>
      </c>
      <c r="W149" s="43"/>
      <c r="X149" s="43"/>
      <c r="Y149" s="43">
        <f t="shared" si="69"/>
        <v>0</v>
      </c>
      <c r="Z149" s="43"/>
      <c r="AA149" s="43"/>
      <c r="AB149" s="43">
        <f t="shared" si="70"/>
        <v>0</v>
      </c>
    </row>
    <row r="150" spans="1:187" s="44" customFormat="1" ht="31.5" x14ac:dyDescent="0.25">
      <c r="A150" s="47" t="s">
        <v>148</v>
      </c>
      <c r="B150" s="43">
        <f t="shared" si="62"/>
        <v>1607</v>
      </c>
      <c r="C150" s="43">
        <f t="shared" si="62"/>
        <v>1607</v>
      </c>
      <c r="D150" s="43">
        <f t="shared" si="62"/>
        <v>0</v>
      </c>
      <c r="E150" s="43"/>
      <c r="F150" s="43"/>
      <c r="G150" s="43">
        <f t="shared" si="63"/>
        <v>0</v>
      </c>
      <c r="H150" s="43"/>
      <c r="I150" s="43"/>
      <c r="J150" s="43">
        <f t="shared" si="64"/>
        <v>0</v>
      </c>
      <c r="K150" s="43">
        <v>1607</v>
      </c>
      <c r="L150" s="43">
        <v>1607</v>
      </c>
      <c r="M150" s="43">
        <f t="shared" si="65"/>
        <v>0</v>
      </c>
      <c r="N150" s="43">
        <v>0</v>
      </c>
      <c r="O150" s="43">
        <v>0</v>
      </c>
      <c r="P150" s="43">
        <f t="shared" si="66"/>
        <v>0</v>
      </c>
      <c r="Q150" s="43">
        <v>0</v>
      </c>
      <c r="R150" s="43">
        <v>0</v>
      </c>
      <c r="S150" s="43">
        <f t="shared" si="67"/>
        <v>0</v>
      </c>
      <c r="T150" s="43"/>
      <c r="U150" s="43"/>
      <c r="V150" s="43">
        <f t="shared" si="68"/>
        <v>0</v>
      </c>
      <c r="W150" s="43"/>
      <c r="X150" s="43"/>
      <c r="Y150" s="43">
        <f t="shared" si="69"/>
        <v>0</v>
      </c>
      <c r="Z150" s="43"/>
      <c r="AA150" s="43"/>
      <c r="AB150" s="43">
        <f t="shared" si="70"/>
        <v>0</v>
      </c>
    </row>
    <row r="151" spans="1:187" s="32" customFormat="1" ht="31.5" x14ac:dyDescent="0.25">
      <c r="A151" s="37" t="s">
        <v>149</v>
      </c>
      <c r="B151" s="38">
        <f t="shared" si="62"/>
        <v>5210</v>
      </c>
      <c r="C151" s="38">
        <f t="shared" si="62"/>
        <v>5210</v>
      </c>
      <c r="D151" s="38">
        <f t="shared" si="62"/>
        <v>0</v>
      </c>
      <c r="E151" s="38"/>
      <c r="F151" s="38"/>
      <c r="G151" s="38">
        <f t="shared" si="63"/>
        <v>0</v>
      </c>
      <c r="H151" s="38"/>
      <c r="I151" s="38"/>
      <c r="J151" s="38">
        <f t="shared" si="64"/>
        <v>0</v>
      </c>
      <c r="K151" s="38">
        <v>0</v>
      </c>
      <c r="L151" s="38">
        <v>0</v>
      </c>
      <c r="M151" s="38">
        <f t="shared" si="65"/>
        <v>0</v>
      </c>
      <c r="N151" s="38">
        <v>0</v>
      </c>
      <c r="O151" s="38">
        <v>0</v>
      </c>
      <c r="P151" s="38">
        <f t="shared" si="66"/>
        <v>0</v>
      </c>
      <c r="Q151" s="38">
        <v>5210</v>
      </c>
      <c r="R151" s="38">
        <v>5210</v>
      </c>
      <c r="S151" s="38">
        <f t="shared" si="67"/>
        <v>0</v>
      </c>
      <c r="T151" s="38"/>
      <c r="U151" s="38"/>
      <c r="V151" s="38">
        <f t="shared" si="68"/>
        <v>0</v>
      </c>
      <c r="W151" s="38"/>
      <c r="X151" s="38"/>
      <c r="Y151" s="38">
        <f t="shared" si="69"/>
        <v>0</v>
      </c>
      <c r="Z151" s="38"/>
      <c r="AA151" s="38"/>
      <c r="AB151" s="38">
        <f t="shared" si="70"/>
        <v>0</v>
      </c>
    </row>
    <row r="152" spans="1:187" s="32" customFormat="1" x14ac:dyDescent="0.25">
      <c r="A152" s="30" t="s">
        <v>56</v>
      </c>
      <c r="B152" s="31">
        <f t="shared" si="62"/>
        <v>170906</v>
      </c>
      <c r="C152" s="31">
        <f t="shared" si="62"/>
        <v>415745</v>
      </c>
      <c r="D152" s="31">
        <f t="shared" si="62"/>
        <v>244839</v>
      </c>
      <c r="E152" s="31">
        <f>SUM(E153,E159,E163,E157)</f>
        <v>0</v>
      </c>
      <c r="F152" s="31">
        <f>SUM(F153,F159,F163,F157)</f>
        <v>0</v>
      </c>
      <c r="G152" s="31">
        <f t="shared" si="63"/>
        <v>0</v>
      </c>
      <c r="H152" s="31">
        <f t="shared" ref="H152:I152" si="128">SUM(H153,H159,H163,H157)</f>
        <v>0</v>
      </c>
      <c r="I152" s="31">
        <f t="shared" si="128"/>
        <v>0</v>
      </c>
      <c r="J152" s="31">
        <f t="shared" si="64"/>
        <v>0</v>
      </c>
      <c r="K152" s="31">
        <f t="shared" ref="K152:L152" si="129">SUM(K153,K159,K163,K157)</f>
        <v>5342</v>
      </c>
      <c r="L152" s="31">
        <f t="shared" si="129"/>
        <v>5342</v>
      </c>
      <c r="M152" s="31">
        <f t="shared" si="65"/>
        <v>0</v>
      </c>
      <c r="N152" s="31">
        <f t="shared" ref="N152:O152" si="130">SUM(N153,N159,N163,N157)</f>
        <v>0</v>
      </c>
      <c r="O152" s="31">
        <f t="shared" si="130"/>
        <v>244839</v>
      </c>
      <c r="P152" s="31">
        <f t="shared" si="66"/>
        <v>244839</v>
      </c>
      <c r="Q152" s="31">
        <f t="shared" ref="Q152:R152" si="131">SUM(Q153,Q159,Q163,Q157)</f>
        <v>165564</v>
      </c>
      <c r="R152" s="31">
        <f t="shared" si="131"/>
        <v>165564</v>
      </c>
      <c r="S152" s="31">
        <f t="shared" si="67"/>
        <v>0</v>
      </c>
      <c r="T152" s="31">
        <f t="shared" ref="T152:U152" si="132">SUM(T153,T159,T163,T157)</f>
        <v>0</v>
      </c>
      <c r="U152" s="31">
        <f t="shared" si="132"/>
        <v>0</v>
      </c>
      <c r="V152" s="31">
        <f t="shared" si="68"/>
        <v>0</v>
      </c>
      <c r="W152" s="31">
        <f t="shared" ref="W152:X152" si="133">SUM(W153,W159,W163,W157)</f>
        <v>0</v>
      </c>
      <c r="X152" s="31">
        <f t="shared" si="133"/>
        <v>0</v>
      </c>
      <c r="Y152" s="31">
        <f t="shared" si="69"/>
        <v>0</v>
      </c>
      <c r="Z152" s="31">
        <f t="shared" ref="Z152:AA152" si="134">SUM(Z153,Z159,Z163,Z157)</f>
        <v>0</v>
      </c>
      <c r="AA152" s="31">
        <f t="shared" si="134"/>
        <v>0</v>
      </c>
      <c r="AB152" s="31">
        <f t="shared" si="70"/>
        <v>0</v>
      </c>
    </row>
    <row r="153" spans="1:187" s="32" customFormat="1" ht="31.5" x14ac:dyDescent="0.25">
      <c r="A153" s="30" t="s">
        <v>94</v>
      </c>
      <c r="B153" s="31">
        <f t="shared" si="62"/>
        <v>13339</v>
      </c>
      <c r="C153" s="31">
        <f t="shared" si="62"/>
        <v>13339</v>
      </c>
      <c r="D153" s="31">
        <f t="shared" si="62"/>
        <v>0</v>
      </c>
      <c r="E153" s="31">
        <f t="shared" ref="E153:AA153" si="135">SUM(E154:E156)</f>
        <v>0</v>
      </c>
      <c r="F153" s="31">
        <f t="shared" si="135"/>
        <v>0</v>
      </c>
      <c r="G153" s="31">
        <f t="shared" si="63"/>
        <v>0</v>
      </c>
      <c r="H153" s="31">
        <f t="shared" ref="H153" si="136">SUM(H154:H156)</f>
        <v>0</v>
      </c>
      <c r="I153" s="31">
        <f t="shared" si="135"/>
        <v>0</v>
      </c>
      <c r="J153" s="31">
        <f t="shared" si="64"/>
        <v>0</v>
      </c>
      <c r="K153" s="31">
        <f t="shared" ref="K153" si="137">SUM(K154:K156)</f>
        <v>0</v>
      </c>
      <c r="L153" s="31">
        <f t="shared" si="135"/>
        <v>0</v>
      </c>
      <c r="M153" s="31">
        <f t="shared" si="65"/>
        <v>0</v>
      </c>
      <c r="N153" s="31">
        <f t="shared" ref="N153" si="138">SUM(N154:N156)</f>
        <v>0</v>
      </c>
      <c r="O153" s="31">
        <f t="shared" si="135"/>
        <v>0</v>
      </c>
      <c r="P153" s="31">
        <f t="shared" si="66"/>
        <v>0</v>
      </c>
      <c r="Q153" s="31">
        <f t="shared" ref="Q153" si="139">SUM(Q154:Q156)</f>
        <v>13339</v>
      </c>
      <c r="R153" s="31">
        <f t="shared" si="135"/>
        <v>13339</v>
      </c>
      <c r="S153" s="31">
        <f t="shared" si="67"/>
        <v>0</v>
      </c>
      <c r="T153" s="31">
        <f t="shared" ref="T153" si="140">SUM(T154:T156)</f>
        <v>0</v>
      </c>
      <c r="U153" s="31">
        <f t="shared" si="135"/>
        <v>0</v>
      </c>
      <c r="V153" s="31">
        <f t="shared" si="68"/>
        <v>0</v>
      </c>
      <c r="W153" s="31">
        <f t="shared" ref="W153" si="141">SUM(W154:W156)</f>
        <v>0</v>
      </c>
      <c r="X153" s="31">
        <f t="shared" si="135"/>
        <v>0</v>
      </c>
      <c r="Y153" s="31">
        <f t="shared" si="69"/>
        <v>0</v>
      </c>
      <c r="Z153" s="31">
        <f t="shared" ref="Z153" si="142">SUM(Z154:Z156)</f>
        <v>0</v>
      </c>
      <c r="AA153" s="31">
        <f t="shared" si="135"/>
        <v>0</v>
      </c>
      <c r="AB153" s="31">
        <f t="shared" si="70"/>
        <v>0</v>
      </c>
    </row>
    <row r="154" spans="1:187" s="32" customFormat="1" ht="31.5" x14ac:dyDescent="0.25">
      <c r="A154" s="37" t="s">
        <v>150</v>
      </c>
      <c r="B154" s="38">
        <f t="shared" si="62"/>
        <v>10201</v>
      </c>
      <c r="C154" s="38">
        <f t="shared" si="62"/>
        <v>10201</v>
      </c>
      <c r="D154" s="38">
        <f t="shared" si="62"/>
        <v>0</v>
      </c>
      <c r="E154" s="38"/>
      <c r="F154" s="38"/>
      <c r="G154" s="38">
        <f t="shared" si="63"/>
        <v>0</v>
      </c>
      <c r="H154" s="38"/>
      <c r="I154" s="38"/>
      <c r="J154" s="38">
        <f t="shared" si="64"/>
        <v>0</v>
      </c>
      <c r="K154" s="38"/>
      <c r="L154" s="38"/>
      <c r="M154" s="38">
        <f t="shared" si="65"/>
        <v>0</v>
      </c>
      <c r="N154" s="38"/>
      <c r="O154" s="38"/>
      <c r="P154" s="38">
        <f t="shared" si="66"/>
        <v>0</v>
      </c>
      <c r="Q154" s="38">
        <v>10201</v>
      </c>
      <c r="R154" s="38">
        <v>10201</v>
      </c>
      <c r="S154" s="38">
        <f t="shared" si="67"/>
        <v>0</v>
      </c>
      <c r="T154" s="38"/>
      <c r="U154" s="38"/>
      <c r="V154" s="38">
        <f t="shared" si="68"/>
        <v>0</v>
      </c>
      <c r="W154" s="38"/>
      <c r="X154" s="38"/>
      <c r="Y154" s="38">
        <f t="shared" si="69"/>
        <v>0</v>
      </c>
      <c r="Z154" s="38"/>
      <c r="AA154" s="38"/>
      <c r="AB154" s="38">
        <f t="shared" si="70"/>
        <v>0</v>
      </c>
    </row>
    <row r="155" spans="1:187" s="32" customFormat="1" ht="47.25" x14ac:dyDescent="0.25">
      <c r="A155" s="37" t="s">
        <v>151</v>
      </c>
      <c r="B155" s="38">
        <f t="shared" si="62"/>
        <v>1836</v>
      </c>
      <c r="C155" s="38">
        <f t="shared" si="62"/>
        <v>1836</v>
      </c>
      <c r="D155" s="38">
        <f t="shared" si="62"/>
        <v>0</v>
      </c>
      <c r="E155" s="38"/>
      <c r="F155" s="38"/>
      <c r="G155" s="38">
        <f t="shared" si="63"/>
        <v>0</v>
      </c>
      <c r="H155" s="38"/>
      <c r="I155" s="38"/>
      <c r="J155" s="38">
        <f t="shared" si="64"/>
        <v>0</v>
      </c>
      <c r="K155" s="38"/>
      <c r="L155" s="38"/>
      <c r="M155" s="38">
        <f t="shared" si="65"/>
        <v>0</v>
      </c>
      <c r="N155" s="38"/>
      <c r="O155" s="38"/>
      <c r="P155" s="38">
        <f t="shared" si="66"/>
        <v>0</v>
      </c>
      <c r="Q155" s="38">
        <v>1836</v>
      </c>
      <c r="R155" s="38">
        <v>1836</v>
      </c>
      <c r="S155" s="38">
        <f t="shared" si="67"/>
        <v>0</v>
      </c>
      <c r="T155" s="38"/>
      <c r="U155" s="38"/>
      <c r="V155" s="38">
        <f t="shared" si="68"/>
        <v>0</v>
      </c>
      <c r="W155" s="38"/>
      <c r="X155" s="38"/>
      <c r="Y155" s="38">
        <f t="shared" si="69"/>
        <v>0</v>
      </c>
      <c r="Z155" s="38"/>
      <c r="AA155" s="38"/>
      <c r="AB155" s="38">
        <f t="shared" si="70"/>
        <v>0</v>
      </c>
    </row>
    <row r="156" spans="1:187" s="32" customFormat="1" ht="31.5" x14ac:dyDescent="0.25">
      <c r="A156" s="37" t="s">
        <v>152</v>
      </c>
      <c r="B156" s="38">
        <f t="shared" si="62"/>
        <v>1302</v>
      </c>
      <c r="C156" s="38">
        <f t="shared" si="62"/>
        <v>1302</v>
      </c>
      <c r="D156" s="38">
        <f t="shared" si="62"/>
        <v>0</v>
      </c>
      <c r="E156" s="38"/>
      <c r="F156" s="38"/>
      <c r="G156" s="38">
        <f t="shared" si="63"/>
        <v>0</v>
      </c>
      <c r="H156" s="38"/>
      <c r="I156" s="38"/>
      <c r="J156" s="38">
        <f t="shared" si="64"/>
        <v>0</v>
      </c>
      <c r="K156" s="38"/>
      <c r="L156" s="38"/>
      <c r="M156" s="38">
        <f t="shared" si="65"/>
        <v>0</v>
      </c>
      <c r="N156" s="38"/>
      <c r="O156" s="38"/>
      <c r="P156" s="38">
        <f t="shared" si="66"/>
        <v>0</v>
      </c>
      <c r="Q156" s="38">
        <v>1302</v>
      </c>
      <c r="R156" s="38">
        <v>1302</v>
      </c>
      <c r="S156" s="38">
        <f t="shared" si="67"/>
        <v>0</v>
      </c>
      <c r="T156" s="38"/>
      <c r="U156" s="38"/>
      <c r="V156" s="38">
        <f t="shared" si="68"/>
        <v>0</v>
      </c>
      <c r="W156" s="38"/>
      <c r="X156" s="38"/>
      <c r="Y156" s="38">
        <f t="shared" si="69"/>
        <v>0</v>
      </c>
      <c r="Z156" s="38"/>
      <c r="AA156" s="38"/>
      <c r="AB156" s="38">
        <f t="shared" si="70"/>
        <v>0</v>
      </c>
    </row>
    <row r="157" spans="1:187" s="32" customFormat="1" x14ac:dyDescent="0.25">
      <c r="A157" s="30" t="s">
        <v>98</v>
      </c>
      <c r="B157" s="31">
        <f t="shared" si="62"/>
        <v>0</v>
      </c>
      <c r="C157" s="31">
        <f t="shared" si="62"/>
        <v>244839</v>
      </c>
      <c r="D157" s="31">
        <f t="shared" si="62"/>
        <v>244839</v>
      </c>
      <c r="E157" s="31">
        <f>SUM(E158:E158)</f>
        <v>0</v>
      </c>
      <c r="F157" s="31">
        <f>SUM(F158:F158)</f>
        <v>0</v>
      </c>
      <c r="G157" s="31">
        <f t="shared" si="63"/>
        <v>0</v>
      </c>
      <c r="H157" s="31">
        <f>SUM(H158:H158)</f>
        <v>0</v>
      </c>
      <c r="I157" s="31">
        <f>SUM(I158:I158)</f>
        <v>0</v>
      </c>
      <c r="J157" s="31">
        <f t="shared" si="64"/>
        <v>0</v>
      </c>
      <c r="K157" s="31">
        <f>SUM(K158:K158)</f>
        <v>0</v>
      </c>
      <c r="L157" s="31">
        <f>SUM(L158:L158)</f>
        <v>0</v>
      </c>
      <c r="M157" s="31">
        <f t="shared" si="65"/>
        <v>0</v>
      </c>
      <c r="N157" s="31">
        <f>SUM(N158:N158)</f>
        <v>0</v>
      </c>
      <c r="O157" s="31">
        <f>SUM(O158:O158)</f>
        <v>244839</v>
      </c>
      <c r="P157" s="31">
        <f t="shared" si="66"/>
        <v>244839</v>
      </c>
      <c r="Q157" s="31">
        <f>SUM(Q158:Q158)</f>
        <v>0</v>
      </c>
      <c r="R157" s="31">
        <f>SUM(R158:R158)</f>
        <v>0</v>
      </c>
      <c r="S157" s="31">
        <f t="shared" si="67"/>
        <v>0</v>
      </c>
      <c r="T157" s="31">
        <f>SUM(T158:T158)</f>
        <v>0</v>
      </c>
      <c r="U157" s="31">
        <f>SUM(U158:U158)</f>
        <v>0</v>
      </c>
      <c r="V157" s="31">
        <f t="shared" si="68"/>
        <v>0</v>
      </c>
      <c r="W157" s="31">
        <f>SUM(W158:W158)</f>
        <v>0</v>
      </c>
      <c r="X157" s="31">
        <f>SUM(X158:X158)</f>
        <v>0</v>
      </c>
      <c r="Y157" s="31">
        <f t="shared" si="69"/>
        <v>0</v>
      </c>
      <c r="Z157" s="31">
        <f>SUM(Z158:Z158)</f>
        <v>0</v>
      </c>
      <c r="AA157" s="31">
        <f>SUM(AA158:AA158)</f>
        <v>0</v>
      </c>
      <c r="AB157" s="31">
        <f t="shared" si="70"/>
        <v>0</v>
      </c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</row>
    <row r="158" spans="1:187" s="32" customFormat="1" ht="94.5" x14ac:dyDescent="0.25">
      <c r="A158" s="37" t="s">
        <v>153</v>
      </c>
      <c r="B158" s="38">
        <f t="shared" si="62"/>
        <v>0</v>
      </c>
      <c r="C158" s="38">
        <f t="shared" si="62"/>
        <v>244839</v>
      </c>
      <c r="D158" s="38">
        <f t="shared" si="62"/>
        <v>244839</v>
      </c>
      <c r="E158" s="38">
        <v>0</v>
      </c>
      <c r="F158" s="38">
        <v>0</v>
      </c>
      <c r="G158" s="38">
        <f t="shared" si="63"/>
        <v>0</v>
      </c>
      <c r="H158" s="38"/>
      <c r="I158" s="38"/>
      <c r="J158" s="38">
        <f t="shared" si="64"/>
        <v>0</v>
      </c>
      <c r="K158" s="38">
        <v>0</v>
      </c>
      <c r="L158" s="38">
        <v>0</v>
      </c>
      <c r="M158" s="38">
        <f t="shared" si="65"/>
        <v>0</v>
      </c>
      <c r="N158" s="38">
        <v>0</v>
      </c>
      <c r="O158" s="38">
        <v>244839</v>
      </c>
      <c r="P158" s="38">
        <f t="shared" si="66"/>
        <v>244839</v>
      </c>
      <c r="Q158" s="38"/>
      <c r="R158" s="38"/>
      <c r="S158" s="38">
        <f t="shared" si="67"/>
        <v>0</v>
      </c>
      <c r="T158" s="38">
        <v>0</v>
      </c>
      <c r="U158" s="38">
        <v>0</v>
      </c>
      <c r="V158" s="38">
        <f t="shared" si="68"/>
        <v>0</v>
      </c>
      <c r="W158" s="38"/>
      <c r="X158" s="38"/>
      <c r="Y158" s="38">
        <f t="shared" si="69"/>
        <v>0</v>
      </c>
      <c r="Z158" s="38"/>
      <c r="AA158" s="38"/>
      <c r="AB158" s="38">
        <f t="shared" si="70"/>
        <v>0</v>
      </c>
    </row>
    <row r="159" spans="1:187" s="32" customFormat="1" ht="31.5" x14ac:dyDescent="0.25">
      <c r="A159" s="30" t="s">
        <v>100</v>
      </c>
      <c r="B159" s="31">
        <f t="shared" si="62"/>
        <v>92634</v>
      </c>
      <c r="C159" s="31">
        <f t="shared" si="62"/>
        <v>92634</v>
      </c>
      <c r="D159" s="31">
        <f t="shared" si="62"/>
        <v>0</v>
      </c>
      <c r="E159" s="31">
        <f t="shared" ref="E159:AA159" si="143">SUM(E160:E162)</f>
        <v>0</v>
      </c>
      <c r="F159" s="31">
        <f t="shared" si="143"/>
        <v>0</v>
      </c>
      <c r="G159" s="31">
        <f t="shared" si="63"/>
        <v>0</v>
      </c>
      <c r="H159" s="31">
        <f t="shared" ref="H159" si="144">SUM(H160:H162)</f>
        <v>0</v>
      </c>
      <c r="I159" s="31">
        <f t="shared" si="143"/>
        <v>0</v>
      </c>
      <c r="J159" s="31">
        <f t="shared" si="64"/>
        <v>0</v>
      </c>
      <c r="K159" s="31">
        <f t="shared" ref="K159" si="145">SUM(K160:K162)</f>
        <v>5342</v>
      </c>
      <c r="L159" s="31">
        <f t="shared" si="143"/>
        <v>5342</v>
      </c>
      <c r="M159" s="31">
        <f t="shared" si="65"/>
        <v>0</v>
      </c>
      <c r="N159" s="31">
        <f t="shared" ref="N159" si="146">SUM(N160:N162)</f>
        <v>0</v>
      </c>
      <c r="O159" s="31">
        <f t="shared" si="143"/>
        <v>0</v>
      </c>
      <c r="P159" s="31">
        <f t="shared" si="66"/>
        <v>0</v>
      </c>
      <c r="Q159" s="31">
        <f t="shared" ref="Q159" si="147">SUM(Q160:Q162)</f>
        <v>87292</v>
      </c>
      <c r="R159" s="31">
        <f t="shared" si="143"/>
        <v>87292</v>
      </c>
      <c r="S159" s="31">
        <f t="shared" si="67"/>
        <v>0</v>
      </c>
      <c r="T159" s="31">
        <f t="shared" ref="T159" si="148">SUM(T160:T162)</f>
        <v>0</v>
      </c>
      <c r="U159" s="31">
        <f t="shared" si="143"/>
        <v>0</v>
      </c>
      <c r="V159" s="31">
        <f t="shared" si="68"/>
        <v>0</v>
      </c>
      <c r="W159" s="31">
        <f t="shared" ref="W159" si="149">SUM(W160:W162)</f>
        <v>0</v>
      </c>
      <c r="X159" s="31">
        <f t="shared" si="143"/>
        <v>0</v>
      </c>
      <c r="Y159" s="31">
        <f t="shared" si="69"/>
        <v>0</v>
      </c>
      <c r="Z159" s="31">
        <f t="shared" ref="Z159" si="150">SUM(Z160:Z162)</f>
        <v>0</v>
      </c>
      <c r="AA159" s="31">
        <f t="shared" si="143"/>
        <v>0</v>
      </c>
      <c r="AB159" s="31">
        <f t="shared" si="70"/>
        <v>0</v>
      </c>
    </row>
    <row r="160" spans="1:187" s="32" customFormat="1" ht="47.25" x14ac:dyDescent="0.25">
      <c r="A160" s="37" t="s">
        <v>154</v>
      </c>
      <c r="B160" s="38">
        <f t="shared" si="62"/>
        <v>79688</v>
      </c>
      <c r="C160" s="38">
        <f t="shared" si="62"/>
        <v>79688</v>
      </c>
      <c r="D160" s="38">
        <f t="shared" si="62"/>
        <v>0</v>
      </c>
      <c r="E160" s="38">
        <v>0</v>
      </c>
      <c r="F160" s="38">
        <v>0</v>
      </c>
      <c r="G160" s="38">
        <f t="shared" si="63"/>
        <v>0</v>
      </c>
      <c r="H160" s="38"/>
      <c r="I160" s="38"/>
      <c r="J160" s="38">
        <f t="shared" si="64"/>
        <v>0</v>
      </c>
      <c r="K160" s="38">
        <v>5342</v>
      </c>
      <c r="L160" s="38">
        <v>5342</v>
      </c>
      <c r="M160" s="38">
        <f t="shared" si="65"/>
        <v>0</v>
      </c>
      <c r="N160" s="38"/>
      <c r="O160" s="38"/>
      <c r="P160" s="38">
        <f t="shared" si="66"/>
        <v>0</v>
      </c>
      <c r="Q160" s="38">
        <f>2122+1596+3531+3336+1687+13035+15991+14275+13062+11053-5342</f>
        <v>74346</v>
      </c>
      <c r="R160" s="38">
        <f>2122+1596+3531+3336+1687+13035+15991+14275+13062+11053-5342</f>
        <v>74346</v>
      </c>
      <c r="S160" s="38">
        <f t="shared" si="67"/>
        <v>0</v>
      </c>
      <c r="T160" s="38"/>
      <c r="U160" s="38"/>
      <c r="V160" s="38">
        <f t="shared" si="68"/>
        <v>0</v>
      </c>
      <c r="W160" s="38"/>
      <c r="X160" s="38"/>
      <c r="Y160" s="38">
        <f t="shared" si="69"/>
        <v>0</v>
      </c>
      <c r="Z160" s="38"/>
      <c r="AA160" s="38"/>
      <c r="AB160" s="38">
        <f t="shared" si="70"/>
        <v>0</v>
      </c>
    </row>
    <row r="161" spans="1:187" s="32" customFormat="1" ht="31.5" x14ac:dyDescent="0.25">
      <c r="A161" s="37" t="s">
        <v>155</v>
      </c>
      <c r="B161" s="38">
        <f t="shared" si="62"/>
        <v>3905</v>
      </c>
      <c r="C161" s="38">
        <f t="shared" si="62"/>
        <v>3905</v>
      </c>
      <c r="D161" s="38">
        <f t="shared" si="62"/>
        <v>0</v>
      </c>
      <c r="E161" s="38"/>
      <c r="F161" s="38"/>
      <c r="G161" s="38">
        <f t="shared" si="63"/>
        <v>0</v>
      </c>
      <c r="H161" s="38"/>
      <c r="I161" s="38"/>
      <c r="J161" s="38">
        <f t="shared" si="64"/>
        <v>0</v>
      </c>
      <c r="K161" s="38"/>
      <c r="L161" s="38"/>
      <c r="M161" s="38">
        <f t="shared" si="65"/>
        <v>0</v>
      </c>
      <c r="N161" s="38"/>
      <c r="O161" s="38"/>
      <c r="P161" s="38">
        <f t="shared" si="66"/>
        <v>0</v>
      </c>
      <c r="Q161" s="38">
        <v>3905</v>
      </c>
      <c r="R161" s="38">
        <v>3905</v>
      </c>
      <c r="S161" s="38">
        <f t="shared" si="67"/>
        <v>0</v>
      </c>
      <c r="T161" s="38"/>
      <c r="U161" s="38"/>
      <c r="V161" s="38">
        <f t="shared" si="68"/>
        <v>0</v>
      </c>
      <c r="W161" s="38"/>
      <c r="X161" s="38"/>
      <c r="Y161" s="38">
        <f t="shared" si="69"/>
        <v>0</v>
      </c>
      <c r="Z161" s="38"/>
      <c r="AA161" s="38"/>
      <c r="AB161" s="38">
        <f t="shared" si="70"/>
        <v>0</v>
      </c>
    </row>
    <row r="162" spans="1:187" s="32" customFormat="1" x14ac:dyDescent="0.25">
      <c r="A162" s="37" t="s">
        <v>156</v>
      </c>
      <c r="B162" s="38">
        <f t="shared" si="62"/>
        <v>9041</v>
      </c>
      <c r="C162" s="38">
        <f t="shared" si="62"/>
        <v>9041</v>
      </c>
      <c r="D162" s="38">
        <f t="shared" si="62"/>
        <v>0</v>
      </c>
      <c r="E162" s="38"/>
      <c r="F162" s="38"/>
      <c r="G162" s="38">
        <f t="shared" si="63"/>
        <v>0</v>
      </c>
      <c r="H162" s="38"/>
      <c r="I162" s="38"/>
      <c r="J162" s="38">
        <f t="shared" si="64"/>
        <v>0</v>
      </c>
      <c r="K162" s="38"/>
      <c r="L162" s="38"/>
      <c r="M162" s="38">
        <f t="shared" si="65"/>
        <v>0</v>
      </c>
      <c r="N162" s="38"/>
      <c r="O162" s="38"/>
      <c r="P162" s="38">
        <f t="shared" si="66"/>
        <v>0</v>
      </c>
      <c r="Q162" s="38">
        <f>11170-2129</f>
        <v>9041</v>
      </c>
      <c r="R162" s="38">
        <f>11170-2129</f>
        <v>9041</v>
      </c>
      <c r="S162" s="38">
        <f t="shared" si="67"/>
        <v>0</v>
      </c>
      <c r="T162" s="38"/>
      <c r="U162" s="38"/>
      <c r="V162" s="38">
        <f t="shared" si="68"/>
        <v>0</v>
      </c>
      <c r="W162" s="38"/>
      <c r="X162" s="38"/>
      <c r="Y162" s="38">
        <f t="shared" si="69"/>
        <v>0</v>
      </c>
      <c r="Z162" s="38"/>
      <c r="AA162" s="38"/>
      <c r="AB162" s="38">
        <f t="shared" si="70"/>
        <v>0</v>
      </c>
    </row>
    <row r="163" spans="1:187" s="32" customFormat="1" ht="31.5" x14ac:dyDescent="0.25">
      <c r="A163" s="30" t="s">
        <v>141</v>
      </c>
      <c r="B163" s="31">
        <f t="shared" si="62"/>
        <v>64933</v>
      </c>
      <c r="C163" s="31">
        <f t="shared" si="62"/>
        <v>64933</v>
      </c>
      <c r="D163" s="31">
        <f t="shared" si="62"/>
        <v>0</v>
      </c>
      <c r="E163" s="31">
        <f t="shared" ref="E163" si="151">SUM(E164:E169)</f>
        <v>0</v>
      </c>
      <c r="F163" s="31">
        <f t="shared" ref="F163:AA163" si="152">SUM(F164:F169)</f>
        <v>0</v>
      </c>
      <c r="G163" s="31">
        <f t="shared" si="63"/>
        <v>0</v>
      </c>
      <c r="H163" s="31">
        <f t="shared" ref="H163" si="153">SUM(H164:H169)</f>
        <v>0</v>
      </c>
      <c r="I163" s="31">
        <f t="shared" si="152"/>
        <v>0</v>
      </c>
      <c r="J163" s="31">
        <f t="shared" si="64"/>
        <v>0</v>
      </c>
      <c r="K163" s="31">
        <f t="shared" ref="K163" si="154">SUM(K164:K169)</f>
        <v>0</v>
      </c>
      <c r="L163" s="31">
        <f t="shared" si="152"/>
        <v>0</v>
      </c>
      <c r="M163" s="31">
        <f t="shared" si="65"/>
        <v>0</v>
      </c>
      <c r="N163" s="31">
        <f t="shared" ref="N163" si="155">SUM(N164:N169)</f>
        <v>0</v>
      </c>
      <c r="O163" s="31">
        <f t="shared" si="152"/>
        <v>0</v>
      </c>
      <c r="P163" s="31">
        <f t="shared" si="66"/>
        <v>0</v>
      </c>
      <c r="Q163" s="31">
        <f t="shared" ref="Q163" si="156">SUM(Q164:Q169)</f>
        <v>64933</v>
      </c>
      <c r="R163" s="31">
        <f t="shared" si="152"/>
        <v>64933</v>
      </c>
      <c r="S163" s="31">
        <f t="shared" si="67"/>
        <v>0</v>
      </c>
      <c r="T163" s="31">
        <f t="shared" ref="T163" si="157">SUM(T164:T169)</f>
        <v>0</v>
      </c>
      <c r="U163" s="31">
        <f t="shared" si="152"/>
        <v>0</v>
      </c>
      <c r="V163" s="31">
        <f t="shared" si="68"/>
        <v>0</v>
      </c>
      <c r="W163" s="31">
        <f t="shared" ref="W163" si="158">SUM(W164:W169)</f>
        <v>0</v>
      </c>
      <c r="X163" s="31">
        <f t="shared" si="152"/>
        <v>0</v>
      </c>
      <c r="Y163" s="31">
        <f t="shared" si="69"/>
        <v>0</v>
      </c>
      <c r="Z163" s="31">
        <f t="shared" ref="Z163" si="159">SUM(Z164:Z169)</f>
        <v>0</v>
      </c>
      <c r="AA163" s="31">
        <f t="shared" si="152"/>
        <v>0</v>
      </c>
      <c r="AB163" s="31">
        <f t="shared" si="70"/>
        <v>0</v>
      </c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</row>
    <row r="164" spans="1:187" s="32" customFormat="1" x14ac:dyDescent="0.25">
      <c r="A164" s="37" t="s">
        <v>157</v>
      </c>
      <c r="B164" s="38">
        <f t="shared" ref="B164:D247" si="160">E164+H164+K164+N164+Q164+T164+W164+Z164</f>
        <v>5848</v>
      </c>
      <c r="C164" s="38">
        <f t="shared" si="160"/>
        <v>5848</v>
      </c>
      <c r="D164" s="38">
        <f t="shared" si="160"/>
        <v>0</v>
      </c>
      <c r="E164" s="38"/>
      <c r="F164" s="38"/>
      <c r="G164" s="38">
        <f t="shared" si="63"/>
        <v>0</v>
      </c>
      <c r="H164" s="38"/>
      <c r="I164" s="38"/>
      <c r="J164" s="38">
        <f t="shared" si="64"/>
        <v>0</v>
      </c>
      <c r="K164" s="38"/>
      <c r="L164" s="38"/>
      <c r="M164" s="38">
        <f t="shared" si="65"/>
        <v>0</v>
      </c>
      <c r="N164" s="38"/>
      <c r="O164" s="38"/>
      <c r="P164" s="38">
        <f t="shared" si="66"/>
        <v>0</v>
      </c>
      <c r="Q164" s="38">
        <f>7366-1518</f>
        <v>5848</v>
      </c>
      <c r="R164" s="38">
        <f>7366-1518</f>
        <v>5848</v>
      </c>
      <c r="S164" s="38">
        <f t="shared" si="67"/>
        <v>0</v>
      </c>
      <c r="T164" s="38"/>
      <c r="U164" s="38"/>
      <c r="V164" s="38">
        <f t="shared" si="68"/>
        <v>0</v>
      </c>
      <c r="W164" s="38"/>
      <c r="X164" s="38"/>
      <c r="Y164" s="38">
        <f t="shared" si="69"/>
        <v>0</v>
      </c>
      <c r="Z164" s="38"/>
      <c r="AA164" s="38"/>
      <c r="AB164" s="38">
        <f t="shared" si="70"/>
        <v>0</v>
      </c>
    </row>
    <row r="165" spans="1:187" s="32" customFormat="1" ht="47.25" x14ac:dyDescent="0.25">
      <c r="A165" s="37" t="s">
        <v>158</v>
      </c>
      <c r="B165" s="38">
        <f t="shared" si="160"/>
        <v>28316</v>
      </c>
      <c r="C165" s="38">
        <f t="shared" si="160"/>
        <v>28316</v>
      </c>
      <c r="D165" s="38">
        <f t="shared" si="160"/>
        <v>0</v>
      </c>
      <c r="E165" s="38"/>
      <c r="F165" s="38"/>
      <c r="G165" s="38">
        <f t="shared" si="63"/>
        <v>0</v>
      </c>
      <c r="H165" s="38"/>
      <c r="I165" s="38"/>
      <c r="J165" s="38">
        <f t="shared" si="64"/>
        <v>0</v>
      </c>
      <c r="K165" s="38"/>
      <c r="L165" s="38"/>
      <c r="M165" s="38">
        <f t="shared" si="65"/>
        <v>0</v>
      </c>
      <c r="N165" s="38"/>
      <c r="O165" s="38"/>
      <c r="P165" s="38">
        <f t="shared" si="66"/>
        <v>0</v>
      </c>
      <c r="Q165" s="38">
        <v>28316</v>
      </c>
      <c r="R165" s="38">
        <v>28316</v>
      </c>
      <c r="S165" s="38">
        <f t="shared" si="67"/>
        <v>0</v>
      </c>
      <c r="T165" s="38"/>
      <c r="U165" s="38"/>
      <c r="V165" s="38">
        <f t="shared" si="68"/>
        <v>0</v>
      </c>
      <c r="W165" s="38"/>
      <c r="X165" s="38"/>
      <c r="Y165" s="38">
        <f t="shared" si="69"/>
        <v>0</v>
      </c>
      <c r="Z165" s="38"/>
      <c r="AA165" s="38"/>
      <c r="AB165" s="38">
        <f t="shared" si="70"/>
        <v>0</v>
      </c>
    </row>
    <row r="166" spans="1:187" s="32" customFormat="1" ht="31.5" x14ac:dyDescent="0.25">
      <c r="A166" s="37" t="s">
        <v>159</v>
      </c>
      <c r="B166" s="38">
        <f t="shared" si="160"/>
        <v>10006</v>
      </c>
      <c r="C166" s="38">
        <f t="shared" si="160"/>
        <v>10006</v>
      </c>
      <c r="D166" s="38">
        <f t="shared" si="160"/>
        <v>0</v>
      </c>
      <c r="E166" s="38"/>
      <c r="F166" s="38"/>
      <c r="G166" s="38">
        <f t="shared" si="63"/>
        <v>0</v>
      </c>
      <c r="H166" s="38"/>
      <c r="I166" s="38"/>
      <c r="J166" s="38">
        <f t="shared" si="64"/>
        <v>0</v>
      </c>
      <c r="K166" s="38"/>
      <c r="L166" s="38"/>
      <c r="M166" s="38">
        <f t="shared" si="65"/>
        <v>0</v>
      </c>
      <c r="N166" s="38"/>
      <c r="O166" s="38"/>
      <c r="P166" s="38">
        <f t="shared" si="66"/>
        <v>0</v>
      </c>
      <c r="Q166" s="38">
        <v>10006</v>
      </c>
      <c r="R166" s="38">
        <v>10006</v>
      </c>
      <c r="S166" s="38">
        <f t="shared" si="67"/>
        <v>0</v>
      </c>
      <c r="T166" s="38"/>
      <c r="U166" s="38"/>
      <c r="V166" s="38">
        <f t="shared" si="68"/>
        <v>0</v>
      </c>
      <c r="W166" s="38"/>
      <c r="X166" s="38"/>
      <c r="Y166" s="38">
        <f t="shared" si="69"/>
        <v>0</v>
      </c>
      <c r="Z166" s="38"/>
      <c r="AA166" s="38"/>
      <c r="AB166" s="38">
        <f t="shared" si="70"/>
        <v>0</v>
      </c>
    </row>
    <row r="167" spans="1:187" s="32" customFormat="1" ht="31.5" x14ac:dyDescent="0.25">
      <c r="A167" s="37" t="s">
        <v>160</v>
      </c>
      <c r="B167" s="38">
        <f t="shared" si="160"/>
        <v>4594</v>
      </c>
      <c r="C167" s="38">
        <f t="shared" si="160"/>
        <v>4594</v>
      </c>
      <c r="D167" s="38">
        <f t="shared" si="160"/>
        <v>0</v>
      </c>
      <c r="E167" s="38"/>
      <c r="F167" s="38"/>
      <c r="G167" s="38">
        <f t="shared" si="63"/>
        <v>0</v>
      </c>
      <c r="H167" s="38"/>
      <c r="I167" s="38"/>
      <c r="J167" s="38">
        <f t="shared" si="64"/>
        <v>0</v>
      </c>
      <c r="K167" s="38"/>
      <c r="L167" s="38"/>
      <c r="M167" s="38">
        <f t="shared" si="65"/>
        <v>0</v>
      </c>
      <c r="N167" s="38"/>
      <c r="O167" s="38"/>
      <c r="P167" s="38">
        <f t="shared" si="66"/>
        <v>0</v>
      </c>
      <c r="Q167" s="38">
        <v>4594</v>
      </c>
      <c r="R167" s="38">
        <v>4594</v>
      </c>
      <c r="S167" s="38">
        <f t="shared" si="67"/>
        <v>0</v>
      </c>
      <c r="T167" s="38"/>
      <c r="U167" s="38"/>
      <c r="V167" s="38">
        <f t="shared" si="68"/>
        <v>0</v>
      </c>
      <c r="W167" s="38"/>
      <c r="X167" s="38"/>
      <c r="Y167" s="38">
        <f t="shared" si="69"/>
        <v>0</v>
      </c>
      <c r="Z167" s="38"/>
      <c r="AA167" s="38"/>
      <c r="AB167" s="38">
        <f t="shared" si="70"/>
        <v>0</v>
      </c>
    </row>
    <row r="168" spans="1:187" s="32" customFormat="1" ht="31.5" x14ac:dyDescent="0.25">
      <c r="A168" s="37" t="s">
        <v>161</v>
      </c>
      <c r="B168" s="38">
        <f t="shared" si="160"/>
        <v>10006</v>
      </c>
      <c r="C168" s="38">
        <f t="shared" si="160"/>
        <v>10006</v>
      </c>
      <c r="D168" s="38">
        <f t="shared" si="160"/>
        <v>0</v>
      </c>
      <c r="E168" s="38"/>
      <c r="F168" s="38"/>
      <c r="G168" s="38">
        <f t="shared" si="63"/>
        <v>0</v>
      </c>
      <c r="H168" s="38"/>
      <c r="I168" s="38"/>
      <c r="J168" s="38">
        <f t="shared" si="64"/>
        <v>0</v>
      </c>
      <c r="K168" s="38"/>
      <c r="L168" s="38"/>
      <c r="M168" s="38">
        <f t="shared" si="65"/>
        <v>0</v>
      </c>
      <c r="N168" s="38"/>
      <c r="O168" s="38"/>
      <c r="P168" s="38">
        <f t="shared" si="66"/>
        <v>0</v>
      </c>
      <c r="Q168" s="38">
        <v>10006</v>
      </c>
      <c r="R168" s="38">
        <v>10006</v>
      </c>
      <c r="S168" s="38">
        <f t="shared" si="67"/>
        <v>0</v>
      </c>
      <c r="T168" s="38"/>
      <c r="U168" s="38"/>
      <c r="V168" s="38">
        <f t="shared" si="68"/>
        <v>0</v>
      </c>
      <c r="W168" s="38"/>
      <c r="X168" s="38"/>
      <c r="Y168" s="38">
        <f t="shared" si="69"/>
        <v>0</v>
      </c>
      <c r="Z168" s="38"/>
      <c r="AA168" s="38"/>
      <c r="AB168" s="38">
        <f t="shared" si="70"/>
        <v>0</v>
      </c>
    </row>
    <row r="169" spans="1:187" s="32" customFormat="1" ht="31.5" x14ac:dyDescent="0.25">
      <c r="A169" s="37" t="s">
        <v>162</v>
      </c>
      <c r="B169" s="38">
        <f t="shared" si="160"/>
        <v>6163</v>
      </c>
      <c r="C169" s="38">
        <f t="shared" si="160"/>
        <v>6163</v>
      </c>
      <c r="D169" s="38">
        <f t="shared" si="160"/>
        <v>0</v>
      </c>
      <c r="E169" s="38"/>
      <c r="F169" s="38"/>
      <c r="G169" s="38">
        <f t="shared" si="63"/>
        <v>0</v>
      </c>
      <c r="H169" s="38"/>
      <c r="I169" s="38"/>
      <c r="J169" s="38">
        <f t="shared" si="64"/>
        <v>0</v>
      </c>
      <c r="K169" s="38"/>
      <c r="L169" s="38"/>
      <c r="M169" s="38">
        <f t="shared" si="65"/>
        <v>0</v>
      </c>
      <c r="N169" s="38"/>
      <c r="O169" s="38"/>
      <c r="P169" s="38">
        <f t="shared" si="66"/>
        <v>0</v>
      </c>
      <c r="Q169" s="38">
        <v>6163</v>
      </c>
      <c r="R169" s="38">
        <v>6163</v>
      </c>
      <c r="S169" s="38">
        <f t="shared" si="67"/>
        <v>0</v>
      </c>
      <c r="T169" s="38"/>
      <c r="U169" s="38"/>
      <c r="V169" s="38">
        <f t="shared" si="68"/>
        <v>0</v>
      </c>
      <c r="W169" s="38"/>
      <c r="X169" s="38"/>
      <c r="Y169" s="38">
        <f t="shared" si="69"/>
        <v>0</v>
      </c>
      <c r="Z169" s="38"/>
      <c r="AA169" s="38"/>
      <c r="AB169" s="38">
        <f t="shared" si="70"/>
        <v>0</v>
      </c>
    </row>
    <row r="170" spans="1:187" s="32" customFormat="1" ht="31.5" x14ac:dyDescent="0.25">
      <c r="A170" s="30" t="s">
        <v>60</v>
      </c>
      <c r="B170" s="31">
        <f t="shared" si="160"/>
        <v>542040</v>
      </c>
      <c r="C170" s="31">
        <f t="shared" si="160"/>
        <v>548040</v>
      </c>
      <c r="D170" s="31">
        <f t="shared" si="160"/>
        <v>6000</v>
      </c>
      <c r="E170" s="31">
        <f t="shared" ref="E170:AB170" si="161">SUM(E171,E183,E201,E205,E213)</f>
        <v>0</v>
      </c>
      <c r="F170" s="31">
        <f t="shared" si="161"/>
        <v>0</v>
      </c>
      <c r="G170" s="31">
        <f t="shared" si="161"/>
        <v>0</v>
      </c>
      <c r="H170" s="31">
        <f t="shared" si="161"/>
        <v>0</v>
      </c>
      <c r="I170" s="31">
        <f t="shared" si="161"/>
        <v>0</v>
      </c>
      <c r="J170" s="31">
        <f t="shared" si="161"/>
        <v>0</v>
      </c>
      <c r="K170" s="31">
        <f t="shared" si="161"/>
        <v>0</v>
      </c>
      <c r="L170" s="31">
        <f t="shared" si="161"/>
        <v>0</v>
      </c>
      <c r="M170" s="31">
        <f t="shared" si="161"/>
        <v>0</v>
      </c>
      <c r="N170" s="31">
        <f t="shared" si="161"/>
        <v>265596</v>
      </c>
      <c r="O170" s="31">
        <f t="shared" si="161"/>
        <v>271596</v>
      </c>
      <c r="P170" s="31">
        <f t="shared" si="161"/>
        <v>6000</v>
      </c>
      <c r="Q170" s="31">
        <f t="shared" si="161"/>
        <v>274178</v>
      </c>
      <c r="R170" s="31">
        <f t="shared" si="161"/>
        <v>274178</v>
      </c>
      <c r="S170" s="31">
        <f t="shared" si="161"/>
        <v>0</v>
      </c>
      <c r="T170" s="31">
        <f t="shared" si="161"/>
        <v>0</v>
      </c>
      <c r="U170" s="31">
        <f t="shared" si="161"/>
        <v>0</v>
      </c>
      <c r="V170" s="31">
        <f t="shared" si="161"/>
        <v>0</v>
      </c>
      <c r="W170" s="31">
        <f t="shared" si="161"/>
        <v>2266</v>
      </c>
      <c r="X170" s="31">
        <f t="shared" si="161"/>
        <v>2266</v>
      </c>
      <c r="Y170" s="31">
        <f t="shared" si="161"/>
        <v>0</v>
      </c>
      <c r="Z170" s="31">
        <f t="shared" si="161"/>
        <v>0</v>
      </c>
      <c r="AA170" s="31">
        <f t="shared" si="161"/>
        <v>0</v>
      </c>
      <c r="AB170" s="31">
        <f t="shared" si="161"/>
        <v>0</v>
      </c>
    </row>
    <row r="171" spans="1:187" s="32" customFormat="1" ht="31.5" x14ac:dyDescent="0.25">
      <c r="A171" s="30" t="s">
        <v>94</v>
      </c>
      <c r="B171" s="31">
        <f t="shared" si="160"/>
        <v>123469</v>
      </c>
      <c r="C171" s="31">
        <f t="shared" si="160"/>
        <v>123469</v>
      </c>
      <c r="D171" s="31">
        <f t="shared" si="160"/>
        <v>0</v>
      </c>
      <c r="E171" s="31">
        <f>SUM(E172:E182)</f>
        <v>0</v>
      </c>
      <c r="F171" s="31">
        <f>SUM(F172:F182)</f>
        <v>0</v>
      </c>
      <c r="G171" s="31">
        <f t="shared" si="63"/>
        <v>0</v>
      </c>
      <c r="H171" s="31">
        <f>SUM(H172:H182)</f>
        <v>0</v>
      </c>
      <c r="I171" s="31">
        <f>SUM(I172:I182)</f>
        <v>0</v>
      </c>
      <c r="J171" s="31">
        <f t="shared" si="64"/>
        <v>0</v>
      </c>
      <c r="K171" s="31">
        <f>SUM(K172:K182)</f>
        <v>0</v>
      </c>
      <c r="L171" s="31">
        <f>SUM(L172:L182)</f>
        <v>0</v>
      </c>
      <c r="M171" s="31">
        <f t="shared" si="65"/>
        <v>0</v>
      </c>
      <c r="N171" s="31">
        <f>SUM(N172:N182)</f>
        <v>104471</v>
      </c>
      <c r="O171" s="31">
        <f>SUM(O172:O182)</f>
        <v>104471</v>
      </c>
      <c r="P171" s="31">
        <f t="shared" si="66"/>
        <v>0</v>
      </c>
      <c r="Q171" s="31">
        <f>SUM(Q172:Q182)</f>
        <v>18998</v>
      </c>
      <c r="R171" s="31">
        <f>SUM(R172:R182)</f>
        <v>18998</v>
      </c>
      <c r="S171" s="31">
        <f t="shared" si="67"/>
        <v>0</v>
      </c>
      <c r="T171" s="31">
        <f>SUM(T172:T182)</f>
        <v>0</v>
      </c>
      <c r="U171" s="31">
        <f>SUM(U172:U182)</f>
        <v>0</v>
      </c>
      <c r="V171" s="31">
        <f t="shared" si="68"/>
        <v>0</v>
      </c>
      <c r="W171" s="31">
        <f>SUM(W172:W182)</f>
        <v>0</v>
      </c>
      <c r="X171" s="31">
        <f>SUM(X172:X182)</f>
        <v>0</v>
      </c>
      <c r="Y171" s="31">
        <f t="shared" si="69"/>
        <v>0</v>
      </c>
      <c r="Z171" s="31">
        <f>SUM(Z172:Z182)</f>
        <v>0</v>
      </c>
      <c r="AA171" s="31">
        <f>SUM(AA172:AA182)</f>
        <v>0</v>
      </c>
      <c r="AB171" s="31">
        <f t="shared" si="70"/>
        <v>0</v>
      </c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</row>
    <row r="172" spans="1:187" s="32" customFormat="1" ht="31.5" x14ac:dyDescent="0.25">
      <c r="A172" s="37" t="s">
        <v>163</v>
      </c>
      <c r="B172" s="38">
        <f t="shared" si="160"/>
        <v>720</v>
      </c>
      <c r="C172" s="38">
        <f t="shared" si="160"/>
        <v>720</v>
      </c>
      <c r="D172" s="38">
        <f t="shared" si="160"/>
        <v>0</v>
      </c>
      <c r="E172" s="38"/>
      <c r="F172" s="38"/>
      <c r="G172" s="38">
        <f t="shared" ref="G172:G253" si="162">F172-E172</f>
        <v>0</v>
      </c>
      <c r="H172" s="38"/>
      <c r="I172" s="38"/>
      <c r="J172" s="38">
        <f t="shared" ref="J172:J253" si="163">I172-H172</f>
        <v>0</v>
      </c>
      <c r="K172" s="38">
        <v>0</v>
      </c>
      <c r="L172" s="38">
        <v>0</v>
      </c>
      <c r="M172" s="38">
        <f t="shared" ref="M172:M253" si="164">L172-K172</f>
        <v>0</v>
      </c>
      <c r="N172" s="38">
        <v>0</v>
      </c>
      <c r="O172" s="38">
        <v>0</v>
      </c>
      <c r="P172" s="38">
        <f t="shared" ref="P172:P253" si="165">O172-N172</f>
        <v>0</v>
      </c>
      <c r="Q172" s="38">
        <v>720</v>
      </c>
      <c r="R172" s="38">
        <v>720</v>
      </c>
      <c r="S172" s="38">
        <f t="shared" ref="S172:S253" si="166">R172-Q172</f>
        <v>0</v>
      </c>
      <c r="T172" s="38"/>
      <c r="U172" s="38"/>
      <c r="V172" s="38">
        <f t="shared" ref="V172:V253" si="167">U172-T172</f>
        <v>0</v>
      </c>
      <c r="W172" s="38"/>
      <c r="X172" s="38"/>
      <c r="Y172" s="38">
        <f t="shared" ref="Y172:Y253" si="168">X172-W172</f>
        <v>0</v>
      </c>
      <c r="Z172" s="38"/>
      <c r="AA172" s="38"/>
      <c r="AB172" s="38">
        <f t="shared" ref="AB172:AB253" si="169">AA172-Z172</f>
        <v>0</v>
      </c>
    </row>
    <row r="173" spans="1:187" s="29" customFormat="1" ht="31.5" x14ac:dyDescent="0.25">
      <c r="A173" s="40" t="s">
        <v>164</v>
      </c>
      <c r="B173" s="45">
        <f t="shared" si="160"/>
        <v>1320</v>
      </c>
      <c r="C173" s="45">
        <f t="shared" si="160"/>
        <v>1320</v>
      </c>
      <c r="D173" s="45">
        <f t="shared" si="160"/>
        <v>0</v>
      </c>
      <c r="E173" s="45"/>
      <c r="F173" s="45"/>
      <c r="G173" s="45">
        <f t="shared" si="162"/>
        <v>0</v>
      </c>
      <c r="H173" s="45"/>
      <c r="I173" s="45"/>
      <c r="J173" s="45">
        <f t="shared" si="163"/>
        <v>0</v>
      </c>
      <c r="K173" s="45">
        <v>0</v>
      </c>
      <c r="L173" s="45">
        <v>0</v>
      </c>
      <c r="M173" s="45">
        <f t="shared" si="164"/>
        <v>0</v>
      </c>
      <c r="N173" s="45">
        <v>0</v>
      </c>
      <c r="O173" s="45">
        <v>0</v>
      </c>
      <c r="P173" s="45">
        <f t="shared" si="165"/>
        <v>0</v>
      </c>
      <c r="Q173" s="45">
        <v>1320</v>
      </c>
      <c r="R173" s="45">
        <v>1320</v>
      </c>
      <c r="S173" s="45">
        <f t="shared" si="166"/>
        <v>0</v>
      </c>
      <c r="T173" s="45"/>
      <c r="U173" s="45"/>
      <c r="V173" s="45">
        <f t="shared" si="167"/>
        <v>0</v>
      </c>
      <c r="W173" s="45"/>
      <c r="X173" s="45"/>
      <c r="Y173" s="45">
        <f t="shared" si="168"/>
        <v>0</v>
      </c>
      <c r="Z173" s="45"/>
      <c r="AA173" s="45"/>
      <c r="AB173" s="45">
        <f t="shared" si="169"/>
        <v>0</v>
      </c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  <c r="FW173" s="32"/>
      <c r="FX173" s="32"/>
      <c r="FY173" s="32"/>
      <c r="FZ173" s="32"/>
      <c r="GA173" s="32"/>
      <c r="GB173" s="32"/>
      <c r="GC173" s="32"/>
      <c r="GD173" s="32"/>
      <c r="GE173" s="32"/>
    </row>
    <row r="174" spans="1:187" s="29" customFormat="1" ht="31.5" x14ac:dyDescent="0.25">
      <c r="A174" s="40" t="s">
        <v>165</v>
      </c>
      <c r="B174" s="45">
        <f t="shared" si="160"/>
        <v>720</v>
      </c>
      <c r="C174" s="45">
        <f t="shared" si="160"/>
        <v>720</v>
      </c>
      <c r="D174" s="45">
        <f t="shared" si="160"/>
        <v>0</v>
      </c>
      <c r="E174" s="45"/>
      <c r="F174" s="45"/>
      <c r="G174" s="45">
        <f t="shared" si="162"/>
        <v>0</v>
      </c>
      <c r="H174" s="45"/>
      <c r="I174" s="45"/>
      <c r="J174" s="45">
        <f t="shared" si="163"/>
        <v>0</v>
      </c>
      <c r="K174" s="45">
        <v>0</v>
      </c>
      <c r="L174" s="45">
        <v>0</v>
      </c>
      <c r="M174" s="45">
        <f t="shared" si="164"/>
        <v>0</v>
      </c>
      <c r="N174" s="45">
        <v>0</v>
      </c>
      <c r="O174" s="45">
        <v>0</v>
      </c>
      <c r="P174" s="45">
        <f t="shared" si="165"/>
        <v>0</v>
      </c>
      <c r="Q174" s="45">
        <v>720</v>
      </c>
      <c r="R174" s="45">
        <v>720</v>
      </c>
      <c r="S174" s="45">
        <f t="shared" si="166"/>
        <v>0</v>
      </c>
      <c r="T174" s="45"/>
      <c r="U174" s="45"/>
      <c r="V174" s="45">
        <f t="shared" si="167"/>
        <v>0</v>
      </c>
      <c r="W174" s="45"/>
      <c r="X174" s="45"/>
      <c r="Y174" s="45">
        <f t="shared" si="168"/>
        <v>0</v>
      </c>
      <c r="Z174" s="45"/>
      <c r="AA174" s="45"/>
      <c r="AB174" s="45">
        <f t="shared" si="169"/>
        <v>0</v>
      </c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  <c r="FB174" s="32"/>
      <c r="FC174" s="32"/>
      <c r="FD174" s="32"/>
      <c r="FE174" s="32"/>
      <c r="FF174" s="32"/>
      <c r="FG174" s="32"/>
      <c r="FH174" s="32"/>
      <c r="FI174" s="32"/>
      <c r="FJ174" s="32"/>
      <c r="FK174" s="32"/>
      <c r="FL174" s="32"/>
      <c r="FM174" s="32"/>
      <c r="FN174" s="32"/>
      <c r="FO174" s="32"/>
      <c r="FP174" s="32"/>
      <c r="FQ174" s="32"/>
      <c r="FR174" s="32"/>
      <c r="FS174" s="32"/>
      <c r="FT174" s="32"/>
      <c r="FU174" s="32"/>
      <c r="FV174" s="32"/>
      <c r="FW174" s="32"/>
      <c r="FX174" s="32"/>
      <c r="FY174" s="32"/>
      <c r="FZ174" s="32"/>
      <c r="GA174" s="32"/>
      <c r="GB174" s="32"/>
      <c r="GC174" s="32"/>
      <c r="GD174" s="32"/>
      <c r="GE174" s="32"/>
    </row>
    <row r="175" spans="1:187" s="29" customFormat="1" ht="31.5" x14ac:dyDescent="0.25">
      <c r="A175" s="40" t="s">
        <v>166</v>
      </c>
      <c r="B175" s="45">
        <f t="shared" si="160"/>
        <v>12355</v>
      </c>
      <c r="C175" s="45">
        <f t="shared" si="160"/>
        <v>12355</v>
      </c>
      <c r="D175" s="45">
        <f t="shared" si="160"/>
        <v>0</v>
      </c>
      <c r="E175" s="45"/>
      <c r="F175" s="45"/>
      <c r="G175" s="45">
        <f t="shared" si="162"/>
        <v>0</v>
      </c>
      <c r="H175" s="45"/>
      <c r="I175" s="45"/>
      <c r="J175" s="45">
        <f t="shared" si="163"/>
        <v>0</v>
      </c>
      <c r="K175" s="45">
        <v>0</v>
      </c>
      <c r="L175" s="45">
        <v>0</v>
      </c>
      <c r="M175" s="45">
        <f t="shared" si="164"/>
        <v>0</v>
      </c>
      <c r="N175" s="45">
        <v>0</v>
      </c>
      <c r="O175" s="45">
        <v>0</v>
      </c>
      <c r="P175" s="45">
        <f t="shared" si="165"/>
        <v>0</v>
      </c>
      <c r="Q175" s="45">
        <v>12355</v>
      </c>
      <c r="R175" s="45">
        <v>12355</v>
      </c>
      <c r="S175" s="45">
        <f t="shared" si="166"/>
        <v>0</v>
      </c>
      <c r="T175" s="45"/>
      <c r="U175" s="45"/>
      <c r="V175" s="45">
        <f t="shared" si="167"/>
        <v>0</v>
      </c>
      <c r="W175" s="45"/>
      <c r="X175" s="45"/>
      <c r="Y175" s="45">
        <f t="shared" si="168"/>
        <v>0</v>
      </c>
      <c r="Z175" s="45"/>
      <c r="AA175" s="45"/>
      <c r="AB175" s="45">
        <f t="shared" si="169"/>
        <v>0</v>
      </c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</row>
    <row r="176" spans="1:187" s="29" customFormat="1" ht="47.25" x14ac:dyDescent="0.25">
      <c r="A176" s="40" t="s">
        <v>167</v>
      </c>
      <c r="B176" s="45">
        <f t="shared" si="160"/>
        <v>1889</v>
      </c>
      <c r="C176" s="45">
        <f t="shared" si="160"/>
        <v>1889</v>
      </c>
      <c r="D176" s="45">
        <f t="shared" si="160"/>
        <v>0</v>
      </c>
      <c r="E176" s="45"/>
      <c r="F176" s="45"/>
      <c r="G176" s="45">
        <f t="shared" si="162"/>
        <v>0</v>
      </c>
      <c r="H176" s="45"/>
      <c r="I176" s="45"/>
      <c r="J176" s="45">
        <f t="shared" si="163"/>
        <v>0</v>
      </c>
      <c r="K176" s="45">
        <v>0</v>
      </c>
      <c r="L176" s="45">
        <v>0</v>
      </c>
      <c r="M176" s="45">
        <f t="shared" si="164"/>
        <v>0</v>
      </c>
      <c r="N176" s="45">
        <v>0</v>
      </c>
      <c r="O176" s="45">
        <v>0</v>
      </c>
      <c r="P176" s="45">
        <f t="shared" si="165"/>
        <v>0</v>
      </c>
      <c r="Q176" s="45">
        <f>929+960</f>
        <v>1889</v>
      </c>
      <c r="R176" s="45">
        <f>929+960</f>
        <v>1889</v>
      </c>
      <c r="S176" s="45">
        <f t="shared" si="166"/>
        <v>0</v>
      </c>
      <c r="T176" s="45"/>
      <c r="U176" s="45"/>
      <c r="V176" s="45">
        <f t="shared" si="167"/>
        <v>0</v>
      </c>
      <c r="W176" s="45"/>
      <c r="X176" s="45"/>
      <c r="Y176" s="45">
        <f t="shared" si="168"/>
        <v>0</v>
      </c>
      <c r="Z176" s="45"/>
      <c r="AA176" s="45"/>
      <c r="AB176" s="45">
        <f t="shared" si="169"/>
        <v>0</v>
      </c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  <c r="FB176" s="32"/>
      <c r="FC176" s="32"/>
      <c r="FD176" s="32"/>
      <c r="FE176" s="32"/>
      <c r="FF176" s="32"/>
      <c r="FG176" s="32"/>
      <c r="FH176" s="32"/>
      <c r="FI176" s="32"/>
      <c r="FJ176" s="32"/>
      <c r="FK176" s="32"/>
      <c r="FL176" s="32"/>
      <c r="FM176" s="32"/>
      <c r="FN176" s="32"/>
      <c r="FO176" s="32"/>
      <c r="FP176" s="32"/>
      <c r="FQ176" s="32"/>
      <c r="FR176" s="32"/>
      <c r="FS176" s="32"/>
      <c r="FT176" s="32"/>
      <c r="FU176" s="32"/>
      <c r="FV176" s="32"/>
      <c r="FW176" s="32"/>
      <c r="FX176" s="32"/>
      <c r="FY176" s="32"/>
      <c r="FZ176" s="32"/>
      <c r="GA176" s="32"/>
      <c r="GB176" s="32"/>
      <c r="GC176" s="32"/>
      <c r="GD176" s="32"/>
      <c r="GE176" s="32"/>
    </row>
    <row r="177" spans="1:187" s="29" customFormat="1" ht="31.5" x14ac:dyDescent="0.25">
      <c r="A177" s="40" t="s">
        <v>168</v>
      </c>
      <c r="B177" s="45">
        <f t="shared" si="160"/>
        <v>1994</v>
      </c>
      <c r="C177" s="45">
        <f t="shared" si="160"/>
        <v>1994</v>
      </c>
      <c r="D177" s="45">
        <f t="shared" si="160"/>
        <v>0</v>
      </c>
      <c r="E177" s="45"/>
      <c r="F177" s="45"/>
      <c r="G177" s="45">
        <f t="shared" si="162"/>
        <v>0</v>
      </c>
      <c r="H177" s="45"/>
      <c r="I177" s="45"/>
      <c r="J177" s="45">
        <f t="shared" si="163"/>
        <v>0</v>
      </c>
      <c r="K177" s="45">
        <v>0</v>
      </c>
      <c r="L177" s="45">
        <v>0</v>
      </c>
      <c r="M177" s="45">
        <f t="shared" si="164"/>
        <v>0</v>
      </c>
      <c r="N177" s="45">
        <v>0</v>
      </c>
      <c r="O177" s="45">
        <v>0</v>
      </c>
      <c r="P177" s="45">
        <f t="shared" si="165"/>
        <v>0</v>
      </c>
      <c r="Q177" s="45">
        <v>1994</v>
      </c>
      <c r="R177" s="45">
        <v>1994</v>
      </c>
      <c r="S177" s="45">
        <f t="shared" si="166"/>
        <v>0</v>
      </c>
      <c r="T177" s="45"/>
      <c r="U177" s="45"/>
      <c r="V177" s="45">
        <f t="shared" si="167"/>
        <v>0</v>
      </c>
      <c r="W177" s="45"/>
      <c r="X177" s="45"/>
      <c r="Y177" s="45">
        <f t="shared" si="168"/>
        <v>0</v>
      </c>
      <c r="Z177" s="45"/>
      <c r="AA177" s="45"/>
      <c r="AB177" s="45">
        <f t="shared" si="169"/>
        <v>0</v>
      </c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  <c r="FW177" s="32"/>
      <c r="FX177" s="32"/>
      <c r="FY177" s="32"/>
      <c r="FZ177" s="32"/>
      <c r="GA177" s="32"/>
      <c r="GB177" s="32"/>
      <c r="GC177" s="32"/>
      <c r="GD177" s="32"/>
      <c r="GE177" s="32"/>
    </row>
    <row r="178" spans="1:187" s="32" customFormat="1" ht="63" x14ac:dyDescent="0.25">
      <c r="A178" s="40" t="s">
        <v>169</v>
      </c>
      <c r="B178" s="35">
        <f t="shared" si="160"/>
        <v>30000</v>
      </c>
      <c r="C178" s="35">
        <f t="shared" si="160"/>
        <v>30000</v>
      </c>
      <c r="D178" s="35">
        <f t="shared" si="160"/>
        <v>0</v>
      </c>
      <c r="E178" s="35"/>
      <c r="F178" s="35"/>
      <c r="G178" s="35">
        <f t="shared" si="162"/>
        <v>0</v>
      </c>
      <c r="H178" s="35"/>
      <c r="I178" s="35"/>
      <c r="J178" s="35">
        <f t="shared" si="163"/>
        <v>0</v>
      </c>
      <c r="K178" s="35">
        <v>0</v>
      </c>
      <c r="L178" s="35">
        <v>0</v>
      </c>
      <c r="M178" s="35">
        <f t="shared" si="164"/>
        <v>0</v>
      </c>
      <c r="N178" s="35">
        <v>30000</v>
      </c>
      <c r="O178" s="35">
        <v>30000</v>
      </c>
      <c r="P178" s="35">
        <f t="shared" si="165"/>
        <v>0</v>
      </c>
      <c r="Q178" s="35">
        <v>0</v>
      </c>
      <c r="R178" s="35">
        <v>0</v>
      </c>
      <c r="S178" s="35">
        <f t="shared" si="166"/>
        <v>0</v>
      </c>
      <c r="T178" s="35"/>
      <c r="U178" s="35"/>
      <c r="V178" s="35">
        <f t="shared" si="167"/>
        <v>0</v>
      </c>
      <c r="W178" s="35"/>
      <c r="X178" s="35"/>
      <c r="Y178" s="35">
        <f t="shared" si="168"/>
        <v>0</v>
      </c>
      <c r="Z178" s="35"/>
      <c r="AA178" s="35"/>
      <c r="AB178" s="35">
        <f t="shared" si="169"/>
        <v>0</v>
      </c>
    </row>
    <row r="179" spans="1:187" s="32" customFormat="1" ht="63" x14ac:dyDescent="0.25">
      <c r="A179" s="40" t="s">
        <v>170</v>
      </c>
      <c r="B179" s="35">
        <f t="shared" si="160"/>
        <v>52246</v>
      </c>
      <c r="C179" s="35">
        <f t="shared" si="160"/>
        <v>52246</v>
      </c>
      <c r="D179" s="35">
        <f t="shared" si="160"/>
        <v>0</v>
      </c>
      <c r="E179" s="35"/>
      <c r="F179" s="35"/>
      <c r="G179" s="35">
        <f t="shared" si="162"/>
        <v>0</v>
      </c>
      <c r="H179" s="35"/>
      <c r="I179" s="35"/>
      <c r="J179" s="35">
        <f t="shared" si="163"/>
        <v>0</v>
      </c>
      <c r="K179" s="35">
        <v>0</v>
      </c>
      <c r="L179" s="35">
        <v>0</v>
      </c>
      <c r="M179" s="35">
        <f t="shared" si="164"/>
        <v>0</v>
      </c>
      <c r="N179" s="35">
        <v>52246</v>
      </c>
      <c r="O179" s="35">
        <v>52246</v>
      </c>
      <c r="P179" s="35">
        <f t="shared" si="165"/>
        <v>0</v>
      </c>
      <c r="Q179" s="35">
        <v>0</v>
      </c>
      <c r="R179" s="35">
        <v>0</v>
      </c>
      <c r="S179" s="35">
        <f t="shared" si="166"/>
        <v>0</v>
      </c>
      <c r="T179" s="35"/>
      <c r="U179" s="35"/>
      <c r="V179" s="35">
        <f t="shared" si="167"/>
        <v>0</v>
      </c>
      <c r="W179" s="35"/>
      <c r="X179" s="35"/>
      <c r="Y179" s="35">
        <f t="shared" si="168"/>
        <v>0</v>
      </c>
      <c r="Z179" s="35"/>
      <c r="AA179" s="35"/>
      <c r="AB179" s="35">
        <f t="shared" si="169"/>
        <v>0</v>
      </c>
    </row>
    <row r="180" spans="1:187" s="32" customFormat="1" ht="94.5" x14ac:dyDescent="0.25">
      <c r="A180" s="40" t="s">
        <v>171</v>
      </c>
      <c r="B180" s="35">
        <f t="shared" si="160"/>
        <v>9000</v>
      </c>
      <c r="C180" s="35">
        <f t="shared" si="160"/>
        <v>9000</v>
      </c>
      <c r="D180" s="35">
        <f t="shared" si="160"/>
        <v>0</v>
      </c>
      <c r="E180" s="35"/>
      <c r="F180" s="35"/>
      <c r="G180" s="35">
        <f t="shared" si="162"/>
        <v>0</v>
      </c>
      <c r="H180" s="35"/>
      <c r="I180" s="35"/>
      <c r="J180" s="35">
        <f t="shared" si="163"/>
        <v>0</v>
      </c>
      <c r="K180" s="35">
        <v>0</v>
      </c>
      <c r="L180" s="35">
        <v>0</v>
      </c>
      <c r="M180" s="35">
        <f t="shared" si="164"/>
        <v>0</v>
      </c>
      <c r="N180" s="35">
        <v>9000</v>
      </c>
      <c r="O180" s="35">
        <v>9000</v>
      </c>
      <c r="P180" s="35">
        <f t="shared" si="165"/>
        <v>0</v>
      </c>
      <c r="Q180" s="35">
        <v>0</v>
      </c>
      <c r="R180" s="35">
        <v>0</v>
      </c>
      <c r="S180" s="35">
        <f t="shared" si="166"/>
        <v>0</v>
      </c>
      <c r="T180" s="35"/>
      <c r="U180" s="35"/>
      <c r="V180" s="35">
        <f t="shared" si="167"/>
        <v>0</v>
      </c>
      <c r="W180" s="35"/>
      <c r="X180" s="35"/>
      <c r="Y180" s="35">
        <f t="shared" si="168"/>
        <v>0</v>
      </c>
      <c r="Z180" s="35"/>
      <c r="AA180" s="35"/>
      <c r="AB180" s="35">
        <f t="shared" si="169"/>
        <v>0</v>
      </c>
    </row>
    <row r="181" spans="1:187" s="32" customFormat="1" ht="78.75" x14ac:dyDescent="0.25">
      <c r="A181" s="40" t="s">
        <v>172</v>
      </c>
      <c r="B181" s="35">
        <f t="shared" si="160"/>
        <v>2000</v>
      </c>
      <c r="C181" s="35">
        <f t="shared" si="160"/>
        <v>2000</v>
      </c>
      <c r="D181" s="35">
        <f t="shared" si="160"/>
        <v>0</v>
      </c>
      <c r="E181" s="35"/>
      <c r="F181" s="35"/>
      <c r="G181" s="35">
        <f t="shared" si="162"/>
        <v>0</v>
      </c>
      <c r="H181" s="35"/>
      <c r="I181" s="35"/>
      <c r="J181" s="35">
        <f t="shared" si="163"/>
        <v>0</v>
      </c>
      <c r="K181" s="35">
        <v>0</v>
      </c>
      <c r="L181" s="35">
        <v>0</v>
      </c>
      <c r="M181" s="35">
        <f t="shared" si="164"/>
        <v>0</v>
      </c>
      <c r="N181" s="35">
        <v>2000</v>
      </c>
      <c r="O181" s="35">
        <v>2000</v>
      </c>
      <c r="P181" s="35">
        <f t="shared" si="165"/>
        <v>0</v>
      </c>
      <c r="Q181" s="35">
        <v>0</v>
      </c>
      <c r="R181" s="35">
        <v>0</v>
      </c>
      <c r="S181" s="35">
        <f t="shared" si="166"/>
        <v>0</v>
      </c>
      <c r="T181" s="35"/>
      <c r="U181" s="35"/>
      <c r="V181" s="35">
        <f t="shared" si="167"/>
        <v>0</v>
      </c>
      <c r="W181" s="35"/>
      <c r="X181" s="35"/>
      <c r="Y181" s="35">
        <f t="shared" si="168"/>
        <v>0</v>
      </c>
      <c r="Z181" s="35"/>
      <c r="AA181" s="35"/>
      <c r="AB181" s="35">
        <f t="shared" si="169"/>
        <v>0</v>
      </c>
    </row>
    <row r="182" spans="1:187" s="32" customFormat="1" ht="110.25" x14ac:dyDescent="0.25">
      <c r="A182" s="40" t="s">
        <v>173</v>
      </c>
      <c r="B182" s="35">
        <f t="shared" si="160"/>
        <v>11225</v>
      </c>
      <c r="C182" s="35">
        <f t="shared" si="160"/>
        <v>11225</v>
      </c>
      <c r="D182" s="35">
        <f t="shared" si="160"/>
        <v>0</v>
      </c>
      <c r="E182" s="35"/>
      <c r="F182" s="35"/>
      <c r="G182" s="35">
        <f t="shared" si="162"/>
        <v>0</v>
      </c>
      <c r="H182" s="35"/>
      <c r="I182" s="35"/>
      <c r="J182" s="35">
        <f t="shared" si="163"/>
        <v>0</v>
      </c>
      <c r="K182" s="35">
        <v>0</v>
      </c>
      <c r="L182" s="35">
        <v>0</v>
      </c>
      <c r="M182" s="35">
        <f t="shared" si="164"/>
        <v>0</v>
      </c>
      <c r="N182" s="35">
        <v>11225</v>
      </c>
      <c r="O182" s="35">
        <v>11225</v>
      </c>
      <c r="P182" s="35">
        <f t="shared" si="165"/>
        <v>0</v>
      </c>
      <c r="Q182" s="35">
        <v>0</v>
      </c>
      <c r="R182" s="35">
        <v>0</v>
      </c>
      <c r="S182" s="35">
        <f t="shared" si="166"/>
        <v>0</v>
      </c>
      <c r="T182" s="35"/>
      <c r="U182" s="35"/>
      <c r="V182" s="35">
        <f t="shared" si="167"/>
        <v>0</v>
      </c>
      <c r="W182" s="35"/>
      <c r="X182" s="35"/>
      <c r="Y182" s="35">
        <f t="shared" si="168"/>
        <v>0</v>
      </c>
      <c r="Z182" s="35"/>
      <c r="AA182" s="35"/>
      <c r="AB182" s="35">
        <f t="shared" si="169"/>
        <v>0</v>
      </c>
    </row>
    <row r="183" spans="1:187" s="32" customFormat="1" ht="31.5" x14ac:dyDescent="0.25">
      <c r="A183" s="30" t="s">
        <v>100</v>
      </c>
      <c r="B183" s="31">
        <f t="shared" si="160"/>
        <v>122469</v>
      </c>
      <c r="C183" s="31">
        <f t="shared" si="160"/>
        <v>122469</v>
      </c>
      <c r="D183" s="31">
        <f t="shared" si="160"/>
        <v>0</v>
      </c>
      <c r="E183" s="31">
        <f>SUM(E184:E200)</f>
        <v>0</v>
      </c>
      <c r="F183" s="31">
        <f>SUM(F184:F200)</f>
        <v>0</v>
      </c>
      <c r="G183" s="31">
        <f t="shared" si="162"/>
        <v>0</v>
      </c>
      <c r="H183" s="31">
        <f>SUM(H184:H200)</f>
        <v>0</v>
      </c>
      <c r="I183" s="31">
        <f>SUM(I184:I200)</f>
        <v>0</v>
      </c>
      <c r="J183" s="31">
        <f t="shared" si="163"/>
        <v>0</v>
      </c>
      <c r="K183" s="31">
        <f>SUM(K184:K200)</f>
        <v>0</v>
      </c>
      <c r="L183" s="31">
        <f>SUM(L184:L200)</f>
        <v>0</v>
      </c>
      <c r="M183" s="31">
        <f t="shared" si="164"/>
        <v>0</v>
      </c>
      <c r="N183" s="31">
        <f>SUM(N184:N200)</f>
        <v>36327</v>
      </c>
      <c r="O183" s="31">
        <f>SUM(O184:O200)</f>
        <v>36327</v>
      </c>
      <c r="P183" s="31">
        <f t="shared" si="165"/>
        <v>0</v>
      </c>
      <c r="Q183" s="31">
        <f>SUM(Q184:Q200)</f>
        <v>83876</v>
      </c>
      <c r="R183" s="31">
        <f>SUM(R184:R200)</f>
        <v>83876</v>
      </c>
      <c r="S183" s="31">
        <f t="shared" si="166"/>
        <v>0</v>
      </c>
      <c r="T183" s="31">
        <f>SUM(T184:T200)</f>
        <v>0</v>
      </c>
      <c r="U183" s="31">
        <f>SUM(U184:U200)</f>
        <v>0</v>
      </c>
      <c r="V183" s="31">
        <f t="shared" si="167"/>
        <v>0</v>
      </c>
      <c r="W183" s="31">
        <f>SUM(W184:W200)</f>
        <v>2266</v>
      </c>
      <c r="X183" s="31">
        <f>SUM(X184:X200)</f>
        <v>2266</v>
      </c>
      <c r="Y183" s="31">
        <f t="shared" si="168"/>
        <v>0</v>
      </c>
      <c r="Z183" s="31">
        <f>SUM(Z184:Z200)</f>
        <v>0</v>
      </c>
      <c r="AA183" s="31">
        <f>SUM(AA184:AA200)</f>
        <v>0</v>
      </c>
      <c r="AB183" s="31">
        <f t="shared" si="169"/>
        <v>0</v>
      </c>
    </row>
    <row r="184" spans="1:187" s="32" customFormat="1" ht="110.25" x14ac:dyDescent="0.25">
      <c r="A184" s="40" t="s">
        <v>174</v>
      </c>
      <c r="B184" s="35">
        <f t="shared" si="160"/>
        <v>4684</v>
      </c>
      <c r="C184" s="35">
        <f t="shared" si="160"/>
        <v>4684</v>
      </c>
      <c r="D184" s="35">
        <f t="shared" si="160"/>
        <v>0</v>
      </c>
      <c r="E184" s="35"/>
      <c r="F184" s="35"/>
      <c r="G184" s="35">
        <f t="shared" si="162"/>
        <v>0</v>
      </c>
      <c r="H184" s="35"/>
      <c r="I184" s="35"/>
      <c r="J184" s="35">
        <f t="shared" si="163"/>
        <v>0</v>
      </c>
      <c r="K184" s="35"/>
      <c r="L184" s="35"/>
      <c r="M184" s="35">
        <f t="shared" si="164"/>
        <v>0</v>
      </c>
      <c r="N184" s="35">
        <v>4684</v>
      </c>
      <c r="O184" s="35">
        <v>4684</v>
      </c>
      <c r="P184" s="35">
        <f t="shared" si="165"/>
        <v>0</v>
      </c>
      <c r="Q184" s="35">
        <v>0</v>
      </c>
      <c r="R184" s="35">
        <v>0</v>
      </c>
      <c r="S184" s="35">
        <f t="shared" si="166"/>
        <v>0</v>
      </c>
      <c r="T184" s="35"/>
      <c r="U184" s="35"/>
      <c r="V184" s="35">
        <f t="shared" si="167"/>
        <v>0</v>
      </c>
      <c r="W184" s="35"/>
      <c r="X184" s="35"/>
      <c r="Y184" s="35">
        <f t="shared" si="168"/>
        <v>0</v>
      </c>
      <c r="Z184" s="35"/>
      <c r="AA184" s="35"/>
      <c r="AB184" s="35">
        <f t="shared" si="169"/>
        <v>0</v>
      </c>
    </row>
    <row r="185" spans="1:187" s="32" customFormat="1" ht="110.25" x14ac:dyDescent="0.25">
      <c r="A185" s="40" t="s">
        <v>175</v>
      </c>
      <c r="B185" s="35">
        <f t="shared" si="160"/>
        <v>18000</v>
      </c>
      <c r="C185" s="35">
        <f t="shared" si="160"/>
        <v>18000</v>
      </c>
      <c r="D185" s="35">
        <f t="shared" si="160"/>
        <v>0</v>
      </c>
      <c r="E185" s="35"/>
      <c r="F185" s="35"/>
      <c r="G185" s="35">
        <f t="shared" si="162"/>
        <v>0</v>
      </c>
      <c r="H185" s="35"/>
      <c r="I185" s="35"/>
      <c r="J185" s="35">
        <f t="shared" si="163"/>
        <v>0</v>
      </c>
      <c r="K185" s="35"/>
      <c r="L185" s="35"/>
      <c r="M185" s="35">
        <f t="shared" si="164"/>
        <v>0</v>
      </c>
      <c r="N185" s="35">
        <v>18000</v>
      </c>
      <c r="O185" s="35">
        <v>18000</v>
      </c>
      <c r="P185" s="35">
        <f t="shared" si="165"/>
        <v>0</v>
      </c>
      <c r="Q185" s="35">
        <v>0</v>
      </c>
      <c r="R185" s="35">
        <v>0</v>
      </c>
      <c r="S185" s="35">
        <f t="shared" si="166"/>
        <v>0</v>
      </c>
      <c r="T185" s="35"/>
      <c r="U185" s="35"/>
      <c r="V185" s="35">
        <f t="shared" si="167"/>
        <v>0</v>
      </c>
      <c r="W185" s="35"/>
      <c r="X185" s="35"/>
      <c r="Y185" s="35">
        <f t="shared" si="168"/>
        <v>0</v>
      </c>
      <c r="Z185" s="35"/>
      <c r="AA185" s="35"/>
      <c r="AB185" s="35">
        <f t="shared" si="169"/>
        <v>0</v>
      </c>
    </row>
    <row r="186" spans="1:187" s="32" customFormat="1" ht="63" x14ac:dyDescent="0.25">
      <c r="A186" s="40" t="s">
        <v>176</v>
      </c>
      <c r="B186" s="35">
        <f t="shared" si="160"/>
        <v>2395</v>
      </c>
      <c r="C186" s="35">
        <f t="shared" si="160"/>
        <v>2395</v>
      </c>
      <c r="D186" s="35">
        <f t="shared" si="160"/>
        <v>0</v>
      </c>
      <c r="E186" s="35"/>
      <c r="F186" s="35"/>
      <c r="G186" s="35">
        <f t="shared" si="162"/>
        <v>0</v>
      </c>
      <c r="H186" s="35"/>
      <c r="I186" s="35"/>
      <c r="J186" s="35">
        <f t="shared" si="163"/>
        <v>0</v>
      </c>
      <c r="K186" s="35"/>
      <c r="L186" s="35"/>
      <c r="M186" s="35">
        <f t="shared" si="164"/>
        <v>0</v>
      </c>
      <c r="N186" s="35">
        <f>1500+895</f>
        <v>2395</v>
      </c>
      <c r="O186" s="35">
        <f>1500+895</f>
        <v>2395</v>
      </c>
      <c r="P186" s="35">
        <f t="shared" si="165"/>
        <v>0</v>
      </c>
      <c r="Q186" s="35"/>
      <c r="R186" s="35"/>
      <c r="S186" s="35">
        <f t="shared" si="166"/>
        <v>0</v>
      </c>
      <c r="T186" s="35"/>
      <c r="U186" s="35"/>
      <c r="V186" s="35">
        <f t="shared" si="167"/>
        <v>0</v>
      </c>
      <c r="W186" s="35"/>
      <c r="X186" s="35"/>
      <c r="Y186" s="35">
        <f t="shared" si="168"/>
        <v>0</v>
      </c>
      <c r="Z186" s="35"/>
      <c r="AA186" s="35"/>
      <c r="AB186" s="35">
        <f t="shared" si="169"/>
        <v>0</v>
      </c>
    </row>
    <row r="187" spans="1:187" s="32" customFormat="1" ht="94.5" x14ac:dyDescent="0.25">
      <c r="A187" s="40" t="s">
        <v>177</v>
      </c>
      <c r="B187" s="35">
        <f t="shared" si="160"/>
        <v>7500</v>
      </c>
      <c r="C187" s="35">
        <f t="shared" si="160"/>
        <v>7500</v>
      </c>
      <c r="D187" s="35">
        <f t="shared" si="160"/>
        <v>0</v>
      </c>
      <c r="E187" s="35"/>
      <c r="F187" s="35"/>
      <c r="G187" s="35">
        <f t="shared" si="162"/>
        <v>0</v>
      </c>
      <c r="H187" s="35"/>
      <c r="I187" s="35"/>
      <c r="J187" s="35">
        <f t="shared" si="163"/>
        <v>0</v>
      </c>
      <c r="K187" s="35">
        <v>0</v>
      </c>
      <c r="L187" s="35">
        <v>0</v>
      </c>
      <c r="M187" s="35">
        <f t="shared" si="164"/>
        <v>0</v>
      </c>
      <c r="N187" s="35">
        <v>7500</v>
      </c>
      <c r="O187" s="35">
        <v>7500</v>
      </c>
      <c r="P187" s="35">
        <f t="shared" si="165"/>
        <v>0</v>
      </c>
      <c r="Q187" s="35">
        <v>0</v>
      </c>
      <c r="R187" s="35">
        <v>0</v>
      </c>
      <c r="S187" s="35">
        <f t="shared" si="166"/>
        <v>0</v>
      </c>
      <c r="T187" s="35"/>
      <c r="U187" s="35"/>
      <c r="V187" s="35">
        <f t="shared" si="167"/>
        <v>0</v>
      </c>
      <c r="W187" s="35"/>
      <c r="X187" s="35"/>
      <c r="Y187" s="35">
        <f t="shared" si="168"/>
        <v>0</v>
      </c>
      <c r="Z187" s="35"/>
      <c r="AA187" s="35"/>
      <c r="AB187" s="35">
        <f t="shared" si="169"/>
        <v>0</v>
      </c>
    </row>
    <row r="188" spans="1:187" s="29" customFormat="1" ht="78.75" x14ac:dyDescent="0.25">
      <c r="A188" s="40" t="s">
        <v>178</v>
      </c>
      <c r="B188" s="45">
        <f t="shared" si="160"/>
        <v>3748</v>
      </c>
      <c r="C188" s="45">
        <f t="shared" si="160"/>
        <v>3748</v>
      </c>
      <c r="D188" s="45">
        <f t="shared" si="160"/>
        <v>0</v>
      </c>
      <c r="E188" s="45"/>
      <c r="F188" s="45"/>
      <c r="G188" s="45">
        <f t="shared" si="162"/>
        <v>0</v>
      </c>
      <c r="H188" s="45"/>
      <c r="I188" s="45"/>
      <c r="J188" s="45">
        <f t="shared" si="163"/>
        <v>0</v>
      </c>
      <c r="K188" s="45"/>
      <c r="L188" s="45"/>
      <c r="M188" s="45">
        <f t="shared" si="164"/>
        <v>0</v>
      </c>
      <c r="N188" s="45">
        <v>3748</v>
      </c>
      <c r="O188" s="45">
        <v>3748</v>
      </c>
      <c r="P188" s="45">
        <f t="shared" si="165"/>
        <v>0</v>
      </c>
      <c r="Q188" s="45">
        <v>0</v>
      </c>
      <c r="R188" s="45">
        <v>0</v>
      </c>
      <c r="S188" s="45">
        <f t="shared" si="166"/>
        <v>0</v>
      </c>
      <c r="T188" s="45"/>
      <c r="U188" s="45"/>
      <c r="V188" s="45">
        <f t="shared" si="167"/>
        <v>0</v>
      </c>
      <c r="W188" s="45"/>
      <c r="X188" s="45"/>
      <c r="Y188" s="45">
        <f t="shared" si="168"/>
        <v>0</v>
      </c>
      <c r="Z188" s="45"/>
      <c r="AA188" s="45"/>
      <c r="AB188" s="45">
        <f t="shared" si="169"/>
        <v>0</v>
      </c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  <c r="FB188" s="32"/>
      <c r="FC188" s="32"/>
      <c r="FD188" s="32"/>
      <c r="FE188" s="32"/>
      <c r="FF188" s="32"/>
      <c r="FG188" s="32"/>
      <c r="FH188" s="32"/>
      <c r="FI188" s="32"/>
      <c r="FJ188" s="32"/>
      <c r="FK188" s="32"/>
      <c r="FL188" s="32"/>
      <c r="FM188" s="32"/>
      <c r="FN188" s="32"/>
      <c r="FO188" s="32"/>
      <c r="FP188" s="32"/>
      <c r="FQ188" s="32"/>
      <c r="FR188" s="32"/>
      <c r="FS188" s="32"/>
      <c r="FT188" s="32"/>
      <c r="FU188" s="32"/>
      <c r="FV188" s="32"/>
      <c r="FW188" s="32"/>
      <c r="FX188" s="32"/>
      <c r="FY188" s="32"/>
      <c r="FZ188" s="32"/>
      <c r="GA188" s="32"/>
      <c r="GB188" s="32"/>
      <c r="GC188" s="32"/>
      <c r="GD188" s="32"/>
      <c r="GE188" s="32"/>
    </row>
    <row r="189" spans="1:187" s="29" customFormat="1" ht="47.25" x14ac:dyDescent="0.25">
      <c r="A189" s="40" t="s">
        <v>179</v>
      </c>
      <c r="B189" s="45">
        <f t="shared" si="160"/>
        <v>3500</v>
      </c>
      <c r="C189" s="45">
        <f t="shared" si="160"/>
        <v>3500</v>
      </c>
      <c r="D189" s="45">
        <f t="shared" si="160"/>
        <v>0</v>
      </c>
      <c r="E189" s="45"/>
      <c r="F189" s="45"/>
      <c r="G189" s="45">
        <f t="shared" si="162"/>
        <v>0</v>
      </c>
      <c r="H189" s="45"/>
      <c r="I189" s="45"/>
      <c r="J189" s="45">
        <f t="shared" si="163"/>
        <v>0</v>
      </c>
      <c r="K189" s="45">
        <v>0</v>
      </c>
      <c r="L189" s="45">
        <v>0</v>
      </c>
      <c r="M189" s="45">
        <f t="shared" si="164"/>
        <v>0</v>
      </c>
      <c r="N189" s="45"/>
      <c r="O189" s="45"/>
      <c r="P189" s="45">
        <f t="shared" si="165"/>
        <v>0</v>
      </c>
      <c r="Q189" s="45">
        <v>3500</v>
      </c>
      <c r="R189" s="45">
        <v>3500</v>
      </c>
      <c r="S189" s="45">
        <f t="shared" si="166"/>
        <v>0</v>
      </c>
      <c r="T189" s="45"/>
      <c r="U189" s="45"/>
      <c r="V189" s="45">
        <f t="shared" si="167"/>
        <v>0</v>
      </c>
      <c r="W189" s="45"/>
      <c r="X189" s="45"/>
      <c r="Y189" s="45">
        <f t="shared" si="168"/>
        <v>0</v>
      </c>
      <c r="Z189" s="45"/>
      <c r="AA189" s="45"/>
      <c r="AB189" s="45">
        <f t="shared" si="169"/>
        <v>0</v>
      </c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  <c r="FB189" s="32"/>
      <c r="FC189" s="32"/>
      <c r="FD189" s="32"/>
      <c r="FE189" s="32"/>
      <c r="FF189" s="32"/>
      <c r="FG189" s="32"/>
      <c r="FH189" s="32"/>
      <c r="FI189" s="32"/>
      <c r="FJ189" s="32"/>
      <c r="FK189" s="32"/>
      <c r="FL189" s="32"/>
      <c r="FM189" s="32"/>
      <c r="FN189" s="32"/>
      <c r="FO189" s="32"/>
      <c r="FP189" s="32"/>
      <c r="FQ189" s="32"/>
      <c r="FR189" s="32"/>
      <c r="FS189" s="32"/>
      <c r="FT189" s="32"/>
      <c r="FU189" s="32"/>
      <c r="FV189" s="32"/>
      <c r="FW189" s="32"/>
      <c r="FX189" s="32"/>
      <c r="FY189" s="32"/>
      <c r="FZ189" s="32"/>
      <c r="GA189" s="32"/>
      <c r="GB189" s="32"/>
      <c r="GC189" s="32"/>
      <c r="GD189" s="32"/>
      <c r="GE189" s="32"/>
    </row>
    <row r="190" spans="1:187" s="48" customFormat="1" ht="31.5" x14ac:dyDescent="0.25">
      <c r="A190" s="49" t="s">
        <v>180</v>
      </c>
      <c r="B190" s="50">
        <f t="shared" si="160"/>
        <v>4442</v>
      </c>
      <c r="C190" s="50">
        <f t="shared" si="160"/>
        <v>4442</v>
      </c>
      <c r="D190" s="50">
        <f t="shared" si="160"/>
        <v>0</v>
      </c>
      <c r="E190" s="50"/>
      <c r="F190" s="50"/>
      <c r="G190" s="50">
        <f t="shared" si="162"/>
        <v>0</v>
      </c>
      <c r="H190" s="50"/>
      <c r="I190" s="50"/>
      <c r="J190" s="50">
        <f t="shared" si="163"/>
        <v>0</v>
      </c>
      <c r="K190" s="50">
        <v>0</v>
      </c>
      <c r="L190" s="50">
        <v>0</v>
      </c>
      <c r="M190" s="50">
        <f t="shared" si="164"/>
        <v>0</v>
      </c>
      <c r="N190" s="50"/>
      <c r="O190" s="50"/>
      <c r="P190" s="50">
        <f t="shared" si="165"/>
        <v>0</v>
      </c>
      <c r="Q190" s="50">
        <f>3360+1082</f>
        <v>4442</v>
      </c>
      <c r="R190" s="50">
        <f>3360+1082</f>
        <v>4442</v>
      </c>
      <c r="S190" s="50">
        <f t="shared" si="166"/>
        <v>0</v>
      </c>
      <c r="T190" s="50"/>
      <c r="U190" s="50"/>
      <c r="V190" s="50">
        <f t="shared" si="167"/>
        <v>0</v>
      </c>
      <c r="W190" s="50"/>
      <c r="X190" s="50"/>
      <c r="Y190" s="50">
        <f t="shared" si="168"/>
        <v>0</v>
      </c>
      <c r="Z190" s="50"/>
      <c r="AA190" s="50"/>
      <c r="AB190" s="50">
        <f t="shared" si="169"/>
        <v>0</v>
      </c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44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44"/>
      <c r="FA190" s="44"/>
      <c r="FB190" s="44"/>
      <c r="FC190" s="44"/>
      <c r="FD190" s="44"/>
      <c r="FE190" s="44"/>
      <c r="FF190" s="44"/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</row>
    <row r="191" spans="1:187" s="29" customFormat="1" ht="31.5" x14ac:dyDescent="0.25">
      <c r="A191" s="40" t="s">
        <v>181</v>
      </c>
      <c r="B191" s="45">
        <f t="shared" si="160"/>
        <v>3816</v>
      </c>
      <c r="C191" s="45">
        <f t="shared" si="160"/>
        <v>3816</v>
      </c>
      <c r="D191" s="45">
        <f t="shared" si="160"/>
        <v>0</v>
      </c>
      <c r="E191" s="45"/>
      <c r="F191" s="45"/>
      <c r="G191" s="45">
        <f t="shared" si="162"/>
        <v>0</v>
      </c>
      <c r="H191" s="45"/>
      <c r="I191" s="45"/>
      <c r="J191" s="45">
        <f t="shared" si="163"/>
        <v>0</v>
      </c>
      <c r="K191" s="45">
        <v>0</v>
      </c>
      <c r="L191" s="45">
        <v>0</v>
      </c>
      <c r="M191" s="45">
        <f t="shared" si="164"/>
        <v>0</v>
      </c>
      <c r="N191" s="45"/>
      <c r="O191" s="45"/>
      <c r="P191" s="45">
        <f t="shared" si="165"/>
        <v>0</v>
      </c>
      <c r="Q191" s="45">
        <v>3816</v>
      </c>
      <c r="R191" s="45">
        <v>3816</v>
      </c>
      <c r="S191" s="45">
        <f t="shared" si="166"/>
        <v>0</v>
      </c>
      <c r="T191" s="45"/>
      <c r="U191" s="45"/>
      <c r="V191" s="45">
        <f t="shared" si="167"/>
        <v>0</v>
      </c>
      <c r="W191" s="45"/>
      <c r="X191" s="45"/>
      <c r="Y191" s="45">
        <f t="shared" si="168"/>
        <v>0</v>
      </c>
      <c r="Z191" s="45"/>
      <c r="AA191" s="45"/>
      <c r="AB191" s="45">
        <f t="shared" si="169"/>
        <v>0</v>
      </c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</row>
    <row r="192" spans="1:187" s="48" customFormat="1" ht="31.5" x14ac:dyDescent="0.25">
      <c r="A192" s="49" t="s">
        <v>182</v>
      </c>
      <c r="B192" s="50">
        <f t="shared" si="160"/>
        <v>2635</v>
      </c>
      <c r="C192" s="50">
        <f t="shared" si="160"/>
        <v>2635</v>
      </c>
      <c r="D192" s="50">
        <f t="shared" si="160"/>
        <v>0</v>
      </c>
      <c r="E192" s="50"/>
      <c r="F192" s="50"/>
      <c r="G192" s="50">
        <f t="shared" si="162"/>
        <v>0</v>
      </c>
      <c r="H192" s="50"/>
      <c r="I192" s="50"/>
      <c r="J192" s="50">
        <f t="shared" si="163"/>
        <v>0</v>
      </c>
      <c r="K192" s="50">
        <v>0</v>
      </c>
      <c r="L192" s="50">
        <v>0</v>
      </c>
      <c r="M192" s="50">
        <f t="shared" si="164"/>
        <v>0</v>
      </c>
      <c r="N192" s="50"/>
      <c r="O192" s="50"/>
      <c r="P192" s="50">
        <f t="shared" si="165"/>
        <v>0</v>
      </c>
      <c r="Q192" s="50">
        <v>2635</v>
      </c>
      <c r="R192" s="50">
        <v>2635</v>
      </c>
      <c r="S192" s="50">
        <f t="shared" si="166"/>
        <v>0</v>
      </c>
      <c r="T192" s="50"/>
      <c r="U192" s="50"/>
      <c r="V192" s="50">
        <f t="shared" si="167"/>
        <v>0</v>
      </c>
      <c r="W192" s="50"/>
      <c r="X192" s="50"/>
      <c r="Y192" s="50">
        <f t="shared" si="168"/>
        <v>0</v>
      </c>
      <c r="Z192" s="50"/>
      <c r="AA192" s="50"/>
      <c r="AB192" s="50">
        <f t="shared" si="169"/>
        <v>0</v>
      </c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44"/>
      <c r="FA192" s="44"/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</row>
    <row r="193" spans="1:187" s="48" customFormat="1" ht="31.5" x14ac:dyDescent="0.25">
      <c r="A193" s="49" t="s">
        <v>183</v>
      </c>
      <c r="B193" s="50">
        <f t="shared" si="160"/>
        <v>3976</v>
      </c>
      <c r="C193" s="50">
        <f t="shared" si="160"/>
        <v>3976</v>
      </c>
      <c r="D193" s="50">
        <f t="shared" si="160"/>
        <v>0</v>
      </c>
      <c r="E193" s="50"/>
      <c r="F193" s="50"/>
      <c r="G193" s="50">
        <f t="shared" si="162"/>
        <v>0</v>
      </c>
      <c r="H193" s="50"/>
      <c r="I193" s="50"/>
      <c r="J193" s="50">
        <f t="shared" si="163"/>
        <v>0</v>
      </c>
      <c r="K193" s="50">
        <v>0</v>
      </c>
      <c r="L193" s="50">
        <v>0</v>
      </c>
      <c r="M193" s="50">
        <f t="shared" si="164"/>
        <v>0</v>
      </c>
      <c r="N193" s="50"/>
      <c r="O193" s="50"/>
      <c r="P193" s="50">
        <f t="shared" si="165"/>
        <v>0</v>
      </c>
      <c r="Q193" s="50">
        <v>3976</v>
      </c>
      <c r="R193" s="50">
        <v>3976</v>
      </c>
      <c r="S193" s="50">
        <f t="shared" si="166"/>
        <v>0</v>
      </c>
      <c r="T193" s="50"/>
      <c r="U193" s="50"/>
      <c r="V193" s="50">
        <f t="shared" si="167"/>
        <v>0</v>
      </c>
      <c r="W193" s="50"/>
      <c r="X193" s="50"/>
      <c r="Y193" s="50">
        <f t="shared" si="168"/>
        <v>0</v>
      </c>
      <c r="Z193" s="50"/>
      <c r="AA193" s="50"/>
      <c r="AB193" s="50">
        <f t="shared" si="169"/>
        <v>0</v>
      </c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44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44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</row>
    <row r="194" spans="1:187" s="48" customFormat="1" ht="31.5" x14ac:dyDescent="0.25">
      <c r="A194" s="49" t="s">
        <v>184</v>
      </c>
      <c r="B194" s="50">
        <f t="shared" si="160"/>
        <v>2266</v>
      </c>
      <c r="C194" s="50">
        <f t="shared" si="160"/>
        <v>2266</v>
      </c>
      <c r="D194" s="50">
        <f t="shared" si="160"/>
        <v>0</v>
      </c>
      <c r="E194" s="50"/>
      <c r="F194" s="50"/>
      <c r="G194" s="50">
        <f t="shared" si="162"/>
        <v>0</v>
      </c>
      <c r="H194" s="50"/>
      <c r="I194" s="50"/>
      <c r="J194" s="50">
        <f t="shared" si="163"/>
        <v>0</v>
      </c>
      <c r="K194" s="50">
        <v>0</v>
      </c>
      <c r="L194" s="50">
        <v>0</v>
      </c>
      <c r="M194" s="50">
        <f t="shared" si="164"/>
        <v>0</v>
      </c>
      <c r="N194" s="50"/>
      <c r="O194" s="50"/>
      <c r="P194" s="50">
        <f t="shared" si="165"/>
        <v>0</v>
      </c>
      <c r="Q194" s="50">
        <v>0</v>
      </c>
      <c r="R194" s="50">
        <v>0</v>
      </c>
      <c r="S194" s="50">
        <f t="shared" si="166"/>
        <v>0</v>
      </c>
      <c r="T194" s="50"/>
      <c r="U194" s="50"/>
      <c r="V194" s="50">
        <f t="shared" si="167"/>
        <v>0</v>
      </c>
      <c r="W194" s="50">
        <v>2266</v>
      </c>
      <c r="X194" s="50">
        <v>2266</v>
      </c>
      <c r="Y194" s="50">
        <f t="shared" si="168"/>
        <v>0</v>
      </c>
      <c r="Z194" s="50"/>
      <c r="AA194" s="50"/>
      <c r="AB194" s="50">
        <f t="shared" si="169"/>
        <v>0</v>
      </c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44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44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</row>
    <row r="195" spans="1:187" s="29" customFormat="1" ht="47.25" x14ac:dyDescent="0.25">
      <c r="A195" s="40" t="s">
        <v>185</v>
      </c>
      <c r="B195" s="45">
        <f t="shared" si="160"/>
        <v>5843</v>
      </c>
      <c r="C195" s="45">
        <f t="shared" si="160"/>
        <v>5843</v>
      </c>
      <c r="D195" s="45">
        <f t="shared" si="160"/>
        <v>0</v>
      </c>
      <c r="E195" s="45"/>
      <c r="F195" s="45"/>
      <c r="G195" s="45">
        <f t="shared" si="162"/>
        <v>0</v>
      </c>
      <c r="H195" s="45"/>
      <c r="I195" s="45"/>
      <c r="J195" s="45">
        <f t="shared" si="163"/>
        <v>0</v>
      </c>
      <c r="K195" s="45">
        <v>0</v>
      </c>
      <c r="L195" s="45">
        <v>0</v>
      </c>
      <c r="M195" s="45">
        <f t="shared" si="164"/>
        <v>0</v>
      </c>
      <c r="N195" s="45"/>
      <c r="O195" s="45"/>
      <c r="P195" s="45">
        <f t="shared" si="165"/>
        <v>0</v>
      </c>
      <c r="Q195" s="45">
        <v>5843</v>
      </c>
      <c r="R195" s="45">
        <v>5843</v>
      </c>
      <c r="S195" s="45">
        <f t="shared" si="166"/>
        <v>0</v>
      </c>
      <c r="T195" s="45"/>
      <c r="U195" s="45"/>
      <c r="V195" s="45">
        <f t="shared" si="167"/>
        <v>0</v>
      </c>
      <c r="W195" s="45"/>
      <c r="X195" s="45"/>
      <c r="Y195" s="45">
        <f t="shared" si="168"/>
        <v>0</v>
      </c>
      <c r="Z195" s="45"/>
      <c r="AA195" s="45"/>
      <c r="AB195" s="45">
        <f t="shared" si="169"/>
        <v>0</v>
      </c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</row>
    <row r="196" spans="1:187" s="29" customFormat="1" ht="47.25" x14ac:dyDescent="0.25">
      <c r="A196" s="40" t="s">
        <v>186</v>
      </c>
      <c r="B196" s="45">
        <f t="shared" si="160"/>
        <v>2400</v>
      </c>
      <c r="C196" s="45">
        <f t="shared" si="160"/>
        <v>2400</v>
      </c>
      <c r="D196" s="45">
        <f t="shared" si="160"/>
        <v>0</v>
      </c>
      <c r="E196" s="45"/>
      <c r="F196" s="45"/>
      <c r="G196" s="45">
        <f t="shared" si="162"/>
        <v>0</v>
      </c>
      <c r="H196" s="45"/>
      <c r="I196" s="45"/>
      <c r="J196" s="45">
        <f t="shared" si="163"/>
        <v>0</v>
      </c>
      <c r="K196" s="45">
        <v>0</v>
      </c>
      <c r="L196" s="45">
        <v>0</v>
      </c>
      <c r="M196" s="45">
        <f t="shared" si="164"/>
        <v>0</v>
      </c>
      <c r="N196" s="45"/>
      <c r="O196" s="45"/>
      <c r="P196" s="45">
        <f t="shared" si="165"/>
        <v>0</v>
      </c>
      <c r="Q196" s="45">
        <v>2400</v>
      </c>
      <c r="R196" s="45">
        <v>2400</v>
      </c>
      <c r="S196" s="45">
        <f t="shared" si="166"/>
        <v>0</v>
      </c>
      <c r="T196" s="45"/>
      <c r="U196" s="45"/>
      <c r="V196" s="45">
        <f t="shared" si="167"/>
        <v>0</v>
      </c>
      <c r="W196" s="45"/>
      <c r="X196" s="45"/>
      <c r="Y196" s="45">
        <f t="shared" si="168"/>
        <v>0</v>
      </c>
      <c r="Z196" s="45"/>
      <c r="AA196" s="45"/>
      <c r="AB196" s="45">
        <f t="shared" si="169"/>
        <v>0</v>
      </c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</row>
    <row r="197" spans="1:187" s="32" customFormat="1" ht="47.25" x14ac:dyDescent="0.25">
      <c r="A197" s="37" t="s">
        <v>187</v>
      </c>
      <c r="B197" s="38">
        <f t="shared" si="160"/>
        <v>7113</v>
      </c>
      <c r="C197" s="38">
        <f t="shared" si="160"/>
        <v>7113</v>
      </c>
      <c r="D197" s="38">
        <f t="shared" si="160"/>
        <v>0</v>
      </c>
      <c r="E197" s="38"/>
      <c r="F197" s="38"/>
      <c r="G197" s="38">
        <f t="shared" si="162"/>
        <v>0</v>
      </c>
      <c r="H197" s="38"/>
      <c r="I197" s="38"/>
      <c r="J197" s="38">
        <f t="shared" si="163"/>
        <v>0</v>
      </c>
      <c r="K197" s="38"/>
      <c r="L197" s="38"/>
      <c r="M197" s="38">
        <f t="shared" si="164"/>
        <v>0</v>
      </c>
      <c r="N197" s="38">
        <v>0</v>
      </c>
      <c r="O197" s="38">
        <v>0</v>
      </c>
      <c r="P197" s="38">
        <f t="shared" si="165"/>
        <v>0</v>
      </c>
      <c r="Q197" s="38">
        <f>6414+699</f>
        <v>7113</v>
      </c>
      <c r="R197" s="38">
        <f>6414+699</f>
        <v>7113</v>
      </c>
      <c r="S197" s="38">
        <f t="shared" si="166"/>
        <v>0</v>
      </c>
      <c r="T197" s="38"/>
      <c r="U197" s="38"/>
      <c r="V197" s="38">
        <f t="shared" si="167"/>
        <v>0</v>
      </c>
      <c r="W197" s="38"/>
      <c r="X197" s="38"/>
      <c r="Y197" s="38">
        <f t="shared" si="168"/>
        <v>0</v>
      </c>
      <c r="Z197" s="38"/>
      <c r="AA197" s="38"/>
      <c r="AB197" s="38">
        <f t="shared" si="169"/>
        <v>0</v>
      </c>
    </row>
    <row r="198" spans="1:187" s="32" customFormat="1" ht="47.25" x14ac:dyDescent="0.25">
      <c r="A198" s="40" t="s">
        <v>188</v>
      </c>
      <c r="B198" s="35">
        <f t="shared" si="160"/>
        <v>14998</v>
      </c>
      <c r="C198" s="35">
        <f t="shared" si="160"/>
        <v>14998</v>
      </c>
      <c r="D198" s="35">
        <f t="shared" si="160"/>
        <v>0</v>
      </c>
      <c r="E198" s="35"/>
      <c r="F198" s="35"/>
      <c r="G198" s="35">
        <f t="shared" si="162"/>
        <v>0</v>
      </c>
      <c r="H198" s="35"/>
      <c r="I198" s="35"/>
      <c r="J198" s="35">
        <f t="shared" si="163"/>
        <v>0</v>
      </c>
      <c r="K198" s="35"/>
      <c r="L198" s="35"/>
      <c r="M198" s="35">
        <f t="shared" si="164"/>
        <v>0</v>
      </c>
      <c r="N198" s="35">
        <v>0</v>
      </c>
      <c r="O198" s="35">
        <v>0</v>
      </c>
      <c r="P198" s="35">
        <f t="shared" si="165"/>
        <v>0</v>
      </c>
      <c r="Q198" s="35">
        <v>14998</v>
      </c>
      <c r="R198" s="35">
        <v>14998</v>
      </c>
      <c r="S198" s="35">
        <f t="shared" si="166"/>
        <v>0</v>
      </c>
      <c r="T198" s="35"/>
      <c r="U198" s="35"/>
      <c r="V198" s="35">
        <f t="shared" si="167"/>
        <v>0</v>
      </c>
      <c r="W198" s="35"/>
      <c r="X198" s="35"/>
      <c r="Y198" s="35">
        <f t="shared" si="168"/>
        <v>0</v>
      </c>
      <c r="Z198" s="35"/>
      <c r="AA198" s="35"/>
      <c r="AB198" s="35">
        <f t="shared" si="169"/>
        <v>0</v>
      </c>
    </row>
    <row r="199" spans="1:187" s="32" customFormat="1" ht="63" x14ac:dyDescent="0.25">
      <c r="A199" s="37" t="s">
        <v>189</v>
      </c>
      <c r="B199" s="38">
        <f t="shared" si="160"/>
        <v>23826</v>
      </c>
      <c r="C199" s="38">
        <f t="shared" si="160"/>
        <v>23826</v>
      </c>
      <c r="D199" s="38">
        <f t="shared" si="160"/>
        <v>0</v>
      </c>
      <c r="E199" s="38">
        <v>0</v>
      </c>
      <c r="F199" s="38">
        <v>0</v>
      </c>
      <c r="G199" s="38">
        <f t="shared" si="162"/>
        <v>0</v>
      </c>
      <c r="H199" s="38"/>
      <c r="I199" s="38"/>
      <c r="J199" s="38">
        <f t="shared" si="163"/>
        <v>0</v>
      </c>
      <c r="K199" s="38"/>
      <c r="L199" s="38"/>
      <c r="M199" s="38">
        <f t="shared" si="164"/>
        <v>0</v>
      </c>
      <c r="N199" s="38"/>
      <c r="O199" s="38"/>
      <c r="P199" s="38">
        <f t="shared" si="165"/>
        <v>0</v>
      </c>
      <c r="Q199" s="38">
        <f>3605+20221</f>
        <v>23826</v>
      </c>
      <c r="R199" s="38">
        <f>3605+20221</f>
        <v>23826</v>
      </c>
      <c r="S199" s="38">
        <f t="shared" si="166"/>
        <v>0</v>
      </c>
      <c r="T199" s="38"/>
      <c r="U199" s="38"/>
      <c r="V199" s="38">
        <f t="shared" si="167"/>
        <v>0</v>
      </c>
      <c r="W199" s="38"/>
      <c r="X199" s="38"/>
      <c r="Y199" s="38">
        <f t="shared" si="168"/>
        <v>0</v>
      </c>
      <c r="Z199" s="38"/>
      <c r="AA199" s="38"/>
      <c r="AB199" s="38">
        <f t="shared" si="169"/>
        <v>0</v>
      </c>
    </row>
    <row r="200" spans="1:187" s="44" customFormat="1" ht="31.5" x14ac:dyDescent="0.25">
      <c r="A200" s="47" t="s">
        <v>190</v>
      </c>
      <c r="B200" s="43">
        <f t="shared" si="160"/>
        <v>11327</v>
      </c>
      <c r="C200" s="43">
        <f t="shared" si="160"/>
        <v>11327</v>
      </c>
      <c r="D200" s="43">
        <f t="shared" si="160"/>
        <v>0</v>
      </c>
      <c r="E200" s="43"/>
      <c r="F200" s="43"/>
      <c r="G200" s="43">
        <f t="shared" si="162"/>
        <v>0</v>
      </c>
      <c r="H200" s="43"/>
      <c r="I200" s="43"/>
      <c r="J200" s="43">
        <f t="shared" si="163"/>
        <v>0</v>
      </c>
      <c r="K200" s="43"/>
      <c r="L200" s="43"/>
      <c r="M200" s="43">
        <f t="shared" si="164"/>
        <v>0</v>
      </c>
      <c r="N200" s="43">
        <v>0</v>
      </c>
      <c r="O200" s="43">
        <v>0</v>
      </c>
      <c r="P200" s="43">
        <f t="shared" si="165"/>
        <v>0</v>
      </c>
      <c r="Q200" s="43">
        <f>11806-479</f>
        <v>11327</v>
      </c>
      <c r="R200" s="43">
        <f>11806-479</f>
        <v>11327</v>
      </c>
      <c r="S200" s="43">
        <f t="shared" si="166"/>
        <v>0</v>
      </c>
      <c r="T200" s="43"/>
      <c r="U200" s="43"/>
      <c r="V200" s="43">
        <f t="shared" si="167"/>
        <v>0</v>
      </c>
      <c r="W200" s="43"/>
      <c r="X200" s="43"/>
      <c r="Y200" s="43">
        <f t="shared" si="168"/>
        <v>0</v>
      </c>
      <c r="Z200" s="43"/>
      <c r="AA200" s="43"/>
      <c r="AB200" s="43">
        <f t="shared" si="169"/>
        <v>0</v>
      </c>
    </row>
    <row r="201" spans="1:187" s="32" customFormat="1" ht="31.5" x14ac:dyDescent="0.25">
      <c r="A201" s="30" t="s">
        <v>103</v>
      </c>
      <c r="B201" s="31">
        <f t="shared" si="160"/>
        <v>183988</v>
      </c>
      <c r="C201" s="31">
        <f t="shared" si="160"/>
        <v>189988</v>
      </c>
      <c r="D201" s="31">
        <f t="shared" si="160"/>
        <v>6000</v>
      </c>
      <c r="E201" s="31">
        <f>SUM(E202:E204)</f>
        <v>0</v>
      </c>
      <c r="F201" s="31">
        <f>SUM(F202:F204)</f>
        <v>0</v>
      </c>
      <c r="G201" s="31">
        <f t="shared" si="162"/>
        <v>0</v>
      </c>
      <c r="H201" s="31">
        <f>SUM(H202:H204)</f>
        <v>0</v>
      </c>
      <c r="I201" s="31">
        <f>SUM(I202:I204)</f>
        <v>0</v>
      </c>
      <c r="J201" s="31">
        <f t="shared" si="163"/>
        <v>0</v>
      </c>
      <c r="K201" s="31">
        <f>SUM(K202:K204)</f>
        <v>0</v>
      </c>
      <c r="L201" s="31">
        <f>SUM(L202:L204)</f>
        <v>0</v>
      </c>
      <c r="M201" s="31">
        <f t="shared" si="164"/>
        <v>0</v>
      </c>
      <c r="N201" s="31">
        <f>SUM(N202:N204)</f>
        <v>113488</v>
      </c>
      <c r="O201" s="31">
        <f>SUM(O202:O204)</f>
        <v>119488</v>
      </c>
      <c r="P201" s="31">
        <f t="shared" si="165"/>
        <v>6000</v>
      </c>
      <c r="Q201" s="31">
        <f>SUM(Q202:Q204)</f>
        <v>70500</v>
      </c>
      <c r="R201" s="31">
        <f>SUM(R202:R204)</f>
        <v>70500</v>
      </c>
      <c r="S201" s="31">
        <f t="shared" si="166"/>
        <v>0</v>
      </c>
      <c r="T201" s="31">
        <f>SUM(T202:T204)</f>
        <v>0</v>
      </c>
      <c r="U201" s="31">
        <f>SUM(U202:U204)</f>
        <v>0</v>
      </c>
      <c r="V201" s="31">
        <f t="shared" si="167"/>
        <v>0</v>
      </c>
      <c r="W201" s="31">
        <f>SUM(W202:W204)</f>
        <v>0</v>
      </c>
      <c r="X201" s="31">
        <f>SUM(X202:X204)</f>
        <v>0</v>
      </c>
      <c r="Y201" s="31">
        <f t="shared" si="168"/>
        <v>0</v>
      </c>
      <c r="Z201" s="31">
        <f>SUM(Z202:Z204)</f>
        <v>0</v>
      </c>
      <c r="AA201" s="31">
        <f>SUM(AA202:AA204)</f>
        <v>0</v>
      </c>
      <c r="AB201" s="31">
        <f t="shared" si="169"/>
        <v>0</v>
      </c>
    </row>
    <row r="202" spans="1:187" s="29" customFormat="1" ht="31.5" x14ac:dyDescent="0.25">
      <c r="A202" s="40" t="s">
        <v>191</v>
      </c>
      <c r="B202" s="45">
        <f t="shared" si="160"/>
        <v>70500</v>
      </c>
      <c r="C202" s="45">
        <f t="shared" si="160"/>
        <v>70500</v>
      </c>
      <c r="D202" s="45">
        <f t="shared" si="160"/>
        <v>0</v>
      </c>
      <c r="E202" s="45"/>
      <c r="F202" s="45"/>
      <c r="G202" s="45">
        <f t="shared" si="162"/>
        <v>0</v>
      </c>
      <c r="H202" s="45"/>
      <c r="I202" s="45"/>
      <c r="J202" s="45">
        <f t="shared" si="163"/>
        <v>0</v>
      </c>
      <c r="K202" s="45">
        <v>0</v>
      </c>
      <c r="L202" s="45">
        <v>0</v>
      </c>
      <c r="M202" s="45">
        <f t="shared" si="164"/>
        <v>0</v>
      </c>
      <c r="N202" s="45"/>
      <c r="O202" s="45"/>
      <c r="P202" s="45">
        <f t="shared" si="165"/>
        <v>0</v>
      </c>
      <c r="Q202" s="45">
        <v>70500</v>
      </c>
      <c r="R202" s="45">
        <v>70500</v>
      </c>
      <c r="S202" s="45">
        <f t="shared" si="166"/>
        <v>0</v>
      </c>
      <c r="T202" s="45"/>
      <c r="U202" s="45"/>
      <c r="V202" s="45">
        <f t="shared" si="167"/>
        <v>0</v>
      </c>
      <c r="W202" s="45"/>
      <c r="X202" s="45"/>
      <c r="Y202" s="45">
        <f t="shared" si="168"/>
        <v>0</v>
      </c>
      <c r="Z202" s="45"/>
      <c r="AA202" s="45"/>
      <c r="AB202" s="45">
        <f t="shared" si="169"/>
        <v>0</v>
      </c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  <c r="FB202" s="32"/>
      <c r="FC202" s="32"/>
      <c r="FD202" s="32"/>
      <c r="FE202" s="32"/>
      <c r="FF202" s="32"/>
      <c r="FG202" s="32"/>
      <c r="FH202" s="32"/>
      <c r="FI202" s="32"/>
      <c r="FJ202" s="32"/>
      <c r="FK202" s="32"/>
      <c r="FL202" s="32"/>
      <c r="FM202" s="32"/>
      <c r="FN202" s="32"/>
      <c r="FO202" s="32"/>
      <c r="FP202" s="32"/>
      <c r="FQ202" s="32"/>
      <c r="FR202" s="32"/>
      <c r="FS202" s="32"/>
      <c r="FT202" s="32"/>
      <c r="FU202" s="32"/>
      <c r="FV202" s="32"/>
      <c r="FW202" s="32"/>
      <c r="FX202" s="32"/>
      <c r="FY202" s="32"/>
      <c r="FZ202" s="32"/>
      <c r="GA202" s="32"/>
      <c r="GB202" s="32"/>
      <c r="GC202" s="32"/>
      <c r="GD202" s="32"/>
      <c r="GE202" s="32"/>
    </row>
    <row r="203" spans="1:187" s="32" customFormat="1" ht="94.5" x14ac:dyDescent="0.25">
      <c r="A203" s="40" t="s">
        <v>192</v>
      </c>
      <c r="B203" s="35">
        <f t="shared" si="160"/>
        <v>77500</v>
      </c>
      <c r="C203" s="35">
        <f t="shared" si="160"/>
        <v>77500</v>
      </c>
      <c r="D203" s="35">
        <f t="shared" si="160"/>
        <v>0</v>
      </c>
      <c r="E203" s="35"/>
      <c r="F203" s="35"/>
      <c r="G203" s="35">
        <f t="shared" si="162"/>
        <v>0</v>
      </c>
      <c r="H203" s="35"/>
      <c r="I203" s="35"/>
      <c r="J203" s="35">
        <f t="shared" si="163"/>
        <v>0</v>
      </c>
      <c r="K203" s="35">
        <v>0</v>
      </c>
      <c r="L203" s="35">
        <v>0</v>
      </c>
      <c r="M203" s="35">
        <f t="shared" si="164"/>
        <v>0</v>
      </c>
      <c r="N203" s="35">
        <v>77500</v>
      </c>
      <c r="O203" s="35">
        <v>77500</v>
      </c>
      <c r="P203" s="35">
        <f t="shared" si="165"/>
        <v>0</v>
      </c>
      <c r="Q203" s="35"/>
      <c r="R203" s="35"/>
      <c r="S203" s="35">
        <f t="shared" si="166"/>
        <v>0</v>
      </c>
      <c r="T203" s="35"/>
      <c r="U203" s="35"/>
      <c r="V203" s="35">
        <f t="shared" si="167"/>
        <v>0</v>
      </c>
      <c r="W203" s="35"/>
      <c r="X203" s="35"/>
      <c r="Y203" s="35">
        <f t="shared" si="168"/>
        <v>0</v>
      </c>
      <c r="Z203" s="35"/>
      <c r="AA203" s="35"/>
      <c r="AB203" s="35">
        <f t="shared" si="169"/>
        <v>0</v>
      </c>
    </row>
    <row r="204" spans="1:187" s="32" customFormat="1" ht="110.25" x14ac:dyDescent="0.25">
      <c r="A204" s="40" t="s">
        <v>193</v>
      </c>
      <c r="B204" s="35">
        <f t="shared" si="160"/>
        <v>35988</v>
      </c>
      <c r="C204" s="35">
        <f t="shared" si="160"/>
        <v>41988</v>
      </c>
      <c r="D204" s="35">
        <f t="shared" si="160"/>
        <v>6000</v>
      </c>
      <c r="E204" s="35"/>
      <c r="F204" s="35"/>
      <c r="G204" s="35">
        <f t="shared" si="162"/>
        <v>0</v>
      </c>
      <c r="H204" s="35"/>
      <c r="I204" s="35"/>
      <c r="J204" s="35">
        <f t="shared" si="163"/>
        <v>0</v>
      </c>
      <c r="K204" s="35">
        <v>0</v>
      </c>
      <c r="L204" s="35">
        <v>0</v>
      </c>
      <c r="M204" s="35">
        <f t="shared" si="164"/>
        <v>0</v>
      </c>
      <c r="N204" s="35">
        <f>29988+6000</f>
        <v>35988</v>
      </c>
      <c r="O204" s="35">
        <f>29988+6000+6000</f>
        <v>41988</v>
      </c>
      <c r="P204" s="35">
        <f t="shared" si="165"/>
        <v>6000</v>
      </c>
      <c r="Q204" s="35"/>
      <c r="R204" s="35"/>
      <c r="S204" s="35">
        <f t="shared" si="166"/>
        <v>0</v>
      </c>
      <c r="T204" s="35"/>
      <c r="U204" s="35"/>
      <c r="V204" s="35">
        <f t="shared" si="167"/>
        <v>0</v>
      </c>
      <c r="W204" s="35"/>
      <c r="X204" s="35"/>
      <c r="Y204" s="35">
        <f t="shared" si="168"/>
        <v>0</v>
      </c>
      <c r="Z204" s="35"/>
      <c r="AA204" s="35"/>
      <c r="AB204" s="35">
        <f t="shared" si="169"/>
        <v>0</v>
      </c>
    </row>
    <row r="205" spans="1:187" s="32" customFormat="1" ht="31.5" x14ac:dyDescent="0.25">
      <c r="A205" s="30" t="s">
        <v>141</v>
      </c>
      <c r="B205" s="31">
        <f t="shared" si="160"/>
        <v>51580</v>
      </c>
      <c r="C205" s="31">
        <f t="shared" si="160"/>
        <v>51580</v>
      </c>
      <c r="D205" s="31">
        <f t="shared" si="160"/>
        <v>0</v>
      </c>
      <c r="E205" s="31">
        <f t="shared" ref="E205:AA205" si="170">SUM(E206:E212)</f>
        <v>0</v>
      </c>
      <c r="F205" s="31">
        <f t="shared" si="170"/>
        <v>0</v>
      </c>
      <c r="G205" s="31">
        <f t="shared" si="162"/>
        <v>0</v>
      </c>
      <c r="H205" s="31">
        <f t="shared" ref="H205" si="171">SUM(H206:H212)</f>
        <v>0</v>
      </c>
      <c r="I205" s="31">
        <f t="shared" si="170"/>
        <v>0</v>
      </c>
      <c r="J205" s="31">
        <f t="shared" si="163"/>
        <v>0</v>
      </c>
      <c r="K205" s="31">
        <f t="shared" ref="K205" si="172">SUM(K206:K212)</f>
        <v>0</v>
      </c>
      <c r="L205" s="31">
        <f t="shared" si="170"/>
        <v>0</v>
      </c>
      <c r="M205" s="31">
        <f t="shared" si="164"/>
        <v>0</v>
      </c>
      <c r="N205" s="31">
        <f t="shared" ref="N205" si="173">SUM(N206:N212)</f>
        <v>11310</v>
      </c>
      <c r="O205" s="31">
        <f t="shared" si="170"/>
        <v>11310</v>
      </c>
      <c r="P205" s="31">
        <f t="shared" si="165"/>
        <v>0</v>
      </c>
      <c r="Q205" s="31">
        <f t="shared" ref="Q205" si="174">SUM(Q206:Q212)</f>
        <v>40270</v>
      </c>
      <c r="R205" s="31">
        <f t="shared" si="170"/>
        <v>40270</v>
      </c>
      <c r="S205" s="31">
        <f t="shared" si="166"/>
        <v>0</v>
      </c>
      <c r="T205" s="31">
        <f t="shared" ref="T205" si="175">SUM(T206:T212)</f>
        <v>0</v>
      </c>
      <c r="U205" s="31">
        <f t="shared" si="170"/>
        <v>0</v>
      </c>
      <c r="V205" s="31">
        <f t="shared" si="167"/>
        <v>0</v>
      </c>
      <c r="W205" s="31">
        <f t="shared" ref="W205" si="176">SUM(W206:W212)</f>
        <v>0</v>
      </c>
      <c r="X205" s="31">
        <f t="shared" si="170"/>
        <v>0</v>
      </c>
      <c r="Y205" s="31">
        <f t="shared" si="168"/>
        <v>0</v>
      </c>
      <c r="Z205" s="31">
        <f t="shared" ref="Z205" si="177">SUM(Z206:Z212)</f>
        <v>0</v>
      </c>
      <c r="AA205" s="31">
        <f t="shared" si="170"/>
        <v>0</v>
      </c>
      <c r="AB205" s="31">
        <f t="shared" si="169"/>
        <v>0</v>
      </c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  <c r="EM205" s="29"/>
      <c r="EN205" s="29"/>
      <c r="EO205" s="29"/>
      <c r="EP205" s="29"/>
      <c r="EQ205" s="29"/>
      <c r="ER205" s="29"/>
      <c r="ES205" s="29"/>
      <c r="ET205" s="29"/>
      <c r="EU205" s="29"/>
      <c r="EV205" s="29"/>
      <c r="EW205" s="29"/>
      <c r="EX205" s="29"/>
      <c r="EY205" s="29"/>
      <c r="EZ205" s="29"/>
      <c r="FA205" s="29"/>
      <c r="FB205" s="29"/>
      <c r="FC205" s="29"/>
      <c r="FD205" s="29"/>
      <c r="FE205" s="29"/>
      <c r="FF205" s="29"/>
      <c r="FG205" s="29"/>
      <c r="FH205" s="29"/>
      <c r="FI205" s="29"/>
      <c r="FJ205" s="29"/>
      <c r="FK205" s="29"/>
      <c r="FL205" s="29"/>
      <c r="FM205" s="29"/>
      <c r="FN205" s="29"/>
      <c r="FO205" s="29"/>
      <c r="FP205" s="29"/>
      <c r="FQ205" s="29"/>
      <c r="FR205" s="29"/>
      <c r="FS205" s="29"/>
      <c r="FT205" s="29"/>
      <c r="FU205" s="29"/>
      <c r="FV205" s="29"/>
      <c r="FW205" s="29"/>
      <c r="FX205" s="29"/>
      <c r="FY205" s="29"/>
      <c r="FZ205" s="29"/>
      <c r="GA205" s="29"/>
      <c r="GB205" s="29"/>
      <c r="GC205" s="29"/>
      <c r="GD205" s="29"/>
      <c r="GE205" s="29"/>
    </row>
    <row r="206" spans="1:187" s="32" customFormat="1" ht="47.25" x14ac:dyDescent="0.25">
      <c r="A206" s="39" t="s">
        <v>194</v>
      </c>
      <c r="B206" s="38">
        <f t="shared" si="160"/>
        <v>6802</v>
      </c>
      <c r="C206" s="38">
        <f t="shared" si="160"/>
        <v>6802</v>
      </c>
      <c r="D206" s="38">
        <f t="shared" si="160"/>
        <v>0</v>
      </c>
      <c r="E206" s="38"/>
      <c r="F206" s="38"/>
      <c r="G206" s="38">
        <f t="shared" si="162"/>
        <v>0</v>
      </c>
      <c r="H206" s="38"/>
      <c r="I206" s="38"/>
      <c r="J206" s="38">
        <f t="shared" si="163"/>
        <v>0</v>
      </c>
      <c r="K206" s="38"/>
      <c r="L206" s="38"/>
      <c r="M206" s="38">
        <f t="shared" si="164"/>
        <v>0</v>
      </c>
      <c r="N206" s="38">
        <v>0</v>
      </c>
      <c r="O206" s="38">
        <v>0</v>
      </c>
      <c r="P206" s="38">
        <f t="shared" si="165"/>
        <v>0</v>
      </c>
      <c r="Q206" s="38">
        <f>7405-603</f>
        <v>6802</v>
      </c>
      <c r="R206" s="38">
        <f>7405-603</f>
        <v>6802</v>
      </c>
      <c r="S206" s="38">
        <f t="shared" si="166"/>
        <v>0</v>
      </c>
      <c r="T206" s="38"/>
      <c r="U206" s="38"/>
      <c r="V206" s="38">
        <f t="shared" si="167"/>
        <v>0</v>
      </c>
      <c r="W206" s="38"/>
      <c r="X206" s="38"/>
      <c r="Y206" s="38">
        <f t="shared" si="168"/>
        <v>0</v>
      </c>
      <c r="Z206" s="38"/>
      <c r="AA206" s="38"/>
      <c r="AB206" s="38">
        <f t="shared" si="169"/>
        <v>0</v>
      </c>
    </row>
    <row r="207" spans="1:187" s="32" customFormat="1" ht="31.5" x14ac:dyDescent="0.25">
      <c r="A207" s="40" t="s">
        <v>195</v>
      </c>
      <c r="B207" s="35">
        <f t="shared" si="160"/>
        <v>6024</v>
      </c>
      <c r="C207" s="35">
        <f t="shared" si="160"/>
        <v>6024</v>
      </c>
      <c r="D207" s="35">
        <f t="shared" si="160"/>
        <v>0</v>
      </c>
      <c r="E207" s="35"/>
      <c r="F207" s="35"/>
      <c r="G207" s="35">
        <f t="shared" si="162"/>
        <v>0</v>
      </c>
      <c r="H207" s="35"/>
      <c r="I207" s="35"/>
      <c r="J207" s="35">
        <f t="shared" si="163"/>
        <v>0</v>
      </c>
      <c r="K207" s="35"/>
      <c r="L207" s="35"/>
      <c r="M207" s="35">
        <f t="shared" si="164"/>
        <v>0</v>
      </c>
      <c r="N207" s="35">
        <v>0</v>
      </c>
      <c r="O207" s="35">
        <v>0</v>
      </c>
      <c r="P207" s="35">
        <f t="shared" si="165"/>
        <v>0</v>
      </c>
      <c r="Q207" s="35">
        <v>6024</v>
      </c>
      <c r="R207" s="35">
        <v>6024</v>
      </c>
      <c r="S207" s="35">
        <f t="shared" si="166"/>
        <v>0</v>
      </c>
      <c r="T207" s="35"/>
      <c r="U207" s="35"/>
      <c r="V207" s="35">
        <f t="shared" si="167"/>
        <v>0</v>
      </c>
      <c r="W207" s="35"/>
      <c r="X207" s="35"/>
      <c r="Y207" s="35">
        <f t="shared" si="168"/>
        <v>0</v>
      </c>
      <c r="Z207" s="35"/>
      <c r="AA207" s="35"/>
      <c r="AB207" s="35">
        <f t="shared" si="169"/>
        <v>0</v>
      </c>
    </row>
    <row r="208" spans="1:187" s="32" customFormat="1" ht="47.25" x14ac:dyDescent="0.25">
      <c r="A208" s="40" t="s">
        <v>196</v>
      </c>
      <c r="B208" s="35">
        <f t="shared" si="160"/>
        <v>19988</v>
      </c>
      <c r="C208" s="35">
        <f t="shared" si="160"/>
        <v>19988</v>
      </c>
      <c r="D208" s="35">
        <f t="shared" si="160"/>
        <v>0</v>
      </c>
      <c r="E208" s="35"/>
      <c r="F208" s="35"/>
      <c r="G208" s="35">
        <f t="shared" si="162"/>
        <v>0</v>
      </c>
      <c r="H208" s="35"/>
      <c r="I208" s="35"/>
      <c r="J208" s="35">
        <f t="shared" si="163"/>
        <v>0</v>
      </c>
      <c r="K208" s="35"/>
      <c r="L208" s="35"/>
      <c r="M208" s="35">
        <f t="shared" si="164"/>
        <v>0</v>
      </c>
      <c r="N208" s="35">
        <v>0</v>
      </c>
      <c r="O208" s="35">
        <v>0</v>
      </c>
      <c r="P208" s="35">
        <f t="shared" si="165"/>
        <v>0</v>
      </c>
      <c r="Q208" s="35">
        <v>19988</v>
      </c>
      <c r="R208" s="35">
        <v>19988</v>
      </c>
      <c r="S208" s="35">
        <f t="shared" si="166"/>
        <v>0</v>
      </c>
      <c r="T208" s="35"/>
      <c r="U208" s="35"/>
      <c r="V208" s="35">
        <f t="shared" si="167"/>
        <v>0</v>
      </c>
      <c r="W208" s="35"/>
      <c r="X208" s="35"/>
      <c r="Y208" s="35">
        <f t="shared" si="168"/>
        <v>0</v>
      </c>
      <c r="Z208" s="35"/>
      <c r="AA208" s="35"/>
      <c r="AB208" s="35">
        <f t="shared" si="169"/>
        <v>0</v>
      </c>
    </row>
    <row r="209" spans="1:187" s="32" customFormat="1" ht="47.25" x14ac:dyDescent="0.25">
      <c r="A209" s="40" t="s">
        <v>197</v>
      </c>
      <c r="B209" s="35">
        <f t="shared" si="160"/>
        <v>7456</v>
      </c>
      <c r="C209" s="35">
        <f t="shared" si="160"/>
        <v>7456</v>
      </c>
      <c r="D209" s="35">
        <f t="shared" si="160"/>
        <v>0</v>
      </c>
      <c r="E209" s="35"/>
      <c r="F209" s="35"/>
      <c r="G209" s="35">
        <f t="shared" si="162"/>
        <v>0</v>
      </c>
      <c r="H209" s="35"/>
      <c r="I209" s="35"/>
      <c r="J209" s="35">
        <f t="shared" si="163"/>
        <v>0</v>
      </c>
      <c r="K209" s="35"/>
      <c r="L209" s="35"/>
      <c r="M209" s="35">
        <f t="shared" si="164"/>
        <v>0</v>
      </c>
      <c r="N209" s="35">
        <v>0</v>
      </c>
      <c r="O209" s="35">
        <v>0</v>
      </c>
      <c r="P209" s="35">
        <f t="shared" si="165"/>
        <v>0</v>
      </c>
      <c r="Q209" s="35">
        <v>7456</v>
      </c>
      <c r="R209" s="35">
        <v>7456</v>
      </c>
      <c r="S209" s="35">
        <f t="shared" si="166"/>
        <v>0</v>
      </c>
      <c r="T209" s="35"/>
      <c r="U209" s="35"/>
      <c r="V209" s="35">
        <f t="shared" si="167"/>
        <v>0</v>
      </c>
      <c r="W209" s="35"/>
      <c r="X209" s="35"/>
      <c r="Y209" s="35">
        <f t="shared" si="168"/>
        <v>0</v>
      </c>
      <c r="Z209" s="35"/>
      <c r="AA209" s="35"/>
      <c r="AB209" s="35">
        <f t="shared" si="169"/>
        <v>0</v>
      </c>
    </row>
    <row r="210" spans="1:187" s="32" customFormat="1" ht="94.5" x14ac:dyDescent="0.25">
      <c r="A210" s="40" t="s">
        <v>198</v>
      </c>
      <c r="B210" s="35">
        <f t="shared" si="160"/>
        <v>5000</v>
      </c>
      <c r="C210" s="35">
        <f t="shared" si="160"/>
        <v>5000</v>
      </c>
      <c r="D210" s="35">
        <f t="shared" si="160"/>
        <v>0</v>
      </c>
      <c r="E210" s="35"/>
      <c r="F210" s="35"/>
      <c r="G210" s="35">
        <f t="shared" si="162"/>
        <v>0</v>
      </c>
      <c r="H210" s="35"/>
      <c r="I210" s="35"/>
      <c r="J210" s="35">
        <f t="shared" si="163"/>
        <v>0</v>
      </c>
      <c r="K210" s="35">
        <v>0</v>
      </c>
      <c r="L210" s="35">
        <v>0</v>
      </c>
      <c r="M210" s="35">
        <f t="shared" si="164"/>
        <v>0</v>
      </c>
      <c r="N210" s="35">
        <v>5000</v>
      </c>
      <c r="O210" s="35">
        <v>5000</v>
      </c>
      <c r="P210" s="35">
        <f t="shared" si="165"/>
        <v>0</v>
      </c>
      <c r="Q210" s="35">
        <v>0</v>
      </c>
      <c r="R210" s="35">
        <v>0</v>
      </c>
      <c r="S210" s="35">
        <f t="shared" si="166"/>
        <v>0</v>
      </c>
      <c r="T210" s="35"/>
      <c r="U210" s="35"/>
      <c r="V210" s="35">
        <f t="shared" si="167"/>
        <v>0</v>
      </c>
      <c r="W210" s="35"/>
      <c r="X210" s="35"/>
      <c r="Y210" s="35">
        <f t="shared" si="168"/>
        <v>0</v>
      </c>
      <c r="Z210" s="35"/>
      <c r="AA210" s="35"/>
      <c r="AB210" s="35">
        <f t="shared" si="169"/>
        <v>0</v>
      </c>
    </row>
    <row r="211" spans="1:187" s="32" customFormat="1" ht="110.25" x14ac:dyDescent="0.25">
      <c r="A211" s="40" t="s">
        <v>199</v>
      </c>
      <c r="B211" s="35">
        <f t="shared" si="160"/>
        <v>5000</v>
      </c>
      <c r="C211" s="35">
        <f t="shared" si="160"/>
        <v>5000</v>
      </c>
      <c r="D211" s="35">
        <f t="shared" si="160"/>
        <v>0</v>
      </c>
      <c r="E211" s="35"/>
      <c r="F211" s="35"/>
      <c r="G211" s="35">
        <f t="shared" si="162"/>
        <v>0</v>
      </c>
      <c r="H211" s="35"/>
      <c r="I211" s="35"/>
      <c r="J211" s="35">
        <f t="shared" si="163"/>
        <v>0</v>
      </c>
      <c r="K211" s="35">
        <v>0</v>
      </c>
      <c r="L211" s="35">
        <v>0</v>
      </c>
      <c r="M211" s="35">
        <f t="shared" si="164"/>
        <v>0</v>
      </c>
      <c r="N211" s="35">
        <v>5000</v>
      </c>
      <c r="O211" s="35">
        <v>5000</v>
      </c>
      <c r="P211" s="35">
        <f t="shared" si="165"/>
        <v>0</v>
      </c>
      <c r="Q211" s="35"/>
      <c r="R211" s="35"/>
      <c r="S211" s="35">
        <f t="shared" si="166"/>
        <v>0</v>
      </c>
      <c r="T211" s="35"/>
      <c r="U211" s="35"/>
      <c r="V211" s="35">
        <f t="shared" si="167"/>
        <v>0</v>
      </c>
      <c r="W211" s="35"/>
      <c r="X211" s="35"/>
      <c r="Y211" s="35">
        <f t="shared" si="168"/>
        <v>0</v>
      </c>
      <c r="Z211" s="35"/>
      <c r="AA211" s="35"/>
      <c r="AB211" s="35">
        <f t="shared" si="169"/>
        <v>0</v>
      </c>
    </row>
    <row r="212" spans="1:187" s="32" customFormat="1" ht="110.25" x14ac:dyDescent="0.25">
      <c r="A212" s="40" t="s">
        <v>200</v>
      </c>
      <c r="B212" s="35">
        <f t="shared" si="160"/>
        <v>1310</v>
      </c>
      <c r="C212" s="35">
        <f t="shared" si="160"/>
        <v>1310</v>
      </c>
      <c r="D212" s="35">
        <f t="shared" si="160"/>
        <v>0</v>
      </c>
      <c r="E212" s="35"/>
      <c r="F212" s="35"/>
      <c r="G212" s="35">
        <f t="shared" si="162"/>
        <v>0</v>
      </c>
      <c r="H212" s="35"/>
      <c r="I212" s="35"/>
      <c r="J212" s="35">
        <f t="shared" si="163"/>
        <v>0</v>
      </c>
      <c r="K212" s="35"/>
      <c r="L212" s="35"/>
      <c r="M212" s="35">
        <f t="shared" si="164"/>
        <v>0</v>
      </c>
      <c r="N212" s="35">
        <v>1310</v>
      </c>
      <c r="O212" s="35">
        <v>1310</v>
      </c>
      <c r="P212" s="35">
        <f t="shared" si="165"/>
        <v>0</v>
      </c>
      <c r="Q212" s="35">
        <v>0</v>
      </c>
      <c r="R212" s="35">
        <v>0</v>
      </c>
      <c r="S212" s="35">
        <f t="shared" si="166"/>
        <v>0</v>
      </c>
      <c r="T212" s="35"/>
      <c r="U212" s="35"/>
      <c r="V212" s="35">
        <f t="shared" si="167"/>
        <v>0</v>
      </c>
      <c r="W212" s="35"/>
      <c r="X212" s="35"/>
      <c r="Y212" s="35">
        <f t="shared" si="168"/>
        <v>0</v>
      </c>
      <c r="Z212" s="35"/>
      <c r="AA212" s="35"/>
      <c r="AB212" s="35">
        <f t="shared" si="169"/>
        <v>0</v>
      </c>
    </row>
    <row r="213" spans="1:187" s="32" customFormat="1" x14ac:dyDescent="0.25">
      <c r="A213" s="30" t="s">
        <v>110</v>
      </c>
      <c r="B213" s="31">
        <f t="shared" si="160"/>
        <v>60534</v>
      </c>
      <c r="C213" s="31">
        <f t="shared" si="160"/>
        <v>60534</v>
      </c>
      <c r="D213" s="31">
        <f t="shared" si="160"/>
        <v>0</v>
      </c>
      <c r="E213" s="31">
        <f>SUM(E214)</f>
        <v>0</v>
      </c>
      <c r="F213" s="31">
        <f>SUM(F214)</f>
        <v>0</v>
      </c>
      <c r="G213" s="31">
        <f t="shared" si="162"/>
        <v>0</v>
      </c>
      <c r="H213" s="31">
        <f t="shared" ref="H213:I213" si="178">SUM(H214)</f>
        <v>0</v>
      </c>
      <c r="I213" s="31">
        <f t="shared" si="178"/>
        <v>0</v>
      </c>
      <c r="J213" s="31">
        <f t="shared" si="163"/>
        <v>0</v>
      </c>
      <c r="K213" s="31">
        <f t="shared" ref="K213:L213" si="179">SUM(K214)</f>
        <v>0</v>
      </c>
      <c r="L213" s="31">
        <f t="shared" si="179"/>
        <v>0</v>
      </c>
      <c r="M213" s="31">
        <f t="shared" si="164"/>
        <v>0</v>
      </c>
      <c r="N213" s="31">
        <f t="shared" ref="N213:O213" si="180">SUM(N214)</f>
        <v>0</v>
      </c>
      <c r="O213" s="31">
        <f t="shared" si="180"/>
        <v>0</v>
      </c>
      <c r="P213" s="31">
        <f t="shared" si="165"/>
        <v>0</v>
      </c>
      <c r="Q213" s="31">
        <f t="shared" ref="Q213:R213" si="181">SUM(Q214)</f>
        <v>60534</v>
      </c>
      <c r="R213" s="31">
        <f t="shared" si="181"/>
        <v>60534</v>
      </c>
      <c r="S213" s="31">
        <f t="shared" si="166"/>
        <v>0</v>
      </c>
      <c r="T213" s="31">
        <f t="shared" ref="T213:U213" si="182">SUM(T214)</f>
        <v>0</v>
      </c>
      <c r="U213" s="31">
        <f t="shared" si="182"/>
        <v>0</v>
      </c>
      <c r="V213" s="31">
        <f t="shared" si="167"/>
        <v>0</v>
      </c>
      <c r="W213" s="31">
        <f t="shared" ref="W213:X213" si="183">SUM(W214)</f>
        <v>0</v>
      </c>
      <c r="X213" s="31">
        <f t="shared" si="183"/>
        <v>0</v>
      </c>
      <c r="Y213" s="31">
        <f t="shared" si="168"/>
        <v>0</v>
      </c>
      <c r="Z213" s="31">
        <f t="shared" ref="Z213:AA213" si="184">SUM(Z214)</f>
        <v>0</v>
      </c>
      <c r="AA213" s="31">
        <f t="shared" si="184"/>
        <v>0</v>
      </c>
      <c r="AB213" s="31">
        <f t="shared" si="169"/>
        <v>0</v>
      </c>
    </row>
    <row r="214" spans="1:187" s="32" customFormat="1" ht="78.75" x14ac:dyDescent="0.25">
      <c r="A214" s="37" t="s">
        <v>201</v>
      </c>
      <c r="B214" s="38">
        <f t="shared" si="160"/>
        <v>60534</v>
      </c>
      <c r="C214" s="38">
        <f t="shared" si="160"/>
        <v>60534</v>
      </c>
      <c r="D214" s="38">
        <f t="shared" si="160"/>
        <v>0</v>
      </c>
      <c r="E214" s="38"/>
      <c r="F214" s="38"/>
      <c r="G214" s="38">
        <f t="shared" si="162"/>
        <v>0</v>
      </c>
      <c r="H214" s="38"/>
      <c r="I214" s="38"/>
      <c r="J214" s="38">
        <f t="shared" si="163"/>
        <v>0</v>
      </c>
      <c r="K214" s="38">
        <v>0</v>
      </c>
      <c r="L214" s="38">
        <v>0</v>
      </c>
      <c r="M214" s="38">
        <f t="shared" si="164"/>
        <v>0</v>
      </c>
      <c r="N214" s="38"/>
      <c r="O214" s="38"/>
      <c r="P214" s="38">
        <f t="shared" si="165"/>
        <v>0</v>
      </c>
      <c r="Q214" s="38">
        <v>60534</v>
      </c>
      <c r="R214" s="38">
        <v>60534</v>
      </c>
      <c r="S214" s="38">
        <f t="shared" si="166"/>
        <v>0</v>
      </c>
      <c r="T214" s="38"/>
      <c r="U214" s="38"/>
      <c r="V214" s="38">
        <f t="shared" si="167"/>
        <v>0</v>
      </c>
      <c r="W214" s="38">
        <v>0</v>
      </c>
      <c r="X214" s="38">
        <v>0</v>
      </c>
      <c r="Y214" s="38">
        <f t="shared" si="168"/>
        <v>0</v>
      </c>
      <c r="Z214" s="38"/>
      <c r="AA214" s="38"/>
      <c r="AB214" s="38">
        <f t="shared" si="169"/>
        <v>0</v>
      </c>
    </row>
    <row r="215" spans="1:187" s="32" customFormat="1" ht="31.5" x14ac:dyDescent="0.25">
      <c r="A215" s="30" t="s">
        <v>67</v>
      </c>
      <c r="B215" s="31">
        <f t="shared" si="160"/>
        <v>13620256</v>
      </c>
      <c r="C215" s="31">
        <f t="shared" si="160"/>
        <v>13729505</v>
      </c>
      <c r="D215" s="31">
        <f t="shared" si="160"/>
        <v>109249</v>
      </c>
      <c r="E215" s="31">
        <f t="shared" ref="E215:AA215" si="185">SUM(E216,E220,E228,E224)</f>
        <v>152495</v>
      </c>
      <c r="F215" s="31">
        <f t="shared" si="185"/>
        <v>152495</v>
      </c>
      <c r="G215" s="31">
        <f t="shared" si="162"/>
        <v>0</v>
      </c>
      <c r="H215" s="31">
        <f t="shared" ref="H215" si="186">SUM(H216,H220,H228,H224)</f>
        <v>25276</v>
      </c>
      <c r="I215" s="31">
        <f t="shared" si="185"/>
        <v>25276</v>
      </c>
      <c r="J215" s="31">
        <f t="shared" si="163"/>
        <v>0</v>
      </c>
      <c r="K215" s="31">
        <f t="shared" ref="K215" si="187">SUM(K216,K220,K228,K224)</f>
        <v>577219</v>
      </c>
      <c r="L215" s="31">
        <f t="shared" si="185"/>
        <v>682272</v>
      </c>
      <c r="M215" s="31">
        <f t="shared" si="164"/>
        <v>105053</v>
      </c>
      <c r="N215" s="31">
        <f t="shared" ref="N215" si="188">SUM(N216,N220,N228,N224)</f>
        <v>7417574</v>
      </c>
      <c r="O215" s="31">
        <f t="shared" si="185"/>
        <v>7417574</v>
      </c>
      <c r="P215" s="31">
        <f t="shared" si="165"/>
        <v>0</v>
      </c>
      <c r="Q215" s="31">
        <f t="shared" ref="Q215" si="189">SUM(Q216,Q220,Q228,Q224)</f>
        <v>0</v>
      </c>
      <c r="R215" s="31">
        <f t="shared" si="185"/>
        <v>0</v>
      </c>
      <c r="S215" s="31">
        <f t="shared" si="166"/>
        <v>0</v>
      </c>
      <c r="T215" s="31">
        <f t="shared" ref="T215" si="190">SUM(T216,T220,T228,T224)</f>
        <v>4847692</v>
      </c>
      <c r="U215" s="31">
        <f t="shared" si="185"/>
        <v>4851888</v>
      </c>
      <c r="V215" s="31">
        <f t="shared" si="167"/>
        <v>4196</v>
      </c>
      <c r="W215" s="31">
        <f t="shared" ref="W215" si="191">SUM(W216,W220,W228,W224)</f>
        <v>0</v>
      </c>
      <c r="X215" s="31">
        <f t="shared" si="185"/>
        <v>0</v>
      </c>
      <c r="Y215" s="31">
        <f t="shared" si="168"/>
        <v>0</v>
      </c>
      <c r="Z215" s="31">
        <f t="shared" ref="Z215" si="192">SUM(Z216,Z220,Z228,Z224)</f>
        <v>600000</v>
      </c>
      <c r="AA215" s="31">
        <f t="shared" si="185"/>
        <v>600000</v>
      </c>
      <c r="AB215" s="31">
        <f t="shared" si="169"/>
        <v>0</v>
      </c>
    </row>
    <row r="216" spans="1:187" s="29" customFormat="1" ht="31.5" x14ac:dyDescent="0.25">
      <c r="A216" s="30" t="s">
        <v>100</v>
      </c>
      <c r="B216" s="31">
        <f t="shared" si="160"/>
        <v>1214545</v>
      </c>
      <c r="C216" s="31">
        <f t="shared" si="160"/>
        <v>1214545</v>
      </c>
      <c r="D216" s="31">
        <f t="shared" si="160"/>
        <v>0</v>
      </c>
      <c r="E216" s="31">
        <f t="shared" ref="E216:AA216" si="193">SUM(E217:E219)</f>
        <v>0</v>
      </c>
      <c r="F216" s="31">
        <f t="shared" si="193"/>
        <v>0</v>
      </c>
      <c r="G216" s="31">
        <f t="shared" si="162"/>
        <v>0</v>
      </c>
      <c r="H216" s="31">
        <f t="shared" ref="H216" si="194">SUM(H217:H219)</f>
        <v>0</v>
      </c>
      <c r="I216" s="31">
        <f t="shared" si="193"/>
        <v>0</v>
      </c>
      <c r="J216" s="31">
        <f t="shared" si="163"/>
        <v>0</v>
      </c>
      <c r="K216" s="31">
        <f t="shared" ref="K216" si="195">SUM(K217:K219)</f>
        <v>13345</v>
      </c>
      <c r="L216" s="31">
        <f t="shared" si="193"/>
        <v>13345</v>
      </c>
      <c r="M216" s="31">
        <f t="shared" si="164"/>
        <v>0</v>
      </c>
      <c r="N216" s="31">
        <f>SUM(N217:N219)</f>
        <v>1201200</v>
      </c>
      <c r="O216" s="31">
        <f>SUM(O217:O219)</f>
        <v>1201200</v>
      </c>
      <c r="P216" s="31">
        <f t="shared" si="165"/>
        <v>0</v>
      </c>
      <c r="Q216" s="31">
        <f t="shared" ref="Q216" si="196">SUM(Q217:Q219)</f>
        <v>0</v>
      </c>
      <c r="R216" s="31">
        <f t="shared" si="193"/>
        <v>0</v>
      </c>
      <c r="S216" s="31">
        <f t="shared" si="166"/>
        <v>0</v>
      </c>
      <c r="T216" s="31">
        <f t="shared" ref="T216" si="197">SUM(T217:T219)</f>
        <v>0</v>
      </c>
      <c r="U216" s="31">
        <f t="shared" si="193"/>
        <v>0</v>
      </c>
      <c r="V216" s="31">
        <f t="shared" si="167"/>
        <v>0</v>
      </c>
      <c r="W216" s="31">
        <f t="shared" ref="W216" si="198">SUM(W217:W219)</f>
        <v>0</v>
      </c>
      <c r="X216" s="31">
        <f t="shared" si="193"/>
        <v>0</v>
      </c>
      <c r="Y216" s="31">
        <f t="shared" si="168"/>
        <v>0</v>
      </c>
      <c r="Z216" s="31">
        <f t="shared" ref="Z216" si="199">SUM(Z217:Z219)</f>
        <v>0</v>
      </c>
      <c r="AA216" s="31">
        <f t="shared" si="193"/>
        <v>0</v>
      </c>
      <c r="AB216" s="31">
        <f t="shared" si="169"/>
        <v>0</v>
      </c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  <c r="DW216" s="32"/>
      <c r="DX216" s="32"/>
      <c r="DY216" s="32"/>
      <c r="DZ216" s="32"/>
      <c r="EA216" s="32"/>
      <c r="EB216" s="32"/>
      <c r="EC216" s="32"/>
      <c r="ED216" s="32"/>
      <c r="EE216" s="32"/>
      <c r="EF216" s="32"/>
      <c r="EG216" s="32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  <c r="EU216" s="32"/>
      <c r="EV216" s="32"/>
      <c r="EW216" s="32"/>
      <c r="EX216" s="32"/>
      <c r="EY216" s="32"/>
      <c r="EZ216" s="32"/>
      <c r="FA216" s="32"/>
      <c r="FB216" s="32"/>
      <c r="FC216" s="32"/>
      <c r="FD216" s="32"/>
      <c r="FE216" s="32"/>
      <c r="FF216" s="32"/>
      <c r="FG216" s="32"/>
      <c r="FH216" s="32"/>
      <c r="FI216" s="32"/>
      <c r="FJ216" s="32"/>
      <c r="FK216" s="32"/>
      <c r="FL216" s="32"/>
      <c r="FM216" s="32"/>
      <c r="FN216" s="32"/>
      <c r="FO216" s="32"/>
      <c r="FP216" s="32"/>
      <c r="FQ216" s="32"/>
      <c r="FR216" s="32"/>
      <c r="FS216" s="32"/>
      <c r="FT216" s="32"/>
      <c r="FU216" s="32"/>
      <c r="FV216" s="32"/>
      <c r="FW216" s="32"/>
      <c r="FX216" s="32"/>
      <c r="FY216" s="32"/>
      <c r="FZ216" s="32"/>
      <c r="GA216" s="32"/>
      <c r="GB216" s="32"/>
      <c r="GC216" s="32"/>
      <c r="GD216" s="32"/>
      <c r="GE216" s="32"/>
    </row>
    <row r="217" spans="1:187" s="32" customFormat="1" ht="78.75" x14ac:dyDescent="0.25">
      <c r="A217" s="40" t="s">
        <v>202</v>
      </c>
      <c r="B217" s="38">
        <f t="shared" si="160"/>
        <v>1200</v>
      </c>
      <c r="C217" s="38">
        <f t="shared" si="160"/>
        <v>1200</v>
      </c>
      <c r="D217" s="38">
        <f t="shared" si="160"/>
        <v>0</v>
      </c>
      <c r="E217" s="38">
        <v>0</v>
      </c>
      <c r="F217" s="38">
        <v>0</v>
      </c>
      <c r="G217" s="38">
        <f t="shared" si="162"/>
        <v>0</v>
      </c>
      <c r="H217" s="38"/>
      <c r="I217" s="38"/>
      <c r="J217" s="38">
        <f t="shared" si="163"/>
        <v>0</v>
      </c>
      <c r="K217" s="38">
        <v>0</v>
      </c>
      <c r="L217" s="38">
        <v>0</v>
      </c>
      <c r="M217" s="38">
        <f t="shared" si="164"/>
        <v>0</v>
      </c>
      <c r="N217" s="38">
        <v>1200</v>
      </c>
      <c r="O217" s="38">
        <v>1200</v>
      </c>
      <c r="P217" s="38">
        <f t="shared" si="165"/>
        <v>0</v>
      </c>
      <c r="Q217" s="38"/>
      <c r="R217" s="38"/>
      <c r="S217" s="38">
        <f t="shared" si="166"/>
        <v>0</v>
      </c>
      <c r="T217" s="38"/>
      <c r="U217" s="38"/>
      <c r="V217" s="38">
        <f t="shared" si="167"/>
        <v>0</v>
      </c>
      <c r="W217" s="38"/>
      <c r="X217" s="38"/>
      <c r="Y217" s="38">
        <f t="shared" si="168"/>
        <v>0</v>
      </c>
      <c r="Z217" s="38"/>
      <c r="AA217" s="38"/>
      <c r="AB217" s="38">
        <f t="shared" si="169"/>
        <v>0</v>
      </c>
    </row>
    <row r="218" spans="1:187" s="32" customFormat="1" ht="31.5" x14ac:dyDescent="0.25">
      <c r="A218" s="40" t="s">
        <v>203</v>
      </c>
      <c r="B218" s="38">
        <f t="shared" si="160"/>
        <v>13345</v>
      </c>
      <c r="C218" s="38">
        <f t="shared" si="160"/>
        <v>13345</v>
      </c>
      <c r="D218" s="38">
        <f t="shared" si="160"/>
        <v>0</v>
      </c>
      <c r="E218" s="38">
        <v>0</v>
      </c>
      <c r="F218" s="38">
        <v>0</v>
      </c>
      <c r="G218" s="38">
        <f t="shared" si="162"/>
        <v>0</v>
      </c>
      <c r="H218" s="38"/>
      <c r="I218" s="38"/>
      <c r="J218" s="38">
        <f t="shared" si="163"/>
        <v>0</v>
      </c>
      <c r="K218" s="38">
        <v>13345</v>
      </c>
      <c r="L218" s="38">
        <v>13345</v>
      </c>
      <c r="M218" s="38">
        <f t="shared" si="164"/>
        <v>0</v>
      </c>
      <c r="N218" s="38"/>
      <c r="O218" s="38"/>
      <c r="P218" s="38">
        <f t="shared" si="165"/>
        <v>0</v>
      </c>
      <c r="Q218" s="38"/>
      <c r="R218" s="38"/>
      <c r="S218" s="38">
        <f t="shared" si="166"/>
        <v>0</v>
      </c>
      <c r="T218" s="38"/>
      <c r="U218" s="38"/>
      <c r="V218" s="38">
        <f t="shared" si="167"/>
        <v>0</v>
      </c>
      <c r="W218" s="38"/>
      <c r="X218" s="38"/>
      <c r="Y218" s="38">
        <f t="shared" si="168"/>
        <v>0</v>
      </c>
      <c r="Z218" s="38"/>
      <c r="AA218" s="38"/>
      <c r="AB218" s="38">
        <f t="shared" si="169"/>
        <v>0</v>
      </c>
    </row>
    <row r="219" spans="1:187" s="32" customFormat="1" ht="94.5" x14ac:dyDescent="0.25">
      <c r="A219" s="39" t="s">
        <v>204</v>
      </c>
      <c r="B219" s="38">
        <f t="shared" si="160"/>
        <v>1200000</v>
      </c>
      <c r="C219" s="38">
        <f t="shared" si="160"/>
        <v>1200000</v>
      </c>
      <c r="D219" s="38">
        <f t="shared" si="160"/>
        <v>0</v>
      </c>
      <c r="E219" s="38"/>
      <c r="F219" s="38"/>
      <c r="G219" s="38">
        <f t="shared" si="162"/>
        <v>0</v>
      </c>
      <c r="H219" s="38"/>
      <c r="I219" s="38"/>
      <c r="J219" s="38">
        <f t="shared" si="163"/>
        <v>0</v>
      </c>
      <c r="K219" s="38">
        <v>0</v>
      </c>
      <c r="L219" s="38">
        <v>0</v>
      </c>
      <c r="M219" s="38">
        <f t="shared" si="164"/>
        <v>0</v>
      </c>
      <c r="N219" s="38">
        <v>1200000</v>
      </c>
      <c r="O219" s="38">
        <v>1200000</v>
      </c>
      <c r="P219" s="38">
        <f t="shared" si="165"/>
        <v>0</v>
      </c>
      <c r="Q219" s="38"/>
      <c r="R219" s="38"/>
      <c r="S219" s="38">
        <f t="shared" si="166"/>
        <v>0</v>
      </c>
      <c r="T219" s="38"/>
      <c r="U219" s="38"/>
      <c r="V219" s="38">
        <f t="shared" si="167"/>
        <v>0</v>
      </c>
      <c r="W219" s="38"/>
      <c r="X219" s="38"/>
      <c r="Y219" s="38">
        <f t="shared" si="168"/>
        <v>0</v>
      </c>
      <c r="Z219" s="38"/>
      <c r="AA219" s="38"/>
      <c r="AB219" s="38">
        <f t="shared" si="169"/>
        <v>0</v>
      </c>
    </row>
    <row r="220" spans="1:187" s="32" customFormat="1" ht="31.5" x14ac:dyDescent="0.25">
      <c r="A220" s="30" t="s">
        <v>103</v>
      </c>
      <c r="B220" s="31">
        <f t="shared" si="160"/>
        <v>468000</v>
      </c>
      <c r="C220" s="31">
        <f t="shared" si="160"/>
        <v>468000</v>
      </c>
      <c r="D220" s="31">
        <f t="shared" si="160"/>
        <v>0</v>
      </c>
      <c r="E220" s="31">
        <f t="shared" ref="E220:AA220" si="200">SUM(E221:E223)</f>
        <v>0</v>
      </c>
      <c r="F220" s="31">
        <f t="shared" si="200"/>
        <v>0</v>
      </c>
      <c r="G220" s="31">
        <f t="shared" si="162"/>
        <v>0</v>
      </c>
      <c r="H220" s="31">
        <f t="shared" ref="H220" si="201">SUM(H221:H223)</f>
        <v>0</v>
      </c>
      <c r="I220" s="31">
        <f t="shared" si="200"/>
        <v>0</v>
      </c>
      <c r="J220" s="31">
        <f t="shared" si="163"/>
        <v>0</v>
      </c>
      <c r="K220" s="31">
        <f t="shared" ref="K220" si="202">SUM(K221:K223)</f>
        <v>468000</v>
      </c>
      <c r="L220" s="31">
        <f t="shared" si="200"/>
        <v>468000</v>
      </c>
      <c r="M220" s="31">
        <f t="shared" si="164"/>
        <v>0</v>
      </c>
      <c r="N220" s="31">
        <f t="shared" ref="N220" si="203">SUM(N221:N223)</f>
        <v>0</v>
      </c>
      <c r="O220" s="31">
        <f t="shared" si="200"/>
        <v>0</v>
      </c>
      <c r="P220" s="31">
        <f t="shared" si="165"/>
        <v>0</v>
      </c>
      <c r="Q220" s="31">
        <f t="shared" ref="Q220" si="204">SUM(Q221:Q223)</f>
        <v>0</v>
      </c>
      <c r="R220" s="31">
        <f t="shared" si="200"/>
        <v>0</v>
      </c>
      <c r="S220" s="31">
        <f t="shared" si="166"/>
        <v>0</v>
      </c>
      <c r="T220" s="31">
        <f t="shared" ref="T220" si="205">SUM(T221:T223)</f>
        <v>0</v>
      </c>
      <c r="U220" s="31">
        <f t="shared" si="200"/>
        <v>0</v>
      </c>
      <c r="V220" s="31">
        <f t="shared" si="167"/>
        <v>0</v>
      </c>
      <c r="W220" s="31">
        <f t="shared" ref="W220" si="206">SUM(W221:W223)</f>
        <v>0</v>
      </c>
      <c r="X220" s="31">
        <f t="shared" si="200"/>
        <v>0</v>
      </c>
      <c r="Y220" s="31">
        <f t="shared" si="168"/>
        <v>0</v>
      </c>
      <c r="Z220" s="31">
        <f t="shared" ref="Z220" si="207">SUM(Z221:Z223)</f>
        <v>0</v>
      </c>
      <c r="AA220" s="31">
        <f t="shared" si="200"/>
        <v>0</v>
      </c>
      <c r="AB220" s="31">
        <f t="shared" si="169"/>
        <v>0</v>
      </c>
    </row>
    <row r="221" spans="1:187" s="32" customFormat="1" ht="31.5" x14ac:dyDescent="0.25">
      <c r="A221" s="39" t="s">
        <v>205</v>
      </c>
      <c r="B221" s="38">
        <f t="shared" si="160"/>
        <v>186000</v>
      </c>
      <c r="C221" s="38">
        <f t="shared" si="160"/>
        <v>186000</v>
      </c>
      <c r="D221" s="38">
        <f t="shared" si="160"/>
        <v>0</v>
      </c>
      <c r="E221" s="38"/>
      <c r="F221" s="38"/>
      <c r="G221" s="38">
        <f t="shared" si="162"/>
        <v>0</v>
      </c>
      <c r="H221" s="38"/>
      <c r="I221" s="38"/>
      <c r="J221" s="38">
        <f t="shared" si="163"/>
        <v>0</v>
      </c>
      <c r="K221" s="38">
        <v>186000</v>
      </c>
      <c r="L221" s="38">
        <v>186000</v>
      </c>
      <c r="M221" s="38">
        <f t="shared" si="164"/>
        <v>0</v>
      </c>
      <c r="N221" s="38"/>
      <c r="O221" s="38"/>
      <c r="P221" s="38">
        <f t="shared" si="165"/>
        <v>0</v>
      </c>
      <c r="Q221" s="38"/>
      <c r="R221" s="38"/>
      <c r="S221" s="38">
        <f t="shared" si="166"/>
        <v>0</v>
      </c>
      <c r="T221" s="38"/>
      <c r="U221" s="38"/>
      <c r="V221" s="38">
        <f t="shared" si="167"/>
        <v>0</v>
      </c>
      <c r="W221" s="38"/>
      <c r="X221" s="38"/>
      <c r="Y221" s="38">
        <f t="shared" si="168"/>
        <v>0</v>
      </c>
      <c r="Z221" s="38"/>
      <c r="AA221" s="38"/>
      <c r="AB221" s="38">
        <f t="shared" si="169"/>
        <v>0</v>
      </c>
    </row>
    <row r="222" spans="1:187" s="32" customFormat="1" ht="31.5" x14ac:dyDescent="0.25">
      <c r="A222" s="39" t="s">
        <v>206</v>
      </c>
      <c r="B222" s="38">
        <f t="shared" si="160"/>
        <v>222000</v>
      </c>
      <c r="C222" s="38">
        <f t="shared" si="160"/>
        <v>222000</v>
      </c>
      <c r="D222" s="38">
        <f t="shared" si="160"/>
        <v>0</v>
      </c>
      <c r="E222" s="38"/>
      <c r="F222" s="38"/>
      <c r="G222" s="38">
        <f t="shared" si="162"/>
        <v>0</v>
      </c>
      <c r="H222" s="38"/>
      <c r="I222" s="38"/>
      <c r="J222" s="38">
        <f t="shared" si="163"/>
        <v>0</v>
      </c>
      <c r="K222" s="38">
        <v>222000</v>
      </c>
      <c r="L222" s="38">
        <v>222000</v>
      </c>
      <c r="M222" s="38">
        <f t="shared" si="164"/>
        <v>0</v>
      </c>
      <c r="N222" s="38"/>
      <c r="O222" s="38"/>
      <c r="P222" s="38">
        <f t="shared" si="165"/>
        <v>0</v>
      </c>
      <c r="Q222" s="38"/>
      <c r="R222" s="38"/>
      <c r="S222" s="38">
        <f t="shared" si="166"/>
        <v>0</v>
      </c>
      <c r="T222" s="38"/>
      <c r="U222" s="38"/>
      <c r="V222" s="38">
        <f t="shared" si="167"/>
        <v>0</v>
      </c>
      <c r="W222" s="38"/>
      <c r="X222" s="38"/>
      <c r="Y222" s="38">
        <f t="shared" si="168"/>
        <v>0</v>
      </c>
      <c r="Z222" s="38"/>
      <c r="AA222" s="38"/>
      <c r="AB222" s="38">
        <f t="shared" si="169"/>
        <v>0</v>
      </c>
    </row>
    <row r="223" spans="1:187" s="32" customFormat="1" ht="31.5" x14ac:dyDescent="0.25">
      <c r="A223" s="39" t="s">
        <v>207</v>
      </c>
      <c r="B223" s="38">
        <f t="shared" si="160"/>
        <v>60000</v>
      </c>
      <c r="C223" s="38">
        <f t="shared" si="160"/>
        <v>60000</v>
      </c>
      <c r="D223" s="38">
        <f t="shared" si="160"/>
        <v>0</v>
      </c>
      <c r="E223" s="38"/>
      <c r="F223" s="38"/>
      <c r="G223" s="38">
        <f t="shared" si="162"/>
        <v>0</v>
      </c>
      <c r="H223" s="38"/>
      <c r="I223" s="38"/>
      <c r="J223" s="38">
        <f t="shared" si="163"/>
        <v>0</v>
      </c>
      <c r="K223" s="38">
        <v>60000</v>
      </c>
      <c r="L223" s="38">
        <v>60000</v>
      </c>
      <c r="M223" s="38">
        <f t="shared" si="164"/>
        <v>0</v>
      </c>
      <c r="N223" s="38"/>
      <c r="O223" s="38"/>
      <c r="P223" s="38">
        <f t="shared" si="165"/>
        <v>0</v>
      </c>
      <c r="Q223" s="38"/>
      <c r="R223" s="38"/>
      <c r="S223" s="38">
        <f t="shared" si="166"/>
        <v>0</v>
      </c>
      <c r="T223" s="38"/>
      <c r="U223" s="38"/>
      <c r="V223" s="38">
        <f t="shared" si="167"/>
        <v>0</v>
      </c>
      <c r="W223" s="38"/>
      <c r="X223" s="38"/>
      <c r="Y223" s="38">
        <f t="shared" si="168"/>
        <v>0</v>
      </c>
      <c r="Z223" s="38"/>
      <c r="AA223" s="38"/>
      <c r="AB223" s="38">
        <f t="shared" si="169"/>
        <v>0</v>
      </c>
    </row>
    <row r="224" spans="1:187" s="32" customFormat="1" ht="31.5" x14ac:dyDescent="0.25">
      <c r="A224" s="30" t="s">
        <v>141</v>
      </c>
      <c r="B224" s="31">
        <f t="shared" si="160"/>
        <v>11751</v>
      </c>
      <c r="C224" s="31">
        <f t="shared" si="160"/>
        <v>11751</v>
      </c>
      <c r="D224" s="31">
        <f t="shared" si="160"/>
        <v>0</v>
      </c>
      <c r="E224" s="31">
        <f>SUM(E225:E227)</f>
        <v>0</v>
      </c>
      <c r="F224" s="31">
        <f>SUM(F225:F227)</f>
        <v>0</v>
      </c>
      <c r="G224" s="31">
        <f t="shared" si="162"/>
        <v>0</v>
      </c>
      <c r="H224" s="31">
        <f t="shared" ref="H224:I224" si="208">SUM(H225:H227)</f>
        <v>0</v>
      </c>
      <c r="I224" s="31">
        <f t="shared" si="208"/>
        <v>0</v>
      </c>
      <c r="J224" s="31">
        <f t="shared" si="163"/>
        <v>0</v>
      </c>
      <c r="K224" s="31">
        <f t="shared" ref="K224:L224" si="209">SUM(K225:K227)</f>
        <v>11751</v>
      </c>
      <c r="L224" s="31">
        <f t="shared" si="209"/>
        <v>11751</v>
      </c>
      <c r="M224" s="31">
        <f t="shared" si="164"/>
        <v>0</v>
      </c>
      <c r="N224" s="31">
        <f t="shared" ref="N224:O224" si="210">SUM(N225:N227)</f>
        <v>0</v>
      </c>
      <c r="O224" s="31">
        <f t="shared" si="210"/>
        <v>0</v>
      </c>
      <c r="P224" s="31">
        <f t="shared" si="165"/>
        <v>0</v>
      </c>
      <c r="Q224" s="31">
        <f t="shared" ref="Q224:R224" si="211">SUM(Q225:Q227)</f>
        <v>0</v>
      </c>
      <c r="R224" s="31">
        <f t="shared" si="211"/>
        <v>0</v>
      </c>
      <c r="S224" s="31">
        <f t="shared" si="166"/>
        <v>0</v>
      </c>
      <c r="T224" s="31">
        <f t="shared" ref="T224:U224" si="212">SUM(T225:T227)</f>
        <v>0</v>
      </c>
      <c r="U224" s="31">
        <f t="shared" si="212"/>
        <v>0</v>
      </c>
      <c r="V224" s="31">
        <f t="shared" si="167"/>
        <v>0</v>
      </c>
      <c r="W224" s="31">
        <f t="shared" ref="W224:X224" si="213">SUM(W225:W227)</f>
        <v>0</v>
      </c>
      <c r="X224" s="31">
        <f t="shared" si="213"/>
        <v>0</v>
      </c>
      <c r="Y224" s="31">
        <f t="shared" si="168"/>
        <v>0</v>
      </c>
      <c r="Z224" s="31">
        <f t="shared" ref="Z224:AA224" si="214">SUM(Z225:Z227)</f>
        <v>0</v>
      </c>
      <c r="AA224" s="31">
        <f t="shared" si="214"/>
        <v>0</v>
      </c>
      <c r="AB224" s="31">
        <f t="shared" si="169"/>
        <v>0</v>
      </c>
    </row>
    <row r="225" spans="1:28" s="32" customFormat="1" ht="31.5" x14ac:dyDescent="0.25">
      <c r="A225" s="39" t="s">
        <v>208</v>
      </c>
      <c r="B225" s="38">
        <f t="shared" si="160"/>
        <v>8719</v>
      </c>
      <c r="C225" s="38">
        <f t="shared" si="160"/>
        <v>8719</v>
      </c>
      <c r="D225" s="38">
        <f t="shared" si="160"/>
        <v>0</v>
      </c>
      <c r="E225" s="38"/>
      <c r="F225" s="38"/>
      <c r="G225" s="38">
        <f t="shared" si="162"/>
        <v>0</v>
      </c>
      <c r="H225" s="38"/>
      <c r="I225" s="38"/>
      <c r="J225" s="38">
        <f t="shared" si="163"/>
        <v>0</v>
      </c>
      <c r="K225" s="38">
        <v>8719</v>
      </c>
      <c r="L225" s="38">
        <v>8719</v>
      </c>
      <c r="M225" s="38">
        <f t="shared" si="164"/>
        <v>0</v>
      </c>
      <c r="N225" s="38"/>
      <c r="O225" s="38"/>
      <c r="P225" s="38">
        <f t="shared" si="165"/>
        <v>0</v>
      </c>
      <c r="Q225" s="38"/>
      <c r="R225" s="38"/>
      <c r="S225" s="38">
        <f t="shared" si="166"/>
        <v>0</v>
      </c>
      <c r="T225" s="38"/>
      <c r="U225" s="38"/>
      <c r="V225" s="38">
        <f t="shared" si="167"/>
        <v>0</v>
      </c>
      <c r="W225" s="38"/>
      <c r="X225" s="38"/>
      <c r="Y225" s="38">
        <f t="shared" si="168"/>
        <v>0</v>
      </c>
      <c r="Z225" s="38"/>
      <c r="AA225" s="38"/>
      <c r="AB225" s="38">
        <f t="shared" si="169"/>
        <v>0</v>
      </c>
    </row>
    <row r="226" spans="1:28" s="32" customFormat="1" x14ac:dyDescent="0.25">
      <c r="A226" s="39" t="s">
        <v>209</v>
      </c>
      <c r="B226" s="38">
        <f t="shared" si="160"/>
        <v>1367</v>
      </c>
      <c r="C226" s="38">
        <f t="shared" si="160"/>
        <v>1367</v>
      </c>
      <c r="D226" s="38">
        <f t="shared" si="160"/>
        <v>0</v>
      </c>
      <c r="E226" s="38"/>
      <c r="F226" s="38"/>
      <c r="G226" s="38">
        <f t="shared" si="162"/>
        <v>0</v>
      </c>
      <c r="H226" s="38"/>
      <c r="I226" s="38"/>
      <c r="J226" s="38">
        <f t="shared" si="163"/>
        <v>0</v>
      </c>
      <c r="K226" s="38">
        <v>1367</v>
      </c>
      <c r="L226" s="38">
        <v>1367</v>
      </c>
      <c r="M226" s="38">
        <f t="shared" si="164"/>
        <v>0</v>
      </c>
      <c r="N226" s="38"/>
      <c r="O226" s="38"/>
      <c r="P226" s="38">
        <f t="shared" si="165"/>
        <v>0</v>
      </c>
      <c r="Q226" s="38"/>
      <c r="R226" s="38"/>
      <c r="S226" s="38">
        <f t="shared" si="166"/>
        <v>0</v>
      </c>
      <c r="T226" s="38"/>
      <c r="U226" s="38"/>
      <c r="V226" s="38">
        <f t="shared" si="167"/>
        <v>0</v>
      </c>
      <c r="W226" s="38"/>
      <c r="X226" s="38"/>
      <c r="Y226" s="38">
        <f t="shared" si="168"/>
        <v>0</v>
      </c>
      <c r="Z226" s="38"/>
      <c r="AA226" s="38"/>
      <c r="AB226" s="38">
        <f t="shared" si="169"/>
        <v>0</v>
      </c>
    </row>
    <row r="227" spans="1:28" s="32" customFormat="1" x14ac:dyDescent="0.25">
      <c r="A227" s="39" t="s">
        <v>210</v>
      </c>
      <c r="B227" s="38">
        <f t="shared" si="160"/>
        <v>1665</v>
      </c>
      <c r="C227" s="38">
        <f t="shared" si="160"/>
        <v>1665</v>
      </c>
      <c r="D227" s="38">
        <f t="shared" si="160"/>
        <v>0</v>
      </c>
      <c r="E227" s="38"/>
      <c r="F227" s="38"/>
      <c r="G227" s="38">
        <f t="shared" si="162"/>
        <v>0</v>
      </c>
      <c r="H227" s="38"/>
      <c r="I227" s="38"/>
      <c r="J227" s="38">
        <f t="shared" si="163"/>
        <v>0</v>
      </c>
      <c r="K227" s="38">
        <v>1665</v>
      </c>
      <c r="L227" s="38">
        <v>1665</v>
      </c>
      <c r="M227" s="38">
        <f t="shared" si="164"/>
        <v>0</v>
      </c>
      <c r="N227" s="38"/>
      <c r="O227" s="38"/>
      <c r="P227" s="38">
        <f t="shared" si="165"/>
        <v>0</v>
      </c>
      <c r="Q227" s="38"/>
      <c r="R227" s="38"/>
      <c r="S227" s="38">
        <f t="shared" si="166"/>
        <v>0</v>
      </c>
      <c r="T227" s="38"/>
      <c r="U227" s="38"/>
      <c r="V227" s="38">
        <f t="shared" si="167"/>
        <v>0</v>
      </c>
      <c r="W227" s="38"/>
      <c r="X227" s="38"/>
      <c r="Y227" s="38">
        <f t="shared" si="168"/>
        <v>0</v>
      </c>
      <c r="Z227" s="38"/>
      <c r="AA227" s="38"/>
      <c r="AB227" s="38">
        <f t="shared" si="169"/>
        <v>0</v>
      </c>
    </row>
    <row r="228" spans="1:28" s="32" customFormat="1" x14ac:dyDescent="0.25">
      <c r="A228" s="30" t="s">
        <v>110</v>
      </c>
      <c r="B228" s="31">
        <f t="shared" si="160"/>
        <v>11925960</v>
      </c>
      <c r="C228" s="31">
        <f t="shared" si="160"/>
        <v>12035209</v>
      </c>
      <c r="D228" s="31">
        <f t="shared" si="160"/>
        <v>109249</v>
      </c>
      <c r="E228" s="31">
        <f t="shared" ref="E228:AA228" si="215">SUM(E229:E245)</f>
        <v>152495</v>
      </c>
      <c r="F228" s="31">
        <f t="shared" si="215"/>
        <v>152495</v>
      </c>
      <c r="G228" s="31">
        <f t="shared" si="162"/>
        <v>0</v>
      </c>
      <c r="H228" s="31">
        <f t="shared" ref="H228" si="216">SUM(H229:H245)</f>
        <v>25276</v>
      </c>
      <c r="I228" s="31">
        <f t="shared" si="215"/>
        <v>25276</v>
      </c>
      <c r="J228" s="31">
        <f t="shared" si="163"/>
        <v>0</v>
      </c>
      <c r="K228" s="31">
        <f t="shared" ref="K228" si="217">SUM(K229:K245)</f>
        <v>84123</v>
      </c>
      <c r="L228" s="31">
        <f t="shared" si="215"/>
        <v>189176</v>
      </c>
      <c r="M228" s="31">
        <f t="shared" si="164"/>
        <v>105053</v>
      </c>
      <c r="N228" s="31">
        <f>SUM(N229:N245)</f>
        <v>6216374</v>
      </c>
      <c r="O228" s="31">
        <f>SUM(O229:O245)</f>
        <v>6216374</v>
      </c>
      <c r="P228" s="31">
        <f t="shared" si="165"/>
        <v>0</v>
      </c>
      <c r="Q228" s="31">
        <f t="shared" ref="Q228" si="218">SUM(Q229:Q245)</f>
        <v>0</v>
      </c>
      <c r="R228" s="31">
        <f t="shared" si="215"/>
        <v>0</v>
      </c>
      <c r="S228" s="31">
        <f t="shared" si="166"/>
        <v>0</v>
      </c>
      <c r="T228" s="31">
        <f t="shared" ref="T228" si="219">SUM(T229:T245)</f>
        <v>4847692</v>
      </c>
      <c r="U228" s="31">
        <f t="shared" si="215"/>
        <v>4851888</v>
      </c>
      <c r="V228" s="31">
        <f t="shared" si="167"/>
        <v>4196</v>
      </c>
      <c r="W228" s="31">
        <f t="shared" ref="W228" si="220">SUM(W229:W245)</f>
        <v>0</v>
      </c>
      <c r="X228" s="31">
        <f t="shared" si="215"/>
        <v>0</v>
      </c>
      <c r="Y228" s="31">
        <f t="shared" si="168"/>
        <v>0</v>
      </c>
      <c r="Z228" s="31">
        <f t="shared" ref="Z228" si="221">SUM(Z229:Z245)</f>
        <v>600000</v>
      </c>
      <c r="AA228" s="31">
        <f t="shared" si="215"/>
        <v>600000</v>
      </c>
      <c r="AB228" s="31">
        <f t="shared" si="169"/>
        <v>0</v>
      </c>
    </row>
    <row r="229" spans="1:28" s="32" customFormat="1" x14ac:dyDescent="0.25">
      <c r="A229" s="37" t="s">
        <v>211</v>
      </c>
      <c r="B229" s="38">
        <f t="shared" si="160"/>
        <v>4053</v>
      </c>
      <c r="C229" s="38">
        <f t="shared" si="160"/>
        <v>4053</v>
      </c>
      <c r="D229" s="38">
        <f t="shared" si="160"/>
        <v>0</v>
      </c>
      <c r="E229" s="38"/>
      <c r="F229" s="38"/>
      <c r="G229" s="38">
        <f t="shared" si="162"/>
        <v>0</v>
      </c>
      <c r="H229" s="38">
        <v>4053</v>
      </c>
      <c r="I229" s="38">
        <v>4053</v>
      </c>
      <c r="J229" s="38">
        <f t="shared" si="163"/>
        <v>0</v>
      </c>
      <c r="K229" s="38">
        <v>0</v>
      </c>
      <c r="L229" s="38">
        <v>0</v>
      </c>
      <c r="M229" s="38">
        <f t="shared" si="164"/>
        <v>0</v>
      </c>
      <c r="N229" s="38"/>
      <c r="O229" s="38"/>
      <c r="P229" s="38">
        <f t="shared" si="165"/>
        <v>0</v>
      </c>
      <c r="Q229" s="38"/>
      <c r="R229" s="38"/>
      <c r="S229" s="38">
        <f t="shared" si="166"/>
        <v>0</v>
      </c>
      <c r="T229" s="38"/>
      <c r="U229" s="38"/>
      <c r="V229" s="38">
        <f t="shared" si="167"/>
        <v>0</v>
      </c>
      <c r="W229" s="38">
        <v>0</v>
      </c>
      <c r="X229" s="38">
        <v>0</v>
      </c>
      <c r="Y229" s="38">
        <f t="shared" si="168"/>
        <v>0</v>
      </c>
      <c r="Z229" s="38"/>
      <c r="AA229" s="38"/>
      <c r="AB229" s="38">
        <f t="shared" si="169"/>
        <v>0</v>
      </c>
    </row>
    <row r="230" spans="1:28" s="32" customFormat="1" ht="47.25" x14ac:dyDescent="0.25">
      <c r="A230" s="37" t="s">
        <v>212</v>
      </c>
      <c r="B230" s="38">
        <f t="shared" si="160"/>
        <v>4086</v>
      </c>
      <c r="C230" s="38">
        <f t="shared" si="160"/>
        <v>4086</v>
      </c>
      <c r="D230" s="38">
        <f t="shared" si="160"/>
        <v>0</v>
      </c>
      <c r="E230" s="38"/>
      <c r="F230" s="38"/>
      <c r="G230" s="38">
        <f t="shared" si="162"/>
        <v>0</v>
      </c>
      <c r="H230" s="38"/>
      <c r="I230" s="38"/>
      <c r="J230" s="38">
        <f t="shared" si="163"/>
        <v>0</v>
      </c>
      <c r="K230" s="38">
        <v>4086</v>
      </c>
      <c r="L230" s="38">
        <v>4086</v>
      </c>
      <c r="M230" s="38">
        <f t="shared" si="164"/>
        <v>0</v>
      </c>
      <c r="N230" s="38"/>
      <c r="O230" s="38"/>
      <c r="P230" s="38">
        <f t="shared" si="165"/>
        <v>0</v>
      </c>
      <c r="Q230" s="38"/>
      <c r="R230" s="38"/>
      <c r="S230" s="38">
        <f t="shared" si="166"/>
        <v>0</v>
      </c>
      <c r="T230" s="38"/>
      <c r="U230" s="38"/>
      <c r="V230" s="38">
        <f t="shared" si="167"/>
        <v>0</v>
      </c>
      <c r="W230" s="38">
        <v>0</v>
      </c>
      <c r="X230" s="38">
        <v>0</v>
      </c>
      <c r="Y230" s="38">
        <f t="shared" si="168"/>
        <v>0</v>
      </c>
      <c r="Z230" s="38"/>
      <c r="AA230" s="38"/>
      <c r="AB230" s="38">
        <f t="shared" si="169"/>
        <v>0</v>
      </c>
    </row>
    <row r="231" spans="1:28" s="32" customFormat="1" ht="47.25" x14ac:dyDescent="0.25">
      <c r="A231" s="37" t="s">
        <v>213</v>
      </c>
      <c r="B231" s="38">
        <f t="shared" si="160"/>
        <v>0</v>
      </c>
      <c r="C231" s="38">
        <f t="shared" si="160"/>
        <v>37768</v>
      </c>
      <c r="D231" s="38">
        <f t="shared" si="160"/>
        <v>37768</v>
      </c>
      <c r="E231" s="38"/>
      <c r="F231" s="38"/>
      <c r="G231" s="38">
        <f t="shared" si="162"/>
        <v>0</v>
      </c>
      <c r="H231" s="38"/>
      <c r="I231" s="38"/>
      <c r="J231" s="38">
        <f t="shared" si="163"/>
        <v>0</v>
      </c>
      <c r="K231" s="38">
        <v>0</v>
      </c>
      <c r="L231" s="38">
        <v>37768</v>
      </c>
      <c r="M231" s="38">
        <f t="shared" si="164"/>
        <v>37768</v>
      </c>
      <c r="N231" s="38"/>
      <c r="O231" s="38"/>
      <c r="P231" s="38">
        <f t="shared" si="165"/>
        <v>0</v>
      </c>
      <c r="Q231" s="38"/>
      <c r="R231" s="38"/>
      <c r="S231" s="38">
        <f t="shared" si="166"/>
        <v>0</v>
      </c>
      <c r="T231" s="38"/>
      <c r="U231" s="38"/>
      <c r="V231" s="38">
        <f t="shared" si="167"/>
        <v>0</v>
      </c>
      <c r="W231" s="38">
        <v>0</v>
      </c>
      <c r="X231" s="38">
        <v>0</v>
      </c>
      <c r="Y231" s="38">
        <f t="shared" si="168"/>
        <v>0</v>
      </c>
      <c r="Z231" s="38"/>
      <c r="AA231" s="38"/>
      <c r="AB231" s="38">
        <f t="shared" si="169"/>
        <v>0</v>
      </c>
    </row>
    <row r="232" spans="1:28" s="32" customFormat="1" ht="31.5" x14ac:dyDescent="0.25">
      <c r="A232" s="37" t="s">
        <v>214</v>
      </c>
      <c r="B232" s="38">
        <f t="shared" si="160"/>
        <v>0</v>
      </c>
      <c r="C232" s="38">
        <f t="shared" si="160"/>
        <v>25000</v>
      </c>
      <c r="D232" s="38">
        <f t="shared" si="160"/>
        <v>25000</v>
      </c>
      <c r="E232" s="38"/>
      <c r="F232" s="38"/>
      <c r="G232" s="38">
        <f t="shared" si="162"/>
        <v>0</v>
      </c>
      <c r="H232" s="38"/>
      <c r="I232" s="38"/>
      <c r="J232" s="38">
        <f t="shared" si="163"/>
        <v>0</v>
      </c>
      <c r="K232" s="38">
        <v>0</v>
      </c>
      <c r="L232" s="38">
        <v>25000</v>
      </c>
      <c r="M232" s="38">
        <f t="shared" si="164"/>
        <v>25000</v>
      </c>
      <c r="N232" s="38"/>
      <c r="O232" s="38"/>
      <c r="P232" s="38">
        <f t="shared" si="165"/>
        <v>0</v>
      </c>
      <c r="Q232" s="38"/>
      <c r="R232" s="38"/>
      <c r="S232" s="38">
        <f t="shared" si="166"/>
        <v>0</v>
      </c>
      <c r="T232" s="38"/>
      <c r="U232" s="38"/>
      <c r="V232" s="38">
        <f t="shared" si="167"/>
        <v>0</v>
      </c>
      <c r="W232" s="38">
        <v>0</v>
      </c>
      <c r="X232" s="38">
        <v>0</v>
      </c>
      <c r="Y232" s="38">
        <f t="shared" si="168"/>
        <v>0</v>
      </c>
      <c r="Z232" s="38"/>
      <c r="AA232" s="38"/>
      <c r="AB232" s="38">
        <f t="shared" si="169"/>
        <v>0</v>
      </c>
    </row>
    <row r="233" spans="1:28" s="32" customFormat="1" ht="31.5" x14ac:dyDescent="0.25">
      <c r="A233" s="39" t="s">
        <v>215</v>
      </c>
      <c r="B233" s="38">
        <f t="shared" si="160"/>
        <v>0</v>
      </c>
      <c r="C233" s="38">
        <f t="shared" si="160"/>
        <v>4196</v>
      </c>
      <c r="D233" s="38">
        <f t="shared" si="160"/>
        <v>4196</v>
      </c>
      <c r="E233" s="38">
        <f>130942-130942</f>
        <v>0</v>
      </c>
      <c r="F233" s="38">
        <f>130942-130942</f>
        <v>0</v>
      </c>
      <c r="G233" s="38">
        <f t="shared" si="162"/>
        <v>0</v>
      </c>
      <c r="H233" s="38"/>
      <c r="I233" s="38"/>
      <c r="J233" s="38">
        <f t="shared" si="163"/>
        <v>0</v>
      </c>
      <c r="K233" s="38">
        <v>0</v>
      </c>
      <c r="L233" s="38">
        <v>0</v>
      </c>
      <c r="M233" s="38">
        <f t="shared" si="164"/>
        <v>0</v>
      </c>
      <c r="N233" s="38"/>
      <c r="O233" s="38"/>
      <c r="P233" s="38">
        <f t="shared" si="165"/>
        <v>0</v>
      </c>
      <c r="Q233" s="38"/>
      <c r="R233" s="38"/>
      <c r="S233" s="38">
        <f t="shared" si="166"/>
        <v>0</v>
      </c>
      <c r="T233" s="38"/>
      <c r="U233" s="38">
        <v>4196</v>
      </c>
      <c r="V233" s="38">
        <f t="shared" si="167"/>
        <v>4196</v>
      </c>
      <c r="W233" s="38"/>
      <c r="X233" s="38"/>
      <c r="Y233" s="38">
        <f t="shared" si="168"/>
        <v>0</v>
      </c>
      <c r="Z233" s="38"/>
      <c r="AA233" s="38"/>
      <c r="AB233" s="38">
        <f t="shared" si="169"/>
        <v>0</v>
      </c>
    </row>
    <row r="234" spans="1:28" s="32" customFormat="1" ht="110.25" x14ac:dyDescent="0.25">
      <c r="A234" s="37" t="s">
        <v>216</v>
      </c>
      <c r="B234" s="38">
        <f t="shared" si="160"/>
        <v>1850000</v>
      </c>
      <c r="C234" s="38">
        <f t="shared" si="160"/>
        <v>1850000</v>
      </c>
      <c r="D234" s="38">
        <f t="shared" si="160"/>
        <v>0</v>
      </c>
      <c r="E234" s="38"/>
      <c r="F234" s="38"/>
      <c r="G234" s="38">
        <f t="shared" si="162"/>
        <v>0</v>
      </c>
      <c r="H234" s="38"/>
      <c r="I234" s="38"/>
      <c r="J234" s="38">
        <f t="shared" si="163"/>
        <v>0</v>
      </c>
      <c r="K234" s="38">
        <v>0</v>
      </c>
      <c r="L234" s="38">
        <v>0</v>
      </c>
      <c r="M234" s="38">
        <f t="shared" si="164"/>
        <v>0</v>
      </c>
      <c r="N234" s="38"/>
      <c r="O234" s="38"/>
      <c r="P234" s="38">
        <f t="shared" si="165"/>
        <v>0</v>
      </c>
      <c r="Q234" s="38"/>
      <c r="R234" s="38"/>
      <c r="S234" s="38">
        <f t="shared" si="166"/>
        <v>0</v>
      </c>
      <c r="T234" s="38">
        <f>1290000</f>
        <v>1290000</v>
      </c>
      <c r="U234" s="38">
        <f>1290000</f>
        <v>1290000</v>
      </c>
      <c r="V234" s="38">
        <f t="shared" si="167"/>
        <v>0</v>
      </c>
      <c r="W234" s="38">
        <f>1290000-1290000</f>
        <v>0</v>
      </c>
      <c r="X234" s="38">
        <f>1290000-1290000</f>
        <v>0</v>
      </c>
      <c r="Y234" s="38">
        <f t="shared" si="168"/>
        <v>0</v>
      </c>
      <c r="Z234" s="38">
        <v>560000</v>
      </c>
      <c r="AA234" s="38">
        <v>560000</v>
      </c>
      <c r="AB234" s="38">
        <f t="shared" si="169"/>
        <v>0</v>
      </c>
    </row>
    <row r="235" spans="1:28" s="32" customFormat="1" ht="141.75" x14ac:dyDescent="0.25">
      <c r="A235" s="34" t="s">
        <v>217</v>
      </c>
      <c r="B235" s="38">
        <f t="shared" si="160"/>
        <v>33634</v>
      </c>
      <c r="C235" s="38">
        <f t="shared" si="160"/>
        <v>33634</v>
      </c>
      <c r="D235" s="38">
        <f t="shared" si="160"/>
        <v>0</v>
      </c>
      <c r="E235" s="38"/>
      <c r="F235" s="38"/>
      <c r="G235" s="38">
        <f t="shared" si="162"/>
        <v>0</v>
      </c>
      <c r="H235" s="38"/>
      <c r="I235" s="38"/>
      <c r="J235" s="38">
        <f t="shared" si="163"/>
        <v>0</v>
      </c>
      <c r="K235" s="38">
        <v>0</v>
      </c>
      <c r="L235" s="38">
        <v>0</v>
      </c>
      <c r="M235" s="38">
        <f t="shared" si="164"/>
        <v>0</v>
      </c>
      <c r="N235" s="38"/>
      <c r="O235" s="38"/>
      <c r="P235" s="38">
        <f t="shared" si="165"/>
        <v>0</v>
      </c>
      <c r="Q235" s="38"/>
      <c r="R235" s="38"/>
      <c r="S235" s="38">
        <f t="shared" si="166"/>
        <v>0</v>
      </c>
      <c r="T235" s="38">
        <v>33634</v>
      </c>
      <c r="U235" s="38">
        <v>33634</v>
      </c>
      <c r="V235" s="38">
        <f t="shared" si="167"/>
        <v>0</v>
      </c>
      <c r="W235" s="38">
        <v>0</v>
      </c>
      <c r="X235" s="38">
        <v>0</v>
      </c>
      <c r="Y235" s="38">
        <f t="shared" si="168"/>
        <v>0</v>
      </c>
      <c r="Z235" s="38"/>
      <c r="AA235" s="38"/>
      <c r="AB235" s="38">
        <f t="shared" si="169"/>
        <v>0</v>
      </c>
    </row>
    <row r="236" spans="1:28" s="32" customFormat="1" ht="47.25" x14ac:dyDescent="0.25">
      <c r="A236" s="34" t="s">
        <v>218</v>
      </c>
      <c r="B236" s="38">
        <f t="shared" si="160"/>
        <v>18646</v>
      </c>
      <c r="C236" s="38">
        <f t="shared" si="160"/>
        <v>18646</v>
      </c>
      <c r="D236" s="38">
        <f t="shared" si="160"/>
        <v>0</v>
      </c>
      <c r="E236" s="38">
        <f>15000-15000</f>
        <v>0</v>
      </c>
      <c r="F236" s="38">
        <f>15000-15000</f>
        <v>0</v>
      </c>
      <c r="G236" s="38">
        <f t="shared" si="162"/>
        <v>0</v>
      </c>
      <c r="H236" s="38"/>
      <c r="I236" s="38"/>
      <c r="J236" s="38">
        <f t="shared" si="163"/>
        <v>0</v>
      </c>
      <c r="K236" s="38">
        <v>0</v>
      </c>
      <c r="L236" s="38">
        <v>0</v>
      </c>
      <c r="M236" s="38">
        <f t="shared" si="164"/>
        <v>0</v>
      </c>
      <c r="N236" s="38"/>
      <c r="O236" s="38"/>
      <c r="P236" s="38">
        <f t="shared" si="165"/>
        <v>0</v>
      </c>
      <c r="Q236" s="38"/>
      <c r="R236" s="38"/>
      <c r="S236" s="38">
        <f t="shared" si="166"/>
        <v>0</v>
      </c>
      <c r="T236" s="38">
        <f>3646+15000</f>
        <v>18646</v>
      </c>
      <c r="U236" s="38">
        <f>3646+15000</f>
        <v>18646</v>
      </c>
      <c r="V236" s="38">
        <f t="shared" si="167"/>
        <v>0</v>
      </c>
      <c r="W236" s="38">
        <v>0</v>
      </c>
      <c r="X236" s="38">
        <v>0</v>
      </c>
      <c r="Y236" s="38">
        <f t="shared" si="168"/>
        <v>0</v>
      </c>
      <c r="Z236" s="38"/>
      <c r="AA236" s="38"/>
      <c r="AB236" s="38">
        <f t="shared" si="169"/>
        <v>0</v>
      </c>
    </row>
    <row r="237" spans="1:28" s="32" customFormat="1" ht="126" x14ac:dyDescent="0.25">
      <c r="A237" s="34" t="s">
        <v>219</v>
      </c>
      <c r="B237" s="38">
        <f t="shared" si="160"/>
        <v>3412885</v>
      </c>
      <c r="C237" s="38">
        <f t="shared" si="160"/>
        <v>3412885</v>
      </c>
      <c r="D237" s="38">
        <f t="shared" si="160"/>
        <v>0</v>
      </c>
      <c r="E237" s="38"/>
      <c r="F237" s="38"/>
      <c r="G237" s="38">
        <f t="shared" si="162"/>
        <v>0</v>
      </c>
      <c r="H237" s="38"/>
      <c r="I237" s="38"/>
      <c r="J237" s="38">
        <f t="shared" si="163"/>
        <v>0</v>
      </c>
      <c r="K237" s="38">
        <v>0</v>
      </c>
      <c r="L237" s="38">
        <v>0</v>
      </c>
      <c r="M237" s="38">
        <f t="shared" si="164"/>
        <v>0</v>
      </c>
      <c r="N237" s="38"/>
      <c r="O237" s="38"/>
      <c r="P237" s="38">
        <f t="shared" si="165"/>
        <v>0</v>
      </c>
      <c r="Q237" s="38"/>
      <c r="R237" s="38"/>
      <c r="S237" s="38">
        <f t="shared" si="166"/>
        <v>0</v>
      </c>
      <c r="T237" s="38">
        <v>3412885</v>
      </c>
      <c r="U237" s="38">
        <v>3412885</v>
      </c>
      <c r="V237" s="38">
        <f t="shared" si="167"/>
        <v>0</v>
      </c>
      <c r="W237" s="38">
        <v>0</v>
      </c>
      <c r="X237" s="38">
        <v>0</v>
      </c>
      <c r="Y237" s="38">
        <f t="shared" si="168"/>
        <v>0</v>
      </c>
      <c r="Z237" s="38"/>
      <c r="AA237" s="38"/>
      <c r="AB237" s="38">
        <f t="shared" si="169"/>
        <v>0</v>
      </c>
    </row>
    <row r="238" spans="1:28" s="32" customFormat="1" ht="126" x14ac:dyDescent="0.25">
      <c r="A238" s="34" t="s">
        <v>220</v>
      </c>
      <c r="B238" s="38">
        <f t="shared" si="160"/>
        <v>100017</v>
      </c>
      <c r="C238" s="38">
        <f t="shared" si="160"/>
        <v>100017</v>
      </c>
      <c r="D238" s="38">
        <f t="shared" si="160"/>
        <v>0</v>
      </c>
      <c r="E238" s="38"/>
      <c r="F238" s="38"/>
      <c r="G238" s="38">
        <f t="shared" si="162"/>
        <v>0</v>
      </c>
      <c r="H238" s="38">
        <f>21223</f>
        <v>21223</v>
      </c>
      <c r="I238" s="38">
        <f>21223</f>
        <v>21223</v>
      </c>
      <c r="J238" s="38">
        <f t="shared" si="163"/>
        <v>0</v>
      </c>
      <c r="K238" s="38">
        <f>60017-21223</f>
        <v>38794</v>
      </c>
      <c r="L238" s="38">
        <f>60017-21223</f>
        <v>38794</v>
      </c>
      <c r="M238" s="38">
        <f t="shared" si="164"/>
        <v>0</v>
      </c>
      <c r="N238" s="38"/>
      <c r="O238" s="38"/>
      <c r="P238" s="38">
        <f t="shared" si="165"/>
        <v>0</v>
      </c>
      <c r="Q238" s="38"/>
      <c r="R238" s="38"/>
      <c r="S238" s="38">
        <f t="shared" si="166"/>
        <v>0</v>
      </c>
      <c r="T238" s="38">
        <v>0</v>
      </c>
      <c r="U238" s="38">
        <v>0</v>
      </c>
      <c r="V238" s="38">
        <f t="shared" si="167"/>
        <v>0</v>
      </c>
      <c r="W238" s="38">
        <v>0</v>
      </c>
      <c r="X238" s="38">
        <v>0</v>
      </c>
      <c r="Y238" s="38">
        <f t="shared" si="168"/>
        <v>0</v>
      </c>
      <c r="Z238" s="38">
        <v>40000</v>
      </c>
      <c r="AA238" s="38">
        <v>40000</v>
      </c>
      <c r="AB238" s="38">
        <f t="shared" si="169"/>
        <v>0</v>
      </c>
    </row>
    <row r="239" spans="1:28" s="32" customFormat="1" ht="47.25" x14ac:dyDescent="0.25">
      <c r="A239" s="34" t="s">
        <v>221</v>
      </c>
      <c r="B239" s="38">
        <f t="shared" si="160"/>
        <v>6839</v>
      </c>
      <c r="C239" s="38">
        <f t="shared" si="160"/>
        <v>6839</v>
      </c>
      <c r="D239" s="38">
        <f t="shared" si="160"/>
        <v>0</v>
      </c>
      <c r="E239" s="38"/>
      <c r="F239" s="38"/>
      <c r="G239" s="38">
        <f t="shared" si="162"/>
        <v>0</v>
      </c>
      <c r="H239" s="38">
        <v>0</v>
      </c>
      <c r="I239" s="38">
        <v>0</v>
      </c>
      <c r="J239" s="38">
        <f t="shared" si="163"/>
        <v>0</v>
      </c>
      <c r="K239" s="38">
        <v>6839</v>
      </c>
      <c r="L239" s="38">
        <v>6839</v>
      </c>
      <c r="M239" s="38">
        <f t="shared" si="164"/>
        <v>0</v>
      </c>
      <c r="N239" s="38"/>
      <c r="O239" s="38"/>
      <c r="P239" s="38">
        <f t="shared" si="165"/>
        <v>0</v>
      </c>
      <c r="Q239" s="38"/>
      <c r="R239" s="38"/>
      <c r="S239" s="38">
        <f t="shared" si="166"/>
        <v>0</v>
      </c>
      <c r="T239" s="38">
        <v>0</v>
      </c>
      <c r="U239" s="38">
        <v>0</v>
      </c>
      <c r="V239" s="38">
        <f t="shared" si="167"/>
        <v>0</v>
      </c>
      <c r="W239" s="38">
        <v>0</v>
      </c>
      <c r="X239" s="38">
        <v>0</v>
      </c>
      <c r="Y239" s="38">
        <f t="shared" si="168"/>
        <v>0</v>
      </c>
      <c r="Z239" s="38"/>
      <c r="AA239" s="38"/>
      <c r="AB239" s="38">
        <f t="shared" si="169"/>
        <v>0</v>
      </c>
    </row>
    <row r="240" spans="1:28" s="32" customFormat="1" ht="31.5" x14ac:dyDescent="0.25">
      <c r="A240" s="34" t="s">
        <v>222</v>
      </c>
      <c r="B240" s="38">
        <f t="shared" si="160"/>
        <v>142441</v>
      </c>
      <c r="C240" s="38">
        <f t="shared" si="160"/>
        <v>142441</v>
      </c>
      <c r="D240" s="38">
        <f t="shared" si="160"/>
        <v>0</v>
      </c>
      <c r="E240" s="38">
        <v>49914</v>
      </c>
      <c r="F240" s="38">
        <v>49914</v>
      </c>
      <c r="G240" s="38">
        <f t="shared" si="162"/>
        <v>0</v>
      </c>
      <c r="H240" s="38"/>
      <c r="I240" s="38"/>
      <c r="J240" s="38">
        <f t="shared" si="163"/>
        <v>0</v>
      </c>
      <c r="K240" s="38">
        <v>0</v>
      </c>
      <c r="L240" s="38">
        <v>0</v>
      </c>
      <c r="M240" s="38">
        <f t="shared" si="164"/>
        <v>0</v>
      </c>
      <c r="N240" s="38"/>
      <c r="O240" s="38"/>
      <c r="P240" s="38">
        <f t="shared" si="165"/>
        <v>0</v>
      </c>
      <c r="Q240" s="38"/>
      <c r="R240" s="38"/>
      <c r="S240" s="38">
        <f t="shared" si="166"/>
        <v>0</v>
      </c>
      <c r="T240" s="38">
        <f>72177+20350</f>
        <v>92527</v>
      </c>
      <c r="U240" s="38">
        <f>72177+20350</f>
        <v>92527</v>
      </c>
      <c r="V240" s="38">
        <f t="shared" si="167"/>
        <v>0</v>
      </c>
      <c r="W240" s="38">
        <v>0</v>
      </c>
      <c r="X240" s="38">
        <v>0</v>
      </c>
      <c r="Y240" s="38">
        <f t="shared" si="168"/>
        <v>0</v>
      </c>
      <c r="Z240" s="38"/>
      <c r="AA240" s="38"/>
      <c r="AB240" s="38">
        <f t="shared" si="169"/>
        <v>0</v>
      </c>
    </row>
    <row r="241" spans="1:187" s="32" customFormat="1" ht="110.25" x14ac:dyDescent="0.25">
      <c r="A241" s="34" t="s">
        <v>223</v>
      </c>
      <c r="B241" s="38">
        <f t="shared" si="160"/>
        <v>6216374</v>
      </c>
      <c r="C241" s="38">
        <f t="shared" si="160"/>
        <v>6216374</v>
      </c>
      <c r="D241" s="38">
        <f t="shared" si="160"/>
        <v>0</v>
      </c>
      <c r="E241" s="38"/>
      <c r="F241" s="38"/>
      <c r="G241" s="38">
        <f t="shared" si="162"/>
        <v>0</v>
      </c>
      <c r="H241" s="38">
        <v>0</v>
      </c>
      <c r="I241" s="38">
        <v>0</v>
      </c>
      <c r="J241" s="38">
        <f t="shared" si="163"/>
        <v>0</v>
      </c>
      <c r="K241" s="38">
        <v>0</v>
      </c>
      <c r="L241" s="38">
        <v>0</v>
      </c>
      <c r="M241" s="38">
        <f t="shared" si="164"/>
        <v>0</v>
      </c>
      <c r="N241" s="38">
        <v>6216374</v>
      </c>
      <c r="O241" s="38">
        <v>6216374</v>
      </c>
      <c r="P241" s="38">
        <f t="shared" si="165"/>
        <v>0</v>
      </c>
      <c r="Q241" s="38"/>
      <c r="R241" s="38"/>
      <c r="S241" s="38">
        <f t="shared" si="166"/>
        <v>0</v>
      </c>
      <c r="T241" s="38">
        <v>0</v>
      </c>
      <c r="U241" s="38">
        <v>0</v>
      </c>
      <c r="V241" s="38">
        <f t="shared" si="167"/>
        <v>0</v>
      </c>
      <c r="W241" s="38">
        <v>0</v>
      </c>
      <c r="X241" s="38">
        <v>0</v>
      </c>
      <c r="Y241" s="38">
        <f t="shared" si="168"/>
        <v>0</v>
      </c>
      <c r="Z241" s="38"/>
      <c r="AA241" s="38"/>
      <c r="AB241" s="38">
        <f t="shared" si="169"/>
        <v>0</v>
      </c>
    </row>
    <row r="242" spans="1:187" s="32" customFormat="1" ht="63" x14ac:dyDescent="0.25">
      <c r="A242" s="37" t="s">
        <v>224</v>
      </c>
      <c r="B242" s="38">
        <f t="shared" si="160"/>
        <v>55085</v>
      </c>
      <c r="C242" s="38">
        <f t="shared" si="160"/>
        <v>55085</v>
      </c>
      <c r="D242" s="38">
        <f t="shared" si="160"/>
        <v>0</v>
      </c>
      <c r="E242" s="38">
        <v>55085</v>
      </c>
      <c r="F242" s="38">
        <v>55085</v>
      </c>
      <c r="G242" s="38">
        <f t="shared" si="162"/>
        <v>0</v>
      </c>
      <c r="H242" s="38"/>
      <c r="I242" s="38"/>
      <c r="J242" s="38">
        <f t="shared" si="163"/>
        <v>0</v>
      </c>
      <c r="K242" s="38"/>
      <c r="L242" s="38"/>
      <c r="M242" s="38">
        <f t="shared" si="164"/>
        <v>0</v>
      </c>
      <c r="N242" s="38"/>
      <c r="O242" s="38"/>
      <c r="P242" s="38">
        <f t="shared" si="165"/>
        <v>0</v>
      </c>
      <c r="Q242" s="38"/>
      <c r="R242" s="38"/>
      <c r="S242" s="38">
        <f t="shared" si="166"/>
        <v>0</v>
      </c>
      <c r="T242" s="38">
        <v>0</v>
      </c>
      <c r="U242" s="38">
        <v>0</v>
      </c>
      <c r="V242" s="38">
        <f t="shared" si="167"/>
        <v>0</v>
      </c>
      <c r="W242" s="38">
        <v>0</v>
      </c>
      <c r="X242" s="38">
        <v>0</v>
      </c>
      <c r="Y242" s="38">
        <f t="shared" si="168"/>
        <v>0</v>
      </c>
      <c r="Z242" s="38">
        <f>37665-37665</f>
        <v>0</v>
      </c>
      <c r="AA242" s="38">
        <f>37665-37665</f>
        <v>0</v>
      </c>
      <c r="AB242" s="38">
        <f t="shared" si="169"/>
        <v>0</v>
      </c>
    </row>
    <row r="243" spans="1:187" s="32" customFormat="1" ht="31.5" x14ac:dyDescent="0.25">
      <c r="A243" s="37" t="s">
        <v>225</v>
      </c>
      <c r="B243" s="38">
        <f t="shared" si="160"/>
        <v>63574</v>
      </c>
      <c r="C243" s="38">
        <f t="shared" si="160"/>
        <v>63574</v>
      </c>
      <c r="D243" s="38">
        <f t="shared" si="160"/>
        <v>0</v>
      </c>
      <c r="E243" s="38">
        <f>63574-16078</f>
        <v>47496</v>
      </c>
      <c r="F243" s="38">
        <f>63574-16078</f>
        <v>47496</v>
      </c>
      <c r="G243" s="38">
        <f t="shared" si="162"/>
        <v>0</v>
      </c>
      <c r="H243" s="38"/>
      <c r="I243" s="38"/>
      <c r="J243" s="38">
        <f t="shared" si="163"/>
        <v>0</v>
      </c>
      <c r="K243" s="38">
        <v>16078</v>
      </c>
      <c r="L243" s="38">
        <v>16078</v>
      </c>
      <c r="M243" s="38">
        <f t="shared" si="164"/>
        <v>0</v>
      </c>
      <c r="N243" s="38"/>
      <c r="O243" s="38"/>
      <c r="P243" s="38">
        <f t="shared" si="165"/>
        <v>0</v>
      </c>
      <c r="Q243" s="38"/>
      <c r="R243" s="38"/>
      <c r="S243" s="38">
        <f t="shared" si="166"/>
        <v>0</v>
      </c>
      <c r="T243" s="38">
        <v>0</v>
      </c>
      <c r="U243" s="38">
        <v>0</v>
      </c>
      <c r="V243" s="38">
        <f t="shared" si="167"/>
        <v>0</v>
      </c>
      <c r="W243" s="38">
        <v>0</v>
      </c>
      <c r="X243" s="38">
        <v>0</v>
      </c>
      <c r="Y243" s="38">
        <f t="shared" si="168"/>
        <v>0</v>
      </c>
      <c r="Z243" s="38"/>
      <c r="AA243" s="38"/>
      <c r="AB243" s="38">
        <f t="shared" si="169"/>
        <v>0</v>
      </c>
    </row>
    <row r="244" spans="1:187" s="32" customFormat="1" ht="47.25" x14ac:dyDescent="0.25">
      <c r="A244" s="37" t="s">
        <v>226</v>
      </c>
      <c r="B244" s="38">
        <f t="shared" si="160"/>
        <v>0</v>
      </c>
      <c r="C244" s="38">
        <f t="shared" si="160"/>
        <v>42285</v>
      </c>
      <c r="D244" s="38">
        <f t="shared" si="160"/>
        <v>42285</v>
      </c>
      <c r="E244" s="38">
        <v>0</v>
      </c>
      <c r="F244" s="38">
        <v>0</v>
      </c>
      <c r="G244" s="38">
        <f t="shared" si="162"/>
        <v>0</v>
      </c>
      <c r="H244" s="38"/>
      <c r="I244" s="38"/>
      <c r="J244" s="38">
        <f t="shared" si="163"/>
        <v>0</v>
      </c>
      <c r="K244" s="38"/>
      <c r="L244" s="38">
        <v>42285</v>
      </c>
      <c r="M244" s="38">
        <f t="shared" si="164"/>
        <v>42285</v>
      </c>
      <c r="N244" s="38"/>
      <c r="O244" s="38"/>
      <c r="P244" s="38">
        <f t="shared" si="165"/>
        <v>0</v>
      </c>
      <c r="Q244" s="38"/>
      <c r="R244" s="38"/>
      <c r="S244" s="38">
        <f t="shared" si="166"/>
        <v>0</v>
      </c>
      <c r="T244" s="38">
        <v>0</v>
      </c>
      <c r="U244" s="38">
        <v>0</v>
      </c>
      <c r="V244" s="38">
        <f t="shared" si="167"/>
        <v>0</v>
      </c>
      <c r="W244" s="38">
        <v>0</v>
      </c>
      <c r="X244" s="38">
        <v>0</v>
      </c>
      <c r="Y244" s="38">
        <f t="shared" si="168"/>
        <v>0</v>
      </c>
      <c r="Z244" s="38"/>
      <c r="AA244" s="38"/>
      <c r="AB244" s="38">
        <f t="shared" si="169"/>
        <v>0</v>
      </c>
    </row>
    <row r="245" spans="1:187" s="32" customFormat="1" ht="31.5" x14ac:dyDescent="0.25">
      <c r="A245" s="37" t="s">
        <v>227</v>
      </c>
      <c r="B245" s="38">
        <f t="shared" si="160"/>
        <v>18326</v>
      </c>
      <c r="C245" s="38">
        <f t="shared" si="160"/>
        <v>18326</v>
      </c>
      <c r="D245" s="38">
        <f t="shared" si="160"/>
        <v>0</v>
      </c>
      <c r="E245" s="38">
        <v>0</v>
      </c>
      <c r="F245" s="38">
        <v>0</v>
      </c>
      <c r="G245" s="38">
        <f t="shared" si="162"/>
        <v>0</v>
      </c>
      <c r="H245" s="38"/>
      <c r="I245" s="38"/>
      <c r="J245" s="38">
        <f t="shared" si="163"/>
        <v>0</v>
      </c>
      <c r="K245" s="38">
        <v>18326</v>
      </c>
      <c r="L245" s="38">
        <v>18326</v>
      </c>
      <c r="M245" s="38">
        <f t="shared" si="164"/>
        <v>0</v>
      </c>
      <c r="N245" s="38"/>
      <c r="O245" s="38"/>
      <c r="P245" s="38">
        <f t="shared" si="165"/>
        <v>0</v>
      </c>
      <c r="Q245" s="38"/>
      <c r="R245" s="38"/>
      <c r="S245" s="38">
        <f t="shared" si="166"/>
        <v>0</v>
      </c>
      <c r="T245" s="38">
        <v>0</v>
      </c>
      <c r="U245" s="38">
        <v>0</v>
      </c>
      <c r="V245" s="38">
        <f t="shared" si="167"/>
        <v>0</v>
      </c>
      <c r="W245" s="38">
        <v>0</v>
      </c>
      <c r="X245" s="38">
        <v>0</v>
      </c>
      <c r="Y245" s="38">
        <f t="shared" si="168"/>
        <v>0</v>
      </c>
      <c r="Z245" s="38"/>
      <c r="AA245" s="38"/>
      <c r="AB245" s="38">
        <f t="shared" si="169"/>
        <v>0</v>
      </c>
    </row>
    <row r="246" spans="1:187" s="32" customFormat="1" ht="31.5" x14ac:dyDescent="0.25">
      <c r="A246" s="30" t="s">
        <v>80</v>
      </c>
      <c r="B246" s="31">
        <f t="shared" si="160"/>
        <v>1189226</v>
      </c>
      <c r="C246" s="31">
        <f t="shared" si="160"/>
        <v>1192316</v>
      </c>
      <c r="D246" s="31">
        <f t="shared" si="160"/>
        <v>3090</v>
      </c>
      <c r="E246" s="31">
        <f>SUM(E252,E264,E261,E247,E268)</f>
        <v>0</v>
      </c>
      <c r="F246" s="31">
        <f>SUM(F252,F264,F261,F247,F268)</f>
        <v>181890</v>
      </c>
      <c r="G246" s="31">
        <f t="shared" si="162"/>
        <v>181890</v>
      </c>
      <c r="H246" s="31">
        <f>SUM(H252,H264,H261,H247,H268)</f>
        <v>0</v>
      </c>
      <c r="I246" s="31">
        <f>SUM(I252,I264,I261,I247,I268)</f>
        <v>0</v>
      </c>
      <c r="J246" s="31">
        <f t="shared" si="163"/>
        <v>0</v>
      </c>
      <c r="K246" s="31">
        <f>SUM(K252,K264,K261,K247,K268)</f>
        <v>244986</v>
      </c>
      <c r="L246" s="31">
        <f>SUM(L252,L264,L261,L247,L268)</f>
        <v>244986</v>
      </c>
      <c r="M246" s="31">
        <f t="shared" si="164"/>
        <v>0</v>
      </c>
      <c r="N246" s="31">
        <f>SUM(N252,N264,N261,N247,N268)</f>
        <v>560880</v>
      </c>
      <c r="O246" s="31">
        <f>SUM(O252,O264,O261,O247,O268)</f>
        <v>560880</v>
      </c>
      <c r="P246" s="31">
        <f t="shared" si="165"/>
        <v>0</v>
      </c>
      <c r="Q246" s="31">
        <f>SUM(Q252,Q264,Q261,Q247,Q268)</f>
        <v>27560</v>
      </c>
      <c r="R246" s="31">
        <f>SUM(R252,R264,R261,R247,R268)</f>
        <v>27560</v>
      </c>
      <c r="S246" s="31">
        <f t="shared" si="166"/>
        <v>0</v>
      </c>
      <c r="T246" s="31">
        <f>SUM(T252,T264,T261,T247,T268)</f>
        <v>177000</v>
      </c>
      <c r="U246" s="31">
        <f>SUM(U252,U264,U261,U247,U268)</f>
        <v>177000</v>
      </c>
      <c r="V246" s="31">
        <f t="shared" si="167"/>
        <v>0</v>
      </c>
      <c r="W246" s="31">
        <f>SUM(W252,W264,W261,W247,W268)</f>
        <v>0</v>
      </c>
      <c r="X246" s="31">
        <f>SUM(X252,X264,X261,X247,X268)</f>
        <v>0</v>
      </c>
      <c r="Y246" s="31">
        <f t="shared" si="168"/>
        <v>0</v>
      </c>
      <c r="Z246" s="31">
        <f>SUM(Z252,Z264,Z261,Z247,Z268)</f>
        <v>178800</v>
      </c>
      <c r="AA246" s="31">
        <f>SUM(AA252,AA264,AA261,AA247,AA268)</f>
        <v>0</v>
      </c>
      <c r="AB246" s="31">
        <f t="shared" si="169"/>
        <v>-178800</v>
      </c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  <c r="EM246" s="29"/>
      <c r="EN246" s="29"/>
      <c r="EO246" s="29"/>
      <c r="EP246" s="29"/>
      <c r="EQ246" s="29"/>
      <c r="ER246" s="29"/>
      <c r="ES246" s="29"/>
      <c r="ET246" s="29"/>
      <c r="EU246" s="29"/>
      <c r="EV246" s="29"/>
      <c r="EW246" s="29"/>
      <c r="EX246" s="29"/>
      <c r="EY246" s="29"/>
      <c r="EZ246" s="29"/>
      <c r="FA246" s="29"/>
      <c r="FB246" s="29"/>
      <c r="FC246" s="29"/>
      <c r="FD246" s="29"/>
      <c r="FE246" s="29"/>
      <c r="FF246" s="29"/>
      <c r="FG246" s="29"/>
      <c r="FH246" s="29"/>
      <c r="FI246" s="29"/>
      <c r="FJ246" s="29"/>
      <c r="FK246" s="29"/>
      <c r="FL246" s="29"/>
      <c r="FM246" s="29"/>
      <c r="FN246" s="29"/>
      <c r="FO246" s="29"/>
      <c r="FP246" s="29"/>
      <c r="FQ246" s="29"/>
      <c r="FR246" s="29"/>
      <c r="FS246" s="29"/>
      <c r="FT246" s="29"/>
      <c r="FU246" s="29"/>
      <c r="FV246" s="29"/>
      <c r="FW246" s="29"/>
      <c r="FX246" s="29"/>
      <c r="FY246" s="29"/>
      <c r="FZ246" s="29"/>
      <c r="GA246" s="29"/>
      <c r="GB246" s="29"/>
      <c r="GC246" s="29"/>
      <c r="GD246" s="29"/>
      <c r="GE246" s="29"/>
    </row>
    <row r="247" spans="1:187" s="32" customFormat="1" ht="31.5" x14ac:dyDescent="0.25">
      <c r="A247" s="30" t="s">
        <v>94</v>
      </c>
      <c r="B247" s="31">
        <f t="shared" si="160"/>
        <v>35445</v>
      </c>
      <c r="C247" s="31">
        <f t="shared" si="160"/>
        <v>35445</v>
      </c>
      <c r="D247" s="31">
        <f t="shared" si="160"/>
        <v>0</v>
      </c>
      <c r="E247" s="31">
        <f t="shared" ref="E247" si="222">SUM(E248:E251)</f>
        <v>0</v>
      </c>
      <c r="F247" s="31">
        <f t="shared" ref="F247:AA247" si="223">SUM(F248:F251)</f>
        <v>0</v>
      </c>
      <c r="G247" s="31">
        <f t="shared" si="162"/>
        <v>0</v>
      </c>
      <c r="H247" s="31">
        <f t="shared" ref="H247" si="224">SUM(H248:H251)</f>
        <v>0</v>
      </c>
      <c r="I247" s="31">
        <f t="shared" si="223"/>
        <v>0</v>
      </c>
      <c r="J247" s="31">
        <f t="shared" si="163"/>
        <v>0</v>
      </c>
      <c r="K247" s="31">
        <f t="shared" ref="K247" si="225">SUM(K248:K251)</f>
        <v>4542</v>
      </c>
      <c r="L247" s="31">
        <f t="shared" si="223"/>
        <v>4542</v>
      </c>
      <c r="M247" s="31">
        <f t="shared" si="164"/>
        <v>0</v>
      </c>
      <c r="N247" s="31">
        <f>SUM(N248:N251)</f>
        <v>5343</v>
      </c>
      <c r="O247" s="31">
        <f>SUM(O248:O251)</f>
        <v>5343</v>
      </c>
      <c r="P247" s="31">
        <f t="shared" si="165"/>
        <v>0</v>
      </c>
      <c r="Q247" s="31">
        <f t="shared" ref="Q247" si="226">SUM(Q248:Q251)</f>
        <v>25560</v>
      </c>
      <c r="R247" s="31">
        <f t="shared" si="223"/>
        <v>25560</v>
      </c>
      <c r="S247" s="31">
        <f t="shared" si="166"/>
        <v>0</v>
      </c>
      <c r="T247" s="31">
        <f t="shared" ref="T247" si="227">SUM(T248:T251)</f>
        <v>0</v>
      </c>
      <c r="U247" s="31">
        <f t="shared" si="223"/>
        <v>0</v>
      </c>
      <c r="V247" s="31">
        <f t="shared" si="167"/>
        <v>0</v>
      </c>
      <c r="W247" s="31">
        <f t="shared" ref="W247" si="228">SUM(W248:W251)</f>
        <v>0</v>
      </c>
      <c r="X247" s="31">
        <f t="shared" si="223"/>
        <v>0</v>
      </c>
      <c r="Y247" s="31">
        <f t="shared" si="168"/>
        <v>0</v>
      </c>
      <c r="Z247" s="31">
        <f t="shared" ref="Z247" si="229">SUM(Z248:Z251)</f>
        <v>0</v>
      </c>
      <c r="AA247" s="31">
        <f t="shared" si="223"/>
        <v>0</v>
      </c>
      <c r="AB247" s="31">
        <f t="shared" si="169"/>
        <v>0</v>
      </c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FY247" s="29"/>
      <c r="FZ247" s="29"/>
      <c r="GA247" s="29"/>
      <c r="GB247" s="29"/>
      <c r="GC247" s="29"/>
      <c r="GD247" s="29"/>
      <c r="GE247" s="29"/>
    </row>
    <row r="248" spans="1:187" s="32" customFormat="1" ht="78.75" x14ac:dyDescent="0.25">
      <c r="A248" s="34" t="s">
        <v>228</v>
      </c>
      <c r="B248" s="38">
        <f t="shared" ref="B248:D298" si="230">E248+H248+K248+N248+Q248+T248+W248+Z248</f>
        <v>5343</v>
      </c>
      <c r="C248" s="38">
        <f t="shared" si="230"/>
        <v>5343</v>
      </c>
      <c r="D248" s="38">
        <f t="shared" si="230"/>
        <v>0</v>
      </c>
      <c r="E248" s="38"/>
      <c r="F248" s="38"/>
      <c r="G248" s="38">
        <f t="shared" si="162"/>
        <v>0</v>
      </c>
      <c r="H248" s="38"/>
      <c r="I248" s="38"/>
      <c r="J248" s="38">
        <f t="shared" si="163"/>
        <v>0</v>
      </c>
      <c r="K248" s="38"/>
      <c r="L248" s="38"/>
      <c r="M248" s="38">
        <f t="shared" si="164"/>
        <v>0</v>
      </c>
      <c r="N248" s="38">
        <v>5343</v>
      </c>
      <c r="O248" s="38">
        <v>5343</v>
      </c>
      <c r="P248" s="38">
        <f t="shared" si="165"/>
        <v>0</v>
      </c>
      <c r="Q248" s="38"/>
      <c r="R248" s="38"/>
      <c r="S248" s="38">
        <f t="shared" si="166"/>
        <v>0</v>
      </c>
      <c r="T248" s="38"/>
      <c r="U248" s="38"/>
      <c r="V248" s="38">
        <f t="shared" si="167"/>
        <v>0</v>
      </c>
      <c r="W248" s="38"/>
      <c r="X248" s="38"/>
      <c r="Y248" s="38">
        <f t="shared" si="168"/>
        <v>0</v>
      </c>
      <c r="Z248" s="38"/>
      <c r="AA248" s="38"/>
      <c r="AB248" s="38">
        <f t="shared" si="169"/>
        <v>0</v>
      </c>
    </row>
    <row r="249" spans="1:187" s="32" customFormat="1" ht="31.5" x14ac:dyDescent="0.25">
      <c r="A249" s="34" t="s">
        <v>229</v>
      </c>
      <c r="B249" s="38">
        <f t="shared" si="230"/>
        <v>15060</v>
      </c>
      <c r="C249" s="38">
        <f t="shared" si="230"/>
        <v>15060</v>
      </c>
      <c r="D249" s="38">
        <f t="shared" si="230"/>
        <v>0</v>
      </c>
      <c r="E249" s="38"/>
      <c r="F249" s="38"/>
      <c r="G249" s="38">
        <f t="shared" si="162"/>
        <v>0</v>
      </c>
      <c r="H249" s="38"/>
      <c r="I249" s="38"/>
      <c r="J249" s="38">
        <f t="shared" si="163"/>
        <v>0</v>
      </c>
      <c r="K249" s="38"/>
      <c r="L249" s="38"/>
      <c r="M249" s="38">
        <f t="shared" si="164"/>
        <v>0</v>
      </c>
      <c r="N249" s="38"/>
      <c r="O249" s="38"/>
      <c r="P249" s="38">
        <f t="shared" si="165"/>
        <v>0</v>
      </c>
      <c r="Q249" s="38">
        <v>15060</v>
      </c>
      <c r="R249" s="38">
        <v>15060</v>
      </c>
      <c r="S249" s="38">
        <f t="shared" si="166"/>
        <v>0</v>
      </c>
      <c r="T249" s="38"/>
      <c r="U249" s="38"/>
      <c r="V249" s="38">
        <f t="shared" si="167"/>
        <v>0</v>
      </c>
      <c r="W249" s="38"/>
      <c r="X249" s="38"/>
      <c r="Y249" s="38">
        <f t="shared" si="168"/>
        <v>0</v>
      </c>
      <c r="Z249" s="38"/>
      <c r="AA249" s="38"/>
      <c r="AB249" s="38">
        <f t="shared" si="169"/>
        <v>0</v>
      </c>
    </row>
    <row r="250" spans="1:187" s="44" customFormat="1" ht="31.5" x14ac:dyDescent="0.25">
      <c r="A250" s="51" t="s">
        <v>230</v>
      </c>
      <c r="B250" s="43">
        <f t="shared" si="230"/>
        <v>4542</v>
      </c>
      <c r="C250" s="43">
        <f t="shared" si="230"/>
        <v>4542</v>
      </c>
      <c r="D250" s="43">
        <f t="shared" si="230"/>
        <v>0</v>
      </c>
      <c r="E250" s="43"/>
      <c r="F250" s="43"/>
      <c r="G250" s="43">
        <f t="shared" si="162"/>
        <v>0</v>
      </c>
      <c r="H250" s="43"/>
      <c r="I250" s="43"/>
      <c r="J250" s="43">
        <f t="shared" si="163"/>
        <v>0</v>
      </c>
      <c r="K250" s="43">
        <f>3822+720</f>
        <v>4542</v>
      </c>
      <c r="L250" s="43">
        <f>3822+720</f>
        <v>4542</v>
      </c>
      <c r="M250" s="43">
        <f t="shared" si="164"/>
        <v>0</v>
      </c>
      <c r="N250" s="43"/>
      <c r="O250" s="43"/>
      <c r="P250" s="43">
        <f t="shared" si="165"/>
        <v>0</v>
      </c>
      <c r="Q250" s="43">
        <v>0</v>
      </c>
      <c r="R250" s="43">
        <v>0</v>
      </c>
      <c r="S250" s="43">
        <f t="shared" si="166"/>
        <v>0</v>
      </c>
      <c r="T250" s="43"/>
      <c r="U250" s="43"/>
      <c r="V250" s="43">
        <f t="shared" si="167"/>
        <v>0</v>
      </c>
      <c r="W250" s="43"/>
      <c r="X250" s="43"/>
      <c r="Y250" s="43">
        <f t="shared" si="168"/>
        <v>0</v>
      </c>
      <c r="Z250" s="43"/>
      <c r="AA250" s="43"/>
      <c r="AB250" s="43">
        <f t="shared" si="169"/>
        <v>0</v>
      </c>
    </row>
    <row r="251" spans="1:187" s="32" customFormat="1" ht="31.5" x14ac:dyDescent="0.25">
      <c r="A251" s="34" t="s">
        <v>231</v>
      </c>
      <c r="B251" s="38">
        <f t="shared" si="230"/>
        <v>10500</v>
      </c>
      <c r="C251" s="38">
        <f t="shared" si="230"/>
        <v>10500</v>
      </c>
      <c r="D251" s="38">
        <f t="shared" si="230"/>
        <v>0</v>
      </c>
      <c r="E251" s="38"/>
      <c r="F251" s="38"/>
      <c r="G251" s="38">
        <f t="shared" si="162"/>
        <v>0</v>
      </c>
      <c r="H251" s="38"/>
      <c r="I251" s="38"/>
      <c r="J251" s="38">
        <f t="shared" si="163"/>
        <v>0</v>
      </c>
      <c r="K251" s="38"/>
      <c r="L251" s="38"/>
      <c r="M251" s="38">
        <f t="shared" si="164"/>
        <v>0</v>
      </c>
      <c r="N251" s="38"/>
      <c r="O251" s="38"/>
      <c r="P251" s="38">
        <f t="shared" si="165"/>
        <v>0</v>
      </c>
      <c r="Q251" s="38">
        <v>10500</v>
      </c>
      <c r="R251" s="38">
        <v>10500</v>
      </c>
      <c r="S251" s="38">
        <f t="shared" si="166"/>
        <v>0</v>
      </c>
      <c r="T251" s="38"/>
      <c r="U251" s="38"/>
      <c r="V251" s="38">
        <f t="shared" si="167"/>
        <v>0</v>
      </c>
      <c r="W251" s="38"/>
      <c r="X251" s="38"/>
      <c r="Y251" s="38">
        <f t="shared" si="168"/>
        <v>0</v>
      </c>
      <c r="Z251" s="38"/>
      <c r="AA251" s="38"/>
      <c r="AB251" s="38">
        <f t="shared" si="169"/>
        <v>0</v>
      </c>
    </row>
    <row r="252" spans="1:187" s="32" customFormat="1" ht="31.5" x14ac:dyDescent="0.25">
      <c r="A252" s="30" t="s">
        <v>100</v>
      </c>
      <c r="B252" s="31">
        <f t="shared" si="230"/>
        <v>169505</v>
      </c>
      <c r="C252" s="31">
        <f t="shared" si="230"/>
        <v>169505</v>
      </c>
      <c r="D252" s="31">
        <f t="shared" si="230"/>
        <v>0</v>
      </c>
      <c r="E252" s="31">
        <f t="shared" ref="E252:AA252" si="231">SUM(E253:E260)</f>
        <v>0</v>
      </c>
      <c r="F252" s="31">
        <f t="shared" si="231"/>
        <v>0</v>
      </c>
      <c r="G252" s="31">
        <f t="shared" si="162"/>
        <v>0</v>
      </c>
      <c r="H252" s="31">
        <f t="shared" ref="H252" si="232">SUM(H253:H260)</f>
        <v>0</v>
      </c>
      <c r="I252" s="31">
        <f t="shared" si="231"/>
        <v>0</v>
      </c>
      <c r="J252" s="31">
        <f t="shared" si="163"/>
        <v>0</v>
      </c>
      <c r="K252" s="31">
        <f t="shared" ref="K252" si="233">SUM(K253:K260)</f>
        <v>165713</v>
      </c>
      <c r="L252" s="31">
        <f t="shared" si="231"/>
        <v>165713</v>
      </c>
      <c r="M252" s="31">
        <f t="shared" si="164"/>
        <v>0</v>
      </c>
      <c r="N252" s="31">
        <f>SUM(N253:N260)</f>
        <v>3792</v>
      </c>
      <c r="O252" s="31">
        <f>SUM(O253:O260)</f>
        <v>3792</v>
      </c>
      <c r="P252" s="31">
        <f t="shared" si="165"/>
        <v>0</v>
      </c>
      <c r="Q252" s="31">
        <f t="shared" ref="Q252" si="234">SUM(Q253:Q260)</f>
        <v>0</v>
      </c>
      <c r="R252" s="31">
        <f t="shared" si="231"/>
        <v>0</v>
      </c>
      <c r="S252" s="31">
        <f t="shared" si="166"/>
        <v>0</v>
      </c>
      <c r="T252" s="31">
        <f t="shared" ref="T252" si="235">SUM(T253:T260)</f>
        <v>0</v>
      </c>
      <c r="U252" s="31">
        <f t="shared" si="231"/>
        <v>0</v>
      </c>
      <c r="V252" s="31">
        <f t="shared" si="167"/>
        <v>0</v>
      </c>
      <c r="W252" s="31">
        <f t="shared" ref="W252" si="236">SUM(W253:W260)</f>
        <v>0</v>
      </c>
      <c r="X252" s="31">
        <f t="shared" si="231"/>
        <v>0</v>
      </c>
      <c r="Y252" s="31">
        <f t="shared" si="168"/>
        <v>0</v>
      </c>
      <c r="Z252" s="31">
        <f t="shared" ref="Z252" si="237">SUM(Z253:Z260)</f>
        <v>0</v>
      </c>
      <c r="AA252" s="31">
        <f t="shared" si="231"/>
        <v>0</v>
      </c>
      <c r="AB252" s="31">
        <f t="shared" si="169"/>
        <v>0</v>
      </c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A252" s="29"/>
      <c r="GB252" s="29"/>
      <c r="GC252" s="29"/>
      <c r="GD252" s="29"/>
      <c r="GE252" s="29"/>
    </row>
    <row r="253" spans="1:187" s="32" customFormat="1" ht="78.75" x14ac:dyDescent="0.25">
      <c r="A253" s="4" t="s">
        <v>232</v>
      </c>
      <c r="B253" s="38">
        <f t="shared" si="230"/>
        <v>1440</v>
      </c>
      <c r="C253" s="38">
        <f t="shared" si="230"/>
        <v>1440</v>
      </c>
      <c r="D253" s="38">
        <f t="shared" si="230"/>
        <v>0</v>
      </c>
      <c r="E253" s="38"/>
      <c r="F253" s="38"/>
      <c r="G253" s="38">
        <f t="shared" si="162"/>
        <v>0</v>
      </c>
      <c r="H253" s="38"/>
      <c r="I253" s="38"/>
      <c r="J253" s="38">
        <f t="shared" si="163"/>
        <v>0</v>
      </c>
      <c r="K253" s="38">
        <v>0</v>
      </c>
      <c r="L253" s="38">
        <v>0</v>
      </c>
      <c r="M253" s="38">
        <f t="shared" si="164"/>
        <v>0</v>
      </c>
      <c r="N253" s="38">
        <v>1440</v>
      </c>
      <c r="O253" s="38">
        <v>1440</v>
      </c>
      <c r="P253" s="38">
        <f t="shared" si="165"/>
        <v>0</v>
      </c>
      <c r="Q253" s="38"/>
      <c r="R253" s="38"/>
      <c r="S253" s="38">
        <f t="shared" si="166"/>
        <v>0</v>
      </c>
      <c r="T253" s="38"/>
      <c r="U253" s="38"/>
      <c r="V253" s="38">
        <f t="shared" si="167"/>
        <v>0</v>
      </c>
      <c r="W253" s="38"/>
      <c r="X253" s="38"/>
      <c r="Y253" s="38">
        <f t="shared" si="168"/>
        <v>0</v>
      </c>
      <c r="Z253" s="38"/>
      <c r="AA253" s="38"/>
      <c r="AB253" s="38">
        <f t="shared" si="169"/>
        <v>0</v>
      </c>
    </row>
    <row r="254" spans="1:187" s="32" customFormat="1" ht="78.75" x14ac:dyDescent="0.25">
      <c r="A254" s="4" t="s">
        <v>233</v>
      </c>
      <c r="B254" s="38">
        <f t="shared" si="230"/>
        <v>2352</v>
      </c>
      <c r="C254" s="38">
        <f t="shared" si="230"/>
        <v>2352</v>
      </c>
      <c r="D254" s="38">
        <f t="shared" si="230"/>
        <v>0</v>
      </c>
      <c r="E254" s="38">
        <v>0</v>
      </c>
      <c r="F254" s="38">
        <v>0</v>
      </c>
      <c r="G254" s="38">
        <f t="shared" ref="G254:G298" si="238">F254-E254</f>
        <v>0</v>
      </c>
      <c r="H254" s="38">
        <v>0</v>
      </c>
      <c r="I254" s="38">
        <v>0</v>
      </c>
      <c r="J254" s="38">
        <f t="shared" ref="J254:J298" si="239">I254-H254</f>
        <v>0</v>
      </c>
      <c r="K254" s="38">
        <v>0</v>
      </c>
      <c r="L254" s="38">
        <v>0</v>
      </c>
      <c r="M254" s="38">
        <f t="shared" ref="M254:M298" si="240">L254-K254</f>
        <v>0</v>
      </c>
      <c r="N254" s="38">
        <v>2352</v>
      </c>
      <c r="O254" s="38">
        <v>2352</v>
      </c>
      <c r="P254" s="38">
        <f t="shared" ref="P254:P298" si="241">O254-N254</f>
        <v>0</v>
      </c>
      <c r="Q254" s="38"/>
      <c r="R254" s="38"/>
      <c r="S254" s="38">
        <f t="shared" ref="S254:S298" si="242">R254-Q254</f>
        <v>0</v>
      </c>
      <c r="T254" s="38"/>
      <c r="U254" s="38"/>
      <c r="V254" s="38">
        <f t="shared" ref="V254:V298" si="243">U254-T254</f>
        <v>0</v>
      </c>
      <c r="W254" s="38"/>
      <c r="X254" s="38"/>
      <c r="Y254" s="38">
        <f t="shared" ref="Y254:Y298" si="244">X254-W254</f>
        <v>0</v>
      </c>
      <c r="Z254" s="38"/>
      <c r="AA254" s="38"/>
      <c r="AB254" s="38">
        <f t="shared" ref="AB254:AB298" si="245">AA254-Z254</f>
        <v>0</v>
      </c>
    </row>
    <row r="255" spans="1:187" s="32" customFormat="1" ht="31.5" x14ac:dyDescent="0.25">
      <c r="A255" s="37" t="s">
        <v>234</v>
      </c>
      <c r="B255" s="38">
        <f t="shared" si="230"/>
        <v>35890</v>
      </c>
      <c r="C255" s="38">
        <f t="shared" si="230"/>
        <v>35890</v>
      </c>
      <c r="D255" s="38">
        <f t="shared" si="230"/>
        <v>0</v>
      </c>
      <c r="E255" s="38"/>
      <c r="F255" s="38"/>
      <c r="G255" s="38">
        <f t="shared" si="238"/>
        <v>0</v>
      </c>
      <c r="H255" s="38"/>
      <c r="I255" s="38"/>
      <c r="J255" s="38">
        <f t="shared" si="239"/>
        <v>0</v>
      </c>
      <c r="K255" s="38">
        <f>36600-710</f>
        <v>35890</v>
      </c>
      <c r="L255" s="38">
        <f>36600-710</f>
        <v>35890</v>
      </c>
      <c r="M255" s="38">
        <f t="shared" si="240"/>
        <v>0</v>
      </c>
      <c r="N255" s="38">
        <v>0</v>
      </c>
      <c r="O255" s="38">
        <v>0</v>
      </c>
      <c r="P255" s="38">
        <f t="shared" si="241"/>
        <v>0</v>
      </c>
      <c r="Q255" s="38"/>
      <c r="R255" s="38"/>
      <c r="S255" s="38">
        <f t="shared" si="242"/>
        <v>0</v>
      </c>
      <c r="T255" s="38"/>
      <c r="U255" s="38"/>
      <c r="V255" s="38">
        <f t="shared" si="243"/>
        <v>0</v>
      </c>
      <c r="W255" s="38"/>
      <c r="X255" s="38"/>
      <c r="Y255" s="38">
        <f t="shared" si="244"/>
        <v>0</v>
      </c>
      <c r="Z255" s="38"/>
      <c r="AA255" s="38"/>
      <c r="AB255" s="38">
        <f t="shared" si="245"/>
        <v>0</v>
      </c>
    </row>
    <row r="256" spans="1:187" s="44" customFormat="1" x14ac:dyDescent="0.25">
      <c r="A256" s="47" t="s">
        <v>235</v>
      </c>
      <c r="B256" s="43">
        <f t="shared" si="230"/>
        <v>4944</v>
      </c>
      <c r="C256" s="43">
        <f t="shared" si="230"/>
        <v>4944</v>
      </c>
      <c r="D256" s="43">
        <f t="shared" si="230"/>
        <v>0</v>
      </c>
      <c r="E256" s="43"/>
      <c r="F256" s="43"/>
      <c r="G256" s="43">
        <f t="shared" si="238"/>
        <v>0</v>
      </c>
      <c r="H256" s="43"/>
      <c r="I256" s="43"/>
      <c r="J256" s="43">
        <f t="shared" si="239"/>
        <v>0</v>
      </c>
      <c r="K256" s="43">
        <f>5304-360</f>
        <v>4944</v>
      </c>
      <c r="L256" s="43">
        <f>5304-360</f>
        <v>4944</v>
      </c>
      <c r="M256" s="43">
        <f t="shared" si="240"/>
        <v>0</v>
      </c>
      <c r="N256" s="43">
        <v>0</v>
      </c>
      <c r="O256" s="43">
        <v>0</v>
      </c>
      <c r="P256" s="43">
        <f t="shared" si="241"/>
        <v>0</v>
      </c>
      <c r="Q256" s="43"/>
      <c r="R256" s="43"/>
      <c r="S256" s="43">
        <f t="shared" si="242"/>
        <v>0</v>
      </c>
      <c r="T256" s="43"/>
      <c r="U256" s="43"/>
      <c r="V256" s="43">
        <f t="shared" si="243"/>
        <v>0</v>
      </c>
      <c r="W256" s="43"/>
      <c r="X256" s="43"/>
      <c r="Y256" s="43">
        <f t="shared" si="244"/>
        <v>0</v>
      </c>
      <c r="Z256" s="43"/>
      <c r="AA256" s="43"/>
      <c r="AB256" s="43">
        <f t="shared" si="245"/>
        <v>0</v>
      </c>
    </row>
    <row r="257" spans="1:187" s="32" customFormat="1" ht="31.5" x14ac:dyDescent="0.25">
      <c r="A257" s="37" t="s">
        <v>236</v>
      </c>
      <c r="B257" s="38">
        <f t="shared" si="230"/>
        <v>6000</v>
      </c>
      <c r="C257" s="38">
        <f t="shared" si="230"/>
        <v>6000</v>
      </c>
      <c r="D257" s="38">
        <f t="shared" si="230"/>
        <v>0</v>
      </c>
      <c r="E257" s="38"/>
      <c r="F257" s="38"/>
      <c r="G257" s="38">
        <f t="shared" si="238"/>
        <v>0</v>
      </c>
      <c r="H257" s="38"/>
      <c r="I257" s="38"/>
      <c r="J257" s="38">
        <f t="shared" si="239"/>
        <v>0</v>
      </c>
      <c r="K257" s="38">
        <v>6000</v>
      </c>
      <c r="L257" s="38">
        <v>6000</v>
      </c>
      <c r="M257" s="38">
        <f t="shared" si="240"/>
        <v>0</v>
      </c>
      <c r="N257" s="38">
        <v>0</v>
      </c>
      <c r="O257" s="38">
        <v>0</v>
      </c>
      <c r="P257" s="38">
        <f t="shared" si="241"/>
        <v>0</v>
      </c>
      <c r="Q257" s="38"/>
      <c r="R257" s="38"/>
      <c r="S257" s="38">
        <f t="shared" si="242"/>
        <v>0</v>
      </c>
      <c r="T257" s="38"/>
      <c r="U257" s="38"/>
      <c r="V257" s="38">
        <f t="shared" si="243"/>
        <v>0</v>
      </c>
      <c r="W257" s="38"/>
      <c r="X257" s="38"/>
      <c r="Y257" s="38">
        <f t="shared" si="244"/>
        <v>0</v>
      </c>
      <c r="Z257" s="38"/>
      <c r="AA257" s="38"/>
      <c r="AB257" s="38">
        <f t="shared" si="245"/>
        <v>0</v>
      </c>
    </row>
    <row r="258" spans="1:187" s="32" customFormat="1" ht="31.5" x14ac:dyDescent="0.25">
      <c r="A258" s="37" t="s">
        <v>237</v>
      </c>
      <c r="B258" s="38">
        <f t="shared" si="230"/>
        <v>25999</v>
      </c>
      <c r="C258" s="38">
        <f t="shared" si="230"/>
        <v>25999</v>
      </c>
      <c r="D258" s="38">
        <f t="shared" si="230"/>
        <v>0</v>
      </c>
      <c r="E258" s="38"/>
      <c r="F258" s="38"/>
      <c r="G258" s="38">
        <f t="shared" si="238"/>
        <v>0</v>
      </c>
      <c r="H258" s="38"/>
      <c r="I258" s="38"/>
      <c r="J258" s="38">
        <f t="shared" si="239"/>
        <v>0</v>
      </c>
      <c r="K258" s="38">
        <v>25999</v>
      </c>
      <c r="L258" s="38">
        <v>25999</v>
      </c>
      <c r="M258" s="38">
        <f t="shared" si="240"/>
        <v>0</v>
      </c>
      <c r="N258" s="38">
        <v>0</v>
      </c>
      <c r="O258" s="38">
        <v>0</v>
      </c>
      <c r="P258" s="38">
        <f t="shared" si="241"/>
        <v>0</v>
      </c>
      <c r="Q258" s="38"/>
      <c r="R258" s="38"/>
      <c r="S258" s="38">
        <f t="shared" si="242"/>
        <v>0</v>
      </c>
      <c r="T258" s="38"/>
      <c r="U258" s="38"/>
      <c r="V258" s="38">
        <f t="shared" si="243"/>
        <v>0</v>
      </c>
      <c r="W258" s="38"/>
      <c r="X258" s="38"/>
      <c r="Y258" s="38">
        <f t="shared" si="244"/>
        <v>0</v>
      </c>
      <c r="Z258" s="38"/>
      <c r="AA258" s="38"/>
      <c r="AB258" s="38">
        <f t="shared" si="245"/>
        <v>0</v>
      </c>
    </row>
    <row r="259" spans="1:187" s="32" customFormat="1" ht="31.5" x14ac:dyDescent="0.25">
      <c r="A259" s="47" t="s">
        <v>238</v>
      </c>
      <c r="B259" s="38">
        <f t="shared" si="230"/>
        <v>89880</v>
      </c>
      <c r="C259" s="38">
        <f t="shared" si="230"/>
        <v>89880</v>
      </c>
      <c r="D259" s="38">
        <f t="shared" si="230"/>
        <v>0</v>
      </c>
      <c r="E259" s="38"/>
      <c r="F259" s="38"/>
      <c r="G259" s="38">
        <f t="shared" si="238"/>
        <v>0</v>
      </c>
      <c r="H259" s="38"/>
      <c r="I259" s="38"/>
      <c r="J259" s="38">
        <f t="shared" si="239"/>
        <v>0</v>
      </c>
      <c r="K259" s="38">
        <v>89880</v>
      </c>
      <c r="L259" s="38">
        <v>89880</v>
      </c>
      <c r="M259" s="38">
        <f t="shared" si="240"/>
        <v>0</v>
      </c>
      <c r="N259" s="38">
        <v>0</v>
      </c>
      <c r="O259" s="38">
        <v>0</v>
      </c>
      <c r="P259" s="38">
        <f t="shared" si="241"/>
        <v>0</v>
      </c>
      <c r="Q259" s="38"/>
      <c r="R259" s="38"/>
      <c r="S259" s="38">
        <f t="shared" si="242"/>
        <v>0</v>
      </c>
      <c r="T259" s="38"/>
      <c r="U259" s="38"/>
      <c r="V259" s="38">
        <f t="shared" si="243"/>
        <v>0</v>
      </c>
      <c r="W259" s="38"/>
      <c r="X259" s="38"/>
      <c r="Y259" s="38">
        <f t="shared" si="244"/>
        <v>0</v>
      </c>
      <c r="Z259" s="38"/>
      <c r="AA259" s="38"/>
      <c r="AB259" s="38">
        <f t="shared" si="245"/>
        <v>0</v>
      </c>
    </row>
    <row r="260" spans="1:187" s="32" customFormat="1" x14ac:dyDescent="0.25">
      <c r="A260" s="37" t="s">
        <v>239</v>
      </c>
      <c r="B260" s="38">
        <f t="shared" si="230"/>
        <v>3000</v>
      </c>
      <c r="C260" s="38">
        <f t="shared" si="230"/>
        <v>3000</v>
      </c>
      <c r="D260" s="38">
        <f t="shared" si="230"/>
        <v>0</v>
      </c>
      <c r="E260" s="38"/>
      <c r="F260" s="38"/>
      <c r="G260" s="38">
        <f t="shared" si="238"/>
        <v>0</v>
      </c>
      <c r="H260" s="38"/>
      <c r="I260" s="38"/>
      <c r="J260" s="38">
        <f t="shared" si="239"/>
        <v>0</v>
      </c>
      <c r="K260" s="38">
        <v>3000</v>
      </c>
      <c r="L260" s="38">
        <v>3000</v>
      </c>
      <c r="M260" s="38">
        <f t="shared" si="240"/>
        <v>0</v>
      </c>
      <c r="N260" s="38">
        <v>0</v>
      </c>
      <c r="O260" s="38">
        <v>0</v>
      </c>
      <c r="P260" s="38">
        <f t="shared" si="241"/>
        <v>0</v>
      </c>
      <c r="Q260" s="38"/>
      <c r="R260" s="38"/>
      <c r="S260" s="38">
        <f t="shared" si="242"/>
        <v>0</v>
      </c>
      <c r="T260" s="38"/>
      <c r="U260" s="38"/>
      <c r="V260" s="38">
        <f t="shared" si="243"/>
        <v>0</v>
      </c>
      <c r="W260" s="38"/>
      <c r="X260" s="38"/>
      <c r="Y260" s="38">
        <f t="shared" si="244"/>
        <v>0</v>
      </c>
      <c r="Z260" s="38"/>
      <c r="AA260" s="38"/>
      <c r="AB260" s="38">
        <f t="shared" si="245"/>
        <v>0</v>
      </c>
    </row>
    <row r="261" spans="1:187" s="32" customFormat="1" ht="31.5" x14ac:dyDescent="0.25">
      <c r="A261" s="30" t="s">
        <v>141</v>
      </c>
      <c r="B261" s="31">
        <f t="shared" si="230"/>
        <v>553745</v>
      </c>
      <c r="C261" s="31">
        <f t="shared" si="230"/>
        <v>553745</v>
      </c>
      <c r="D261" s="31">
        <f t="shared" si="230"/>
        <v>0</v>
      </c>
      <c r="E261" s="31">
        <f>SUM(E262:E263)</f>
        <v>0</v>
      </c>
      <c r="F261" s="31">
        <f>SUM(F262:F263)</f>
        <v>0</v>
      </c>
      <c r="G261" s="31">
        <f t="shared" si="238"/>
        <v>0</v>
      </c>
      <c r="H261" s="31">
        <f>SUM(H262:H263)</f>
        <v>0</v>
      </c>
      <c r="I261" s="31">
        <f>SUM(I262:I263)</f>
        <v>0</v>
      </c>
      <c r="J261" s="31">
        <f t="shared" si="239"/>
        <v>0</v>
      </c>
      <c r="K261" s="31">
        <f>SUM(K262:K263)</f>
        <v>0</v>
      </c>
      <c r="L261" s="31">
        <f>SUM(L262:L263)</f>
        <v>0</v>
      </c>
      <c r="M261" s="31">
        <f t="shared" si="240"/>
        <v>0</v>
      </c>
      <c r="N261" s="31">
        <f>SUM(N262:N263)</f>
        <v>551745</v>
      </c>
      <c r="O261" s="31">
        <f>SUM(O262:O263)</f>
        <v>551745</v>
      </c>
      <c r="P261" s="31">
        <f t="shared" si="241"/>
        <v>0</v>
      </c>
      <c r="Q261" s="31">
        <f>SUM(Q262:Q263)</f>
        <v>2000</v>
      </c>
      <c r="R261" s="31">
        <f>SUM(R262:R263)</f>
        <v>2000</v>
      </c>
      <c r="S261" s="31">
        <f t="shared" si="242"/>
        <v>0</v>
      </c>
      <c r="T261" s="31">
        <f>SUM(T262:T263)</f>
        <v>0</v>
      </c>
      <c r="U261" s="31">
        <f>SUM(U262:U263)</f>
        <v>0</v>
      </c>
      <c r="V261" s="31">
        <f t="shared" si="243"/>
        <v>0</v>
      </c>
      <c r="W261" s="31">
        <f>SUM(W262:W263)</f>
        <v>0</v>
      </c>
      <c r="X261" s="31">
        <f>SUM(X262:X263)</f>
        <v>0</v>
      </c>
      <c r="Y261" s="31">
        <f t="shared" si="244"/>
        <v>0</v>
      </c>
      <c r="Z261" s="31">
        <f>SUM(Z262:Z263)</f>
        <v>0</v>
      </c>
      <c r="AA261" s="31">
        <f>SUM(AA262:AA263)</f>
        <v>0</v>
      </c>
      <c r="AB261" s="31">
        <f t="shared" si="245"/>
        <v>0</v>
      </c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  <c r="EM261" s="29"/>
      <c r="EN261" s="29"/>
      <c r="EO261" s="29"/>
      <c r="EP261" s="29"/>
      <c r="EQ261" s="29"/>
      <c r="ER261" s="29"/>
      <c r="ES261" s="29"/>
      <c r="ET261" s="29"/>
      <c r="EU261" s="29"/>
      <c r="EV261" s="29"/>
      <c r="EW261" s="29"/>
      <c r="EX261" s="29"/>
      <c r="EY261" s="29"/>
      <c r="EZ261" s="29"/>
      <c r="FA261" s="29"/>
      <c r="FB261" s="29"/>
      <c r="FC261" s="29"/>
      <c r="FD261" s="29"/>
      <c r="FE261" s="29"/>
      <c r="FF261" s="29"/>
      <c r="FG261" s="29"/>
      <c r="FH261" s="29"/>
      <c r="FI261" s="29"/>
      <c r="FJ261" s="29"/>
      <c r="FK261" s="29"/>
      <c r="FL261" s="29"/>
      <c r="FM261" s="29"/>
      <c r="FN261" s="29"/>
      <c r="FO261" s="29"/>
      <c r="FP261" s="29"/>
      <c r="FQ261" s="29"/>
      <c r="FR261" s="29"/>
      <c r="FS261" s="29"/>
      <c r="FT261" s="29"/>
      <c r="FU261" s="29"/>
      <c r="FV261" s="29"/>
      <c r="FW261" s="29"/>
      <c r="FX261" s="29"/>
      <c r="FY261" s="29"/>
      <c r="FZ261" s="29"/>
      <c r="GA261" s="29"/>
      <c r="GB261" s="29"/>
      <c r="GC261" s="29"/>
      <c r="GD261" s="29"/>
      <c r="GE261" s="29"/>
    </row>
    <row r="262" spans="1:187" s="32" customFormat="1" ht="94.5" x14ac:dyDescent="0.25">
      <c r="A262" s="37" t="s">
        <v>240</v>
      </c>
      <c r="B262" s="38">
        <f t="shared" si="230"/>
        <v>551745</v>
      </c>
      <c r="C262" s="38">
        <f t="shared" si="230"/>
        <v>551745</v>
      </c>
      <c r="D262" s="38">
        <f t="shared" si="230"/>
        <v>0</v>
      </c>
      <c r="E262" s="38"/>
      <c r="F262" s="38"/>
      <c r="G262" s="38">
        <f t="shared" si="238"/>
        <v>0</v>
      </c>
      <c r="H262" s="38"/>
      <c r="I262" s="38"/>
      <c r="J262" s="38">
        <f t="shared" si="239"/>
        <v>0</v>
      </c>
      <c r="K262" s="38"/>
      <c r="L262" s="38"/>
      <c r="M262" s="38">
        <f t="shared" si="240"/>
        <v>0</v>
      </c>
      <c r="N262" s="38">
        <v>551745</v>
      </c>
      <c r="O262" s="38">
        <v>551745</v>
      </c>
      <c r="P262" s="38">
        <f t="shared" si="241"/>
        <v>0</v>
      </c>
      <c r="Q262" s="38"/>
      <c r="R262" s="38"/>
      <c r="S262" s="38">
        <f t="shared" si="242"/>
        <v>0</v>
      </c>
      <c r="T262" s="38"/>
      <c r="U262" s="38"/>
      <c r="V262" s="38">
        <f t="shared" si="243"/>
        <v>0</v>
      </c>
      <c r="W262" s="38"/>
      <c r="X262" s="38"/>
      <c r="Y262" s="38">
        <f t="shared" si="244"/>
        <v>0</v>
      </c>
      <c r="Z262" s="38"/>
      <c r="AA262" s="38"/>
      <c r="AB262" s="38">
        <f t="shared" si="245"/>
        <v>0</v>
      </c>
    </row>
    <row r="263" spans="1:187" s="32" customFormat="1" ht="31.5" x14ac:dyDescent="0.25">
      <c r="A263" s="4" t="s">
        <v>241</v>
      </c>
      <c r="B263" s="38">
        <f t="shared" si="230"/>
        <v>2000</v>
      </c>
      <c r="C263" s="38">
        <f t="shared" si="230"/>
        <v>2000</v>
      </c>
      <c r="D263" s="38">
        <f t="shared" si="230"/>
        <v>0</v>
      </c>
      <c r="E263" s="38"/>
      <c r="F263" s="38"/>
      <c r="G263" s="38">
        <f t="shared" si="238"/>
        <v>0</v>
      </c>
      <c r="H263" s="38"/>
      <c r="I263" s="38"/>
      <c r="J263" s="38">
        <f t="shared" si="239"/>
        <v>0</v>
      </c>
      <c r="K263" s="38"/>
      <c r="L263" s="38"/>
      <c r="M263" s="38">
        <f t="shared" si="240"/>
        <v>0</v>
      </c>
      <c r="N263" s="38">
        <v>0</v>
      </c>
      <c r="O263" s="38">
        <v>0</v>
      </c>
      <c r="P263" s="38">
        <f t="shared" si="241"/>
        <v>0</v>
      </c>
      <c r="Q263" s="38">
        <v>2000</v>
      </c>
      <c r="R263" s="38">
        <v>2000</v>
      </c>
      <c r="S263" s="38">
        <f t="shared" si="242"/>
        <v>0</v>
      </c>
      <c r="T263" s="38"/>
      <c r="U263" s="38"/>
      <c r="V263" s="38">
        <f t="shared" si="243"/>
        <v>0</v>
      </c>
      <c r="W263" s="38"/>
      <c r="X263" s="38"/>
      <c r="Y263" s="38">
        <f t="shared" si="244"/>
        <v>0</v>
      </c>
      <c r="Z263" s="38"/>
      <c r="AA263" s="38"/>
      <c r="AB263" s="38">
        <f t="shared" si="245"/>
        <v>0</v>
      </c>
    </row>
    <row r="264" spans="1:187" s="32" customFormat="1" x14ac:dyDescent="0.25">
      <c r="A264" s="30" t="s">
        <v>110</v>
      </c>
      <c r="B264" s="31">
        <f t="shared" si="230"/>
        <v>400531</v>
      </c>
      <c r="C264" s="31">
        <f t="shared" si="230"/>
        <v>403621</v>
      </c>
      <c r="D264" s="31">
        <f t="shared" si="230"/>
        <v>3090</v>
      </c>
      <c r="E264" s="31">
        <f t="shared" ref="E264:AA264" si="246">SUM(E265:E267)</f>
        <v>0</v>
      </c>
      <c r="F264" s="31">
        <f t="shared" si="246"/>
        <v>181890</v>
      </c>
      <c r="G264" s="31">
        <f t="shared" si="238"/>
        <v>181890</v>
      </c>
      <c r="H264" s="31">
        <f t="shared" ref="H264" si="247">SUM(H265:H267)</f>
        <v>0</v>
      </c>
      <c r="I264" s="31">
        <f t="shared" si="246"/>
        <v>0</v>
      </c>
      <c r="J264" s="31">
        <f t="shared" si="239"/>
        <v>0</v>
      </c>
      <c r="K264" s="31">
        <f t="shared" ref="K264" si="248">SUM(K265:K267)</f>
        <v>44731</v>
      </c>
      <c r="L264" s="31">
        <f t="shared" si="246"/>
        <v>44731</v>
      </c>
      <c r="M264" s="31">
        <f t="shared" si="240"/>
        <v>0</v>
      </c>
      <c r="N264" s="31">
        <f t="shared" ref="N264" si="249">SUM(N265:N267)</f>
        <v>0</v>
      </c>
      <c r="O264" s="31">
        <f t="shared" si="246"/>
        <v>0</v>
      </c>
      <c r="P264" s="31">
        <f t="shared" si="241"/>
        <v>0</v>
      </c>
      <c r="Q264" s="31">
        <f t="shared" ref="Q264" si="250">SUM(Q265:Q267)</f>
        <v>0</v>
      </c>
      <c r="R264" s="31">
        <f t="shared" si="246"/>
        <v>0</v>
      </c>
      <c r="S264" s="31">
        <f t="shared" si="242"/>
        <v>0</v>
      </c>
      <c r="T264" s="31">
        <f t="shared" ref="T264" si="251">SUM(T265:T267)</f>
        <v>177000</v>
      </c>
      <c r="U264" s="31">
        <f t="shared" si="246"/>
        <v>177000</v>
      </c>
      <c r="V264" s="31">
        <f t="shared" si="243"/>
        <v>0</v>
      </c>
      <c r="W264" s="31">
        <f t="shared" ref="W264" si="252">SUM(W265:W267)</f>
        <v>0</v>
      </c>
      <c r="X264" s="31">
        <f t="shared" si="246"/>
        <v>0</v>
      </c>
      <c r="Y264" s="31">
        <f t="shared" si="244"/>
        <v>0</v>
      </c>
      <c r="Z264" s="31">
        <f t="shared" ref="Z264" si="253">SUM(Z265:Z267)</f>
        <v>178800</v>
      </c>
      <c r="AA264" s="31">
        <f t="shared" si="246"/>
        <v>0</v>
      </c>
      <c r="AB264" s="31">
        <f t="shared" si="245"/>
        <v>-178800</v>
      </c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  <c r="EM264" s="29"/>
      <c r="EN264" s="29"/>
      <c r="EO264" s="29"/>
      <c r="EP264" s="29"/>
      <c r="EQ264" s="29"/>
      <c r="ER264" s="29"/>
      <c r="ES264" s="29"/>
      <c r="ET264" s="29"/>
      <c r="EU264" s="29"/>
      <c r="EV264" s="29"/>
      <c r="EW264" s="29"/>
      <c r="EX264" s="29"/>
      <c r="EY264" s="29"/>
      <c r="EZ264" s="29"/>
      <c r="FA264" s="29"/>
      <c r="FB264" s="29"/>
      <c r="FC264" s="29"/>
      <c r="FD264" s="29"/>
      <c r="FE264" s="29"/>
      <c r="FF264" s="29"/>
      <c r="FG264" s="29"/>
      <c r="FH264" s="29"/>
      <c r="FI264" s="29"/>
      <c r="FJ264" s="29"/>
      <c r="FK264" s="29"/>
      <c r="FL264" s="29"/>
      <c r="FM264" s="29"/>
      <c r="FN264" s="29"/>
      <c r="FO264" s="29"/>
      <c r="FP264" s="29"/>
      <c r="FQ264" s="29"/>
      <c r="FR264" s="29"/>
      <c r="FS264" s="29"/>
      <c r="FT264" s="29"/>
      <c r="FU264" s="29"/>
      <c r="FV264" s="29"/>
      <c r="FW264" s="29"/>
      <c r="FX264" s="29"/>
      <c r="FY264" s="29"/>
      <c r="FZ264" s="29"/>
      <c r="GA264" s="29"/>
      <c r="GB264" s="29"/>
      <c r="GC264" s="29"/>
      <c r="GD264" s="29"/>
      <c r="GE264" s="29"/>
    </row>
    <row r="265" spans="1:187" s="32" customFormat="1" ht="47.25" x14ac:dyDescent="0.25">
      <c r="A265" s="34" t="s">
        <v>242</v>
      </c>
      <c r="B265" s="38">
        <f t="shared" si="230"/>
        <v>35731</v>
      </c>
      <c r="C265" s="38">
        <f t="shared" si="230"/>
        <v>35731</v>
      </c>
      <c r="D265" s="38">
        <f t="shared" si="230"/>
        <v>0</v>
      </c>
      <c r="E265" s="38"/>
      <c r="F265" s="38"/>
      <c r="G265" s="38">
        <f t="shared" si="238"/>
        <v>0</v>
      </c>
      <c r="H265" s="38"/>
      <c r="I265" s="38"/>
      <c r="J265" s="38">
        <f t="shared" si="239"/>
        <v>0</v>
      </c>
      <c r="K265" s="38">
        <f>13563+22168</f>
        <v>35731</v>
      </c>
      <c r="L265" s="38">
        <f>13563+22168</f>
        <v>35731</v>
      </c>
      <c r="M265" s="38">
        <f t="shared" si="240"/>
        <v>0</v>
      </c>
      <c r="N265" s="38"/>
      <c r="O265" s="38"/>
      <c r="P265" s="38">
        <f t="shared" si="241"/>
        <v>0</v>
      </c>
      <c r="Q265" s="38"/>
      <c r="R265" s="38"/>
      <c r="S265" s="38">
        <f t="shared" si="242"/>
        <v>0</v>
      </c>
      <c r="T265" s="38"/>
      <c r="U265" s="38"/>
      <c r="V265" s="38">
        <f t="shared" si="243"/>
        <v>0</v>
      </c>
      <c r="W265" s="38"/>
      <c r="X265" s="38"/>
      <c r="Y265" s="38">
        <f t="shared" si="244"/>
        <v>0</v>
      </c>
      <c r="Z265" s="38"/>
      <c r="AA265" s="38"/>
      <c r="AB265" s="38">
        <f t="shared" si="245"/>
        <v>0</v>
      </c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  <c r="GA265" s="29"/>
      <c r="GB265" s="29"/>
      <c r="GC265" s="29"/>
      <c r="GD265" s="29"/>
      <c r="GE265" s="29"/>
    </row>
    <row r="266" spans="1:187" s="32" customFormat="1" x14ac:dyDescent="0.25">
      <c r="A266" s="34" t="s">
        <v>243</v>
      </c>
      <c r="B266" s="38">
        <f t="shared" si="230"/>
        <v>9000</v>
      </c>
      <c r="C266" s="38">
        <f t="shared" si="230"/>
        <v>9000</v>
      </c>
      <c r="D266" s="38">
        <f t="shared" si="230"/>
        <v>0</v>
      </c>
      <c r="E266" s="38"/>
      <c r="F266" s="38"/>
      <c r="G266" s="38">
        <f t="shared" si="238"/>
        <v>0</v>
      </c>
      <c r="H266" s="38"/>
      <c r="I266" s="38"/>
      <c r="J266" s="38">
        <f t="shared" si="239"/>
        <v>0</v>
      </c>
      <c r="K266" s="38">
        <v>9000</v>
      </c>
      <c r="L266" s="38">
        <v>9000</v>
      </c>
      <c r="M266" s="38">
        <f t="shared" si="240"/>
        <v>0</v>
      </c>
      <c r="N266" s="38"/>
      <c r="O266" s="38"/>
      <c r="P266" s="38">
        <f t="shared" si="241"/>
        <v>0</v>
      </c>
      <c r="Q266" s="38"/>
      <c r="R266" s="38"/>
      <c r="S266" s="38">
        <f t="shared" si="242"/>
        <v>0</v>
      </c>
      <c r="T266" s="38"/>
      <c r="U266" s="38"/>
      <c r="V266" s="38">
        <f t="shared" si="243"/>
        <v>0</v>
      </c>
      <c r="W266" s="38"/>
      <c r="X266" s="38"/>
      <c r="Y266" s="38">
        <f t="shared" si="244"/>
        <v>0</v>
      </c>
      <c r="Z266" s="38"/>
      <c r="AA266" s="38"/>
      <c r="AB266" s="38">
        <f t="shared" si="245"/>
        <v>0</v>
      </c>
      <c r="FL266" s="29"/>
      <c r="FM266" s="29"/>
      <c r="FN266" s="29"/>
      <c r="FO266" s="29"/>
      <c r="FP266" s="29"/>
      <c r="FQ266" s="29"/>
      <c r="FR266" s="29"/>
      <c r="FS266" s="29"/>
      <c r="FT266" s="29"/>
      <c r="FU266" s="29"/>
      <c r="FV266" s="29"/>
      <c r="FW266" s="29"/>
      <c r="FX266" s="29"/>
      <c r="FY266" s="29"/>
      <c r="FZ266" s="29"/>
      <c r="GA266" s="29"/>
      <c r="GB266" s="29"/>
      <c r="GC266" s="29"/>
      <c r="GD266" s="29"/>
      <c r="GE266" s="29"/>
    </row>
    <row r="267" spans="1:187" s="32" customFormat="1" ht="31.5" x14ac:dyDescent="0.25">
      <c r="A267" s="37" t="s">
        <v>244</v>
      </c>
      <c r="B267" s="38">
        <f t="shared" si="230"/>
        <v>355800</v>
      </c>
      <c r="C267" s="38">
        <f t="shared" si="230"/>
        <v>358890</v>
      </c>
      <c r="D267" s="38">
        <f t="shared" si="230"/>
        <v>3090</v>
      </c>
      <c r="E267" s="38">
        <f>177000-177000</f>
        <v>0</v>
      </c>
      <c r="F267" s="38">
        <f>181890</f>
        <v>181890</v>
      </c>
      <c r="G267" s="38">
        <f t="shared" si="238"/>
        <v>181890</v>
      </c>
      <c r="H267" s="38"/>
      <c r="I267" s="38"/>
      <c r="J267" s="38">
        <f t="shared" si="239"/>
        <v>0</v>
      </c>
      <c r="K267" s="38">
        <v>0</v>
      </c>
      <c r="L267" s="38">
        <v>0</v>
      </c>
      <c r="M267" s="38">
        <f t="shared" si="240"/>
        <v>0</v>
      </c>
      <c r="N267" s="38"/>
      <c r="O267" s="38"/>
      <c r="P267" s="38">
        <f t="shared" si="241"/>
        <v>0</v>
      </c>
      <c r="Q267" s="38"/>
      <c r="R267" s="38"/>
      <c r="S267" s="38">
        <f t="shared" si="242"/>
        <v>0</v>
      </c>
      <c r="T267" s="38">
        <f>177000</f>
        <v>177000</v>
      </c>
      <c r="U267" s="38">
        <f>177000</f>
        <v>177000</v>
      </c>
      <c r="V267" s="38">
        <f t="shared" si="243"/>
        <v>0</v>
      </c>
      <c r="W267" s="38"/>
      <c r="X267" s="38"/>
      <c r="Y267" s="38">
        <f t="shared" si="244"/>
        <v>0</v>
      </c>
      <c r="Z267" s="38">
        <v>178800</v>
      </c>
      <c r="AA267" s="38">
        <v>0</v>
      </c>
      <c r="AB267" s="38">
        <f t="shared" si="245"/>
        <v>-178800</v>
      </c>
      <c r="FL267" s="29"/>
      <c r="FM267" s="29"/>
      <c r="FN267" s="29"/>
      <c r="FO267" s="29"/>
      <c r="FP267" s="29"/>
      <c r="FQ267" s="29"/>
      <c r="FR267" s="29"/>
      <c r="FS267" s="29"/>
      <c r="FT267" s="29"/>
      <c r="FU267" s="29"/>
      <c r="FV267" s="29"/>
      <c r="FW267" s="29"/>
      <c r="FX267" s="29"/>
      <c r="FY267" s="29"/>
      <c r="FZ267" s="29"/>
      <c r="GA267" s="29"/>
      <c r="GB267" s="29"/>
      <c r="GC267" s="29"/>
      <c r="GD267" s="29"/>
      <c r="GE267" s="29"/>
    </row>
    <row r="268" spans="1:187" s="32" customFormat="1" x14ac:dyDescent="0.25">
      <c r="A268" s="30" t="s">
        <v>245</v>
      </c>
      <c r="B268" s="31">
        <f t="shared" si="230"/>
        <v>30000</v>
      </c>
      <c r="C268" s="31">
        <f t="shared" si="230"/>
        <v>30000</v>
      </c>
      <c r="D268" s="31">
        <f t="shared" si="230"/>
        <v>0</v>
      </c>
      <c r="E268" s="31">
        <f t="shared" ref="E268:AA268" si="254">SUM(E269:E269)</f>
        <v>0</v>
      </c>
      <c r="F268" s="31">
        <f t="shared" si="254"/>
        <v>0</v>
      </c>
      <c r="G268" s="31">
        <f t="shared" si="238"/>
        <v>0</v>
      </c>
      <c r="H268" s="31">
        <f t="shared" si="254"/>
        <v>0</v>
      </c>
      <c r="I268" s="31">
        <f t="shared" si="254"/>
        <v>0</v>
      </c>
      <c r="J268" s="31">
        <f t="shared" si="239"/>
        <v>0</v>
      </c>
      <c r="K268" s="31">
        <f t="shared" si="254"/>
        <v>30000</v>
      </c>
      <c r="L268" s="31">
        <f t="shared" si="254"/>
        <v>30000</v>
      </c>
      <c r="M268" s="31">
        <f t="shared" si="240"/>
        <v>0</v>
      </c>
      <c r="N268" s="31">
        <f t="shared" si="254"/>
        <v>0</v>
      </c>
      <c r="O268" s="31">
        <f t="shared" si="254"/>
        <v>0</v>
      </c>
      <c r="P268" s="31">
        <f t="shared" si="241"/>
        <v>0</v>
      </c>
      <c r="Q268" s="31">
        <f t="shared" si="254"/>
        <v>0</v>
      </c>
      <c r="R268" s="31">
        <f t="shared" si="254"/>
        <v>0</v>
      </c>
      <c r="S268" s="31">
        <f t="shared" si="242"/>
        <v>0</v>
      </c>
      <c r="T268" s="31">
        <f t="shared" si="254"/>
        <v>0</v>
      </c>
      <c r="U268" s="31">
        <f t="shared" si="254"/>
        <v>0</v>
      </c>
      <c r="V268" s="31">
        <f t="shared" si="243"/>
        <v>0</v>
      </c>
      <c r="W268" s="31">
        <f t="shared" si="254"/>
        <v>0</v>
      </c>
      <c r="X268" s="31">
        <f t="shared" si="254"/>
        <v>0</v>
      </c>
      <c r="Y268" s="31">
        <f t="shared" si="244"/>
        <v>0</v>
      </c>
      <c r="Z268" s="31">
        <f t="shared" si="254"/>
        <v>0</v>
      </c>
      <c r="AA268" s="31">
        <f t="shared" si="254"/>
        <v>0</v>
      </c>
      <c r="AB268" s="31">
        <f t="shared" si="245"/>
        <v>0</v>
      </c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  <c r="EM268" s="29"/>
      <c r="EN268" s="29"/>
      <c r="EO268" s="29"/>
      <c r="EP268" s="29"/>
      <c r="EQ268" s="29"/>
      <c r="ER268" s="29"/>
      <c r="ES268" s="29"/>
      <c r="ET268" s="29"/>
      <c r="EU268" s="29"/>
      <c r="EV268" s="29"/>
      <c r="EW268" s="29"/>
      <c r="EX268" s="29"/>
      <c r="EY268" s="29"/>
      <c r="EZ268" s="29"/>
      <c r="FA268" s="29"/>
      <c r="FB268" s="29"/>
      <c r="FC268" s="29"/>
      <c r="FD268" s="29"/>
      <c r="FE268" s="29"/>
      <c r="FF268" s="29"/>
      <c r="FG268" s="29"/>
      <c r="FH268" s="29"/>
      <c r="FI268" s="29"/>
      <c r="FJ268" s="29"/>
      <c r="FK268" s="29"/>
      <c r="FL268" s="29"/>
      <c r="FM268" s="29"/>
      <c r="FN268" s="29"/>
      <c r="FO268" s="29"/>
      <c r="FP268" s="29"/>
      <c r="FQ268" s="29"/>
      <c r="FR268" s="29"/>
      <c r="FS268" s="29"/>
      <c r="FT268" s="29"/>
      <c r="FU268" s="29"/>
      <c r="FV268" s="29"/>
      <c r="FW268" s="29"/>
      <c r="FX268" s="29"/>
      <c r="FY268" s="29"/>
      <c r="FZ268" s="29"/>
      <c r="GA268" s="29"/>
      <c r="GB268" s="29"/>
      <c r="GC268" s="29"/>
      <c r="GD268" s="29"/>
      <c r="GE268" s="29"/>
    </row>
    <row r="269" spans="1:187" s="32" customFormat="1" ht="63" x14ac:dyDescent="0.25">
      <c r="A269" s="37" t="s">
        <v>246</v>
      </c>
      <c r="B269" s="38">
        <f t="shared" si="230"/>
        <v>30000</v>
      </c>
      <c r="C269" s="38">
        <f t="shared" si="230"/>
        <v>30000</v>
      </c>
      <c r="D269" s="38">
        <f t="shared" si="230"/>
        <v>0</v>
      </c>
      <c r="E269" s="38"/>
      <c r="F269" s="38"/>
      <c r="G269" s="38">
        <f t="shared" si="238"/>
        <v>0</v>
      </c>
      <c r="H269" s="38"/>
      <c r="I269" s="38"/>
      <c r="J269" s="38">
        <f t="shared" si="239"/>
        <v>0</v>
      </c>
      <c r="K269" s="38">
        <v>30000</v>
      </c>
      <c r="L269" s="38">
        <v>30000</v>
      </c>
      <c r="M269" s="38">
        <f t="shared" si="240"/>
        <v>0</v>
      </c>
      <c r="N269" s="38"/>
      <c r="O269" s="38"/>
      <c r="P269" s="38">
        <f t="shared" si="241"/>
        <v>0</v>
      </c>
      <c r="Q269" s="38"/>
      <c r="R269" s="38"/>
      <c r="S269" s="38">
        <f t="shared" si="242"/>
        <v>0</v>
      </c>
      <c r="T269" s="38"/>
      <c r="U269" s="38"/>
      <c r="V269" s="38">
        <f t="shared" si="243"/>
        <v>0</v>
      </c>
      <c r="W269" s="38"/>
      <c r="X269" s="38"/>
      <c r="Y269" s="38">
        <f t="shared" si="244"/>
        <v>0</v>
      </c>
      <c r="Z269" s="38"/>
      <c r="AA269" s="38"/>
      <c r="AB269" s="38">
        <f t="shared" si="245"/>
        <v>0</v>
      </c>
      <c r="FL269" s="29"/>
      <c r="FM269" s="29"/>
      <c r="FN269" s="29"/>
      <c r="FO269" s="29"/>
      <c r="FP269" s="29"/>
      <c r="FQ269" s="29"/>
      <c r="FR269" s="29"/>
      <c r="FS269" s="29"/>
      <c r="FT269" s="29"/>
      <c r="FU269" s="29"/>
      <c r="FV269" s="29"/>
      <c r="FW269" s="29"/>
      <c r="FX269" s="29"/>
      <c r="FY269" s="29"/>
      <c r="FZ269" s="29"/>
      <c r="GA269" s="29"/>
      <c r="GB269" s="29"/>
      <c r="GC269" s="29"/>
      <c r="GD269" s="29"/>
      <c r="GE269" s="29"/>
    </row>
    <row r="270" spans="1:187" s="32" customFormat="1" ht="31.5" x14ac:dyDescent="0.25">
      <c r="A270" s="30" t="s">
        <v>90</v>
      </c>
      <c r="B270" s="31">
        <f t="shared" si="230"/>
        <v>2807173</v>
      </c>
      <c r="C270" s="31">
        <f t="shared" si="230"/>
        <v>2744817</v>
      </c>
      <c r="D270" s="31">
        <f t="shared" si="230"/>
        <v>-62356</v>
      </c>
      <c r="E270" s="31">
        <f>SUM(E271,E273,E275,E279)</f>
        <v>62356</v>
      </c>
      <c r="F270" s="31">
        <f>SUM(F271,F273,F275,F279)</f>
        <v>0</v>
      </c>
      <c r="G270" s="31">
        <f t="shared" si="238"/>
        <v>-62356</v>
      </c>
      <c r="H270" s="31">
        <f t="shared" ref="H270:I270" si="255">SUM(H271,H273,H275,H279)</f>
        <v>0</v>
      </c>
      <c r="I270" s="31">
        <f t="shared" si="255"/>
        <v>0</v>
      </c>
      <c r="J270" s="31">
        <f t="shared" si="239"/>
        <v>0</v>
      </c>
      <c r="K270" s="31">
        <f t="shared" ref="K270:L270" si="256">SUM(K271,K273,K275,K279)</f>
        <v>95510</v>
      </c>
      <c r="L270" s="31">
        <f t="shared" si="256"/>
        <v>95510</v>
      </c>
      <c r="M270" s="31">
        <f t="shared" si="240"/>
        <v>0</v>
      </c>
      <c r="N270" s="31">
        <f t="shared" ref="N270:O270" si="257">SUM(N271,N273,N275,N279)</f>
        <v>2649307</v>
      </c>
      <c r="O270" s="31">
        <f t="shared" si="257"/>
        <v>2649307</v>
      </c>
      <c r="P270" s="31">
        <f t="shared" si="241"/>
        <v>0</v>
      </c>
      <c r="Q270" s="31">
        <f t="shared" ref="Q270:R270" si="258">SUM(Q271,Q273,Q275,Q279)</f>
        <v>0</v>
      </c>
      <c r="R270" s="31">
        <f t="shared" si="258"/>
        <v>0</v>
      </c>
      <c r="S270" s="31">
        <f t="shared" si="242"/>
        <v>0</v>
      </c>
      <c r="T270" s="31">
        <f t="shared" ref="T270:U270" si="259">SUM(T271,T273,T275,T279)</f>
        <v>0</v>
      </c>
      <c r="U270" s="31">
        <f t="shared" si="259"/>
        <v>0</v>
      </c>
      <c r="V270" s="31">
        <f t="shared" si="243"/>
        <v>0</v>
      </c>
      <c r="W270" s="31">
        <f t="shared" ref="W270:X270" si="260">SUM(W271,W273,W275,W279)</f>
        <v>0</v>
      </c>
      <c r="X270" s="31">
        <f t="shared" si="260"/>
        <v>0</v>
      </c>
      <c r="Y270" s="31">
        <f t="shared" si="244"/>
        <v>0</v>
      </c>
      <c r="Z270" s="31">
        <f t="shared" ref="Z270:AA270" si="261">SUM(Z271,Z273,Z275,Z279)</f>
        <v>0</v>
      </c>
      <c r="AA270" s="31">
        <f t="shared" si="261"/>
        <v>0</v>
      </c>
      <c r="AB270" s="31">
        <f t="shared" si="245"/>
        <v>0</v>
      </c>
      <c r="FL270" s="29"/>
      <c r="FM270" s="29"/>
      <c r="FN270" s="29"/>
      <c r="FO270" s="29"/>
      <c r="FP270" s="29"/>
      <c r="FQ270" s="29"/>
      <c r="FR270" s="29"/>
      <c r="FS270" s="29"/>
      <c r="FT270" s="29"/>
      <c r="FU270" s="29"/>
      <c r="FV270" s="29"/>
      <c r="FW270" s="29"/>
      <c r="FX270" s="29"/>
      <c r="FY270" s="29"/>
      <c r="FZ270" s="29"/>
      <c r="GA270" s="29"/>
      <c r="GB270" s="29"/>
      <c r="GC270" s="29"/>
      <c r="GD270" s="29"/>
      <c r="GE270" s="29"/>
    </row>
    <row r="271" spans="1:187" s="32" customFormat="1" ht="31.5" x14ac:dyDescent="0.25">
      <c r="A271" s="30" t="s">
        <v>94</v>
      </c>
      <c r="B271" s="31">
        <f t="shared" si="230"/>
        <v>80100</v>
      </c>
      <c r="C271" s="31">
        <f t="shared" si="230"/>
        <v>80100</v>
      </c>
      <c r="D271" s="31">
        <f t="shared" si="230"/>
        <v>0</v>
      </c>
      <c r="E271" s="31">
        <f>SUM(E272)</f>
        <v>0</v>
      </c>
      <c r="F271" s="31">
        <f>SUM(F272)</f>
        <v>0</v>
      </c>
      <c r="G271" s="31">
        <f t="shared" si="238"/>
        <v>0</v>
      </c>
      <c r="H271" s="31">
        <f t="shared" ref="H271:I271" si="262">SUM(H272)</f>
        <v>0</v>
      </c>
      <c r="I271" s="31">
        <f t="shared" si="262"/>
        <v>0</v>
      </c>
      <c r="J271" s="31">
        <f t="shared" si="239"/>
        <v>0</v>
      </c>
      <c r="K271" s="31">
        <f t="shared" ref="K271:L271" si="263">SUM(K272)</f>
        <v>0</v>
      </c>
      <c r="L271" s="31">
        <f t="shared" si="263"/>
        <v>0</v>
      </c>
      <c r="M271" s="31">
        <f t="shared" si="240"/>
        <v>0</v>
      </c>
      <c r="N271" s="31">
        <f>SUM(N272)</f>
        <v>80100</v>
      </c>
      <c r="O271" s="31">
        <f t="shared" ref="O271" si="264">SUM(O272)</f>
        <v>80100</v>
      </c>
      <c r="P271" s="31">
        <f t="shared" si="241"/>
        <v>0</v>
      </c>
      <c r="Q271" s="31">
        <f t="shared" ref="Q271:R271" si="265">SUM(Q272)</f>
        <v>0</v>
      </c>
      <c r="R271" s="31">
        <f t="shared" si="265"/>
        <v>0</v>
      </c>
      <c r="S271" s="31">
        <f t="shared" si="242"/>
        <v>0</v>
      </c>
      <c r="T271" s="31">
        <f t="shared" ref="T271:U271" si="266">SUM(T272)</f>
        <v>0</v>
      </c>
      <c r="U271" s="31">
        <f t="shared" si="266"/>
        <v>0</v>
      </c>
      <c r="V271" s="31">
        <f t="shared" si="243"/>
        <v>0</v>
      </c>
      <c r="W271" s="31">
        <f t="shared" ref="W271:X271" si="267">SUM(W272)</f>
        <v>0</v>
      </c>
      <c r="X271" s="31">
        <f t="shared" si="267"/>
        <v>0</v>
      </c>
      <c r="Y271" s="31">
        <f t="shared" si="244"/>
        <v>0</v>
      </c>
      <c r="Z271" s="31">
        <f t="shared" ref="Z271:AA271" si="268">SUM(Z272)</f>
        <v>0</v>
      </c>
      <c r="AA271" s="31">
        <f t="shared" si="268"/>
        <v>0</v>
      </c>
      <c r="AB271" s="31">
        <f t="shared" si="245"/>
        <v>0</v>
      </c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  <c r="EM271" s="29"/>
      <c r="EN271" s="29"/>
      <c r="EO271" s="29"/>
      <c r="EP271" s="29"/>
      <c r="EQ271" s="29"/>
      <c r="ER271" s="29"/>
      <c r="ES271" s="29"/>
      <c r="ET271" s="29"/>
      <c r="EU271" s="29"/>
      <c r="EV271" s="29"/>
      <c r="EW271" s="29"/>
      <c r="EX271" s="29"/>
      <c r="EY271" s="29"/>
      <c r="EZ271" s="29"/>
      <c r="FA271" s="29"/>
      <c r="FB271" s="29"/>
      <c r="FC271" s="29"/>
      <c r="FD271" s="29"/>
      <c r="FE271" s="29"/>
      <c r="FF271" s="29"/>
      <c r="FG271" s="29"/>
      <c r="FH271" s="29"/>
      <c r="FI271" s="29"/>
      <c r="FJ271" s="29"/>
      <c r="FK271" s="29"/>
      <c r="FL271" s="29"/>
      <c r="FM271" s="29"/>
      <c r="FN271" s="29"/>
      <c r="FO271" s="29"/>
      <c r="FP271" s="29"/>
      <c r="FQ271" s="29"/>
      <c r="FR271" s="29"/>
      <c r="FS271" s="29"/>
      <c r="FT271" s="29"/>
      <c r="FU271" s="29"/>
      <c r="FV271" s="29"/>
      <c r="FW271" s="29"/>
      <c r="FX271" s="29"/>
      <c r="FY271" s="29"/>
      <c r="FZ271" s="29"/>
      <c r="GA271" s="29"/>
      <c r="GB271" s="29"/>
      <c r="GC271" s="29"/>
      <c r="GD271" s="29"/>
      <c r="GE271" s="29"/>
    </row>
    <row r="272" spans="1:187" s="32" customFormat="1" ht="94.5" x14ac:dyDescent="0.25">
      <c r="A272" s="37" t="s">
        <v>247</v>
      </c>
      <c r="B272" s="38">
        <f t="shared" si="230"/>
        <v>80100</v>
      </c>
      <c r="C272" s="38">
        <f t="shared" si="230"/>
        <v>80100</v>
      </c>
      <c r="D272" s="38">
        <f t="shared" si="230"/>
        <v>0</v>
      </c>
      <c r="E272" s="38"/>
      <c r="F272" s="38"/>
      <c r="G272" s="38">
        <f t="shared" si="238"/>
        <v>0</v>
      </c>
      <c r="H272" s="38"/>
      <c r="I272" s="38"/>
      <c r="J272" s="38">
        <f t="shared" si="239"/>
        <v>0</v>
      </c>
      <c r="K272" s="38"/>
      <c r="L272" s="38"/>
      <c r="M272" s="38">
        <f t="shared" si="240"/>
        <v>0</v>
      </c>
      <c r="N272" s="38">
        <v>80100</v>
      </c>
      <c r="O272" s="38">
        <v>80100</v>
      </c>
      <c r="P272" s="38">
        <f t="shared" si="241"/>
        <v>0</v>
      </c>
      <c r="Q272" s="38"/>
      <c r="R272" s="38"/>
      <c r="S272" s="38">
        <f t="shared" si="242"/>
        <v>0</v>
      </c>
      <c r="T272" s="38"/>
      <c r="U272" s="38"/>
      <c r="V272" s="38">
        <f t="shared" si="243"/>
        <v>0</v>
      </c>
      <c r="W272" s="38"/>
      <c r="X272" s="38"/>
      <c r="Y272" s="38">
        <f t="shared" si="244"/>
        <v>0</v>
      </c>
      <c r="Z272" s="38"/>
      <c r="AA272" s="38"/>
      <c r="AB272" s="38">
        <f t="shared" si="245"/>
        <v>0</v>
      </c>
      <c r="FL272" s="29"/>
      <c r="FM272" s="29"/>
      <c r="FN272" s="29"/>
      <c r="FO272" s="29"/>
      <c r="FP272" s="29"/>
      <c r="FQ272" s="29"/>
      <c r="FR272" s="29"/>
      <c r="FS272" s="29"/>
      <c r="FT272" s="29"/>
      <c r="FU272" s="29"/>
      <c r="FV272" s="29"/>
      <c r="FW272" s="29"/>
      <c r="FX272" s="29"/>
      <c r="FY272" s="29"/>
      <c r="FZ272" s="29"/>
      <c r="GA272" s="29"/>
      <c r="GB272" s="29"/>
      <c r="GC272" s="29"/>
      <c r="GD272" s="29"/>
      <c r="GE272" s="29"/>
    </row>
    <row r="273" spans="1:188" s="32" customFormat="1" ht="31.5" x14ac:dyDescent="0.25">
      <c r="A273" s="30" t="s">
        <v>100</v>
      </c>
      <c r="B273" s="31">
        <f t="shared" si="230"/>
        <v>568611</v>
      </c>
      <c r="C273" s="31">
        <f t="shared" si="230"/>
        <v>568611</v>
      </c>
      <c r="D273" s="31">
        <f t="shared" si="230"/>
        <v>0</v>
      </c>
      <c r="E273" s="31">
        <f t="shared" ref="E273:AA273" si="269">SUM(E274:E274)</f>
        <v>0</v>
      </c>
      <c r="F273" s="31">
        <f t="shared" si="269"/>
        <v>0</v>
      </c>
      <c r="G273" s="31">
        <f t="shared" si="238"/>
        <v>0</v>
      </c>
      <c r="H273" s="31">
        <f t="shared" si="269"/>
        <v>0</v>
      </c>
      <c r="I273" s="31">
        <f t="shared" si="269"/>
        <v>0</v>
      </c>
      <c r="J273" s="31">
        <f t="shared" si="239"/>
        <v>0</v>
      </c>
      <c r="K273" s="31">
        <f t="shared" si="269"/>
        <v>0</v>
      </c>
      <c r="L273" s="31">
        <f t="shared" si="269"/>
        <v>0</v>
      </c>
      <c r="M273" s="31">
        <f t="shared" si="240"/>
        <v>0</v>
      </c>
      <c r="N273" s="31">
        <f t="shared" si="269"/>
        <v>568611</v>
      </c>
      <c r="O273" s="31">
        <f t="shared" si="269"/>
        <v>568611</v>
      </c>
      <c r="P273" s="31">
        <f t="shared" si="241"/>
        <v>0</v>
      </c>
      <c r="Q273" s="31">
        <f t="shared" si="269"/>
        <v>0</v>
      </c>
      <c r="R273" s="31">
        <f t="shared" si="269"/>
        <v>0</v>
      </c>
      <c r="S273" s="31">
        <f t="shared" si="242"/>
        <v>0</v>
      </c>
      <c r="T273" s="31">
        <f t="shared" si="269"/>
        <v>0</v>
      </c>
      <c r="U273" s="31">
        <f t="shared" si="269"/>
        <v>0</v>
      </c>
      <c r="V273" s="31">
        <f t="shared" si="243"/>
        <v>0</v>
      </c>
      <c r="W273" s="31">
        <f t="shared" si="269"/>
        <v>0</v>
      </c>
      <c r="X273" s="31">
        <f t="shared" si="269"/>
        <v>0</v>
      </c>
      <c r="Y273" s="31">
        <f t="shared" si="244"/>
        <v>0</v>
      </c>
      <c r="Z273" s="31">
        <f t="shared" si="269"/>
        <v>0</v>
      </c>
      <c r="AA273" s="31">
        <f t="shared" si="269"/>
        <v>0</v>
      </c>
      <c r="AB273" s="31">
        <f t="shared" si="245"/>
        <v>0</v>
      </c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  <c r="EM273" s="29"/>
      <c r="EN273" s="29"/>
      <c r="EO273" s="29"/>
      <c r="EP273" s="29"/>
      <c r="EQ273" s="29"/>
      <c r="ER273" s="29"/>
      <c r="ES273" s="29"/>
      <c r="ET273" s="29"/>
      <c r="EU273" s="29"/>
      <c r="EV273" s="29"/>
      <c r="EW273" s="29"/>
      <c r="EX273" s="29"/>
      <c r="EY273" s="29"/>
      <c r="EZ273" s="29"/>
      <c r="FA273" s="29"/>
      <c r="FB273" s="29"/>
      <c r="FC273" s="29"/>
      <c r="FD273" s="29"/>
      <c r="FE273" s="29"/>
      <c r="FF273" s="29"/>
      <c r="FG273" s="29"/>
      <c r="FH273" s="29"/>
      <c r="FI273" s="29"/>
      <c r="FJ273" s="29"/>
      <c r="FK273" s="29"/>
    </row>
    <row r="274" spans="1:188" s="32" customFormat="1" ht="94.5" x14ac:dyDescent="0.25">
      <c r="A274" s="37" t="s">
        <v>248</v>
      </c>
      <c r="B274" s="38">
        <f t="shared" si="230"/>
        <v>568611</v>
      </c>
      <c r="C274" s="38">
        <f t="shared" si="230"/>
        <v>568611</v>
      </c>
      <c r="D274" s="38">
        <f t="shared" si="230"/>
        <v>0</v>
      </c>
      <c r="E274" s="38"/>
      <c r="F274" s="38"/>
      <c r="G274" s="38">
        <f t="shared" si="238"/>
        <v>0</v>
      </c>
      <c r="H274" s="38"/>
      <c r="I274" s="38"/>
      <c r="J274" s="38">
        <f t="shared" si="239"/>
        <v>0</v>
      </c>
      <c r="K274" s="38"/>
      <c r="L274" s="38"/>
      <c r="M274" s="38">
        <f t="shared" si="240"/>
        <v>0</v>
      </c>
      <c r="N274" s="38">
        <f>1231273-662662</f>
        <v>568611</v>
      </c>
      <c r="O274" s="38">
        <f>1231273-662662</f>
        <v>568611</v>
      </c>
      <c r="P274" s="38">
        <f t="shared" si="241"/>
        <v>0</v>
      </c>
      <c r="Q274" s="38"/>
      <c r="R274" s="38"/>
      <c r="S274" s="38">
        <f t="shared" si="242"/>
        <v>0</v>
      </c>
      <c r="T274" s="38"/>
      <c r="U274" s="38"/>
      <c r="V274" s="38">
        <f t="shared" si="243"/>
        <v>0</v>
      </c>
      <c r="W274" s="38"/>
      <c r="X274" s="38"/>
      <c r="Y274" s="38">
        <f t="shared" si="244"/>
        <v>0</v>
      </c>
      <c r="Z274" s="38"/>
      <c r="AA274" s="38"/>
      <c r="AB274" s="38">
        <f t="shared" si="245"/>
        <v>0</v>
      </c>
      <c r="FL274" s="29"/>
      <c r="FM274" s="29"/>
      <c r="FN274" s="29"/>
      <c r="FO274" s="29"/>
      <c r="FP274" s="29"/>
      <c r="FQ274" s="29"/>
      <c r="FR274" s="29"/>
      <c r="FS274" s="29"/>
      <c r="FT274" s="29"/>
      <c r="FU274" s="29"/>
      <c r="FV274" s="29"/>
      <c r="FW274" s="29"/>
      <c r="FX274" s="29"/>
      <c r="FY274" s="29"/>
      <c r="FZ274" s="29"/>
      <c r="GA274" s="29"/>
      <c r="GB274" s="29"/>
      <c r="GC274" s="29"/>
      <c r="GD274" s="29"/>
      <c r="GE274" s="29"/>
    </row>
    <row r="275" spans="1:188" s="32" customFormat="1" x14ac:dyDescent="0.25">
      <c r="A275" s="30" t="s">
        <v>110</v>
      </c>
      <c r="B275" s="31">
        <f t="shared" si="230"/>
        <v>1133470</v>
      </c>
      <c r="C275" s="31">
        <f t="shared" si="230"/>
        <v>1071114</v>
      </c>
      <c r="D275" s="31">
        <f t="shared" si="230"/>
        <v>-62356</v>
      </c>
      <c r="E275" s="31">
        <f t="shared" ref="E275" si="270">SUM(E276:E278)</f>
        <v>62356</v>
      </c>
      <c r="F275" s="31">
        <f t="shared" ref="F275:AA275" si="271">SUM(F276:F278)</f>
        <v>0</v>
      </c>
      <c r="G275" s="31">
        <f t="shared" si="238"/>
        <v>-62356</v>
      </c>
      <c r="H275" s="31">
        <f t="shared" ref="H275" si="272">SUM(H276:H278)</f>
        <v>0</v>
      </c>
      <c r="I275" s="31">
        <f t="shared" si="271"/>
        <v>0</v>
      </c>
      <c r="J275" s="31">
        <f t="shared" si="239"/>
        <v>0</v>
      </c>
      <c r="K275" s="31">
        <f t="shared" ref="K275" si="273">SUM(K276:K278)</f>
        <v>80000</v>
      </c>
      <c r="L275" s="31">
        <f t="shared" si="271"/>
        <v>80000</v>
      </c>
      <c r="M275" s="31">
        <f t="shared" si="240"/>
        <v>0</v>
      </c>
      <c r="N275" s="31">
        <f t="shared" ref="N275" si="274">SUM(N276:N278)</f>
        <v>991114</v>
      </c>
      <c r="O275" s="31">
        <f t="shared" si="271"/>
        <v>991114</v>
      </c>
      <c r="P275" s="31">
        <f t="shared" si="241"/>
        <v>0</v>
      </c>
      <c r="Q275" s="31">
        <f t="shared" ref="Q275" si="275">SUM(Q276:Q278)</f>
        <v>0</v>
      </c>
      <c r="R275" s="31">
        <f t="shared" si="271"/>
        <v>0</v>
      </c>
      <c r="S275" s="31">
        <f t="shared" si="242"/>
        <v>0</v>
      </c>
      <c r="T275" s="31">
        <f t="shared" ref="T275" si="276">SUM(T276:T278)</f>
        <v>0</v>
      </c>
      <c r="U275" s="31">
        <f t="shared" si="271"/>
        <v>0</v>
      </c>
      <c r="V275" s="31">
        <f t="shared" si="243"/>
        <v>0</v>
      </c>
      <c r="W275" s="31">
        <f t="shared" ref="W275" si="277">SUM(W276:W278)</f>
        <v>0</v>
      </c>
      <c r="X275" s="31">
        <f t="shared" si="271"/>
        <v>0</v>
      </c>
      <c r="Y275" s="31">
        <f t="shared" si="244"/>
        <v>0</v>
      </c>
      <c r="Z275" s="31">
        <f t="shared" ref="Z275" si="278">SUM(Z276:Z278)</f>
        <v>0</v>
      </c>
      <c r="AA275" s="31">
        <f t="shared" si="271"/>
        <v>0</v>
      </c>
      <c r="AB275" s="31">
        <f t="shared" si="245"/>
        <v>0</v>
      </c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  <c r="EM275" s="29"/>
      <c r="EN275" s="29"/>
      <c r="EO275" s="29"/>
      <c r="EP275" s="29"/>
      <c r="EQ275" s="29"/>
      <c r="ER275" s="29"/>
      <c r="ES275" s="29"/>
      <c r="ET275" s="29"/>
      <c r="EU275" s="29"/>
      <c r="EV275" s="29"/>
      <c r="EW275" s="29"/>
      <c r="EX275" s="29"/>
      <c r="EY275" s="29"/>
      <c r="EZ275" s="29"/>
      <c r="FA275" s="29"/>
      <c r="FB275" s="29"/>
      <c r="FC275" s="29"/>
      <c r="FD275" s="29"/>
      <c r="FE275" s="29"/>
      <c r="FF275" s="29"/>
      <c r="FG275" s="29"/>
      <c r="FH275" s="29"/>
      <c r="FI275" s="29"/>
      <c r="FJ275" s="29"/>
      <c r="FK275" s="29"/>
      <c r="FL275" s="29"/>
      <c r="FM275" s="29"/>
      <c r="FN275" s="29"/>
      <c r="FO275" s="29"/>
      <c r="FP275" s="29"/>
      <c r="FQ275" s="29"/>
      <c r="FR275" s="29"/>
      <c r="FS275" s="29"/>
      <c r="FT275" s="29"/>
      <c r="FU275" s="29"/>
      <c r="FV275" s="29"/>
      <c r="FW275" s="29"/>
      <c r="FX275" s="29"/>
      <c r="FY275" s="29"/>
      <c r="FZ275" s="29"/>
      <c r="GA275" s="29"/>
      <c r="GB275" s="29"/>
      <c r="GC275" s="29"/>
      <c r="GD275" s="29"/>
      <c r="GE275" s="29"/>
    </row>
    <row r="276" spans="1:188" s="32" customFormat="1" ht="110.25" x14ac:dyDescent="0.25">
      <c r="A276" s="37" t="s">
        <v>249</v>
      </c>
      <c r="B276" s="38">
        <f t="shared" si="230"/>
        <v>991114</v>
      </c>
      <c r="C276" s="38">
        <f t="shared" si="230"/>
        <v>991114</v>
      </c>
      <c r="D276" s="38">
        <f t="shared" si="230"/>
        <v>0</v>
      </c>
      <c r="E276" s="38"/>
      <c r="F276" s="38"/>
      <c r="G276" s="38">
        <f t="shared" si="238"/>
        <v>0</v>
      </c>
      <c r="H276" s="38"/>
      <c r="I276" s="38"/>
      <c r="J276" s="38">
        <f t="shared" si="239"/>
        <v>0</v>
      </c>
      <c r="K276" s="38"/>
      <c r="L276" s="38"/>
      <c r="M276" s="38">
        <f t="shared" si="240"/>
        <v>0</v>
      </c>
      <c r="N276" s="38">
        <f>860214+130900</f>
        <v>991114</v>
      </c>
      <c r="O276" s="38">
        <f>860214+130900</f>
        <v>991114</v>
      </c>
      <c r="P276" s="38">
        <f t="shared" si="241"/>
        <v>0</v>
      </c>
      <c r="Q276" s="38"/>
      <c r="R276" s="38"/>
      <c r="S276" s="38">
        <f t="shared" si="242"/>
        <v>0</v>
      </c>
      <c r="T276" s="38"/>
      <c r="U276" s="38"/>
      <c r="V276" s="38">
        <f t="shared" si="243"/>
        <v>0</v>
      </c>
      <c r="W276" s="38"/>
      <c r="X276" s="38"/>
      <c r="Y276" s="38">
        <f t="shared" si="244"/>
        <v>0</v>
      </c>
      <c r="Z276" s="38"/>
      <c r="AA276" s="38"/>
      <c r="AB276" s="38">
        <f t="shared" si="245"/>
        <v>0</v>
      </c>
      <c r="FL276" s="29"/>
      <c r="FM276" s="29"/>
      <c r="FN276" s="29"/>
      <c r="FO276" s="29"/>
      <c r="FP276" s="29"/>
      <c r="FQ276" s="29"/>
      <c r="FR276" s="29"/>
      <c r="FS276" s="29"/>
      <c r="FT276" s="29"/>
      <c r="FU276" s="29"/>
      <c r="FV276" s="29"/>
      <c r="FW276" s="29"/>
      <c r="FX276" s="29"/>
      <c r="FY276" s="29"/>
      <c r="FZ276" s="29"/>
      <c r="GA276" s="29"/>
      <c r="GB276" s="29"/>
      <c r="GC276" s="29"/>
      <c r="GD276" s="29"/>
      <c r="GE276" s="29"/>
    </row>
    <row r="277" spans="1:188" s="32" customFormat="1" ht="63" x14ac:dyDescent="0.25">
      <c r="A277" s="39" t="s">
        <v>250</v>
      </c>
      <c r="B277" s="38">
        <f t="shared" si="230"/>
        <v>62356</v>
      </c>
      <c r="C277" s="38">
        <f t="shared" si="230"/>
        <v>0</v>
      </c>
      <c r="D277" s="38">
        <f t="shared" si="230"/>
        <v>-62356</v>
      </c>
      <c r="E277" s="38">
        <f>1077036-876160-105080-33440</f>
        <v>62356</v>
      </c>
      <c r="F277" s="38">
        <v>0</v>
      </c>
      <c r="G277" s="38">
        <f t="shared" si="238"/>
        <v>-62356</v>
      </c>
      <c r="H277" s="38"/>
      <c r="I277" s="38"/>
      <c r="J277" s="38">
        <f t="shared" si="239"/>
        <v>0</v>
      </c>
      <c r="K277" s="38"/>
      <c r="L277" s="38"/>
      <c r="M277" s="38">
        <f t="shared" si="240"/>
        <v>0</v>
      </c>
      <c r="N277" s="38"/>
      <c r="O277" s="38"/>
      <c r="P277" s="38">
        <f t="shared" si="241"/>
        <v>0</v>
      </c>
      <c r="Q277" s="38"/>
      <c r="R277" s="38"/>
      <c r="S277" s="38">
        <f t="shared" si="242"/>
        <v>0</v>
      </c>
      <c r="T277" s="38"/>
      <c r="U277" s="38"/>
      <c r="V277" s="38">
        <f t="shared" si="243"/>
        <v>0</v>
      </c>
      <c r="W277" s="5">
        <v>0</v>
      </c>
      <c r="X277" s="5">
        <v>0</v>
      </c>
      <c r="Y277" s="38">
        <f t="shared" si="244"/>
        <v>0</v>
      </c>
      <c r="Z277" s="5"/>
      <c r="AA277" s="5"/>
      <c r="AB277" s="38">
        <f t="shared" si="245"/>
        <v>0</v>
      </c>
      <c r="FM277" s="29"/>
      <c r="FN277" s="29"/>
      <c r="FO277" s="29"/>
      <c r="FP277" s="29"/>
      <c r="FQ277" s="29"/>
      <c r="FR277" s="29"/>
      <c r="FS277" s="29"/>
      <c r="FT277" s="29"/>
      <c r="FU277" s="29"/>
      <c r="FV277" s="29"/>
      <c r="FW277" s="29"/>
      <c r="FX277" s="29"/>
      <c r="FY277" s="29"/>
      <c r="FZ277" s="29"/>
      <c r="GA277" s="29"/>
      <c r="GB277" s="29"/>
      <c r="GC277" s="29"/>
      <c r="GD277" s="29"/>
      <c r="GE277" s="29"/>
      <c r="GF277" s="29"/>
    </row>
    <row r="278" spans="1:188" s="32" customFormat="1" ht="31.5" x14ac:dyDescent="0.25">
      <c r="A278" s="37" t="s">
        <v>251</v>
      </c>
      <c r="B278" s="38">
        <f t="shared" si="230"/>
        <v>80000</v>
      </c>
      <c r="C278" s="38">
        <f t="shared" si="230"/>
        <v>80000</v>
      </c>
      <c r="D278" s="38">
        <f t="shared" si="230"/>
        <v>0</v>
      </c>
      <c r="E278" s="38"/>
      <c r="F278" s="38"/>
      <c r="G278" s="38">
        <f t="shared" si="238"/>
        <v>0</v>
      </c>
      <c r="H278" s="38"/>
      <c r="I278" s="38"/>
      <c r="J278" s="38">
        <f t="shared" si="239"/>
        <v>0</v>
      </c>
      <c r="K278" s="38">
        <v>80000</v>
      </c>
      <c r="L278" s="38">
        <v>80000</v>
      </c>
      <c r="M278" s="38">
        <f t="shared" si="240"/>
        <v>0</v>
      </c>
      <c r="N278" s="38"/>
      <c r="O278" s="38"/>
      <c r="P278" s="38">
        <f t="shared" si="241"/>
        <v>0</v>
      </c>
      <c r="Q278" s="38"/>
      <c r="R278" s="38"/>
      <c r="S278" s="38">
        <f t="shared" si="242"/>
        <v>0</v>
      </c>
      <c r="T278" s="38"/>
      <c r="U278" s="38"/>
      <c r="V278" s="38">
        <f t="shared" si="243"/>
        <v>0</v>
      </c>
      <c r="W278" s="38"/>
      <c r="X278" s="38"/>
      <c r="Y278" s="38">
        <f t="shared" si="244"/>
        <v>0</v>
      </c>
      <c r="Z278" s="38"/>
      <c r="AA278" s="38"/>
      <c r="AB278" s="38">
        <f t="shared" si="245"/>
        <v>0</v>
      </c>
      <c r="FL278" s="29"/>
      <c r="FM278" s="29"/>
      <c r="FN278" s="29"/>
      <c r="FO278" s="29"/>
      <c r="FP278" s="29"/>
      <c r="FQ278" s="29"/>
      <c r="FR278" s="29"/>
      <c r="FS278" s="29"/>
      <c r="FT278" s="29"/>
      <c r="FU278" s="29"/>
      <c r="FV278" s="29"/>
      <c r="FW278" s="29"/>
      <c r="FX278" s="29"/>
      <c r="FY278" s="29"/>
      <c r="FZ278" s="29"/>
      <c r="GA278" s="29"/>
      <c r="GB278" s="29"/>
      <c r="GC278" s="29"/>
      <c r="GD278" s="29"/>
      <c r="GE278" s="29"/>
    </row>
    <row r="279" spans="1:188" s="32" customFormat="1" x14ac:dyDescent="0.25">
      <c r="A279" s="30" t="s">
        <v>245</v>
      </c>
      <c r="B279" s="31">
        <f t="shared" si="230"/>
        <v>1024992</v>
      </c>
      <c r="C279" s="31">
        <f t="shared" si="230"/>
        <v>1024992</v>
      </c>
      <c r="D279" s="31">
        <f t="shared" si="230"/>
        <v>0</v>
      </c>
      <c r="E279" s="31">
        <f t="shared" ref="E279" si="279">SUM(E280:E281)</f>
        <v>0</v>
      </c>
      <c r="F279" s="31">
        <f t="shared" ref="F279:AA279" si="280">SUM(F280:F281)</f>
        <v>0</v>
      </c>
      <c r="G279" s="31">
        <f t="shared" si="238"/>
        <v>0</v>
      </c>
      <c r="H279" s="31">
        <f t="shared" ref="H279" si="281">SUM(H280:H281)</f>
        <v>0</v>
      </c>
      <c r="I279" s="31">
        <f t="shared" si="280"/>
        <v>0</v>
      </c>
      <c r="J279" s="31">
        <f t="shared" si="239"/>
        <v>0</v>
      </c>
      <c r="K279" s="31">
        <f t="shared" ref="K279" si="282">SUM(K280:K281)</f>
        <v>15510</v>
      </c>
      <c r="L279" s="31">
        <f t="shared" si="280"/>
        <v>15510</v>
      </c>
      <c r="M279" s="31">
        <f t="shared" si="240"/>
        <v>0</v>
      </c>
      <c r="N279" s="31">
        <f t="shared" ref="N279" si="283">SUM(N280:N281)</f>
        <v>1009482</v>
      </c>
      <c r="O279" s="31">
        <f t="shared" si="280"/>
        <v>1009482</v>
      </c>
      <c r="P279" s="31">
        <f t="shared" si="241"/>
        <v>0</v>
      </c>
      <c r="Q279" s="31">
        <f t="shared" ref="Q279" si="284">SUM(Q280:Q281)</f>
        <v>0</v>
      </c>
      <c r="R279" s="31">
        <f t="shared" si="280"/>
        <v>0</v>
      </c>
      <c r="S279" s="31">
        <f t="shared" si="242"/>
        <v>0</v>
      </c>
      <c r="T279" s="31">
        <f t="shared" ref="T279" si="285">SUM(T280:T281)</f>
        <v>0</v>
      </c>
      <c r="U279" s="31">
        <f t="shared" si="280"/>
        <v>0</v>
      </c>
      <c r="V279" s="31">
        <f t="shared" si="243"/>
        <v>0</v>
      </c>
      <c r="W279" s="31">
        <f t="shared" ref="W279" si="286">SUM(W280:W281)</f>
        <v>0</v>
      </c>
      <c r="X279" s="31">
        <f t="shared" si="280"/>
        <v>0</v>
      </c>
      <c r="Y279" s="31">
        <f t="shared" si="244"/>
        <v>0</v>
      </c>
      <c r="Z279" s="31">
        <f t="shared" ref="Z279" si="287">SUM(Z280:Z281)</f>
        <v>0</v>
      </c>
      <c r="AA279" s="31">
        <f t="shared" si="280"/>
        <v>0</v>
      </c>
      <c r="AB279" s="31">
        <f t="shared" si="245"/>
        <v>0</v>
      </c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  <c r="EM279" s="29"/>
      <c r="EN279" s="29"/>
      <c r="EO279" s="29"/>
      <c r="EP279" s="29"/>
      <c r="EQ279" s="29"/>
      <c r="ER279" s="29"/>
      <c r="ES279" s="29"/>
      <c r="ET279" s="29"/>
      <c r="EU279" s="29"/>
      <c r="EV279" s="29"/>
      <c r="EW279" s="29"/>
      <c r="EX279" s="29"/>
      <c r="EY279" s="29"/>
      <c r="EZ279" s="29"/>
      <c r="FA279" s="29"/>
      <c r="FB279" s="29"/>
      <c r="FC279" s="29"/>
      <c r="FD279" s="29"/>
      <c r="FE279" s="29"/>
      <c r="FF279" s="29"/>
      <c r="FG279" s="29"/>
      <c r="FH279" s="29"/>
      <c r="FI279" s="29"/>
      <c r="FJ279" s="29"/>
      <c r="FK279" s="29"/>
      <c r="FL279" s="29"/>
      <c r="FM279" s="29"/>
      <c r="FN279" s="29"/>
      <c r="FO279" s="29"/>
      <c r="FP279" s="29"/>
      <c r="FQ279" s="29"/>
      <c r="FR279" s="29"/>
      <c r="FS279" s="29"/>
      <c r="FT279" s="29"/>
      <c r="FU279" s="29"/>
      <c r="FV279" s="29"/>
      <c r="FW279" s="29"/>
      <c r="FX279" s="29"/>
      <c r="FY279" s="29"/>
      <c r="FZ279" s="29"/>
      <c r="GA279" s="29"/>
      <c r="GB279" s="29"/>
      <c r="GC279" s="29"/>
      <c r="GD279" s="29"/>
      <c r="GE279" s="29"/>
    </row>
    <row r="280" spans="1:188" s="32" customFormat="1" ht="31.5" x14ac:dyDescent="0.25">
      <c r="A280" s="37" t="s">
        <v>252</v>
      </c>
      <c r="B280" s="38">
        <f t="shared" si="230"/>
        <v>15510</v>
      </c>
      <c r="C280" s="38">
        <f t="shared" si="230"/>
        <v>15510</v>
      </c>
      <c r="D280" s="38">
        <f t="shared" si="230"/>
        <v>0</v>
      </c>
      <c r="E280" s="38">
        <v>0</v>
      </c>
      <c r="F280" s="38">
        <v>0</v>
      </c>
      <c r="G280" s="38">
        <f t="shared" si="238"/>
        <v>0</v>
      </c>
      <c r="H280" s="38">
        <v>0</v>
      </c>
      <c r="I280" s="38">
        <v>0</v>
      </c>
      <c r="J280" s="38">
        <f t="shared" si="239"/>
        <v>0</v>
      </c>
      <c r="K280" s="38">
        <v>15510</v>
      </c>
      <c r="L280" s="38">
        <v>15510</v>
      </c>
      <c r="M280" s="38">
        <f t="shared" si="240"/>
        <v>0</v>
      </c>
      <c r="N280" s="38"/>
      <c r="O280" s="38"/>
      <c r="P280" s="38">
        <f t="shared" si="241"/>
        <v>0</v>
      </c>
      <c r="Q280" s="38"/>
      <c r="R280" s="38"/>
      <c r="S280" s="38">
        <f t="shared" si="242"/>
        <v>0</v>
      </c>
      <c r="T280" s="38"/>
      <c r="U280" s="38"/>
      <c r="V280" s="38">
        <f t="shared" si="243"/>
        <v>0</v>
      </c>
      <c r="W280" s="38"/>
      <c r="X280" s="38"/>
      <c r="Y280" s="38">
        <f t="shared" si="244"/>
        <v>0</v>
      </c>
      <c r="Z280" s="38"/>
      <c r="AA280" s="38"/>
      <c r="AB280" s="38">
        <f t="shared" si="245"/>
        <v>0</v>
      </c>
    </row>
    <row r="281" spans="1:188" s="32" customFormat="1" ht="94.5" x14ac:dyDescent="0.25">
      <c r="A281" s="37" t="s">
        <v>253</v>
      </c>
      <c r="B281" s="38">
        <f t="shared" si="230"/>
        <v>1009482</v>
      </c>
      <c r="C281" s="38">
        <f t="shared" si="230"/>
        <v>1009482</v>
      </c>
      <c r="D281" s="38">
        <f t="shared" si="230"/>
        <v>0</v>
      </c>
      <c r="E281" s="38"/>
      <c r="F281" s="38"/>
      <c r="G281" s="38">
        <f t="shared" si="238"/>
        <v>0</v>
      </c>
      <c r="H281" s="38"/>
      <c r="I281" s="38"/>
      <c r="J281" s="38">
        <f t="shared" si="239"/>
        <v>0</v>
      </c>
      <c r="K281" s="38"/>
      <c r="L281" s="38"/>
      <c r="M281" s="38">
        <f t="shared" si="240"/>
        <v>0</v>
      </c>
      <c r="N281" s="38">
        <v>1009482</v>
      </c>
      <c r="O281" s="38">
        <v>1009482</v>
      </c>
      <c r="P281" s="38">
        <f t="shared" si="241"/>
        <v>0</v>
      </c>
      <c r="Q281" s="38"/>
      <c r="R281" s="38"/>
      <c r="S281" s="38">
        <f t="shared" si="242"/>
        <v>0</v>
      </c>
      <c r="T281" s="38"/>
      <c r="U281" s="38"/>
      <c r="V281" s="38">
        <f t="shared" si="243"/>
        <v>0</v>
      </c>
      <c r="W281" s="38"/>
      <c r="X281" s="38"/>
      <c r="Y281" s="38">
        <f t="shared" si="244"/>
        <v>0</v>
      </c>
      <c r="Z281" s="38"/>
      <c r="AA281" s="38"/>
      <c r="AB281" s="38">
        <f t="shared" si="245"/>
        <v>0</v>
      </c>
      <c r="FL281" s="29"/>
      <c r="FM281" s="29"/>
      <c r="FN281" s="29"/>
      <c r="FO281" s="29"/>
      <c r="FP281" s="29"/>
      <c r="FQ281" s="29"/>
      <c r="FR281" s="29"/>
      <c r="FS281" s="29"/>
      <c r="FT281" s="29"/>
      <c r="FU281" s="29"/>
      <c r="FV281" s="29"/>
      <c r="FW281" s="29"/>
      <c r="FX281" s="29"/>
      <c r="FY281" s="29"/>
      <c r="FZ281" s="29"/>
      <c r="GA281" s="29"/>
      <c r="GB281" s="29"/>
      <c r="GC281" s="29"/>
      <c r="GD281" s="29"/>
      <c r="GE281" s="29"/>
    </row>
    <row r="282" spans="1:188" s="29" customFormat="1" x14ac:dyDescent="0.25">
      <c r="A282" s="30" t="s">
        <v>254</v>
      </c>
      <c r="B282" s="31">
        <f t="shared" si="230"/>
        <v>505641</v>
      </c>
      <c r="C282" s="31">
        <f t="shared" si="230"/>
        <v>507201</v>
      </c>
      <c r="D282" s="31">
        <f t="shared" si="230"/>
        <v>1560</v>
      </c>
      <c r="E282" s="31">
        <f>SUM(E283,E288,E291)</f>
        <v>0</v>
      </c>
      <c r="F282" s="31">
        <f>SUM(F283,F288,F291)</f>
        <v>0</v>
      </c>
      <c r="G282" s="31">
        <f t="shared" si="238"/>
        <v>0</v>
      </c>
      <c r="H282" s="31">
        <f t="shared" ref="H282:I282" si="288">SUM(H283,H288,H291)</f>
        <v>0</v>
      </c>
      <c r="I282" s="31">
        <f t="shared" si="288"/>
        <v>0</v>
      </c>
      <c r="J282" s="31">
        <f t="shared" si="239"/>
        <v>0</v>
      </c>
      <c r="K282" s="31">
        <f t="shared" ref="K282:L282" si="289">SUM(K283,K288,K291)</f>
        <v>91020</v>
      </c>
      <c r="L282" s="31">
        <f t="shared" si="289"/>
        <v>92580</v>
      </c>
      <c r="M282" s="31">
        <f t="shared" si="240"/>
        <v>1560</v>
      </c>
      <c r="N282" s="31">
        <f t="shared" ref="N282:O282" si="290">SUM(N283,N288,N291)</f>
        <v>412151</v>
      </c>
      <c r="O282" s="31">
        <f t="shared" si="290"/>
        <v>412151</v>
      </c>
      <c r="P282" s="31">
        <f t="shared" si="241"/>
        <v>0</v>
      </c>
      <c r="Q282" s="31">
        <f t="shared" ref="Q282:R282" si="291">SUM(Q283,Q288,Q291)</f>
        <v>2470</v>
      </c>
      <c r="R282" s="31">
        <f t="shared" si="291"/>
        <v>2470</v>
      </c>
      <c r="S282" s="31">
        <f t="shared" si="242"/>
        <v>0</v>
      </c>
      <c r="T282" s="31">
        <f t="shared" ref="T282:U282" si="292">SUM(T283,T288,T291)</f>
        <v>0</v>
      </c>
      <c r="U282" s="31">
        <f t="shared" si="292"/>
        <v>0</v>
      </c>
      <c r="V282" s="31">
        <f t="shared" si="243"/>
        <v>0</v>
      </c>
      <c r="W282" s="31">
        <f t="shared" ref="W282:X282" si="293">SUM(W283,W288,W291)</f>
        <v>0</v>
      </c>
      <c r="X282" s="31">
        <f t="shared" si="293"/>
        <v>0</v>
      </c>
      <c r="Y282" s="31">
        <f t="shared" si="244"/>
        <v>0</v>
      </c>
      <c r="Z282" s="31">
        <f t="shared" ref="Z282:AA282" si="294">SUM(Z283,Z288,Z291)</f>
        <v>0</v>
      </c>
      <c r="AA282" s="31">
        <f t="shared" si="294"/>
        <v>0</v>
      </c>
      <c r="AB282" s="31">
        <f t="shared" si="245"/>
        <v>0</v>
      </c>
      <c r="FL282" s="32"/>
      <c r="FM282" s="32"/>
      <c r="FN282" s="32"/>
      <c r="FO282" s="32"/>
      <c r="FP282" s="32"/>
      <c r="FQ282" s="32"/>
      <c r="FR282" s="32"/>
      <c r="FS282" s="32"/>
      <c r="FT282" s="32"/>
      <c r="FU282" s="32"/>
      <c r="FV282" s="32"/>
      <c r="FW282" s="32"/>
      <c r="FX282" s="32"/>
      <c r="FY282" s="32"/>
      <c r="FZ282" s="32"/>
      <c r="GA282" s="32"/>
      <c r="GB282" s="32"/>
      <c r="GC282" s="32"/>
      <c r="GD282" s="32"/>
      <c r="GE282" s="32"/>
    </row>
    <row r="283" spans="1:188" s="32" customFormat="1" x14ac:dyDescent="0.25">
      <c r="A283" s="30" t="s">
        <v>23</v>
      </c>
      <c r="B283" s="31">
        <f t="shared" si="230"/>
        <v>67020</v>
      </c>
      <c r="C283" s="31">
        <f t="shared" si="230"/>
        <v>68580</v>
      </c>
      <c r="D283" s="31">
        <f t="shared" si="230"/>
        <v>1560</v>
      </c>
      <c r="E283" s="31">
        <f t="shared" ref="E283:AA283" si="295">SUM(E284)</f>
        <v>0</v>
      </c>
      <c r="F283" s="31">
        <f t="shared" si="295"/>
        <v>0</v>
      </c>
      <c r="G283" s="31">
        <f t="shared" si="238"/>
        <v>0</v>
      </c>
      <c r="H283" s="31">
        <f t="shared" si="295"/>
        <v>0</v>
      </c>
      <c r="I283" s="31">
        <f t="shared" si="295"/>
        <v>0</v>
      </c>
      <c r="J283" s="31">
        <f t="shared" si="239"/>
        <v>0</v>
      </c>
      <c r="K283" s="31">
        <f t="shared" si="295"/>
        <v>67020</v>
      </c>
      <c r="L283" s="31">
        <f t="shared" si="295"/>
        <v>68580</v>
      </c>
      <c r="M283" s="31">
        <f t="shared" si="240"/>
        <v>1560</v>
      </c>
      <c r="N283" s="31">
        <f t="shared" si="295"/>
        <v>0</v>
      </c>
      <c r="O283" s="31">
        <f t="shared" si="295"/>
        <v>0</v>
      </c>
      <c r="P283" s="31">
        <f t="shared" si="241"/>
        <v>0</v>
      </c>
      <c r="Q283" s="31">
        <f t="shared" si="295"/>
        <v>0</v>
      </c>
      <c r="R283" s="31">
        <f t="shared" si="295"/>
        <v>0</v>
      </c>
      <c r="S283" s="31">
        <f t="shared" si="242"/>
        <v>0</v>
      </c>
      <c r="T283" s="31">
        <f t="shared" si="295"/>
        <v>0</v>
      </c>
      <c r="U283" s="31">
        <f t="shared" si="295"/>
        <v>0</v>
      </c>
      <c r="V283" s="31">
        <f t="shared" si="243"/>
        <v>0</v>
      </c>
      <c r="W283" s="31">
        <f t="shared" si="295"/>
        <v>0</v>
      </c>
      <c r="X283" s="31">
        <f t="shared" si="295"/>
        <v>0</v>
      </c>
      <c r="Y283" s="31">
        <f t="shared" si="244"/>
        <v>0</v>
      </c>
      <c r="Z283" s="31">
        <f t="shared" si="295"/>
        <v>0</v>
      </c>
      <c r="AA283" s="31">
        <f t="shared" si="295"/>
        <v>0</v>
      </c>
      <c r="AB283" s="31">
        <f t="shared" si="245"/>
        <v>0</v>
      </c>
    </row>
    <row r="284" spans="1:188" s="32" customFormat="1" ht="47.25" x14ac:dyDescent="0.25">
      <c r="A284" s="30" t="s">
        <v>255</v>
      </c>
      <c r="B284" s="31">
        <f t="shared" si="230"/>
        <v>67020</v>
      </c>
      <c r="C284" s="31">
        <f t="shared" si="230"/>
        <v>68580</v>
      </c>
      <c r="D284" s="31">
        <f t="shared" si="230"/>
        <v>1560</v>
      </c>
      <c r="E284" s="31">
        <f>SUM(E285:E287)</f>
        <v>0</v>
      </c>
      <c r="F284" s="31">
        <f>SUM(F285:F287)</f>
        <v>0</v>
      </c>
      <c r="G284" s="31">
        <f t="shared" si="238"/>
        <v>0</v>
      </c>
      <c r="H284" s="31">
        <f t="shared" ref="H284:I284" si="296">SUM(H285:H287)</f>
        <v>0</v>
      </c>
      <c r="I284" s="31">
        <f t="shared" si="296"/>
        <v>0</v>
      </c>
      <c r="J284" s="31">
        <f t="shared" si="239"/>
        <v>0</v>
      </c>
      <c r="K284" s="31">
        <f t="shared" ref="K284:L284" si="297">SUM(K285:K287)</f>
        <v>67020</v>
      </c>
      <c r="L284" s="31">
        <f t="shared" si="297"/>
        <v>68580</v>
      </c>
      <c r="M284" s="31">
        <f t="shared" si="240"/>
        <v>1560</v>
      </c>
      <c r="N284" s="31">
        <f t="shared" ref="N284:O284" si="298">SUM(N285:N287)</f>
        <v>0</v>
      </c>
      <c r="O284" s="31">
        <f t="shared" si="298"/>
        <v>0</v>
      </c>
      <c r="P284" s="31">
        <f t="shared" si="241"/>
        <v>0</v>
      </c>
      <c r="Q284" s="31">
        <f t="shared" ref="Q284:R284" si="299">SUM(Q285:Q287)</f>
        <v>0</v>
      </c>
      <c r="R284" s="31">
        <f t="shared" si="299"/>
        <v>0</v>
      </c>
      <c r="S284" s="31">
        <f t="shared" si="242"/>
        <v>0</v>
      </c>
      <c r="T284" s="31">
        <f t="shared" ref="T284:U284" si="300">SUM(T285:T287)</f>
        <v>0</v>
      </c>
      <c r="U284" s="31">
        <f t="shared" si="300"/>
        <v>0</v>
      </c>
      <c r="V284" s="31">
        <f t="shared" si="243"/>
        <v>0</v>
      </c>
      <c r="W284" s="31">
        <f t="shared" ref="W284:X284" si="301">SUM(W285:W287)</f>
        <v>0</v>
      </c>
      <c r="X284" s="31">
        <f t="shared" si="301"/>
        <v>0</v>
      </c>
      <c r="Y284" s="31">
        <f t="shared" si="244"/>
        <v>0</v>
      </c>
      <c r="Z284" s="31">
        <f t="shared" ref="Z284:AA284" si="302">SUM(Z285:Z287)</f>
        <v>0</v>
      </c>
      <c r="AA284" s="31">
        <f t="shared" si="302"/>
        <v>0</v>
      </c>
      <c r="AB284" s="31">
        <f t="shared" si="245"/>
        <v>0</v>
      </c>
    </row>
    <row r="285" spans="1:188" s="32" customFormat="1" ht="31.5" x14ac:dyDescent="0.25">
      <c r="A285" s="46" t="s">
        <v>256</v>
      </c>
      <c r="B285" s="35">
        <f t="shared" si="230"/>
        <v>19020</v>
      </c>
      <c r="C285" s="35">
        <f t="shared" si="230"/>
        <v>19020</v>
      </c>
      <c r="D285" s="35">
        <f t="shared" si="230"/>
        <v>0</v>
      </c>
      <c r="E285" s="35"/>
      <c r="F285" s="35"/>
      <c r="G285" s="35">
        <f t="shared" si="238"/>
        <v>0</v>
      </c>
      <c r="H285" s="35"/>
      <c r="I285" s="35"/>
      <c r="J285" s="35">
        <f t="shared" si="239"/>
        <v>0</v>
      </c>
      <c r="K285" s="35">
        <v>19020</v>
      </c>
      <c r="L285" s="35">
        <v>19020</v>
      </c>
      <c r="M285" s="35">
        <f t="shared" si="240"/>
        <v>0</v>
      </c>
      <c r="N285" s="35"/>
      <c r="O285" s="35"/>
      <c r="P285" s="35">
        <f t="shared" si="241"/>
        <v>0</v>
      </c>
      <c r="Q285" s="35"/>
      <c r="R285" s="35"/>
      <c r="S285" s="35">
        <f t="shared" si="242"/>
        <v>0</v>
      </c>
      <c r="T285" s="35"/>
      <c r="U285" s="35"/>
      <c r="V285" s="35">
        <f t="shared" si="243"/>
        <v>0</v>
      </c>
      <c r="W285" s="35"/>
      <c r="X285" s="35"/>
      <c r="Y285" s="35">
        <f t="shared" si="244"/>
        <v>0</v>
      </c>
      <c r="Z285" s="35">
        <v>0</v>
      </c>
      <c r="AA285" s="35">
        <v>0</v>
      </c>
      <c r="AB285" s="35">
        <f t="shared" si="245"/>
        <v>0</v>
      </c>
    </row>
    <row r="286" spans="1:188" s="32" customFormat="1" x14ac:dyDescent="0.25">
      <c r="A286" s="46" t="s">
        <v>257</v>
      </c>
      <c r="B286" s="35">
        <f t="shared" si="230"/>
        <v>0</v>
      </c>
      <c r="C286" s="35">
        <f t="shared" si="230"/>
        <v>1560</v>
      </c>
      <c r="D286" s="35">
        <f t="shared" si="230"/>
        <v>1560</v>
      </c>
      <c r="E286" s="35"/>
      <c r="F286" s="35"/>
      <c r="G286" s="35">
        <f t="shared" si="238"/>
        <v>0</v>
      </c>
      <c r="H286" s="35"/>
      <c r="I286" s="35"/>
      <c r="J286" s="35">
        <f t="shared" si="239"/>
        <v>0</v>
      </c>
      <c r="K286" s="35"/>
      <c r="L286" s="35">
        <v>1560</v>
      </c>
      <c r="M286" s="35">
        <f t="shared" si="240"/>
        <v>1560</v>
      </c>
      <c r="N286" s="35"/>
      <c r="O286" s="35"/>
      <c r="P286" s="35">
        <f t="shared" si="241"/>
        <v>0</v>
      </c>
      <c r="Q286" s="35"/>
      <c r="R286" s="35"/>
      <c r="S286" s="35">
        <f t="shared" si="242"/>
        <v>0</v>
      </c>
      <c r="T286" s="35"/>
      <c r="U286" s="35"/>
      <c r="V286" s="35">
        <f t="shared" si="243"/>
        <v>0</v>
      </c>
      <c r="W286" s="35"/>
      <c r="X286" s="35"/>
      <c r="Y286" s="35">
        <f t="shared" si="244"/>
        <v>0</v>
      </c>
      <c r="Z286" s="35">
        <v>0</v>
      </c>
      <c r="AA286" s="35">
        <v>0</v>
      </c>
      <c r="AB286" s="35">
        <f t="shared" si="245"/>
        <v>0</v>
      </c>
    </row>
    <row r="287" spans="1:188" s="32" customFormat="1" ht="31.5" x14ac:dyDescent="0.25">
      <c r="A287" s="46" t="s">
        <v>258</v>
      </c>
      <c r="B287" s="35">
        <f t="shared" si="230"/>
        <v>48000</v>
      </c>
      <c r="C287" s="35">
        <f t="shared" si="230"/>
        <v>48000</v>
      </c>
      <c r="D287" s="35">
        <f t="shared" si="230"/>
        <v>0</v>
      </c>
      <c r="E287" s="35"/>
      <c r="F287" s="35"/>
      <c r="G287" s="35">
        <f t="shared" si="238"/>
        <v>0</v>
      </c>
      <c r="H287" s="35"/>
      <c r="I287" s="35"/>
      <c r="J287" s="35">
        <f t="shared" si="239"/>
        <v>0</v>
      </c>
      <c r="K287" s="35">
        <v>48000</v>
      </c>
      <c r="L287" s="35">
        <v>48000</v>
      </c>
      <c r="M287" s="35">
        <f t="shared" si="240"/>
        <v>0</v>
      </c>
      <c r="N287" s="35"/>
      <c r="O287" s="35"/>
      <c r="P287" s="35">
        <f t="shared" si="241"/>
        <v>0</v>
      </c>
      <c r="Q287" s="35"/>
      <c r="R287" s="35"/>
      <c r="S287" s="35">
        <f t="shared" si="242"/>
        <v>0</v>
      </c>
      <c r="T287" s="35"/>
      <c r="U287" s="35"/>
      <c r="V287" s="35">
        <f t="shared" si="243"/>
        <v>0</v>
      </c>
      <c r="W287" s="35"/>
      <c r="X287" s="35"/>
      <c r="Y287" s="35">
        <f t="shared" si="244"/>
        <v>0</v>
      </c>
      <c r="Z287" s="35">
        <v>0</v>
      </c>
      <c r="AA287" s="35">
        <v>0</v>
      </c>
      <c r="AB287" s="35">
        <f t="shared" si="245"/>
        <v>0</v>
      </c>
    </row>
    <row r="288" spans="1:188" s="32" customFormat="1" ht="31.5" x14ac:dyDescent="0.25">
      <c r="A288" s="30" t="s">
        <v>80</v>
      </c>
      <c r="B288" s="31">
        <f t="shared" si="230"/>
        <v>2470</v>
      </c>
      <c r="C288" s="31">
        <f t="shared" si="230"/>
        <v>2470</v>
      </c>
      <c r="D288" s="31">
        <f t="shared" si="230"/>
        <v>0</v>
      </c>
      <c r="E288" s="31">
        <f>SUM(E289)</f>
        <v>0</v>
      </c>
      <c r="F288" s="31">
        <f>SUM(F289)</f>
        <v>0</v>
      </c>
      <c r="G288" s="31">
        <f t="shared" si="238"/>
        <v>0</v>
      </c>
      <c r="H288" s="31">
        <f>SUM(H289)</f>
        <v>0</v>
      </c>
      <c r="I288" s="31">
        <f>SUM(I289)</f>
        <v>0</v>
      </c>
      <c r="J288" s="31">
        <f t="shared" si="239"/>
        <v>0</v>
      </c>
      <c r="K288" s="31">
        <v>0</v>
      </c>
      <c r="L288" s="31">
        <v>0</v>
      </c>
      <c r="M288" s="31">
        <f t="shared" si="240"/>
        <v>0</v>
      </c>
      <c r="N288" s="31">
        <f t="shared" ref="N288:AA288" si="303">SUM(N289)</f>
        <v>0</v>
      </c>
      <c r="O288" s="31">
        <f t="shared" si="303"/>
        <v>0</v>
      </c>
      <c r="P288" s="31">
        <f t="shared" si="241"/>
        <v>0</v>
      </c>
      <c r="Q288" s="31">
        <f t="shared" si="303"/>
        <v>2470</v>
      </c>
      <c r="R288" s="31">
        <f t="shared" si="303"/>
        <v>2470</v>
      </c>
      <c r="S288" s="31">
        <f t="shared" si="242"/>
        <v>0</v>
      </c>
      <c r="T288" s="31">
        <f t="shared" si="303"/>
        <v>0</v>
      </c>
      <c r="U288" s="31">
        <f t="shared" si="303"/>
        <v>0</v>
      </c>
      <c r="V288" s="31">
        <f t="shared" si="243"/>
        <v>0</v>
      </c>
      <c r="W288" s="31">
        <f t="shared" si="303"/>
        <v>0</v>
      </c>
      <c r="X288" s="31">
        <f t="shared" si="303"/>
        <v>0</v>
      </c>
      <c r="Y288" s="31">
        <f t="shared" si="244"/>
        <v>0</v>
      </c>
      <c r="Z288" s="31">
        <f t="shared" si="303"/>
        <v>0</v>
      </c>
      <c r="AA288" s="31">
        <f t="shared" si="303"/>
        <v>0</v>
      </c>
      <c r="AB288" s="31">
        <f t="shared" si="245"/>
        <v>0</v>
      </c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  <c r="EM288" s="29"/>
      <c r="EN288" s="29"/>
      <c r="EO288" s="29"/>
      <c r="EP288" s="29"/>
      <c r="EQ288" s="29"/>
      <c r="ER288" s="29"/>
      <c r="ES288" s="29"/>
      <c r="ET288" s="29"/>
      <c r="EU288" s="29"/>
      <c r="EV288" s="29"/>
      <c r="EW288" s="29"/>
      <c r="EX288" s="29"/>
      <c r="EY288" s="29"/>
      <c r="EZ288" s="29"/>
      <c r="FA288" s="29"/>
      <c r="FB288" s="29"/>
      <c r="FC288" s="29"/>
      <c r="FD288" s="29"/>
      <c r="FE288" s="29"/>
      <c r="FF288" s="29"/>
      <c r="FG288" s="29"/>
      <c r="FH288" s="29"/>
      <c r="FI288" s="29"/>
      <c r="FJ288" s="29"/>
      <c r="FK288" s="29"/>
      <c r="FL288" s="29"/>
      <c r="FM288" s="29"/>
      <c r="FN288" s="29"/>
      <c r="FO288" s="29"/>
      <c r="FP288" s="29"/>
      <c r="FQ288" s="29"/>
      <c r="FR288" s="29"/>
      <c r="FS288" s="29"/>
      <c r="FT288" s="29"/>
      <c r="FU288" s="29"/>
      <c r="FV288" s="29"/>
      <c r="FW288" s="29"/>
      <c r="FX288" s="29"/>
      <c r="FY288" s="29"/>
      <c r="FZ288" s="29"/>
      <c r="GA288" s="29"/>
      <c r="GB288" s="29"/>
      <c r="GC288" s="29"/>
      <c r="GD288" s="29"/>
      <c r="GE288" s="29"/>
    </row>
    <row r="289" spans="1:187" s="32" customFormat="1" ht="47.25" x14ac:dyDescent="0.25">
      <c r="A289" s="30" t="s">
        <v>255</v>
      </c>
      <c r="B289" s="31">
        <f t="shared" si="230"/>
        <v>2470</v>
      </c>
      <c r="C289" s="31">
        <f t="shared" si="230"/>
        <v>2470</v>
      </c>
      <c r="D289" s="31">
        <f t="shared" si="230"/>
        <v>0</v>
      </c>
      <c r="E289" s="31">
        <f t="shared" ref="E289:AA289" si="304">SUM(E290:E290)</f>
        <v>0</v>
      </c>
      <c r="F289" s="31">
        <f t="shared" si="304"/>
        <v>0</v>
      </c>
      <c r="G289" s="31">
        <f t="shared" si="238"/>
        <v>0</v>
      </c>
      <c r="H289" s="31">
        <f t="shared" si="304"/>
        <v>0</v>
      </c>
      <c r="I289" s="31">
        <f t="shared" si="304"/>
        <v>0</v>
      </c>
      <c r="J289" s="31">
        <f t="shared" si="239"/>
        <v>0</v>
      </c>
      <c r="K289" s="31">
        <f t="shared" si="304"/>
        <v>0</v>
      </c>
      <c r="L289" s="31">
        <f t="shared" si="304"/>
        <v>0</v>
      </c>
      <c r="M289" s="31">
        <f t="shared" si="240"/>
        <v>0</v>
      </c>
      <c r="N289" s="31">
        <f t="shared" si="304"/>
        <v>0</v>
      </c>
      <c r="O289" s="31">
        <f t="shared" si="304"/>
        <v>0</v>
      </c>
      <c r="P289" s="31">
        <f t="shared" si="241"/>
        <v>0</v>
      </c>
      <c r="Q289" s="31">
        <f t="shared" si="304"/>
        <v>2470</v>
      </c>
      <c r="R289" s="31">
        <f t="shared" si="304"/>
        <v>2470</v>
      </c>
      <c r="S289" s="31">
        <f t="shared" si="242"/>
        <v>0</v>
      </c>
      <c r="T289" s="31">
        <f t="shared" si="304"/>
        <v>0</v>
      </c>
      <c r="U289" s="31">
        <f t="shared" si="304"/>
        <v>0</v>
      </c>
      <c r="V289" s="31">
        <f t="shared" si="243"/>
        <v>0</v>
      </c>
      <c r="W289" s="31">
        <f t="shared" si="304"/>
        <v>0</v>
      </c>
      <c r="X289" s="31">
        <f t="shared" si="304"/>
        <v>0</v>
      </c>
      <c r="Y289" s="31">
        <f t="shared" si="244"/>
        <v>0</v>
      </c>
      <c r="Z289" s="31">
        <f t="shared" si="304"/>
        <v>0</v>
      </c>
      <c r="AA289" s="31">
        <f t="shared" si="304"/>
        <v>0</v>
      </c>
      <c r="AB289" s="31">
        <f t="shared" si="245"/>
        <v>0</v>
      </c>
    </row>
    <row r="290" spans="1:187" s="32" customFormat="1" ht="31.5" x14ac:dyDescent="0.25">
      <c r="A290" s="34" t="s">
        <v>259</v>
      </c>
      <c r="B290" s="38">
        <f t="shared" si="230"/>
        <v>2470</v>
      </c>
      <c r="C290" s="38">
        <f t="shared" si="230"/>
        <v>2470</v>
      </c>
      <c r="D290" s="38">
        <f t="shared" si="230"/>
        <v>0</v>
      </c>
      <c r="E290" s="38"/>
      <c r="F290" s="38"/>
      <c r="G290" s="38">
        <f t="shared" si="238"/>
        <v>0</v>
      </c>
      <c r="H290" s="38"/>
      <c r="I290" s="38"/>
      <c r="J290" s="38">
        <f t="shared" si="239"/>
        <v>0</v>
      </c>
      <c r="K290" s="38"/>
      <c r="L290" s="38"/>
      <c r="M290" s="38">
        <f t="shared" si="240"/>
        <v>0</v>
      </c>
      <c r="N290" s="38"/>
      <c r="O290" s="38"/>
      <c r="P290" s="38">
        <f t="shared" si="241"/>
        <v>0</v>
      </c>
      <c r="Q290" s="38">
        <v>2470</v>
      </c>
      <c r="R290" s="38">
        <v>2470</v>
      </c>
      <c r="S290" s="38">
        <f t="shared" si="242"/>
        <v>0</v>
      </c>
      <c r="T290" s="38"/>
      <c r="U290" s="38"/>
      <c r="V290" s="38">
        <f t="shared" si="243"/>
        <v>0</v>
      </c>
      <c r="W290" s="38"/>
      <c r="X290" s="38"/>
      <c r="Y290" s="38">
        <f t="shared" si="244"/>
        <v>0</v>
      </c>
      <c r="Z290" s="38"/>
      <c r="AA290" s="38"/>
      <c r="AB290" s="38">
        <f t="shared" si="245"/>
        <v>0</v>
      </c>
    </row>
    <row r="291" spans="1:187" s="32" customFormat="1" ht="31.5" x14ac:dyDescent="0.25">
      <c r="A291" s="30" t="s">
        <v>90</v>
      </c>
      <c r="B291" s="31">
        <f t="shared" si="230"/>
        <v>436151</v>
      </c>
      <c r="C291" s="31">
        <f t="shared" si="230"/>
        <v>436151</v>
      </c>
      <c r="D291" s="31">
        <f t="shared" si="230"/>
        <v>0</v>
      </c>
      <c r="E291" s="31">
        <f>SUM(E292)</f>
        <v>0</v>
      </c>
      <c r="F291" s="31">
        <f>SUM(F292)</f>
        <v>0</v>
      </c>
      <c r="G291" s="31">
        <f t="shared" si="238"/>
        <v>0</v>
      </c>
      <c r="H291" s="31">
        <f t="shared" ref="H291:I291" si="305">SUM(H292)</f>
        <v>0</v>
      </c>
      <c r="I291" s="31">
        <f t="shared" si="305"/>
        <v>0</v>
      </c>
      <c r="J291" s="31">
        <f t="shared" si="239"/>
        <v>0</v>
      </c>
      <c r="K291" s="31">
        <f t="shared" ref="K291:L291" si="306">SUM(K292)</f>
        <v>24000</v>
      </c>
      <c r="L291" s="31">
        <f t="shared" si="306"/>
        <v>24000</v>
      </c>
      <c r="M291" s="31">
        <f t="shared" si="240"/>
        <v>0</v>
      </c>
      <c r="N291" s="31">
        <f t="shared" ref="N291:O291" si="307">SUM(N292)</f>
        <v>412151</v>
      </c>
      <c r="O291" s="31">
        <f t="shared" si="307"/>
        <v>412151</v>
      </c>
      <c r="P291" s="31">
        <f t="shared" si="241"/>
        <v>0</v>
      </c>
      <c r="Q291" s="31">
        <f t="shared" ref="Q291:R291" si="308">SUM(Q292)</f>
        <v>0</v>
      </c>
      <c r="R291" s="31">
        <f t="shared" si="308"/>
        <v>0</v>
      </c>
      <c r="S291" s="31">
        <f t="shared" si="242"/>
        <v>0</v>
      </c>
      <c r="T291" s="31">
        <f t="shared" ref="T291:U291" si="309">SUM(T292)</f>
        <v>0</v>
      </c>
      <c r="U291" s="31">
        <f t="shared" si="309"/>
        <v>0</v>
      </c>
      <c r="V291" s="31">
        <f t="shared" si="243"/>
        <v>0</v>
      </c>
      <c r="W291" s="31">
        <f t="shared" ref="W291:X291" si="310">SUM(W292)</f>
        <v>0</v>
      </c>
      <c r="X291" s="31">
        <f t="shared" si="310"/>
        <v>0</v>
      </c>
      <c r="Y291" s="31">
        <f t="shared" si="244"/>
        <v>0</v>
      </c>
      <c r="Z291" s="31">
        <f t="shared" ref="Z291:AA291" si="311">SUM(Z292)</f>
        <v>0</v>
      </c>
      <c r="AA291" s="31">
        <f t="shared" si="311"/>
        <v>0</v>
      </c>
      <c r="AB291" s="31">
        <f t="shared" si="245"/>
        <v>0</v>
      </c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  <c r="EM291" s="29"/>
      <c r="EN291" s="29"/>
      <c r="EO291" s="29"/>
      <c r="EP291" s="29"/>
      <c r="EQ291" s="29"/>
      <c r="ER291" s="29"/>
      <c r="ES291" s="29"/>
      <c r="ET291" s="29"/>
      <c r="EU291" s="29"/>
      <c r="EV291" s="29"/>
      <c r="EW291" s="29"/>
      <c r="EX291" s="29"/>
      <c r="EY291" s="29"/>
      <c r="EZ291" s="29"/>
      <c r="FA291" s="29"/>
      <c r="FB291" s="29"/>
      <c r="FC291" s="29"/>
      <c r="FD291" s="29"/>
      <c r="FE291" s="29"/>
      <c r="FF291" s="29"/>
      <c r="FG291" s="29"/>
      <c r="FH291" s="29"/>
      <c r="FI291" s="29"/>
      <c r="FJ291" s="29"/>
      <c r="FK291" s="29"/>
      <c r="FL291" s="29"/>
      <c r="FM291" s="29"/>
      <c r="FN291" s="29"/>
      <c r="FO291" s="29"/>
      <c r="FP291" s="29"/>
      <c r="FQ291" s="29"/>
      <c r="FR291" s="29"/>
      <c r="FS291" s="29"/>
      <c r="FT291" s="29"/>
      <c r="FU291" s="29"/>
      <c r="FV291" s="29"/>
      <c r="FW291" s="29"/>
      <c r="FX291" s="29"/>
      <c r="FY291" s="29"/>
      <c r="FZ291" s="29"/>
      <c r="GA291" s="29"/>
      <c r="GB291" s="29"/>
      <c r="GC291" s="29"/>
      <c r="GD291" s="29"/>
      <c r="GE291" s="29"/>
    </row>
    <row r="292" spans="1:187" s="32" customFormat="1" ht="47.25" x14ac:dyDescent="0.25">
      <c r="A292" s="30" t="s">
        <v>255</v>
      </c>
      <c r="B292" s="31">
        <f t="shared" si="230"/>
        <v>436151</v>
      </c>
      <c r="C292" s="31">
        <f t="shared" si="230"/>
        <v>436151</v>
      </c>
      <c r="D292" s="31">
        <f t="shared" si="230"/>
        <v>0</v>
      </c>
      <c r="E292" s="31">
        <f>SUM(E293:E294)</f>
        <v>0</v>
      </c>
      <c r="F292" s="31">
        <f>SUM(F293:F294)</f>
        <v>0</v>
      </c>
      <c r="G292" s="31">
        <f t="shared" si="238"/>
        <v>0</v>
      </c>
      <c r="H292" s="31">
        <f t="shared" ref="H292:I292" si="312">SUM(H293:H294)</f>
        <v>0</v>
      </c>
      <c r="I292" s="31">
        <f t="shared" si="312"/>
        <v>0</v>
      </c>
      <c r="J292" s="31">
        <f t="shared" si="239"/>
        <v>0</v>
      </c>
      <c r="K292" s="31">
        <f t="shared" ref="K292:L292" si="313">SUM(K293:K294)</f>
        <v>24000</v>
      </c>
      <c r="L292" s="31">
        <f t="shared" si="313"/>
        <v>24000</v>
      </c>
      <c r="M292" s="31">
        <f t="shared" si="240"/>
        <v>0</v>
      </c>
      <c r="N292" s="31">
        <f t="shared" ref="N292:O292" si="314">SUM(N293:N294)</f>
        <v>412151</v>
      </c>
      <c r="O292" s="31">
        <f t="shared" si="314"/>
        <v>412151</v>
      </c>
      <c r="P292" s="31">
        <f t="shared" si="241"/>
        <v>0</v>
      </c>
      <c r="Q292" s="31">
        <f t="shared" ref="Q292:R292" si="315">SUM(Q293:Q294)</f>
        <v>0</v>
      </c>
      <c r="R292" s="31">
        <f t="shared" si="315"/>
        <v>0</v>
      </c>
      <c r="S292" s="31">
        <f t="shared" si="242"/>
        <v>0</v>
      </c>
      <c r="T292" s="31">
        <f t="shared" ref="T292:U292" si="316">SUM(T293:T294)</f>
        <v>0</v>
      </c>
      <c r="U292" s="31">
        <f t="shared" si="316"/>
        <v>0</v>
      </c>
      <c r="V292" s="31">
        <f t="shared" si="243"/>
        <v>0</v>
      </c>
      <c r="W292" s="31">
        <f t="shared" ref="W292:X292" si="317">SUM(W293:W294)</f>
        <v>0</v>
      </c>
      <c r="X292" s="31">
        <f t="shared" si="317"/>
        <v>0</v>
      </c>
      <c r="Y292" s="31">
        <f t="shared" si="244"/>
        <v>0</v>
      </c>
      <c r="Z292" s="31">
        <f t="shared" ref="Z292:AA292" si="318">SUM(Z293:Z294)</f>
        <v>0</v>
      </c>
      <c r="AA292" s="31">
        <f t="shared" si="318"/>
        <v>0</v>
      </c>
      <c r="AB292" s="31">
        <f t="shared" si="245"/>
        <v>0</v>
      </c>
    </row>
    <row r="293" spans="1:187" s="32" customFormat="1" ht="94.5" x14ac:dyDescent="0.25">
      <c r="A293" s="37" t="s">
        <v>260</v>
      </c>
      <c r="B293" s="38">
        <f t="shared" si="230"/>
        <v>412151</v>
      </c>
      <c r="C293" s="38">
        <f t="shared" si="230"/>
        <v>412151</v>
      </c>
      <c r="D293" s="38">
        <f t="shared" si="230"/>
        <v>0</v>
      </c>
      <c r="E293" s="38"/>
      <c r="F293" s="38"/>
      <c r="G293" s="38">
        <f t="shared" si="238"/>
        <v>0</v>
      </c>
      <c r="H293" s="38"/>
      <c r="I293" s="38"/>
      <c r="J293" s="38">
        <f t="shared" si="239"/>
        <v>0</v>
      </c>
      <c r="K293" s="38"/>
      <c r="L293" s="38"/>
      <c r="M293" s="38">
        <f t="shared" si="240"/>
        <v>0</v>
      </c>
      <c r="N293" s="38">
        <v>412151</v>
      </c>
      <c r="O293" s="38">
        <v>412151</v>
      </c>
      <c r="P293" s="38">
        <f t="shared" si="241"/>
        <v>0</v>
      </c>
      <c r="Q293" s="38"/>
      <c r="R293" s="38"/>
      <c r="S293" s="38">
        <f t="shared" si="242"/>
        <v>0</v>
      </c>
      <c r="T293" s="38"/>
      <c r="U293" s="38"/>
      <c r="V293" s="38">
        <f t="shared" si="243"/>
        <v>0</v>
      </c>
      <c r="W293" s="38"/>
      <c r="X293" s="38"/>
      <c r="Y293" s="38">
        <f t="shared" si="244"/>
        <v>0</v>
      </c>
      <c r="Z293" s="38"/>
      <c r="AA293" s="38"/>
      <c r="AB293" s="38">
        <f t="shared" si="245"/>
        <v>0</v>
      </c>
      <c r="FL293" s="29"/>
      <c r="FM293" s="29"/>
      <c r="FN293" s="29"/>
      <c r="FO293" s="29"/>
      <c r="FP293" s="29"/>
      <c r="FQ293" s="29"/>
      <c r="FR293" s="29"/>
      <c r="FS293" s="29"/>
      <c r="FT293" s="29"/>
      <c r="FU293" s="29"/>
      <c r="FV293" s="29"/>
      <c r="FW293" s="29"/>
      <c r="FX293" s="29"/>
      <c r="FY293" s="29"/>
      <c r="FZ293" s="29"/>
      <c r="GA293" s="29"/>
      <c r="GB293" s="29"/>
      <c r="GC293" s="29"/>
      <c r="GD293" s="29"/>
      <c r="GE293" s="29"/>
    </row>
    <row r="294" spans="1:187" s="32" customFormat="1" ht="31.5" x14ac:dyDescent="0.25">
      <c r="A294" s="46" t="s">
        <v>261</v>
      </c>
      <c r="B294" s="38">
        <f t="shared" si="230"/>
        <v>24000</v>
      </c>
      <c r="C294" s="38">
        <f t="shared" si="230"/>
        <v>24000</v>
      </c>
      <c r="D294" s="38">
        <f t="shared" si="230"/>
        <v>0</v>
      </c>
      <c r="E294" s="38"/>
      <c r="F294" s="38"/>
      <c r="G294" s="38">
        <f t="shared" si="238"/>
        <v>0</v>
      </c>
      <c r="H294" s="38"/>
      <c r="I294" s="38"/>
      <c r="J294" s="38">
        <f t="shared" si="239"/>
        <v>0</v>
      </c>
      <c r="K294" s="38">
        <v>24000</v>
      </c>
      <c r="L294" s="38">
        <v>24000</v>
      </c>
      <c r="M294" s="38">
        <f t="shared" si="240"/>
        <v>0</v>
      </c>
      <c r="N294" s="38"/>
      <c r="O294" s="38"/>
      <c r="P294" s="38">
        <f t="shared" si="241"/>
        <v>0</v>
      </c>
      <c r="Q294" s="38"/>
      <c r="R294" s="38"/>
      <c r="S294" s="38">
        <f t="shared" si="242"/>
        <v>0</v>
      </c>
      <c r="T294" s="38"/>
      <c r="U294" s="38"/>
      <c r="V294" s="38">
        <f t="shared" si="243"/>
        <v>0</v>
      </c>
      <c r="W294" s="38"/>
      <c r="X294" s="38"/>
      <c r="Y294" s="38">
        <f t="shared" si="244"/>
        <v>0</v>
      </c>
      <c r="Z294" s="38"/>
      <c r="AA294" s="38"/>
      <c r="AB294" s="38">
        <f t="shared" si="245"/>
        <v>0</v>
      </c>
    </row>
    <row r="295" spans="1:187" s="32" customFormat="1" x14ac:dyDescent="0.25">
      <c r="A295" s="52" t="s">
        <v>262</v>
      </c>
      <c r="B295" s="31">
        <f t="shared" si="230"/>
        <v>117149</v>
      </c>
      <c r="C295" s="31">
        <f t="shared" si="230"/>
        <v>117149</v>
      </c>
      <c r="D295" s="31">
        <f t="shared" si="230"/>
        <v>0</v>
      </c>
      <c r="E295" s="31">
        <f t="shared" ref="E295:AA295" si="319">SUM(E296)</f>
        <v>0</v>
      </c>
      <c r="F295" s="31">
        <f t="shared" si="319"/>
        <v>0</v>
      </c>
      <c r="G295" s="31">
        <f t="shared" si="238"/>
        <v>0</v>
      </c>
      <c r="H295" s="31">
        <f t="shared" si="319"/>
        <v>0</v>
      </c>
      <c r="I295" s="31">
        <f t="shared" si="319"/>
        <v>0</v>
      </c>
      <c r="J295" s="31">
        <f t="shared" si="239"/>
        <v>0</v>
      </c>
      <c r="K295" s="31">
        <f t="shared" si="319"/>
        <v>117149</v>
      </c>
      <c r="L295" s="31">
        <f t="shared" si="319"/>
        <v>117149</v>
      </c>
      <c r="M295" s="31">
        <f t="shared" si="240"/>
        <v>0</v>
      </c>
      <c r="N295" s="31">
        <f t="shared" si="319"/>
        <v>0</v>
      </c>
      <c r="O295" s="31">
        <f t="shared" si="319"/>
        <v>0</v>
      </c>
      <c r="P295" s="31">
        <f t="shared" si="241"/>
        <v>0</v>
      </c>
      <c r="Q295" s="31">
        <f t="shared" si="319"/>
        <v>0</v>
      </c>
      <c r="R295" s="31">
        <f t="shared" si="319"/>
        <v>0</v>
      </c>
      <c r="S295" s="31">
        <f t="shared" si="242"/>
        <v>0</v>
      </c>
      <c r="T295" s="31">
        <f t="shared" si="319"/>
        <v>0</v>
      </c>
      <c r="U295" s="31">
        <f t="shared" si="319"/>
        <v>0</v>
      </c>
      <c r="V295" s="31">
        <f t="shared" si="243"/>
        <v>0</v>
      </c>
      <c r="W295" s="31">
        <f t="shared" si="319"/>
        <v>0</v>
      </c>
      <c r="X295" s="31">
        <f t="shared" si="319"/>
        <v>0</v>
      </c>
      <c r="Y295" s="31">
        <f t="shared" si="244"/>
        <v>0</v>
      </c>
      <c r="Z295" s="31">
        <f t="shared" si="319"/>
        <v>0</v>
      </c>
      <c r="AA295" s="31">
        <f t="shared" si="319"/>
        <v>0</v>
      </c>
      <c r="AB295" s="31">
        <f t="shared" si="245"/>
        <v>0</v>
      </c>
    </row>
    <row r="296" spans="1:187" s="32" customFormat="1" ht="31.5" x14ac:dyDescent="0.25">
      <c r="A296" s="30" t="s">
        <v>67</v>
      </c>
      <c r="B296" s="31">
        <f t="shared" si="230"/>
        <v>117149</v>
      </c>
      <c r="C296" s="31">
        <f t="shared" si="230"/>
        <v>117149</v>
      </c>
      <c r="D296" s="31">
        <f t="shared" si="230"/>
        <v>0</v>
      </c>
      <c r="E296" s="31">
        <f t="shared" ref="E296:X296" si="320">SUM(E297:E298)</f>
        <v>0</v>
      </c>
      <c r="F296" s="31">
        <f t="shared" si="320"/>
        <v>0</v>
      </c>
      <c r="G296" s="31">
        <f t="shared" si="238"/>
        <v>0</v>
      </c>
      <c r="H296" s="31">
        <f t="shared" ref="H296" si="321">SUM(H297:H298)</f>
        <v>0</v>
      </c>
      <c r="I296" s="31">
        <f t="shared" si="320"/>
        <v>0</v>
      </c>
      <c r="J296" s="31">
        <f t="shared" si="239"/>
        <v>0</v>
      </c>
      <c r="K296" s="31">
        <f t="shared" ref="K296:L296" si="322">SUM(K297:K298)</f>
        <v>117149</v>
      </c>
      <c r="L296" s="31">
        <f t="shared" si="322"/>
        <v>117149</v>
      </c>
      <c r="M296" s="31">
        <f t="shared" si="240"/>
        <v>0</v>
      </c>
      <c r="N296" s="31">
        <f t="shared" ref="N296:O296" si="323">SUM(N297:N298)</f>
        <v>0</v>
      </c>
      <c r="O296" s="31">
        <f t="shared" si="323"/>
        <v>0</v>
      </c>
      <c r="P296" s="31">
        <f t="shared" si="241"/>
        <v>0</v>
      </c>
      <c r="Q296" s="31">
        <f t="shared" ref="Q296:R296" si="324">SUM(Q297:Q298)</f>
        <v>0</v>
      </c>
      <c r="R296" s="31">
        <f t="shared" si="324"/>
        <v>0</v>
      </c>
      <c r="S296" s="31">
        <f t="shared" si="242"/>
        <v>0</v>
      </c>
      <c r="T296" s="31">
        <f t="shared" ref="T296:U296" si="325">SUM(T297:T298)</f>
        <v>0</v>
      </c>
      <c r="U296" s="31">
        <f t="shared" si="325"/>
        <v>0</v>
      </c>
      <c r="V296" s="31">
        <f t="shared" si="243"/>
        <v>0</v>
      </c>
      <c r="W296" s="31">
        <f t="shared" ref="W296" si="326">SUM(W297:W298)</f>
        <v>0</v>
      </c>
      <c r="X296" s="31">
        <f t="shared" si="320"/>
        <v>0</v>
      </c>
      <c r="Y296" s="31">
        <f t="shared" si="244"/>
        <v>0</v>
      </c>
      <c r="Z296" s="31">
        <f t="shared" ref="Z296:AA296" si="327">SUM(Z297:Z298)</f>
        <v>0</v>
      </c>
      <c r="AA296" s="31">
        <f t="shared" si="327"/>
        <v>0</v>
      </c>
      <c r="AB296" s="31">
        <f t="shared" si="245"/>
        <v>0</v>
      </c>
    </row>
    <row r="297" spans="1:187" s="32" customFormat="1" ht="63" x14ac:dyDescent="0.25">
      <c r="A297" s="39" t="s">
        <v>263</v>
      </c>
      <c r="B297" s="38">
        <f t="shared" si="230"/>
        <v>100000</v>
      </c>
      <c r="C297" s="38">
        <f t="shared" si="230"/>
        <v>100000</v>
      </c>
      <c r="D297" s="38">
        <f t="shared" si="230"/>
        <v>0</v>
      </c>
      <c r="E297" s="38"/>
      <c r="F297" s="38"/>
      <c r="G297" s="38">
        <f t="shared" si="238"/>
        <v>0</v>
      </c>
      <c r="H297" s="38"/>
      <c r="I297" s="38"/>
      <c r="J297" s="38">
        <f t="shared" si="239"/>
        <v>0</v>
      </c>
      <c r="K297" s="38">
        <v>100000</v>
      </c>
      <c r="L297" s="38">
        <v>100000</v>
      </c>
      <c r="M297" s="38">
        <f t="shared" si="240"/>
        <v>0</v>
      </c>
      <c r="N297" s="38"/>
      <c r="O297" s="38"/>
      <c r="P297" s="38">
        <f t="shared" si="241"/>
        <v>0</v>
      </c>
      <c r="Q297" s="38"/>
      <c r="R297" s="38"/>
      <c r="S297" s="38">
        <f t="shared" si="242"/>
        <v>0</v>
      </c>
      <c r="T297" s="38"/>
      <c r="U297" s="38"/>
      <c r="V297" s="38">
        <f t="shared" si="243"/>
        <v>0</v>
      </c>
      <c r="W297" s="38"/>
      <c r="X297" s="38"/>
      <c r="Y297" s="38">
        <f t="shared" si="244"/>
        <v>0</v>
      </c>
      <c r="Z297" s="5"/>
      <c r="AA297" s="5"/>
      <c r="AB297" s="38">
        <f t="shared" si="245"/>
        <v>0</v>
      </c>
      <c r="FL297" s="29"/>
      <c r="FM297" s="29"/>
      <c r="FN297" s="29"/>
      <c r="FO297" s="29"/>
      <c r="FP297" s="29"/>
      <c r="FQ297" s="29"/>
      <c r="FR297" s="29"/>
      <c r="FS297" s="29"/>
      <c r="FT297" s="29"/>
      <c r="FU297" s="29"/>
      <c r="FV297" s="29"/>
      <c r="FW297" s="29"/>
      <c r="FX297" s="29"/>
      <c r="FY297" s="29"/>
      <c r="FZ297" s="29"/>
      <c r="GA297" s="29"/>
      <c r="GB297" s="29"/>
      <c r="GC297" s="29"/>
      <c r="GD297" s="29"/>
      <c r="GE297" s="29"/>
    </row>
    <row r="298" spans="1:187" s="32" customFormat="1" ht="47.25" x14ac:dyDescent="0.25">
      <c r="A298" s="39" t="s">
        <v>264</v>
      </c>
      <c r="B298" s="38">
        <f t="shared" si="230"/>
        <v>17149</v>
      </c>
      <c r="C298" s="38">
        <f t="shared" si="230"/>
        <v>17149</v>
      </c>
      <c r="D298" s="38">
        <f t="shared" si="230"/>
        <v>0</v>
      </c>
      <c r="E298" s="38"/>
      <c r="F298" s="38"/>
      <c r="G298" s="38">
        <f t="shared" si="238"/>
        <v>0</v>
      </c>
      <c r="H298" s="38"/>
      <c r="I298" s="38"/>
      <c r="J298" s="38">
        <f t="shared" si="239"/>
        <v>0</v>
      </c>
      <c r="K298" s="38">
        <f>4500+5852+6797</f>
        <v>17149</v>
      </c>
      <c r="L298" s="38">
        <f>4500+5852+6797</f>
        <v>17149</v>
      </c>
      <c r="M298" s="38">
        <f t="shared" si="240"/>
        <v>0</v>
      </c>
      <c r="N298" s="38"/>
      <c r="O298" s="38"/>
      <c r="P298" s="38">
        <f t="shared" si="241"/>
        <v>0</v>
      </c>
      <c r="Q298" s="38"/>
      <c r="R298" s="38"/>
      <c r="S298" s="38">
        <f t="shared" si="242"/>
        <v>0</v>
      </c>
      <c r="T298" s="38"/>
      <c r="U298" s="38"/>
      <c r="V298" s="38">
        <f t="shared" si="243"/>
        <v>0</v>
      </c>
      <c r="W298" s="38"/>
      <c r="X298" s="38"/>
      <c r="Y298" s="38">
        <f t="shared" si="244"/>
        <v>0</v>
      </c>
      <c r="Z298" s="5"/>
      <c r="AA298" s="5"/>
      <c r="AB298" s="38">
        <f t="shared" si="245"/>
        <v>0</v>
      </c>
      <c r="FL298" s="29"/>
      <c r="FM298" s="29"/>
      <c r="FN298" s="29"/>
      <c r="FO298" s="29"/>
      <c r="FP298" s="29"/>
      <c r="FQ298" s="29"/>
      <c r="FR298" s="29"/>
      <c r="FS298" s="29"/>
      <c r="FT298" s="29"/>
      <c r="FU298" s="29"/>
      <c r="FV298" s="29"/>
      <c r="FW298" s="29"/>
      <c r="FX298" s="29"/>
      <c r="FY298" s="29"/>
      <c r="FZ298" s="29"/>
      <c r="GA298" s="29"/>
      <c r="GB298" s="29"/>
      <c r="GC298" s="29"/>
      <c r="GD298" s="29"/>
      <c r="GE298" s="29"/>
    </row>
    <row r="300" spans="1:187" x14ac:dyDescent="0.25">
      <c r="E300" s="53"/>
    </row>
    <row r="302" spans="1:187" s="1" customFormat="1" x14ac:dyDescent="0.25">
      <c r="A302" s="1" t="s">
        <v>1</v>
      </c>
      <c r="C302" s="3"/>
      <c r="E302" s="2"/>
    </row>
    <row r="303" spans="1:187" s="1" customFormat="1" x14ac:dyDescent="0.25">
      <c r="A303" s="1" t="s">
        <v>2</v>
      </c>
      <c r="C303" s="3"/>
      <c r="E303" s="2"/>
    </row>
    <row r="304" spans="1:187" s="6" customFormat="1" x14ac:dyDescent="0.25">
      <c r="A304" s="6" t="s">
        <v>3</v>
      </c>
      <c r="C304" s="7"/>
      <c r="E304" s="54"/>
    </row>
    <row r="305" spans="1:187" s="6" customFormat="1" x14ac:dyDescent="0.25">
      <c r="A305" s="6" t="s">
        <v>4</v>
      </c>
      <c r="C305" s="7"/>
      <c r="E305" s="54"/>
    </row>
    <row r="306" spans="1:187" s="56" customFormat="1" x14ac:dyDescent="0.25">
      <c r="A306" s="55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  <c r="EP306" s="11"/>
      <c r="EQ306" s="11"/>
      <c r="ER306" s="11"/>
      <c r="ES306" s="11"/>
      <c r="ET306" s="11"/>
      <c r="EU306" s="11"/>
      <c r="EV306" s="11"/>
      <c r="EW306" s="11"/>
      <c r="EX306" s="11"/>
      <c r="EY306" s="11"/>
      <c r="EZ306" s="11"/>
      <c r="FA306" s="11"/>
      <c r="FB306" s="11"/>
      <c r="FC306" s="11"/>
      <c r="FD306" s="11"/>
      <c r="FE306" s="11"/>
      <c r="FF306" s="11"/>
      <c r="FG306" s="11"/>
      <c r="FH306" s="11"/>
      <c r="FI306" s="11"/>
      <c r="FJ306" s="11"/>
      <c r="FK306" s="11"/>
      <c r="FL306" s="11"/>
      <c r="FM306" s="11"/>
      <c r="FN306" s="11"/>
      <c r="FO306" s="11"/>
      <c r="FP306" s="11"/>
      <c r="FQ306" s="11"/>
      <c r="FR306" s="11"/>
      <c r="FS306" s="11"/>
      <c r="FT306" s="11"/>
      <c r="FU306" s="11"/>
      <c r="FV306" s="11"/>
      <c r="FW306" s="11"/>
      <c r="FX306" s="11"/>
      <c r="FY306" s="11"/>
      <c r="FZ306" s="11"/>
      <c r="GA306" s="11"/>
      <c r="GB306" s="11"/>
      <c r="GC306" s="11"/>
      <c r="GD306" s="11"/>
      <c r="GE306" s="11"/>
    </row>
    <row r="307" spans="1:187" x14ac:dyDescent="0.25">
      <c r="A307" s="56" t="s">
        <v>5</v>
      </c>
    </row>
    <row r="308" spans="1:187" x14ac:dyDescent="0.25">
      <c r="A308" s="57" t="s">
        <v>265</v>
      </c>
    </row>
    <row r="309" spans="1:187" x14ac:dyDescent="0.25">
      <c r="A309" s="58" t="s">
        <v>266</v>
      </c>
    </row>
    <row r="310" spans="1:187" s="10" customFormat="1" x14ac:dyDescent="0.25">
      <c r="A310" s="56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1"/>
      <c r="ET310" s="11"/>
      <c r="EU310" s="11"/>
      <c r="EV310" s="11"/>
      <c r="EW310" s="11"/>
      <c r="EX310" s="11"/>
      <c r="EY310" s="11"/>
      <c r="EZ310" s="11"/>
      <c r="FA310" s="11"/>
      <c r="FB310" s="11"/>
      <c r="FC310" s="11"/>
      <c r="FD310" s="11"/>
      <c r="FE310" s="11"/>
      <c r="FF310" s="11"/>
      <c r="FG310" s="11"/>
      <c r="FH310" s="11"/>
      <c r="FI310" s="11"/>
      <c r="FJ310" s="11"/>
      <c r="FK310" s="11"/>
      <c r="FL310" s="11"/>
      <c r="FM310" s="11"/>
      <c r="FN310" s="11"/>
      <c r="FO310" s="11"/>
      <c r="FP310" s="11"/>
      <c r="FQ310" s="11"/>
      <c r="FR310" s="11"/>
      <c r="FS310" s="11"/>
      <c r="FT310" s="11"/>
      <c r="FU310" s="11"/>
      <c r="FV310" s="11"/>
      <c r="FW310" s="11"/>
      <c r="FX310" s="11"/>
      <c r="FY310" s="11"/>
      <c r="FZ310" s="11"/>
      <c r="GA310" s="11"/>
      <c r="GB310" s="11"/>
      <c r="GC310" s="11"/>
      <c r="GD310" s="11"/>
      <c r="GE310" s="11"/>
    </row>
    <row r="311" spans="1:187" s="10" customFormat="1" x14ac:dyDescent="0.25">
      <c r="A311" s="59" t="s">
        <v>267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1"/>
      <c r="ET311" s="11"/>
      <c r="EU311" s="11"/>
      <c r="EV311" s="11"/>
      <c r="EW311" s="11"/>
      <c r="EX311" s="11"/>
      <c r="EY311" s="11"/>
      <c r="EZ311" s="11"/>
      <c r="FA311" s="11"/>
      <c r="FB311" s="11"/>
      <c r="FC311" s="11"/>
      <c r="FD311" s="11"/>
      <c r="FE311" s="11"/>
      <c r="FF311" s="11"/>
      <c r="FG311" s="11"/>
      <c r="FH311" s="11"/>
      <c r="FI311" s="11"/>
      <c r="FJ311" s="11"/>
      <c r="FK311" s="11"/>
      <c r="FL311" s="11"/>
      <c r="FM311" s="11"/>
      <c r="FN311" s="11"/>
      <c r="FO311" s="11"/>
      <c r="FP311" s="11"/>
      <c r="FQ311" s="11"/>
      <c r="FR311" s="11"/>
      <c r="FS311" s="11"/>
      <c r="FT311" s="11"/>
      <c r="FU311" s="11"/>
      <c r="FV311" s="11"/>
      <c r="FW311" s="11"/>
      <c r="FX311" s="11"/>
      <c r="FY311" s="11"/>
      <c r="FZ311" s="11"/>
      <c r="GA311" s="11"/>
      <c r="GB311" s="11"/>
      <c r="GC311" s="11"/>
      <c r="GD311" s="11"/>
      <c r="GE311" s="11"/>
    </row>
    <row r="312" spans="1:187" s="10" customFormat="1" x14ac:dyDescent="0.25">
      <c r="A312" s="60" t="s">
        <v>268</v>
      </c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  <c r="EY312" s="11"/>
      <c r="EZ312" s="11"/>
      <c r="FA312" s="11"/>
      <c r="FB312" s="11"/>
      <c r="FC312" s="11"/>
      <c r="FD312" s="11"/>
      <c r="FE312" s="11"/>
      <c r="FF312" s="11"/>
      <c r="FG312" s="11"/>
      <c r="FH312" s="11"/>
      <c r="FI312" s="11"/>
      <c r="FJ312" s="11"/>
      <c r="FK312" s="11"/>
      <c r="FL312" s="11"/>
      <c r="FM312" s="11"/>
      <c r="FN312" s="11"/>
      <c r="FO312" s="11"/>
      <c r="FP312" s="11"/>
      <c r="FQ312" s="11"/>
      <c r="FR312" s="11"/>
      <c r="FS312" s="11"/>
      <c r="FT312" s="11"/>
      <c r="FU312" s="11"/>
      <c r="FV312" s="11"/>
      <c r="FW312" s="11"/>
      <c r="FX312" s="11"/>
      <c r="FY312" s="11"/>
      <c r="FZ312" s="11"/>
      <c r="GA312" s="11"/>
      <c r="GB312" s="11"/>
      <c r="GC312" s="11"/>
      <c r="GD312" s="11"/>
      <c r="GE312" s="11"/>
    </row>
    <row r="313" spans="1:187" s="10" customFormat="1" x14ac:dyDescent="0.25">
      <c r="A313" s="9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  <c r="EY313" s="11"/>
      <c r="EZ313" s="11"/>
      <c r="FA313" s="11"/>
      <c r="FB313" s="11"/>
      <c r="FC313" s="11"/>
      <c r="FD313" s="11"/>
      <c r="FE313" s="11"/>
      <c r="FF313" s="11"/>
      <c r="FG313" s="11"/>
      <c r="FH313" s="11"/>
      <c r="FI313" s="11"/>
      <c r="FJ313" s="11"/>
      <c r="FK313" s="11"/>
      <c r="FL313" s="11"/>
      <c r="FM313" s="11"/>
      <c r="FN313" s="11"/>
      <c r="FO313" s="11"/>
      <c r="FP313" s="11"/>
      <c r="FQ313" s="11"/>
      <c r="FR313" s="11"/>
      <c r="FS313" s="11"/>
      <c r="FT313" s="11"/>
      <c r="FU313" s="11"/>
      <c r="FV313" s="11"/>
      <c r="FW313" s="11"/>
      <c r="FX313" s="11"/>
      <c r="FY313" s="11"/>
      <c r="FZ313" s="11"/>
      <c r="GA313" s="11"/>
      <c r="GB313" s="11"/>
      <c r="GC313" s="11"/>
      <c r="GD313" s="11"/>
      <c r="GE313" s="11"/>
    </row>
    <row r="314" spans="1:187" s="10" customFormat="1" x14ac:dyDescent="0.25">
      <c r="A314" s="56" t="s">
        <v>6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  <c r="EP314" s="11"/>
      <c r="EQ314" s="11"/>
      <c r="ER314" s="11"/>
      <c r="ES314" s="11"/>
      <c r="ET314" s="11"/>
      <c r="EU314" s="11"/>
      <c r="EV314" s="11"/>
      <c r="EW314" s="11"/>
      <c r="EX314" s="11"/>
      <c r="EY314" s="11"/>
      <c r="EZ314" s="11"/>
      <c r="FA314" s="11"/>
      <c r="FB314" s="11"/>
      <c r="FC314" s="11"/>
      <c r="FD314" s="11"/>
      <c r="FE314" s="11"/>
      <c r="FF314" s="11"/>
      <c r="FG314" s="11"/>
      <c r="FH314" s="11"/>
      <c r="FI314" s="11"/>
      <c r="FJ314" s="11"/>
      <c r="FK314" s="11"/>
      <c r="FL314" s="11"/>
      <c r="FM314" s="11"/>
      <c r="FN314" s="11"/>
      <c r="FO314" s="11"/>
      <c r="FP314" s="11"/>
      <c r="FQ314" s="11"/>
      <c r="FR314" s="11"/>
      <c r="FS314" s="11"/>
      <c r="FT314" s="11"/>
      <c r="FU314" s="11"/>
      <c r="FV314" s="11"/>
      <c r="FW314" s="11"/>
      <c r="FX314" s="11"/>
      <c r="FY314" s="11"/>
      <c r="FZ314" s="11"/>
      <c r="GA314" s="11"/>
      <c r="GB314" s="11"/>
      <c r="GC314" s="11"/>
      <c r="GD314" s="11"/>
      <c r="GE314" s="11"/>
    </row>
    <row r="315" spans="1:187" s="10" customFormat="1" x14ac:dyDescent="0.25">
      <c r="A315" s="56" t="s">
        <v>269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  <c r="EY315" s="11"/>
      <c r="EZ315" s="11"/>
      <c r="FA315" s="11"/>
      <c r="FB315" s="11"/>
      <c r="FC315" s="11"/>
      <c r="FD315" s="11"/>
      <c r="FE315" s="11"/>
      <c r="FF315" s="11"/>
      <c r="FG315" s="11"/>
      <c r="FH315" s="11"/>
      <c r="FI315" s="11"/>
      <c r="FJ315" s="11"/>
      <c r="FK315" s="11"/>
      <c r="FL315" s="11"/>
      <c r="FM315" s="11"/>
      <c r="FN315" s="11"/>
      <c r="FO315" s="11"/>
      <c r="FP315" s="11"/>
      <c r="FQ315" s="11"/>
      <c r="FR315" s="11"/>
      <c r="FS315" s="11"/>
      <c r="FT315" s="11"/>
      <c r="FU315" s="11"/>
      <c r="FV315" s="11"/>
      <c r="FW315" s="11"/>
      <c r="FX315" s="11"/>
      <c r="FY315" s="11"/>
      <c r="FZ315" s="11"/>
      <c r="GA315" s="11"/>
      <c r="GB315" s="11"/>
      <c r="GC315" s="11"/>
      <c r="GD315" s="11"/>
      <c r="GE315" s="11"/>
    </row>
    <row r="316" spans="1:187" s="10" customFormat="1" x14ac:dyDescent="0.25">
      <c r="A316" s="56" t="s">
        <v>270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11"/>
      <c r="DR316" s="11"/>
      <c r="DS316" s="11"/>
      <c r="DT316" s="11"/>
      <c r="DU316" s="11"/>
      <c r="DV316" s="11"/>
      <c r="DW316" s="11"/>
      <c r="DX316" s="11"/>
      <c r="DY316" s="11"/>
      <c r="DZ316" s="11"/>
      <c r="EA316" s="11"/>
      <c r="EB316" s="11"/>
      <c r="EC316" s="11"/>
      <c r="ED316" s="11"/>
      <c r="EE316" s="11"/>
      <c r="EF316" s="11"/>
      <c r="EG316" s="11"/>
      <c r="EH316" s="11"/>
      <c r="EI316" s="11"/>
      <c r="EJ316" s="11"/>
      <c r="EK316" s="11"/>
      <c r="EL316" s="11"/>
      <c r="EM316" s="11"/>
      <c r="EN316" s="11"/>
      <c r="EO316" s="11"/>
      <c r="EP316" s="11"/>
      <c r="EQ316" s="11"/>
      <c r="ER316" s="11"/>
      <c r="ES316" s="11"/>
      <c r="ET316" s="11"/>
      <c r="EU316" s="11"/>
      <c r="EV316" s="11"/>
      <c r="EW316" s="11"/>
      <c r="EX316" s="11"/>
      <c r="EY316" s="11"/>
      <c r="EZ316" s="11"/>
      <c r="FA316" s="11"/>
      <c r="FB316" s="11"/>
      <c r="FC316" s="11"/>
      <c r="FD316" s="11"/>
      <c r="FE316" s="11"/>
      <c r="FF316" s="11"/>
      <c r="FG316" s="11"/>
      <c r="FH316" s="11"/>
      <c r="FI316" s="11"/>
      <c r="FJ316" s="11"/>
      <c r="FK316" s="11"/>
      <c r="FL316" s="11"/>
      <c r="FM316" s="11"/>
      <c r="FN316" s="11"/>
      <c r="FO316" s="11"/>
      <c r="FP316" s="11"/>
      <c r="FQ316" s="11"/>
      <c r="FR316" s="11"/>
      <c r="FS316" s="11"/>
      <c r="FT316" s="11"/>
      <c r="FU316" s="11"/>
      <c r="FV316" s="11"/>
      <c r="FW316" s="11"/>
      <c r="FX316" s="11"/>
      <c r="FY316" s="11"/>
      <c r="FZ316" s="11"/>
      <c r="GA316" s="11"/>
      <c r="GB316" s="11"/>
      <c r="GC316" s="11"/>
      <c r="GD316" s="11"/>
      <c r="GE316" s="11"/>
    </row>
  </sheetData>
  <autoFilter ref="A1:XBT316"/>
  <printOptions horizontalCentered="1"/>
  <pageMargins left="0" right="0" top="0.39370078740157483" bottom="0.39370078740157483" header="0" footer="0"/>
  <pageSetup paperSize="8" scale="57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промяна септември 2022</vt:lpstr>
      <vt:lpstr>'ИП промяна септември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2022-10-14T09:05:05Z</cp:lastPrinted>
  <dcterms:created xsi:type="dcterms:W3CDTF">2022-10-14T07:19:57Z</dcterms:created>
  <dcterms:modified xsi:type="dcterms:W3CDTF">2022-10-14T11:26:47Z</dcterms:modified>
</cp:coreProperties>
</file>