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ротокол и решения\"/>
    </mc:Choice>
  </mc:AlternateContent>
  <bookViews>
    <workbookView xWindow="0" yWindow="0" windowWidth="20490" windowHeight="7755"/>
  </bookViews>
  <sheets>
    <sheet name="ИП промяна юли 2022" sheetId="2" r:id="rId1"/>
    <sheet name="Приложение 2 Б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'ИП промяна юли 2022'!$A$1:$XBT$288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0">'ИП промяна юли 2022'!$6:$7</definedName>
    <definedName name="_xlnm.Print_Titles" localSheetId="1">'Приложение 2 Б'!$6:$6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/>
  <c r="J8" i="2" s="1"/>
  <c r="K8" i="2"/>
  <c r="L8" i="2"/>
  <c r="M8" i="2"/>
  <c r="N8" i="2"/>
  <c r="O8" i="2"/>
  <c r="P8" i="2"/>
  <c r="Q8" i="2"/>
  <c r="S8" i="2" s="1"/>
  <c r="R8" i="2"/>
  <c r="T8" i="2"/>
  <c r="U8" i="2"/>
  <c r="V8" i="2" s="1"/>
  <c r="W8" i="2"/>
  <c r="X8" i="2"/>
  <c r="Y8" i="2"/>
  <c r="Z8" i="2"/>
  <c r="AA8" i="2"/>
  <c r="AB8" i="2"/>
  <c r="F8" i="2"/>
  <c r="E8" i="2"/>
  <c r="C10" i="3" l="1"/>
  <c r="AB272" i="2"/>
  <c r="Y272" i="2"/>
  <c r="V272" i="2"/>
  <c r="S272" i="2"/>
  <c r="P272" i="2"/>
  <c r="M272" i="2"/>
  <c r="J272" i="2"/>
  <c r="G272" i="2"/>
  <c r="C272" i="2"/>
  <c r="B272" i="2"/>
  <c r="AA271" i="2"/>
  <c r="Z271" i="2"/>
  <c r="Z270" i="2" s="1"/>
  <c r="X271" i="2"/>
  <c r="W271" i="2"/>
  <c r="W270" i="2" s="1"/>
  <c r="U271" i="2"/>
  <c r="U270" i="2" s="1"/>
  <c r="T271" i="2"/>
  <c r="R271" i="2"/>
  <c r="R270" i="2" s="1"/>
  <c r="Q271" i="2"/>
  <c r="Q270" i="2" s="1"/>
  <c r="O271" i="2"/>
  <c r="N271" i="2"/>
  <c r="N270" i="2" s="1"/>
  <c r="L271" i="2"/>
  <c r="K271" i="2"/>
  <c r="K270" i="2" s="1"/>
  <c r="I271" i="2"/>
  <c r="I270" i="2" s="1"/>
  <c r="H271" i="2"/>
  <c r="F271" i="2"/>
  <c r="E271" i="2"/>
  <c r="E270" i="2" s="1"/>
  <c r="AB269" i="2"/>
  <c r="Y269" i="2"/>
  <c r="V269" i="2"/>
  <c r="S269" i="2"/>
  <c r="P269" i="2"/>
  <c r="L269" i="2"/>
  <c r="K269" i="2"/>
  <c r="J269" i="2"/>
  <c r="G269" i="2"/>
  <c r="AB268" i="2"/>
  <c r="Y268" i="2"/>
  <c r="V268" i="2"/>
  <c r="S268" i="2"/>
  <c r="P268" i="2"/>
  <c r="M268" i="2"/>
  <c r="J268" i="2"/>
  <c r="G268" i="2"/>
  <c r="C268" i="2"/>
  <c r="B268" i="2"/>
  <c r="AA267" i="2"/>
  <c r="Z267" i="2"/>
  <c r="Z266" i="2" s="1"/>
  <c r="X267" i="2"/>
  <c r="X266" i="2" s="1"/>
  <c r="W267" i="2"/>
  <c r="W266" i="2" s="1"/>
  <c r="U267" i="2"/>
  <c r="U266" i="2" s="1"/>
  <c r="T267" i="2"/>
  <c r="T266" i="2" s="1"/>
  <c r="R267" i="2"/>
  <c r="Q267" i="2"/>
  <c r="Q266" i="2" s="1"/>
  <c r="O267" i="2"/>
  <c r="O266" i="2" s="1"/>
  <c r="N267" i="2"/>
  <c r="I267" i="2"/>
  <c r="I266" i="2" s="1"/>
  <c r="H267" i="2"/>
  <c r="H266" i="2" s="1"/>
  <c r="F267" i="2"/>
  <c r="E267" i="2"/>
  <c r="E266" i="2" s="1"/>
  <c r="AB265" i="2"/>
  <c r="Y265" i="2"/>
  <c r="V265" i="2"/>
  <c r="S265" i="2"/>
  <c r="P265" i="2"/>
  <c r="M265" i="2"/>
  <c r="J265" i="2"/>
  <c r="G265" i="2"/>
  <c r="C265" i="2"/>
  <c r="B265" i="2"/>
  <c r="AA264" i="2"/>
  <c r="Z264" i="2"/>
  <c r="Z263" i="2" s="1"/>
  <c r="X264" i="2"/>
  <c r="X263" i="2" s="1"/>
  <c r="W264" i="2"/>
  <c r="U264" i="2"/>
  <c r="T264" i="2"/>
  <c r="T263" i="2" s="1"/>
  <c r="R264" i="2"/>
  <c r="Q264" i="2"/>
  <c r="Q263" i="2" s="1"/>
  <c r="O264" i="2"/>
  <c r="N264" i="2"/>
  <c r="N263" i="2" s="1"/>
  <c r="L264" i="2"/>
  <c r="L263" i="2" s="1"/>
  <c r="K264" i="2"/>
  <c r="I264" i="2"/>
  <c r="I263" i="2" s="1"/>
  <c r="H264" i="2"/>
  <c r="H263" i="2" s="1"/>
  <c r="F264" i="2"/>
  <c r="F263" i="2" s="1"/>
  <c r="E264" i="2"/>
  <c r="E263" i="2" s="1"/>
  <c r="AB262" i="2"/>
  <c r="Y262" i="2"/>
  <c r="V262" i="2"/>
  <c r="S262" i="2"/>
  <c r="P262" i="2"/>
  <c r="M262" i="2"/>
  <c r="J262" i="2"/>
  <c r="G262" i="2"/>
  <c r="C262" i="2"/>
  <c r="B262" i="2"/>
  <c r="AA261" i="2"/>
  <c r="Z261" i="2"/>
  <c r="X261" i="2"/>
  <c r="W261" i="2"/>
  <c r="W260" i="2" s="1"/>
  <c r="U261" i="2"/>
  <c r="U260" i="2" s="1"/>
  <c r="T261" i="2"/>
  <c r="T260" i="2" s="1"/>
  <c r="R261" i="2"/>
  <c r="Q261" i="2"/>
  <c r="Q260" i="2" s="1"/>
  <c r="O261" i="2"/>
  <c r="N261" i="2"/>
  <c r="N260" i="2" s="1"/>
  <c r="L261" i="2"/>
  <c r="K261" i="2"/>
  <c r="I261" i="2"/>
  <c r="H261" i="2"/>
  <c r="H260" i="2" s="1"/>
  <c r="F261" i="2"/>
  <c r="E261" i="2"/>
  <c r="E260" i="2" s="1"/>
  <c r="AA260" i="2"/>
  <c r="Z260" i="2"/>
  <c r="M260" i="2"/>
  <c r="I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A257" i="2"/>
  <c r="Z257" i="2"/>
  <c r="Z256" i="2" s="1"/>
  <c r="X257" i="2"/>
  <c r="W257" i="2"/>
  <c r="W256" i="2" s="1"/>
  <c r="U257" i="2"/>
  <c r="T257" i="2"/>
  <c r="T256" i="2" s="1"/>
  <c r="R257" i="2"/>
  <c r="Q257" i="2"/>
  <c r="Q256" i="2" s="1"/>
  <c r="O257" i="2"/>
  <c r="O256" i="2" s="1"/>
  <c r="N257" i="2"/>
  <c r="N256" i="2" s="1"/>
  <c r="L257" i="2"/>
  <c r="L256" i="2" s="1"/>
  <c r="K257" i="2"/>
  <c r="I257" i="2"/>
  <c r="I256" i="2" s="1"/>
  <c r="H257" i="2"/>
  <c r="H256" i="2" s="1"/>
  <c r="F257" i="2"/>
  <c r="E257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A252" i="2"/>
  <c r="Z252" i="2"/>
  <c r="X252" i="2"/>
  <c r="W252" i="2"/>
  <c r="U252" i="2"/>
  <c r="T252" i="2"/>
  <c r="R252" i="2"/>
  <c r="Q252" i="2"/>
  <c r="O252" i="2"/>
  <c r="N252" i="2"/>
  <c r="L252" i="2"/>
  <c r="K252" i="2"/>
  <c r="I252" i="2"/>
  <c r="H252" i="2"/>
  <c r="F252" i="2"/>
  <c r="E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F250" i="2"/>
  <c r="F248" i="2" s="1"/>
  <c r="E250" i="2"/>
  <c r="AB249" i="2"/>
  <c r="Y249" i="2"/>
  <c r="V249" i="2"/>
  <c r="S249" i="2"/>
  <c r="P249" i="2"/>
  <c r="M249" i="2"/>
  <c r="J249" i="2"/>
  <c r="G249" i="2"/>
  <c r="C249" i="2"/>
  <c r="B249" i="2"/>
  <c r="AA248" i="2"/>
  <c r="Z248" i="2"/>
  <c r="X248" i="2"/>
  <c r="W248" i="2"/>
  <c r="U248" i="2"/>
  <c r="T248" i="2"/>
  <c r="R248" i="2"/>
  <c r="Q248" i="2"/>
  <c r="O248" i="2"/>
  <c r="N248" i="2"/>
  <c r="L248" i="2"/>
  <c r="K248" i="2"/>
  <c r="I248" i="2"/>
  <c r="H248" i="2"/>
  <c r="AB247" i="2"/>
  <c r="Y247" i="2"/>
  <c r="V247" i="2"/>
  <c r="S247" i="2"/>
  <c r="P247" i="2"/>
  <c r="M247" i="2"/>
  <c r="J247" i="2"/>
  <c r="G247" i="2"/>
  <c r="C247" i="2"/>
  <c r="B247" i="2"/>
  <c r="AA246" i="2"/>
  <c r="Z246" i="2"/>
  <c r="X246" i="2"/>
  <c r="W246" i="2"/>
  <c r="U246" i="2"/>
  <c r="T246" i="2"/>
  <c r="R246" i="2"/>
  <c r="Q246" i="2"/>
  <c r="O246" i="2"/>
  <c r="N246" i="2"/>
  <c r="L246" i="2"/>
  <c r="K246" i="2"/>
  <c r="I246" i="2"/>
  <c r="H246" i="2"/>
  <c r="F246" i="2"/>
  <c r="E246" i="2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W243" i="2"/>
  <c r="U243" i="2"/>
  <c r="T243" i="2"/>
  <c r="R243" i="2"/>
  <c r="Q243" i="2"/>
  <c r="O243" i="2"/>
  <c r="N243" i="2"/>
  <c r="L243" i="2"/>
  <c r="K243" i="2"/>
  <c r="I243" i="2"/>
  <c r="H243" i="2"/>
  <c r="F243" i="2"/>
  <c r="E243" i="2"/>
  <c r="AB242" i="2"/>
  <c r="Y242" i="2"/>
  <c r="U242" i="2"/>
  <c r="T242" i="2"/>
  <c r="T240" i="2" s="1"/>
  <c r="S242" i="2"/>
  <c r="P242" i="2"/>
  <c r="M242" i="2"/>
  <c r="J242" i="2"/>
  <c r="F242" i="2"/>
  <c r="F240" i="2" s="1"/>
  <c r="E242" i="2"/>
  <c r="AB241" i="2"/>
  <c r="Y241" i="2"/>
  <c r="V241" i="2"/>
  <c r="S241" i="2"/>
  <c r="P241" i="2"/>
  <c r="L241" i="2"/>
  <c r="C241" i="2" s="1"/>
  <c r="K241" i="2"/>
  <c r="B241" i="2" s="1"/>
  <c r="J241" i="2"/>
  <c r="G241" i="2"/>
  <c r="AA240" i="2"/>
  <c r="Z240" i="2"/>
  <c r="X240" i="2"/>
  <c r="W240" i="2"/>
  <c r="R240" i="2"/>
  <c r="Q240" i="2"/>
  <c r="O240" i="2"/>
  <c r="N240" i="2"/>
  <c r="I240" i="2"/>
  <c r="H240" i="2"/>
  <c r="AB239" i="2"/>
  <c r="Y239" i="2"/>
  <c r="V239" i="2"/>
  <c r="S239" i="2"/>
  <c r="P239" i="2"/>
  <c r="M239" i="2"/>
  <c r="J239" i="2"/>
  <c r="G239" i="2"/>
  <c r="C239" i="2"/>
  <c r="B239" i="2"/>
  <c r="AB238" i="2"/>
  <c r="Y238" i="2"/>
  <c r="V238" i="2"/>
  <c r="S238" i="2"/>
  <c r="P238" i="2"/>
  <c r="M238" i="2"/>
  <c r="J238" i="2"/>
  <c r="G238" i="2"/>
  <c r="C238" i="2"/>
  <c r="B238" i="2"/>
  <c r="AA237" i="2"/>
  <c r="Z237" i="2"/>
  <c r="X237" i="2"/>
  <c r="W237" i="2"/>
  <c r="U237" i="2"/>
  <c r="T237" i="2"/>
  <c r="R237" i="2"/>
  <c r="Q237" i="2"/>
  <c r="O237" i="2"/>
  <c r="N237" i="2"/>
  <c r="L237" i="2"/>
  <c r="K237" i="2"/>
  <c r="I237" i="2"/>
  <c r="H237" i="2"/>
  <c r="F237" i="2"/>
  <c r="E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S232" i="2"/>
  <c r="P232" i="2"/>
  <c r="M232" i="2"/>
  <c r="J232" i="2"/>
  <c r="G232" i="2"/>
  <c r="C232" i="2"/>
  <c r="B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A229" i="2"/>
  <c r="Z229" i="2"/>
  <c r="X229" i="2"/>
  <c r="W229" i="2"/>
  <c r="U229" i="2"/>
  <c r="T229" i="2"/>
  <c r="R229" i="2"/>
  <c r="Q229" i="2"/>
  <c r="O229" i="2"/>
  <c r="N229" i="2"/>
  <c r="L229" i="2"/>
  <c r="K229" i="2"/>
  <c r="I229" i="2"/>
  <c r="H229" i="2"/>
  <c r="F229" i="2"/>
  <c r="E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A224" i="2"/>
  <c r="Z224" i="2"/>
  <c r="X224" i="2"/>
  <c r="W224" i="2"/>
  <c r="U224" i="2"/>
  <c r="T224" i="2"/>
  <c r="R224" i="2"/>
  <c r="Q224" i="2"/>
  <c r="O224" i="2"/>
  <c r="N224" i="2"/>
  <c r="L224" i="2"/>
  <c r="K224" i="2"/>
  <c r="I224" i="2"/>
  <c r="H224" i="2"/>
  <c r="F224" i="2"/>
  <c r="E224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F221" i="2"/>
  <c r="E221" i="2"/>
  <c r="B221" i="2" s="1"/>
  <c r="AA220" i="2"/>
  <c r="C220" i="2" s="1"/>
  <c r="Z220" i="2"/>
  <c r="B220" i="2" s="1"/>
  <c r="Y220" i="2"/>
  <c r="V220" i="2"/>
  <c r="S220" i="2"/>
  <c r="P220" i="2"/>
  <c r="M220" i="2"/>
  <c r="J220" i="2"/>
  <c r="G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U218" i="2"/>
  <c r="T218" i="2"/>
  <c r="B218" i="2" s="1"/>
  <c r="S218" i="2"/>
  <c r="P218" i="2"/>
  <c r="M218" i="2"/>
  <c r="J218" i="2"/>
  <c r="G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L216" i="2"/>
  <c r="K216" i="2"/>
  <c r="I216" i="2"/>
  <c r="H216" i="2"/>
  <c r="H209" i="2" s="1"/>
  <c r="G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U214" i="2"/>
  <c r="T214" i="2"/>
  <c r="V214" i="2" s="1"/>
  <c r="S214" i="2"/>
  <c r="P214" i="2"/>
  <c r="M214" i="2"/>
  <c r="J214" i="2"/>
  <c r="F214" i="2"/>
  <c r="E214" i="2"/>
  <c r="AB213" i="2"/>
  <c r="Y213" i="2"/>
  <c r="V213" i="2"/>
  <c r="S213" i="2"/>
  <c r="P213" i="2"/>
  <c r="M213" i="2"/>
  <c r="J213" i="2"/>
  <c r="G213" i="2"/>
  <c r="C213" i="2"/>
  <c r="B213" i="2"/>
  <c r="AB212" i="2"/>
  <c r="X212" i="2"/>
  <c r="W212" i="2"/>
  <c r="U212" i="2"/>
  <c r="T212" i="2"/>
  <c r="S212" i="2"/>
  <c r="P212" i="2"/>
  <c r="M212" i="2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Z209" i="2"/>
  <c r="R209" i="2"/>
  <c r="Q209" i="2"/>
  <c r="O209" i="2"/>
  <c r="N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S206" i="2"/>
  <c r="P206" i="2"/>
  <c r="M206" i="2"/>
  <c r="J206" i="2"/>
  <c r="G206" i="2"/>
  <c r="C206" i="2"/>
  <c r="B206" i="2"/>
  <c r="AA205" i="2"/>
  <c r="Z205" i="2"/>
  <c r="X205" i="2"/>
  <c r="W205" i="2"/>
  <c r="U205" i="2"/>
  <c r="T205" i="2"/>
  <c r="R205" i="2"/>
  <c r="Q205" i="2"/>
  <c r="O205" i="2"/>
  <c r="N205" i="2"/>
  <c r="L205" i="2"/>
  <c r="K205" i="2"/>
  <c r="I205" i="2"/>
  <c r="H205" i="2"/>
  <c r="F205" i="2"/>
  <c r="E205" i="2"/>
  <c r="AB204" i="2"/>
  <c r="Y204" i="2"/>
  <c r="V204" i="2"/>
  <c r="S204" i="2"/>
  <c r="P204" i="2"/>
  <c r="M204" i="2"/>
  <c r="J204" i="2"/>
  <c r="G204" i="2"/>
  <c r="C204" i="2"/>
  <c r="B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Z201" i="2"/>
  <c r="X201" i="2"/>
  <c r="W201" i="2"/>
  <c r="U201" i="2"/>
  <c r="T201" i="2"/>
  <c r="R201" i="2"/>
  <c r="Q201" i="2"/>
  <c r="O201" i="2"/>
  <c r="N201" i="2"/>
  <c r="L201" i="2"/>
  <c r="K201" i="2"/>
  <c r="I201" i="2"/>
  <c r="H201" i="2"/>
  <c r="F201" i="2"/>
  <c r="E201" i="2"/>
  <c r="AB200" i="2"/>
  <c r="Y200" i="2"/>
  <c r="V200" i="2"/>
  <c r="S200" i="2"/>
  <c r="P200" i="2"/>
  <c r="M200" i="2"/>
  <c r="J200" i="2"/>
  <c r="G200" i="2"/>
  <c r="C200" i="2"/>
  <c r="B200" i="2"/>
  <c r="AB199" i="2"/>
  <c r="Y199" i="2"/>
  <c r="V199" i="2"/>
  <c r="S199" i="2"/>
  <c r="P199" i="2"/>
  <c r="M199" i="2"/>
  <c r="J199" i="2"/>
  <c r="G199" i="2"/>
  <c r="C199" i="2"/>
  <c r="B199" i="2"/>
  <c r="AB198" i="2"/>
  <c r="Y198" i="2"/>
  <c r="V198" i="2"/>
  <c r="S198" i="2"/>
  <c r="P198" i="2"/>
  <c r="M198" i="2"/>
  <c r="J198" i="2"/>
  <c r="G198" i="2"/>
  <c r="C198" i="2"/>
  <c r="B198" i="2"/>
  <c r="AA197" i="2"/>
  <c r="Z197" i="2"/>
  <c r="X197" i="2"/>
  <c r="W197" i="2"/>
  <c r="U197" i="2"/>
  <c r="T197" i="2"/>
  <c r="R197" i="2"/>
  <c r="Q197" i="2"/>
  <c r="O197" i="2"/>
  <c r="N197" i="2"/>
  <c r="L197" i="2"/>
  <c r="K197" i="2"/>
  <c r="I197" i="2"/>
  <c r="H197" i="2"/>
  <c r="F197" i="2"/>
  <c r="E197" i="2"/>
  <c r="AB195" i="2"/>
  <c r="Y195" i="2"/>
  <c r="V195" i="2"/>
  <c r="S195" i="2"/>
  <c r="P195" i="2"/>
  <c r="M195" i="2"/>
  <c r="J195" i="2"/>
  <c r="G195" i="2"/>
  <c r="C195" i="2"/>
  <c r="B195" i="2"/>
  <c r="AA194" i="2"/>
  <c r="Z194" i="2"/>
  <c r="X194" i="2"/>
  <c r="W194" i="2"/>
  <c r="U194" i="2"/>
  <c r="T194" i="2"/>
  <c r="R194" i="2"/>
  <c r="Q194" i="2"/>
  <c r="O194" i="2"/>
  <c r="N194" i="2"/>
  <c r="L194" i="2"/>
  <c r="K194" i="2"/>
  <c r="I194" i="2"/>
  <c r="H194" i="2"/>
  <c r="F194" i="2"/>
  <c r="E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M190" i="2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R188" i="2"/>
  <c r="S188" i="2" s="1"/>
  <c r="P188" i="2"/>
  <c r="M188" i="2"/>
  <c r="J188" i="2"/>
  <c r="G188" i="2"/>
  <c r="B188" i="2"/>
  <c r="AA187" i="2"/>
  <c r="Z187" i="2"/>
  <c r="X187" i="2"/>
  <c r="W187" i="2"/>
  <c r="U187" i="2"/>
  <c r="T187" i="2"/>
  <c r="Q187" i="2"/>
  <c r="O187" i="2"/>
  <c r="N187" i="2"/>
  <c r="L187" i="2"/>
  <c r="K187" i="2"/>
  <c r="I187" i="2"/>
  <c r="H187" i="2"/>
  <c r="F187" i="2"/>
  <c r="E187" i="2"/>
  <c r="AB186" i="2"/>
  <c r="Y186" i="2"/>
  <c r="V186" i="2"/>
  <c r="S186" i="2"/>
  <c r="O186" i="2"/>
  <c r="C186" i="2" s="1"/>
  <c r="N186" i="2"/>
  <c r="N183" i="2" s="1"/>
  <c r="M186" i="2"/>
  <c r="J186" i="2"/>
  <c r="G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A183" i="2"/>
  <c r="Z183" i="2"/>
  <c r="X183" i="2"/>
  <c r="W183" i="2"/>
  <c r="U183" i="2"/>
  <c r="T183" i="2"/>
  <c r="R183" i="2"/>
  <c r="Q183" i="2"/>
  <c r="L183" i="2"/>
  <c r="K183" i="2"/>
  <c r="I183" i="2"/>
  <c r="H183" i="2"/>
  <c r="F183" i="2"/>
  <c r="E183" i="2"/>
  <c r="AB182" i="2"/>
  <c r="Y182" i="2"/>
  <c r="V182" i="2"/>
  <c r="R182" i="2"/>
  <c r="P182" i="2"/>
  <c r="M182" i="2"/>
  <c r="J182" i="2"/>
  <c r="G182" i="2"/>
  <c r="B182" i="2"/>
  <c r="AB181" i="2"/>
  <c r="Y181" i="2"/>
  <c r="V181" i="2"/>
  <c r="R181" i="2"/>
  <c r="S181" i="2" s="1"/>
  <c r="P181" i="2"/>
  <c r="M181" i="2"/>
  <c r="J181" i="2"/>
  <c r="G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R179" i="2"/>
  <c r="Q179" i="2"/>
  <c r="B179" i="2" s="1"/>
  <c r="P179" i="2"/>
  <c r="M179" i="2"/>
  <c r="J179" i="2"/>
  <c r="G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R172" i="2"/>
  <c r="S172" i="2" s="1"/>
  <c r="P172" i="2"/>
  <c r="M172" i="2"/>
  <c r="J172" i="2"/>
  <c r="G172" i="2"/>
  <c r="B172" i="2"/>
  <c r="AB171" i="2"/>
  <c r="Y171" i="2"/>
  <c r="V171" i="2"/>
  <c r="S171" i="2"/>
  <c r="P171" i="2"/>
  <c r="M171" i="2"/>
  <c r="J171" i="2"/>
  <c r="G171" i="2"/>
  <c r="C171" i="2"/>
  <c r="B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A166" i="2"/>
  <c r="Z166" i="2"/>
  <c r="X166" i="2"/>
  <c r="W166" i="2"/>
  <c r="U166" i="2"/>
  <c r="T166" i="2"/>
  <c r="Q166" i="2"/>
  <c r="O166" i="2"/>
  <c r="N166" i="2"/>
  <c r="L166" i="2"/>
  <c r="K166" i="2"/>
  <c r="I166" i="2"/>
  <c r="H166" i="2"/>
  <c r="F166" i="2"/>
  <c r="E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R160" i="2"/>
  <c r="Q160" i="2"/>
  <c r="B160" i="2" s="1"/>
  <c r="P160" i="2"/>
  <c r="M160" i="2"/>
  <c r="J160" i="2"/>
  <c r="G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A155" i="2"/>
  <c r="Z155" i="2"/>
  <c r="X155" i="2"/>
  <c r="W155" i="2"/>
  <c r="U155" i="2"/>
  <c r="T155" i="2"/>
  <c r="O155" i="2"/>
  <c r="N155" i="2"/>
  <c r="L155" i="2"/>
  <c r="K155" i="2"/>
  <c r="I155" i="2"/>
  <c r="H155" i="2"/>
  <c r="F155" i="2"/>
  <c r="E155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R148" i="2"/>
  <c r="C148" i="2" s="1"/>
  <c r="Q148" i="2"/>
  <c r="B148" i="2" s="1"/>
  <c r="P148" i="2"/>
  <c r="M148" i="2"/>
  <c r="J148" i="2"/>
  <c r="G148" i="2"/>
  <c r="AA147" i="2"/>
  <c r="Z147" i="2"/>
  <c r="X147" i="2"/>
  <c r="W147" i="2"/>
  <c r="U147" i="2"/>
  <c r="T147" i="2"/>
  <c r="R147" i="2"/>
  <c r="O147" i="2"/>
  <c r="N147" i="2"/>
  <c r="L147" i="2"/>
  <c r="K147" i="2"/>
  <c r="I147" i="2"/>
  <c r="H147" i="2"/>
  <c r="F147" i="2"/>
  <c r="E147" i="2"/>
  <c r="AB146" i="2"/>
  <c r="Y146" i="2"/>
  <c r="V146" i="2"/>
  <c r="R146" i="2"/>
  <c r="C146" i="2" s="1"/>
  <c r="Q146" i="2"/>
  <c r="B146" i="2" s="1"/>
  <c r="P146" i="2"/>
  <c r="M146" i="2"/>
  <c r="J146" i="2"/>
  <c r="G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R144" i="2"/>
  <c r="C144" i="2" s="1"/>
  <c r="Q144" i="2"/>
  <c r="B144" i="2" s="1"/>
  <c r="P144" i="2"/>
  <c r="M144" i="2"/>
  <c r="J144" i="2"/>
  <c r="G144" i="2"/>
  <c r="AA143" i="2"/>
  <c r="Z143" i="2"/>
  <c r="X143" i="2"/>
  <c r="W143" i="2"/>
  <c r="U143" i="2"/>
  <c r="T143" i="2"/>
  <c r="O143" i="2"/>
  <c r="N143" i="2"/>
  <c r="L143" i="2"/>
  <c r="K143" i="2"/>
  <c r="I143" i="2"/>
  <c r="H143" i="2"/>
  <c r="F143" i="2"/>
  <c r="E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A139" i="2"/>
  <c r="Z139" i="2"/>
  <c r="Z138" i="2" s="1"/>
  <c r="X139" i="2"/>
  <c r="W139" i="2"/>
  <c r="U139" i="2"/>
  <c r="T139" i="2"/>
  <c r="T138" i="2" s="1"/>
  <c r="R139" i="2"/>
  <c r="Q139" i="2"/>
  <c r="O139" i="2"/>
  <c r="N139" i="2"/>
  <c r="L139" i="2"/>
  <c r="K139" i="2"/>
  <c r="I139" i="2"/>
  <c r="H139" i="2"/>
  <c r="F139" i="2"/>
  <c r="E139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A132" i="2"/>
  <c r="Z132" i="2"/>
  <c r="X132" i="2"/>
  <c r="W132" i="2"/>
  <c r="U132" i="2"/>
  <c r="T132" i="2"/>
  <c r="R132" i="2"/>
  <c r="Q132" i="2"/>
  <c r="O132" i="2"/>
  <c r="N132" i="2"/>
  <c r="L132" i="2"/>
  <c r="K132" i="2"/>
  <c r="I132" i="2"/>
  <c r="H132" i="2"/>
  <c r="F132" i="2"/>
  <c r="E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M130" i="2"/>
  <c r="J130" i="2"/>
  <c r="G130" i="2"/>
  <c r="C130" i="2"/>
  <c r="B130" i="2"/>
  <c r="AB129" i="2"/>
  <c r="Y129" i="2"/>
  <c r="V129" i="2"/>
  <c r="S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R125" i="2"/>
  <c r="Q125" i="2"/>
  <c r="S125" i="2" s="1"/>
  <c r="P125" i="2"/>
  <c r="M125" i="2"/>
  <c r="J125" i="2"/>
  <c r="G125" i="2"/>
  <c r="C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L121" i="2"/>
  <c r="L119" i="2" s="1"/>
  <c r="J121" i="2"/>
  <c r="G121" i="2"/>
  <c r="B121" i="2"/>
  <c r="AB120" i="2"/>
  <c r="Y120" i="2"/>
  <c r="V120" i="2"/>
  <c r="S120" i="2"/>
  <c r="P120" i="2"/>
  <c r="M120" i="2"/>
  <c r="J120" i="2"/>
  <c r="G120" i="2"/>
  <c r="C120" i="2"/>
  <c r="B120" i="2"/>
  <c r="AA119" i="2"/>
  <c r="Z119" i="2"/>
  <c r="X119" i="2"/>
  <c r="W119" i="2"/>
  <c r="U119" i="2"/>
  <c r="T119" i="2"/>
  <c r="R119" i="2"/>
  <c r="O119" i="2"/>
  <c r="N119" i="2"/>
  <c r="K119" i="2"/>
  <c r="I119" i="2"/>
  <c r="H119" i="2"/>
  <c r="G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W116" i="2"/>
  <c r="U116" i="2"/>
  <c r="T116" i="2"/>
  <c r="R116" i="2"/>
  <c r="Q116" i="2"/>
  <c r="O116" i="2"/>
  <c r="N116" i="2"/>
  <c r="L116" i="2"/>
  <c r="K116" i="2"/>
  <c r="I116" i="2"/>
  <c r="H116" i="2"/>
  <c r="F116" i="2"/>
  <c r="E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L113" i="2"/>
  <c r="M113" i="2" s="1"/>
  <c r="K113" i="2"/>
  <c r="K105" i="2" s="1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W105" i="2"/>
  <c r="U105" i="2"/>
  <c r="T105" i="2"/>
  <c r="R105" i="2"/>
  <c r="Q105" i="2"/>
  <c r="O105" i="2"/>
  <c r="N105" i="2"/>
  <c r="I105" i="2"/>
  <c r="H105" i="2"/>
  <c r="F105" i="2"/>
  <c r="E105" i="2"/>
  <c r="AB103" i="2"/>
  <c r="Y103" i="2"/>
  <c r="U103" i="2"/>
  <c r="T103" i="2"/>
  <c r="S103" i="2"/>
  <c r="P103" i="2"/>
  <c r="M103" i="2"/>
  <c r="J103" i="2"/>
  <c r="G103" i="2"/>
  <c r="C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A100" i="2"/>
  <c r="Z100" i="2"/>
  <c r="X100" i="2"/>
  <c r="W100" i="2"/>
  <c r="R100" i="2"/>
  <c r="Q100" i="2"/>
  <c r="O100" i="2"/>
  <c r="N100" i="2"/>
  <c r="L100" i="2"/>
  <c r="K100" i="2"/>
  <c r="I100" i="2"/>
  <c r="H100" i="2"/>
  <c r="F100" i="2"/>
  <c r="E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L98" i="2"/>
  <c r="K98" i="2"/>
  <c r="J98" i="2"/>
  <c r="G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R96" i="2"/>
  <c r="C96" i="2" s="1"/>
  <c r="Q96" i="2"/>
  <c r="P96" i="2"/>
  <c r="M96" i="2"/>
  <c r="J96" i="2"/>
  <c r="G96" i="2"/>
  <c r="AA95" i="2"/>
  <c r="Z95" i="2"/>
  <c r="X95" i="2"/>
  <c r="W95" i="2"/>
  <c r="U95" i="2"/>
  <c r="T95" i="2"/>
  <c r="R95" i="2"/>
  <c r="O95" i="2"/>
  <c r="N95" i="2"/>
  <c r="I95" i="2"/>
  <c r="H95" i="2"/>
  <c r="F95" i="2"/>
  <c r="E95" i="2"/>
  <c r="AB94" i="2"/>
  <c r="Y94" i="2"/>
  <c r="V94" i="2"/>
  <c r="S94" i="2"/>
  <c r="P94" i="2"/>
  <c r="L94" i="2"/>
  <c r="K94" i="2"/>
  <c r="B94" i="2" s="1"/>
  <c r="J94" i="2"/>
  <c r="G94" i="2"/>
  <c r="AA93" i="2"/>
  <c r="Z93" i="2"/>
  <c r="X93" i="2"/>
  <c r="W93" i="2"/>
  <c r="U93" i="2"/>
  <c r="T93" i="2"/>
  <c r="R93" i="2"/>
  <c r="Q93" i="2"/>
  <c r="O93" i="2"/>
  <c r="N93" i="2"/>
  <c r="I93" i="2"/>
  <c r="H93" i="2"/>
  <c r="F93" i="2"/>
  <c r="E93" i="2"/>
  <c r="AB91" i="2"/>
  <c r="Y91" i="2"/>
  <c r="V91" i="2"/>
  <c r="S91" i="2"/>
  <c r="P91" i="2"/>
  <c r="M91" i="2"/>
  <c r="J91" i="2"/>
  <c r="G91" i="2"/>
  <c r="C91" i="2"/>
  <c r="B91" i="2"/>
  <c r="H90" i="2"/>
  <c r="AA90" i="2"/>
  <c r="Z90" i="2"/>
  <c r="X90" i="2"/>
  <c r="W90" i="2"/>
  <c r="U90" i="2"/>
  <c r="T90" i="2"/>
  <c r="R90" i="2"/>
  <c r="Q90" i="2"/>
  <c r="O90" i="2"/>
  <c r="N90" i="2"/>
  <c r="L90" i="2"/>
  <c r="K90" i="2"/>
  <c r="F90" i="2"/>
  <c r="E90" i="2"/>
  <c r="AB89" i="2"/>
  <c r="Y89" i="2"/>
  <c r="V89" i="2"/>
  <c r="S89" i="2"/>
  <c r="P89" i="2"/>
  <c r="M89" i="2"/>
  <c r="J89" i="2"/>
  <c r="G89" i="2"/>
  <c r="C89" i="2"/>
  <c r="B89" i="2"/>
  <c r="AA88" i="2"/>
  <c r="Z88" i="2"/>
  <c r="X88" i="2"/>
  <c r="W88" i="2"/>
  <c r="U88" i="2"/>
  <c r="T88" i="2"/>
  <c r="R88" i="2"/>
  <c r="Q88" i="2"/>
  <c r="O88" i="2"/>
  <c r="N88" i="2"/>
  <c r="L88" i="2"/>
  <c r="K88" i="2"/>
  <c r="I88" i="2"/>
  <c r="H88" i="2"/>
  <c r="F88" i="2"/>
  <c r="E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A84" i="2"/>
  <c r="Z84" i="2"/>
  <c r="X84" i="2"/>
  <c r="W84" i="2"/>
  <c r="U84" i="2"/>
  <c r="T84" i="2"/>
  <c r="R84" i="2"/>
  <c r="Q84" i="2"/>
  <c r="O84" i="2"/>
  <c r="N84" i="2"/>
  <c r="L84" i="2"/>
  <c r="K84" i="2"/>
  <c r="I84" i="2"/>
  <c r="H84" i="2"/>
  <c r="F84" i="2"/>
  <c r="E84" i="2"/>
  <c r="AB81" i="2"/>
  <c r="Y81" i="2"/>
  <c r="V81" i="2"/>
  <c r="S81" i="2"/>
  <c r="P81" i="2"/>
  <c r="M81" i="2"/>
  <c r="J81" i="2"/>
  <c r="G81" i="2"/>
  <c r="C81" i="2"/>
  <c r="B81" i="2"/>
  <c r="AA80" i="2"/>
  <c r="Z80" i="2"/>
  <c r="Z79" i="2" s="1"/>
  <c r="X80" i="2"/>
  <c r="W80" i="2"/>
  <c r="W79" i="2" s="1"/>
  <c r="U80" i="2"/>
  <c r="T80" i="2"/>
  <c r="T79" i="2" s="1"/>
  <c r="R80" i="2"/>
  <c r="R79" i="2" s="1"/>
  <c r="Q80" i="2"/>
  <c r="Q79" i="2" s="1"/>
  <c r="O80" i="2"/>
  <c r="N80" i="2"/>
  <c r="N79" i="2" s="1"/>
  <c r="L80" i="2"/>
  <c r="K80" i="2"/>
  <c r="K79" i="2" s="1"/>
  <c r="I80" i="2"/>
  <c r="I79" i="2" s="1"/>
  <c r="H80" i="2"/>
  <c r="F80" i="2"/>
  <c r="F79" i="2" s="1"/>
  <c r="E80" i="2"/>
  <c r="E79" i="2" s="1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K69" i="2"/>
  <c r="K68" i="2" s="1"/>
  <c r="AB70" i="2"/>
  <c r="Y70" i="2"/>
  <c r="V70" i="2"/>
  <c r="S70" i="2"/>
  <c r="P70" i="2"/>
  <c r="M70" i="2"/>
  <c r="J70" i="2"/>
  <c r="G70" i="2"/>
  <c r="C70" i="2"/>
  <c r="B70" i="2"/>
  <c r="AA69" i="2"/>
  <c r="Z69" i="2"/>
  <c r="Z68" i="2" s="1"/>
  <c r="X69" i="2"/>
  <c r="W69" i="2"/>
  <c r="W68" i="2" s="1"/>
  <c r="U69" i="2"/>
  <c r="T69" i="2"/>
  <c r="T68" i="2" s="1"/>
  <c r="R69" i="2"/>
  <c r="Q69" i="2"/>
  <c r="Q68" i="2" s="1"/>
  <c r="O69" i="2"/>
  <c r="N69" i="2"/>
  <c r="N68" i="2" s="1"/>
  <c r="F69" i="2"/>
  <c r="E69" i="2"/>
  <c r="E68" i="2" s="1"/>
  <c r="AB67" i="2"/>
  <c r="Y67" i="2"/>
  <c r="V67" i="2"/>
  <c r="S67" i="2"/>
  <c r="P67" i="2"/>
  <c r="L67" i="2"/>
  <c r="K67" i="2"/>
  <c r="J67" i="2"/>
  <c r="F67" i="2"/>
  <c r="E67" i="2"/>
  <c r="AB66" i="2"/>
  <c r="Y66" i="2"/>
  <c r="V66" i="2"/>
  <c r="S66" i="2"/>
  <c r="P66" i="2"/>
  <c r="L66" i="2"/>
  <c r="K66" i="2"/>
  <c r="I66" i="2"/>
  <c r="H66" i="2"/>
  <c r="G66" i="2"/>
  <c r="B66" i="2"/>
  <c r="AB65" i="2"/>
  <c r="Y65" i="2"/>
  <c r="V65" i="2"/>
  <c r="S65" i="2"/>
  <c r="P65" i="2"/>
  <c r="M65" i="2"/>
  <c r="J65" i="2"/>
  <c r="G65" i="2"/>
  <c r="C65" i="2"/>
  <c r="B65" i="2"/>
  <c r="AB64" i="2"/>
  <c r="Y64" i="2"/>
  <c r="U64" i="2"/>
  <c r="T64" i="2"/>
  <c r="S64" i="2"/>
  <c r="P64" i="2"/>
  <c r="M64" i="2"/>
  <c r="J64" i="2"/>
  <c r="F64" i="2"/>
  <c r="E64" i="2"/>
  <c r="B64" i="2" s="1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B61" i="2"/>
  <c r="Y61" i="2"/>
  <c r="U61" i="2"/>
  <c r="T61" i="2"/>
  <c r="S61" i="2"/>
  <c r="P61" i="2"/>
  <c r="M61" i="2"/>
  <c r="J61" i="2"/>
  <c r="G61" i="2"/>
  <c r="AB60" i="2"/>
  <c r="Y60" i="2"/>
  <c r="U60" i="2"/>
  <c r="T60" i="2"/>
  <c r="V60" i="2" s="1"/>
  <c r="S60" i="2"/>
  <c r="P60" i="2"/>
  <c r="M60" i="2"/>
  <c r="J60" i="2"/>
  <c r="F60" i="2"/>
  <c r="E60" i="2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C58" i="2"/>
  <c r="B58" i="2"/>
  <c r="AB57" i="2"/>
  <c r="Y57" i="2"/>
  <c r="V57" i="2"/>
  <c r="S57" i="2"/>
  <c r="P57" i="2"/>
  <c r="L57" i="2"/>
  <c r="K57" i="2"/>
  <c r="J57" i="2"/>
  <c r="G57" i="2"/>
  <c r="C57" i="2"/>
  <c r="B57" i="2"/>
  <c r="AA56" i="2"/>
  <c r="Z56" i="2"/>
  <c r="Z55" i="2" s="1"/>
  <c r="X56" i="2"/>
  <c r="W56" i="2"/>
  <c r="W55" i="2" s="1"/>
  <c r="R56" i="2"/>
  <c r="Q56" i="2"/>
  <c r="Q55" i="2" s="1"/>
  <c r="O56" i="2"/>
  <c r="O55" i="2" s="1"/>
  <c r="N56" i="2"/>
  <c r="N55" i="2" s="1"/>
  <c r="I56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M52" i="2"/>
  <c r="J52" i="2"/>
  <c r="G52" i="2"/>
  <c r="C52" i="2"/>
  <c r="B52" i="2"/>
  <c r="AB51" i="2"/>
  <c r="Y51" i="2"/>
  <c r="V51" i="2"/>
  <c r="S51" i="2"/>
  <c r="P51" i="2"/>
  <c r="M51" i="2"/>
  <c r="J51" i="2"/>
  <c r="G51" i="2"/>
  <c r="C51" i="2"/>
  <c r="B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A48" i="2"/>
  <c r="Z48" i="2"/>
  <c r="Z47" i="2" s="1"/>
  <c r="X48" i="2"/>
  <c r="W48" i="2"/>
  <c r="W47" i="2" s="1"/>
  <c r="U48" i="2"/>
  <c r="T48" i="2"/>
  <c r="T47" i="2" s="1"/>
  <c r="R48" i="2"/>
  <c r="Q48" i="2"/>
  <c r="Q47" i="2" s="1"/>
  <c r="O48" i="2"/>
  <c r="O47" i="2" s="1"/>
  <c r="N48" i="2"/>
  <c r="N47" i="2" s="1"/>
  <c r="L48" i="2"/>
  <c r="K48" i="2"/>
  <c r="K47" i="2" s="1"/>
  <c r="I48" i="2"/>
  <c r="H48" i="2"/>
  <c r="H47" i="2" s="1"/>
  <c r="F48" i="2"/>
  <c r="E48" i="2"/>
  <c r="AA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R44" i="2"/>
  <c r="Q44" i="2"/>
  <c r="B44" i="2" s="1"/>
  <c r="P44" i="2"/>
  <c r="M44" i="2"/>
  <c r="J44" i="2"/>
  <c r="G44" i="2"/>
  <c r="AA43" i="2"/>
  <c r="Z43" i="2"/>
  <c r="Z42" i="2" s="1"/>
  <c r="X43" i="2"/>
  <c r="W43" i="2"/>
  <c r="W42" i="2" s="1"/>
  <c r="U43" i="2"/>
  <c r="T43" i="2"/>
  <c r="T42" i="2" s="1"/>
  <c r="Q43" i="2"/>
  <c r="Q42" i="2" s="1"/>
  <c r="O43" i="2"/>
  <c r="N43" i="2"/>
  <c r="N42" i="2" s="1"/>
  <c r="L43" i="2"/>
  <c r="L42" i="2" s="1"/>
  <c r="K43" i="2"/>
  <c r="K42" i="2" s="1"/>
  <c r="I43" i="2"/>
  <c r="H43" i="2"/>
  <c r="H42" i="2" s="1"/>
  <c r="F43" i="2"/>
  <c r="E43" i="2"/>
  <c r="AB41" i="2"/>
  <c r="Y41" i="2"/>
  <c r="V41" i="2"/>
  <c r="S41" i="2"/>
  <c r="P41" i="2"/>
  <c r="M41" i="2"/>
  <c r="J41" i="2"/>
  <c r="G41" i="2"/>
  <c r="C41" i="2"/>
  <c r="B41" i="2"/>
  <c r="AB40" i="2"/>
  <c r="Y40" i="2"/>
  <c r="U40" i="2"/>
  <c r="T40" i="2"/>
  <c r="T37" i="2" s="1"/>
  <c r="T36" i="2" s="1"/>
  <c r="S40" i="2"/>
  <c r="P40" i="2"/>
  <c r="M40" i="2"/>
  <c r="J40" i="2"/>
  <c r="F40" i="2"/>
  <c r="E40" i="2"/>
  <c r="AB39" i="2"/>
  <c r="Y39" i="2"/>
  <c r="V39" i="2"/>
  <c r="S39" i="2"/>
  <c r="P39" i="2"/>
  <c r="M39" i="2"/>
  <c r="J39" i="2"/>
  <c r="G39" i="2"/>
  <c r="C39" i="2"/>
  <c r="B39" i="2"/>
  <c r="AA38" i="2"/>
  <c r="AB38" i="2" s="1"/>
  <c r="Z38" i="2"/>
  <c r="Z37" i="2" s="1"/>
  <c r="Z36" i="2" s="1"/>
  <c r="X38" i="2"/>
  <c r="W38" i="2"/>
  <c r="W37" i="2" s="1"/>
  <c r="W36" i="2" s="1"/>
  <c r="V38" i="2"/>
  <c r="S38" i="2"/>
  <c r="P38" i="2"/>
  <c r="M38" i="2"/>
  <c r="J38" i="2"/>
  <c r="G38" i="2"/>
  <c r="U37" i="2"/>
  <c r="R37" i="2"/>
  <c r="R36" i="2" s="1"/>
  <c r="Q37" i="2"/>
  <c r="Q36" i="2" s="1"/>
  <c r="O37" i="2"/>
  <c r="N37" i="2"/>
  <c r="N36" i="2" s="1"/>
  <c r="L37" i="2"/>
  <c r="K37" i="2"/>
  <c r="K36" i="2" s="1"/>
  <c r="I37" i="2"/>
  <c r="H37" i="2"/>
  <c r="H36" i="2" s="1"/>
  <c r="E37" i="2"/>
  <c r="AA35" i="2"/>
  <c r="AA23" i="2" s="1"/>
  <c r="Z35" i="2"/>
  <c r="X35" i="2"/>
  <c r="X23" i="2" s="1"/>
  <c r="W35" i="2"/>
  <c r="W23" i="2" s="1"/>
  <c r="W22" i="2" s="1"/>
  <c r="U35" i="2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AB33" i="2"/>
  <c r="Y33" i="2"/>
  <c r="U33" i="2"/>
  <c r="C33" i="2" s="1"/>
  <c r="T33" i="2"/>
  <c r="B33" i="2" s="1"/>
  <c r="S33" i="2"/>
  <c r="P33" i="2"/>
  <c r="M33" i="2"/>
  <c r="J33" i="2"/>
  <c r="G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Z23" i="2"/>
  <c r="Z22" i="2" s="1"/>
  <c r="U23" i="2"/>
  <c r="T23" i="2"/>
  <c r="T22" i="2" s="1"/>
  <c r="R23" i="2"/>
  <c r="Q23" i="2"/>
  <c r="Q22" i="2" s="1"/>
  <c r="O23" i="2"/>
  <c r="N23" i="2"/>
  <c r="N22" i="2" s="1"/>
  <c r="L23" i="2"/>
  <c r="K23" i="2"/>
  <c r="K22" i="2" s="1"/>
  <c r="I23" i="2"/>
  <c r="H23" i="2"/>
  <c r="H22" i="2" s="1"/>
  <c r="L22" i="2"/>
  <c r="AB21" i="2"/>
  <c r="Y21" i="2"/>
  <c r="V21" i="2"/>
  <c r="S21" i="2"/>
  <c r="P21" i="2"/>
  <c r="M21" i="2"/>
  <c r="I21" i="2"/>
  <c r="I11" i="2" s="1"/>
  <c r="I10" i="2" s="1"/>
  <c r="H21" i="2"/>
  <c r="H11" i="2" s="1"/>
  <c r="G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E19" i="2"/>
  <c r="B19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M17" i="2" s="1"/>
  <c r="J17" i="2"/>
  <c r="G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W11" i="2"/>
  <c r="W10" i="2" s="1"/>
  <c r="U11" i="2"/>
  <c r="U10" i="2" s="1"/>
  <c r="T11" i="2"/>
  <c r="T10" i="2" s="1"/>
  <c r="R11" i="2"/>
  <c r="Q11" i="2"/>
  <c r="Q10" i="2" s="1"/>
  <c r="O11" i="2"/>
  <c r="N11" i="2"/>
  <c r="N10" i="2" s="1"/>
  <c r="K11" i="2"/>
  <c r="K10" i="2" s="1"/>
  <c r="F11" i="2"/>
  <c r="L255" i="2" l="1"/>
  <c r="J187" i="2"/>
  <c r="P187" i="2"/>
  <c r="G194" i="2"/>
  <c r="S194" i="2"/>
  <c r="AB80" i="2"/>
  <c r="C84" i="2"/>
  <c r="S84" i="2"/>
  <c r="G93" i="2"/>
  <c r="V93" i="2"/>
  <c r="G95" i="2"/>
  <c r="K104" i="2"/>
  <c r="T104" i="2"/>
  <c r="G143" i="2"/>
  <c r="M143" i="2"/>
  <c r="G155" i="2"/>
  <c r="M155" i="2"/>
  <c r="V155" i="2"/>
  <c r="K154" i="2"/>
  <c r="G183" i="2"/>
  <c r="V197" i="2"/>
  <c r="T83" i="2"/>
  <c r="Z83" i="2"/>
  <c r="P224" i="2"/>
  <c r="V224" i="2"/>
  <c r="J240" i="2"/>
  <c r="B214" i="2"/>
  <c r="T56" i="2"/>
  <c r="T55" i="2" s="1"/>
  <c r="T9" i="2" s="1"/>
  <c r="AB147" i="2"/>
  <c r="J166" i="2"/>
  <c r="P166" i="2"/>
  <c r="P237" i="2"/>
  <c r="P229" i="2"/>
  <c r="G237" i="2"/>
  <c r="V205" i="2"/>
  <c r="J243" i="2"/>
  <c r="P243" i="2"/>
  <c r="Y246" i="2"/>
  <c r="D63" i="2"/>
  <c r="Y187" i="2"/>
  <c r="P119" i="2"/>
  <c r="D130" i="2"/>
  <c r="D137" i="2"/>
  <c r="G224" i="2"/>
  <c r="Z245" i="2"/>
  <c r="G252" i="2"/>
  <c r="R245" i="2"/>
  <c r="D45" i="2"/>
  <c r="D65" i="2"/>
  <c r="S201" i="2"/>
  <c r="D30" i="2"/>
  <c r="AA104" i="2"/>
  <c r="D114" i="2"/>
  <c r="J116" i="2"/>
  <c r="D169" i="2"/>
  <c r="V237" i="2"/>
  <c r="AB237" i="2"/>
  <c r="J248" i="2"/>
  <c r="H245" i="2"/>
  <c r="P252" i="2"/>
  <c r="J257" i="2"/>
  <c r="X22" i="2"/>
  <c r="Y22" i="2" s="1"/>
  <c r="Y23" i="2"/>
  <c r="F56" i="2"/>
  <c r="G56" i="2" s="1"/>
  <c r="P116" i="2"/>
  <c r="V116" i="2"/>
  <c r="M139" i="2"/>
  <c r="S139" i="2"/>
  <c r="J143" i="2"/>
  <c r="Y143" i="2"/>
  <c r="E138" i="2"/>
  <c r="D159" i="2"/>
  <c r="D163" i="2"/>
  <c r="D168" i="2"/>
  <c r="J194" i="2"/>
  <c r="G214" i="2"/>
  <c r="D214" i="2" s="1"/>
  <c r="D233" i="2"/>
  <c r="D235" i="2"/>
  <c r="C237" i="2"/>
  <c r="Q223" i="2"/>
  <c r="K240" i="2"/>
  <c r="K223" i="2" s="1"/>
  <c r="AB240" i="2"/>
  <c r="V248" i="2"/>
  <c r="J260" i="2"/>
  <c r="P261" i="2"/>
  <c r="AB261" i="2"/>
  <c r="G264" i="2"/>
  <c r="P271" i="2"/>
  <c r="S36" i="2"/>
  <c r="D17" i="2"/>
  <c r="V34" i="2"/>
  <c r="Y35" i="2"/>
  <c r="AB56" i="2"/>
  <c r="I69" i="2"/>
  <c r="I68" i="2" s="1"/>
  <c r="Y95" i="2"/>
  <c r="P100" i="2"/>
  <c r="C35" i="2"/>
  <c r="B61" i="2"/>
  <c r="G79" i="2"/>
  <c r="S79" i="2"/>
  <c r="C88" i="2"/>
  <c r="AB187" i="2"/>
  <c r="J201" i="2"/>
  <c r="V201" i="2"/>
  <c r="S205" i="2"/>
  <c r="S209" i="2"/>
  <c r="S229" i="2"/>
  <c r="Y243" i="2"/>
  <c r="T245" i="2"/>
  <c r="V252" i="2"/>
  <c r="AB252" i="2"/>
  <c r="Y257" i="2"/>
  <c r="V61" i="2"/>
  <c r="D61" i="2" s="1"/>
  <c r="D51" i="2"/>
  <c r="H56" i="2"/>
  <c r="H55" i="2" s="1"/>
  <c r="G67" i="2"/>
  <c r="C67" i="2"/>
  <c r="J88" i="2"/>
  <c r="P90" i="2"/>
  <c r="D118" i="2"/>
  <c r="J119" i="2"/>
  <c r="W104" i="2"/>
  <c r="N104" i="2"/>
  <c r="D133" i="2"/>
  <c r="L138" i="2"/>
  <c r="J147" i="2"/>
  <c r="Y194" i="2"/>
  <c r="B201" i="2"/>
  <c r="M201" i="2"/>
  <c r="J224" i="2"/>
  <c r="M261" i="2"/>
  <c r="O270" i="2"/>
  <c r="P270" i="2" s="1"/>
  <c r="P55" i="2"/>
  <c r="AB11" i="2"/>
  <c r="D13" i="2"/>
  <c r="C17" i="2"/>
  <c r="G19" i="2"/>
  <c r="D19" i="2" s="1"/>
  <c r="D20" i="2"/>
  <c r="J23" i="2"/>
  <c r="S37" i="2"/>
  <c r="Y43" i="2"/>
  <c r="AA55" i="2"/>
  <c r="P56" i="2"/>
  <c r="L56" i="2"/>
  <c r="L55" i="2" s="1"/>
  <c r="M55" i="2" s="1"/>
  <c r="D58" i="2"/>
  <c r="J105" i="2"/>
  <c r="I104" i="2"/>
  <c r="I209" i="2"/>
  <c r="J209" i="2" s="1"/>
  <c r="J216" i="2"/>
  <c r="D12" i="2"/>
  <c r="D18" i="2"/>
  <c r="D27" i="2"/>
  <c r="E56" i="2"/>
  <c r="E55" i="2" s="1"/>
  <c r="Y56" i="2"/>
  <c r="C61" i="2"/>
  <c r="V69" i="2"/>
  <c r="U68" i="2"/>
  <c r="D77" i="2"/>
  <c r="S88" i="2"/>
  <c r="B98" i="2"/>
  <c r="K95" i="2"/>
  <c r="L105" i="2"/>
  <c r="C105" i="2" s="1"/>
  <c r="R104" i="2"/>
  <c r="D108" i="2"/>
  <c r="B116" i="2"/>
  <c r="D125" i="2"/>
  <c r="H154" i="2"/>
  <c r="N154" i="2"/>
  <c r="W154" i="2"/>
  <c r="R223" i="2"/>
  <c r="M257" i="2"/>
  <c r="K256" i="2"/>
  <c r="D26" i="2"/>
  <c r="L11" i="2"/>
  <c r="M11" i="2" s="1"/>
  <c r="S11" i="2"/>
  <c r="M23" i="2"/>
  <c r="S23" i="2"/>
  <c r="G34" i="2"/>
  <c r="AB47" i="2"/>
  <c r="P47" i="2"/>
  <c r="AB48" i="2"/>
  <c r="D52" i="2"/>
  <c r="M67" i="2"/>
  <c r="H69" i="2"/>
  <c r="H68" i="2" s="1"/>
  <c r="J68" i="2" s="1"/>
  <c r="V80" i="2"/>
  <c r="U79" i="2"/>
  <c r="D85" i="2"/>
  <c r="D86" i="2"/>
  <c r="D89" i="2"/>
  <c r="B90" i="2"/>
  <c r="Z92" i="2"/>
  <c r="B103" i="2"/>
  <c r="T100" i="2"/>
  <c r="T92" i="2" s="1"/>
  <c r="H104" i="2"/>
  <c r="D180" i="2"/>
  <c r="M205" i="2"/>
  <c r="D215" i="2"/>
  <c r="G242" i="2"/>
  <c r="C242" i="2"/>
  <c r="G84" i="2"/>
  <c r="F83" i="2"/>
  <c r="S93" i="2"/>
  <c r="R92" i="2"/>
  <c r="D178" i="2"/>
  <c r="B183" i="2"/>
  <c r="D249" i="2"/>
  <c r="K267" i="2"/>
  <c r="K266" i="2" s="1"/>
  <c r="B269" i="2"/>
  <c r="D32" i="2"/>
  <c r="B34" i="2"/>
  <c r="J37" i="2"/>
  <c r="P37" i="2"/>
  <c r="Y38" i="2"/>
  <c r="D38" i="2" s="1"/>
  <c r="V40" i="2"/>
  <c r="G43" i="2"/>
  <c r="M43" i="2"/>
  <c r="G48" i="2"/>
  <c r="M48" i="2"/>
  <c r="S48" i="2"/>
  <c r="Y48" i="2"/>
  <c r="M66" i="2"/>
  <c r="J69" i="2"/>
  <c r="Y69" i="2"/>
  <c r="D73" i="2"/>
  <c r="D81" i="2"/>
  <c r="B84" i="2"/>
  <c r="N83" i="2"/>
  <c r="Y84" i="2"/>
  <c r="AB88" i="2"/>
  <c r="J93" i="2"/>
  <c r="S96" i="2"/>
  <c r="D96" i="2" s="1"/>
  <c r="D99" i="2"/>
  <c r="AB100" i="2"/>
  <c r="B105" i="2"/>
  <c r="D112" i="2"/>
  <c r="D113" i="2"/>
  <c r="M116" i="2"/>
  <c r="Y116" i="2"/>
  <c r="AB119" i="2"/>
  <c r="D127" i="2"/>
  <c r="D141" i="2"/>
  <c r="P147" i="2"/>
  <c r="S160" i="2"/>
  <c r="D160" i="2" s="1"/>
  <c r="V166" i="2"/>
  <c r="S183" i="2"/>
  <c r="Y183" i="2"/>
  <c r="P194" i="2"/>
  <c r="M197" i="2"/>
  <c r="Y197" i="2"/>
  <c r="AB205" i="2"/>
  <c r="D206" i="2"/>
  <c r="B243" i="2"/>
  <c r="X245" i="2"/>
  <c r="D253" i="2"/>
  <c r="J264" i="2"/>
  <c r="V266" i="2"/>
  <c r="S270" i="2"/>
  <c r="D135" i="2"/>
  <c r="D136" i="2"/>
  <c r="T154" i="2"/>
  <c r="D156" i="2"/>
  <c r="Y166" i="2"/>
  <c r="D174" i="2"/>
  <c r="D177" i="2"/>
  <c r="R187" i="2"/>
  <c r="S187" i="2" s="1"/>
  <c r="C188" i="2"/>
  <c r="Y201" i="2"/>
  <c r="B205" i="2"/>
  <c r="Y205" i="2"/>
  <c r="D207" i="2"/>
  <c r="D211" i="2"/>
  <c r="I223" i="2"/>
  <c r="Z223" i="2"/>
  <c r="M246" i="2"/>
  <c r="B267" i="2"/>
  <c r="J267" i="2"/>
  <c r="V267" i="2"/>
  <c r="D272" i="2"/>
  <c r="M90" i="2"/>
  <c r="Y90" i="2"/>
  <c r="N92" i="2"/>
  <c r="Y93" i="2"/>
  <c r="V95" i="2"/>
  <c r="G100" i="2"/>
  <c r="P105" i="2"/>
  <c r="D107" i="2"/>
  <c r="J132" i="2"/>
  <c r="P132" i="2"/>
  <c r="V132" i="2"/>
  <c r="AB132" i="2"/>
  <c r="H138" i="2"/>
  <c r="N138" i="2"/>
  <c r="G147" i="2"/>
  <c r="V147" i="2"/>
  <c r="D151" i="2"/>
  <c r="D152" i="2"/>
  <c r="D161" i="2"/>
  <c r="D165" i="2"/>
  <c r="B166" i="2"/>
  <c r="D192" i="2"/>
  <c r="D200" i="2"/>
  <c r="D225" i="2"/>
  <c r="D226" i="2"/>
  <c r="N223" i="2"/>
  <c r="AB243" i="2"/>
  <c r="N245" i="2"/>
  <c r="D251" i="2"/>
  <c r="T255" i="2"/>
  <c r="D259" i="2"/>
  <c r="D34" i="2"/>
  <c r="V68" i="2"/>
  <c r="Q83" i="2"/>
  <c r="Y139" i="2"/>
  <c r="X138" i="2"/>
  <c r="B23" i="2"/>
  <c r="V23" i="2"/>
  <c r="D31" i="2"/>
  <c r="M37" i="2"/>
  <c r="D50" i="2"/>
  <c r="G60" i="2"/>
  <c r="D60" i="2" s="1"/>
  <c r="D74" i="2"/>
  <c r="G80" i="2"/>
  <c r="M80" i="2"/>
  <c r="J84" i="2"/>
  <c r="P84" i="2"/>
  <c r="G88" i="2"/>
  <c r="M88" i="2"/>
  <c r="G90" i="2"/>
  <c r="S90" i="2"/>
  <c r="P93" i="2"/>
  <c r="D97" i="2"/>
  <c r="D101" i="2"/>
  <c r="G116" i="2"/>
  <c r="AB116" i="2"/>
  <c r="C132" i="2"/>
  <c r="AB155" i="2"/>
  <c r="AA154" i="2"/>
  <c r="E256" i="2"/>
  <c r="B257" i="2"/>
  <c r="P11" i="2"/>
  <c r="Z9" i="2"/>
  <c r="D15" i="2"/>
  <c r="B21" i="2"/>
  <c r="J21" i="2"/>
  <c r="D21" i="2" s="1"/>
  <c r="F23" i="2"/>
  <c r="G23" i="2" s="1"/>
  <c r="AB23" i="2"/>
  <c r="D24" i="2"/>
  <c r="D29" i="2"/>
  <c r="B35" i="2"/>
  <c r="AB35" i="2"/>
  <c r="AA37" i="2"/>
  <c r="AB37" i="2" s="1"/>
  <c r="X42" i="2"/>
  <c r="Y42" i="2" s="1"/>
  <c r="J43" i="2"/>
  <c r="V43" i="2"/>
  <c r="S44" i="2"/>
  <c r="D44" i="2" s="1"/>
  <c r="B48" i="2"/>
  <c r="P48" i="2"/>
  <c r="V48" i="2"/>
  <c r="D49" i="2"/>
  <c r="D54" i="2"/>
  <c r="C60" i="2"/>
  <c r="AB69" i="2"/>
  <c r="D72" i="2"/>
  <c r="D78" i="2"/>
  <c r="C80" i="2"/>
  <c r="B80" i="2"/>
  <c r="S80" i="2"/>
  <c r="Y80" i="2"/>
  <c r="R83" i="2"/>
  <c r="K83" i="2"/>
  <c r="V84" i="2"/>
  <c r="AB84" i="2"/>
  <c r="D87" i="2"/>
  <c r="Y88" i="2"/>
  <c r="I90" i="2"/>
  <c r="J90" i="2" s="1"/>
  <c r="D91" i="2"/>
  <c r="F92" i="2"/>
  <c r="AB93" i="2"/>
  <c r="M94" i="2"/>
  <c r="D94" i="2" s="1"/>
  <c r="AB95" i="2"/>
  <c r="M98" i="2"/>
  <c r="D98" i="2" s="1"/>
  <c r="E104" i="2"/>
  <c r="O104" i="2"/>
  <c r="X104" i="2"/>
  <c r="Y104" i="2" s="1"/>
  <c r="D111" i="2"/>
  <c r="S116" i="2"/>
  <c r="D117" i="2"/>
  <c r="D120" i="2"/>
  <c r="M119" i="2"/>
  <c r="G132" i="2"/>
  <c r="M132" i="2"/>
  <c r="S132" i="2"/>
  <c r="B139" i="2"/>
  <c r="I138" i="2"/>
  <c r="J138" i="2" s="1"/>
  <c r="J139" i="2"/>
  <c r="V139" i="2"/>
  <c r="V143" i="2"/>
  <c r="M166" i="2"/>
  <c r="B197" i="2"/>
  <c r="F223" i="2"/>
  <c r="F245" i="2"/>
  <c r="AA270" i="2"/>
  <c r="AB270" i="2" s="1"/>
  <c r="AB271" i="2"/>
  <c r="V37" i="2"/>
  <c r="D195" i="2"/>
  <c r="N9" i="2"/>
  <c r="Y11" i="2"/>
  <c r="D16" i="2"/>
  <c r="P23" i="2"/>
  <c r="D25" i="2"/>
  <c r="V35" i="2"/>
  <c r="B37" i="2"/>
  <c r="D39" i="2"/>
  <c r="B40" i="2"/>
  <c r="D41" i="2"/>
  <c r="J48" i="2"/>
  <c r="S56" i="2"/>
  <c r="X68" i="2"/>
  <c r="Y68" i="2" s="1"/>
  <c r="Y119" i="2"/>
  <c r="L245" i="2"/>
  <c r="M252" i="2"/>
  <c r="V11" i="2"/>
  <c r="D14" i="2"/>
  <c r="C21" i="2"/>
  <c r="D28" i="2"/>
  <c r="V33" i="2"/>
  <c r="D33" i="2" s="1"/>
  <c r="B38" i="2"/>
  <c r="G40" i="2"/>
  <c r="B43" i="2"/>
  <c r="P43" i="2"/>
  <c r="AB43" i="2"/>
  <c r="D46" i="2"/>
  <c r="D53" i="2"/>
  <c r="M57" i="2"/>
  <c r="D57" i="2" s="1"/>
  <c r="D62" i="2"/>
  <c r="V64" i="2"/>
  <c r="J66" i="2"/>
  <c r="D70" i="2"/>
  <c r="D71" i="2"/>
  <c r="D75" i="2"/>
  <c r="D76" i="2"/>
  <c r="J80" i="2"/>
  <c r="P80" i="2"/>
  <c r="V79" i="2"/>
  <c r="M84" i="2"/>
  <c r="W83" i="2"/>
  <c r="P88" i="2"/>
  <c r="V88" i="2"/>
  <c r="V90" i="2"/>
  <c r="AB90" i="2"/>
  <c r="K93" i="2"/>
  <c r="W92" i="2"/>
  <c r="J95" i="2"/>
  <c r="P95" i="2"/>
  <c r="M100" i="2"/>
  <c r="S100" i="2"/>
  <c r="Y100" i="2"/>
  <c r="D102" i="2"/>
  <c r="V103" i="2"/>
  <c r="D103" i="2" s="1"/>
  <c r="F104" i="2"/>
  <c r="Y105" i="2"/>
  <c r="C121" i="2"/>
  <c r="M121" i="2"/>
  <c r="D121" i="2" s="1"/>
  <c r="D122" i="2"/>
  <c r="D128" i="2"/>
  <c r="C182" i="2"/>
  <c r="S182" i="2"/>
  <c r="D182" i="2" s="1"/>
  <c r="Q255" i="2"/>
  <c r="V264" i="2"/>
  <c r="C264" i="2"/>
  <c r="U263" i="2"/>
  <c r="V263" i="2" s="1"/>
  <c r="P139" i="2"/>
  <c r="D145" i="2"/>
  <c r="M147" i="2"/>
  <c r="Y147" i="2"/>
  <c r="D150" i="2"/>
  <c r="J155" i="2"/>
  <c r="D162" i="2"/>
  <c r="G166" i="2"/>
  <c r="AB166" i="2"/>
  <c r="D167" i="2"/>
  <c r="D172" i="2"/>
  <c r="D176" i="2"/>
  <c r="AB197" i="2"/>
  <c r="D198" i="2"/>
  <c r="D204" i="2"/>
  <c r="J205" i="2"/>
  <c r="D213" i="2"/>
  <c r="S224" i="2"/>
  <c r="T223" i="2"/>
  <c r="S237" i="2"/>
  <c r="S240" i="2"/>
  <c r="V242" i="2"/>
  <c r="G243" i="2"/>
  <c r="P246" i="2"/>
  <c r="G250" i="2"/>
  <c r="D250" i="2" s="1"/>
  <c r="C250" i="2"/>
  <c r="V257" i="2"/>
  <c r="AB257" i="2"/>
  <c r="AA256" i="2"/>
  <c r="AB256" i="2" s="1"/>
  <c r="G261" i="2"/>
  <c r="F260" i="2"/>
  <c r="G260" i="2" s="1"/>
  <c r="S261" i="2"/>
  <c r="J263" i="2"/>
  <c r="Y266" i="2"/>
  <c r="G271" i="2"/>
  <c r="F270" i="2"/>
  <c r="G270" i="2" s="1"/>
  <c r="V105" i="2"/>
  <c r="Z104" i="2"/>
  <c r="D106" i="2"/>
  <c r="D109" i="2"/>
  <c r="D115" i="2"/>
  <c r="V119" i="2"/>
  <c r="D123" i="2"/>
  <c r="D124" i="2"/>
  <c r="D126" i="2"/>
  <c r="B132" i="2"/>
  <c r="Y132" i="2"/>
  <c r="D134" i="2"/>
  <c r="U138" i="2"/>
  <c r="V138" i="2" s="1"/>
  <c r="G139" i="2"/>
  <c r="K138" i="2"/>
  <c r="AB139" i="2"/>
  <c r="D142" i="2"/>
  <c r="P143" i="2"/>
  <c r="AB143" i="2"/>
  <c r="S144" i="2"/>
  <c r="D144" i="2" s="1"/>
  <c r="D149" i="2"/>
  <c r="P155" i="2"/>
  <c r="Y155" i="2"/>
  <c r="D158" i="2"/>
  <c r="R166" i="2"/>
  <c r="S166" i="2" s="1"/>
  <c r="D171" i="2"/>
  <c r="C172" i="2"/>
  <c r="D175" i="2"/>
  <c r="S179" i="2"/>
  <c r="D179" i="2" s="1"/>
  <c r="D181" i="2"/>
  <c r="J183" i="2"/>
  <c r="O183" i="2"/>
  <c r="P183" i="2" s="1"/>
  <c r="V183" i="2"/>
  <c r="D185" i="2"/>
  <c r="B194" i="2"/>
  <c r="V194" i="2"/>
  <c r="Q196" i="2"/>
  <c r="D199" i="2"/>
  <c r="AB201" i="2"/>
  <c r="D202" i="2"/>
  <c r="D208" i="2"/>
  <c r="E209" i="2"/>
  <c r="E196" i="2" s="1"/>
  <c r="T209" i="2"/>
  <c r="T196" i="2" s="1"/>
  <c r="V212" i="2"/>
  <c r="AB220" i="2"/>
  <c r="D220" i="2" s="1"/>
  <c r="AA209" i="2"/>
  <c r="AA196" i="2" s="1"/>
  <c r="D228" i="2"/>
  <c r="G229" i="2"/>
  <c r="AB229" i="2"/>
  <c r="D238" i="2"/>
  <c r="U240" i="2"/>
  <c r="V240" i="2" s="1"/>
  <c r="B242" i="2"/>
  <c r="E240" i="2"/>
  <c r="G240" i="2" s="1"/>
  <c r="D244" i="2"/>
  <c r="S248" i="2"/>
  <c r="Y252" i="2"/>
  <c r="M256" i="2"/>
  <c r="X256" i="2"/>
  <c r="Y256" i="2" s="1"/>
  <c r="H255" i="2"/>
  <c r="R263" i="2"/>
  <c r="S263" i="2" s="1"/>
  <c r="S264" i="2"/>
  <c r="J266" i="2"/>
  <c r="D268" i="2"/>
  <c r="D129" i="2"/>
  <c r="D131" i="2"/>
  <c r="W138" i="2"/>
  <c r="D140" i="2"/>
  <c r="R143" i="2"/>
  <c r="R138" i="2" s="1"/>
  <c r="S146" i="2"/>
  <c r="D146" i="2" s="1"/>
  <c r="S148" i="2"/>
  <c r="D148" i="2" s="1"/>
  <c r="D153" i="2"/>
  <c r="Z154" i="2"/>
  <c r="D157" i="2"/>
  <c r="D164" i="2"/>
  <c r="D170" i="2"/>
  <c r="D173" i="2"/>
  <c r="M183" i="2"/>
  <c r="D184" i="2"/>
  <c r="B187" i="2"/>
  <c r="D190" i="2"/>
  <c r="D191" i="2"/>
  <c r="J197" i="2"/>
  <c r="D203" i="2"/>
  <c r="C214" i="2"/>
  <c r="F209" i="2"/>
  <c r="D231" i="2"/>
  <c r="D236" i="2"/>
  <c r="R260" i="2"/>
  <c r="S260" i="2" s="1"/>
  <c r="D265" i="2"/>
  <c r="AB267" i="2"/>
  <c r="AA266" i="2"/>
  <c r="AB266" i="2" s="1"/>
  <c r="V187" i="2"/>
  <c r="AB194" i="2"/>
  <c r="N196" i="2"/>
  <c r="AB224" i="2"/>
  <c r="V229" i="2"/>
  <c r="D230" i="2"/>
  <c r="G246" i="2"/>
  <c r="Q245" i="2"/>
  <c r="S245" i="2" s="1"/>
  <c r="AB246" i="2"/>
  <c r="D247" i="2"/>
  <c r="J252" i="2"/>
  <c r="J261" i="2"/>
  <c r="S271" i="2"/>
  <c r="M187" i="2"/>
  <c r="D193" i="2"/>
  <c r="H196" i="2"/>
  <c r="M216" i="2"/>
  <c r="D217" i="2"/>
  <c r="D219" i="2"/>
  <c r="D222" i="2"/>
  <c r="H223" i="2"/>
  <c r="D232" i="2"/>
  <c r="D234" i="2"/>
  <c r="B237" i="2"/>
  <c r="J237" i="2"/>
  <c r="Y237" i="2"/>
  <c r="D239" i="2"/>
  <c r="P240" i="2"/>
  <c r="Y240" i="2"/>
  <c r="C243" i="2"/>
  <c r="B252" i="2"/>
  <c r="D254" i="2"/>
  <c r="U256" i="2"/>
  <c r="V256" i="2" s="1"/>
  <c r="D258" i="2"/>
  <c r="O260" i="2"/>
  <c r="P260" i="2" s="1"/>
  <c r="V260" i="2"/>
  <c r="B261" i="2"/>
  <c r="V261" i="2"/>
  <c r="D262" i="2"/>
  <c r="Y267" i="2"/>
  <c r="AB55" i="2"/>
  <c r="M22" i="2"/>
  <c r="Q9" i="2"/>
  <c r="V10" i="2"/>
  <c r="W9" i="2"/>
  <c r="M42" i="2"/>
  <c r="J11" i="2"/>
  <c r="H10" i="2"/>
  <c r="O10" i="2"/>
  <c r="AA10" i="2"/>
  <c r="C19" i="2"/>
  <c r="R22" i="2"/>
  <c r="S22" i="2" s="1"/>
  <c r="L36" i="2"/>
  <c r="M36" i="2" s="1"/>
  <c r="F42" i="2"/>
  <c r="E47" i="2"/>
  <c r="B47" i="2" s="1"/>
  <c r="I47" i="2"/>
  <c r="J47" i="2" s="1"/>
  <c r="U47" i="2"/>
  <c r="V47" i="2" s="1"/>
  <c r="I55" i="2"/>
  <c r="G64" i="2"/>
  <c r="C66" i="2"/>
  <c r="L10" i="2"/>
  <c r="X10" i="2"/>
  <c r="E11" i="2"/>
  <c r="O22" i="2"/>
  <c r="P22" i="2" s="1"/>
  <c r="AA22" i="2"/>
  <c r="AB22" i="2" s="1"/>
  <c r="E36" i="2"/>
  <c r="B36" i="2" s="1"/>
  <c r="I36" i="2"/>
  <c r="J36" i="2" s="1"/>
  <c r="U36" i="2"/>
  <c r="V36" i="2" s="1"/>
  <c r="F37" i="2"/>
  <c r="C38" i="2"/>
  <c r="O42" i="2"/>
  <c r="P42" i="2" s="1"/>
  <c r="AA42" i="2"/>
  <c r="AB42" i="2" s="1"/>
  <c r="F47" i="2"/>
  <c r="R47" i="2"/>
  <c r="S47" i="2" s="1"/>
  <c r="C48" i="2"/>
  <c r="F55" i="2"/>
  <c r="R55" i="2"/>
  <c r="S55" i="2" s="1"/>
  <c r="K56" i="2"/>
  <c r="K55" i="2" s="1"/>
  <c r="K9" i="2" s="1"/>
  <c r="D59" i="2"/>
  <c r="P69" i="2"/>
  <c r="L69" i="2"/>
  <c r="C69" i="2" s="1"/>
  <c r="F10" i="2"/>
  <c r="R10" i="2"/>
  <c r="C11" i="2"/>
  <c r="E22" i="2"/>
  <c r="B22" i="2" s="1"/>
  <c r="I22" i="2"/>
  <c r="J22" i="2" s="1"/>
  <c r="U22" i="2"/>
  <c r="V22" i="2" s="1"/>
  <c r="C34" i="2"/>
  <c r="O36" i="2"/>
  <c r="P36" i="2" s="1"/>
  <c r="X37" i="2"/>
  <c r="C40" i="2"/>
  <c r="E42" i="2"/>
  <c r="B42" i="2" s="1"/>
  <c r="I42" i="2"/>
  <c r="J42" i="2" s="1"/>
  <c r="U42" i="2"/>
  <c r="V42" i="2" s="1"/>
  <c r="R43" i="2"/>
  <c r="C44" i="2"/>
  <c r="L47" i="2"/>
  <c r="M47" i="2" s="1"/>
  <c r="X47" i="2"/>
  <c r="Y47" i="2" s="1"/>
  <c r="X55" i="2"/>
  <c r="Y55" i="2" s="1"/>
  <c r="U56" i="2"/>
  <c r="G69" i="2"/>
  <c r="F68" i="2"/>
  <c r="S69" i="2"/>
  <c r="R68" i="2"/>
  <c r="S68" i="2" s="1"/>
  <c r="C64" i="2"/>
  <c r="B67" i="2"/>
  <c r="O68" i="2"/>
  <c r="P68" i="2" s="1"/>
  <c r="AA68" i="2"/>
  <c r="AB68" i="2" s="1"/>
  <c r="H79" i="2"/>
  <c r="L79" i="2"/>
  <c r="M79" i="2" s="1"/>
  <c r="X79" i="2"/>
  <c r="Y79" i="2" s="1"/>
  <c r="H83" i="2"/>
  <c r="L83" i="2"/>
  <c r="X83" i="2"/>
  <c r="C90" i="2"/>
  <c r="H92" i="2"/>
  <c r="X92" i="2"/>
  <c r="Q95" i="2"/>
  <c r="B96" i="2"/>
  <c r="J100" i="2"/>
  <c r="S105" i="2"/>
  <c r="AB105" i="2"/>
  <c r="B60" i="2"/>
  <c r="E83" i="2"/>
  <c r="U83" i="2"/>
  <c r="B88" i="2"/>
  <c r="E92" i="2"/>
  <c r="I92" i="2"/>
  <c r="C94" i="2"/>
  <c r="C98" i="2"/>
  <c r="U104" i="2"/>
  <c r="D110" i="2"/>
  <c r="G105" i="2"/>
  <c r="O79" i="2"/>
  <c r="P79" i="2" s="1"/>
  <c r="AA79" i="2"/>
  <c r="AB79" i="2" s="1"/>
  <c r="O83" i="2"/>
  <c r="AA83" i="2"/>
  <c r="O92" i="2"/>
  <c r="AA92" i="2"/>
  <c r="L93" i="2"/>
  <c r="L95" i="2"/>
  <c r="U100" i="2"/>
  <c r="C119" i="2"/>
  <c r="Q119" i="2"/>
  <c r="S119" i="2" s="1"/>
  <c r="B125" i="2"/>
  <c r="O138" i="2"/>
  <c r="AA138" i="2"/>
  <c r="AB138" i="2" s="1"/>
  <c r="E154" i="2"/>
  <c r="I154" i="2"/>
  <c r="U154" i="2"/>
  <c r="R155" i="2"/>
  <c r="C155" i="2" s="1"/>
  <c r="C160" i="2"/>
  <c r="C179" i="2"/>
  <c r="C181" i="2"/>
  <c r="D189" i="2"/>
  <c r="C194" i="2"/>
  <c r="M194" i="2"/>
  <c r="G197" i="2"/>
  <c r="C197" i="2"/>
  <c r="F196" i="2"/>
  <c r="P197" i="2"/>
  <c r="G201" i="2"/>
  <c r="C201" i="2"/>
  <c r="P201" i="2"/>
  <c r="G205" i="2"/>
  <c r="C205" i="2"/>
  <c r="P205" i="2"/>
  <c r="P209" i="2"/>
  <c r="Y212" i="2"/>
  <c r="B224" i="2"/>
  <c r="B229" i="2"/>
  <c r="J229" i="2"/>
  <c r="X223" i="2"/>
  <c r="Y229" i="2"/>
  <c r="Q143" i="2"/>
  <c r="Q147" i="2"/>
  <c r="B147" i="2" s="1"/>
  <c r="F154" i="2"/>
  <c r="AB183" i="2"/>
  <c r="D188" i="2"/>
  <c r="Z196" i="2"/>
  <c r="D210" i="2"/>
  <c r="B216" i="2"/>
  <c r="K209" i="2"/>
  <c r="G221" i="2"/>
  <c r="D221" i="2" s="1"/>
  <c r="C221" i="2"/>
  <c r="C224" i="2"/>
  <c r="M224" i="2"/>
  <c r="D227" i="2"/>
  <c r="G187" i="2"/>
  <c r="S197" i="2"/>
  <c r="R196" i="2"/>
  <c r="U209" i="2"/>
  <c r="V218" i="2"/>
  <c r="D218" i="2" s="1"/>
  <c r="C229" i="2"/>
  <c r="M229" i="2"/>
  <c r="W223" i="2"/>
  <c r="C116" i="2"/>
  <c r="F138" i="2"/>
  <c r="C139" i="2"/>
  <c r="C143" i="2"/>
  <c r="C147" i="2"/>
  <c r="L154" i="2"/>
  <c r="X154" i="2"/>
  <c r="Q155" i="2"/>
  <c r="Q154" i="2" s="1"/>
  <c r="P186" i="2"/>
  <c r="D186" i="2" s="1"/>
  <c r="B212" i="2"/>
  <c r="W209" i="2"/>
  <c r="W196" i="2" s="1"/>
  <c r="C218" i="2"/>
  <c r="Y224" i="2"/>
  <c r="O245" i="2"/>
  <c r="P248" i="2"/>
  <c r="J256" i="2"/>
  <c r="I255" i="2"/>
  <c r="S257" i="2"/>
  <c r="R256" i="2"/>
  <c r="C269" i="2"/>
  <c r="L267" i="2"/>
  <c r="C267" i="2" s="1"/>
  <c r="M269" i="2"/>
  <c r="D269" i="2" s="1"/>
  <c r="J271" i="2"/>
  <c r="B271" i="2"/>
  <c r="H270" i="2"/>
  <c r="J270" i="2" s="1"/>
  <c r="Y271" i="2"/>
  <c r="X270" i="2"/>
  <c r="Y270" i="2" s="1"/>
  <c r="O223" i="2"/>
  <c r="AA223" i="2"/>
  <c r="M237" i="2"/>
  <c r="L240" i="2"/>
  <c r="M241" i="2"/>
  <c r="D241" i="2" s="1"/>
  <c r="M243" i="2"/>
  <c r="V243" i="2"/>
  <c r="S246" i="2"/>
  <c r="K245" i="2"/>
  <c r="M245" i="2" s="1"/>
  <c r="M248" i="2"/>
  <c r="P256" i="2"/>
  <c r="N255" i="2"/>
  <c r="P264" i="2"/>
  <c r="O263" i="2"/>
  <c r="P263" i="2" s="1"/>
  <c r="G267" i="2"/>
  <c r="F266" i="2"/>
  <c r="S267" i="2"/>
  <c r="R266" i="2"/>
  <c r="S266" i="2" s="1"/>
  <c r="V271" i="2"/>
  <c r="T270" i="2"/>
  <c r="V270" i="2" s="1"/>
  <c r="O196" i="2"/>
  <c r="L209" i="2"/>
  <c r="X209" i="2"/>
  <c r="C212" i="2"/>
  <c r="C216" i="2"/>
  <c r="S243" i="2"/>
  <c r="C246" i="2"/>
  <c r="J246" i="2"/>
  <c r="I245" i="2"/>
  <c r="J245" i="2" s="1"/>
  <c r="AA245" i="2"/>
  <c r="AB248" i="2"/>
  <c r="S252" i="2"/>
  <c r="G257" i="2"/>
  <c r="C257" i="2"/>
  <c r="F256" i="2"/>
  <c r="P257" i="2"/>
  <c r="B260" i="2"/>
  <c r="AB260" i="2"/>
  <c r="Y261" i="2"/>
  <c r="X260" i="2"/>
  <c r="G263" i="2"/>
  <c r="B264" i="2"/>
  <c r="M264" i="2"/>
  <c r="K263" i="2"/>
  <c r="AB264" i="2"/>
  <c r="AA263" i="2"/>
  <c r="AB263" i="2" s="1"/>
  <c r="P267" i="2"/>
  <c r="N266" i="2"/>
  <c r="B246" i="2"/>
  <c r="V246" i="2"/>
  <c r="U245" i="2"/>
  <c r="C248" i="2"/>
  <c r="W245" i="2"/>
  <c r="Y248" i="2"/>
  <c r="E248" i="2"/>
  <c r="E245" i="2" s="1"/>
  <c r="B250" i="2"/>
  <c r="Z255" i="2"/>
  <c r="Y264" i="2"/>
  <c r="W263" i="2"/>
  <c r="Y263" i="2" s="1"/>
  <c r="M271" i="2"/>
  <c r="L270" i="2"/>
  <c r="C252" i="2"/>
  <c r="C261" i="2"/>
  <c r="C271" i="2"/>
  <c r="P92" i="2" l="1"/>
  <c r="J55" i="2"/>
  <c r="P104" i="2"/>
  <c r="AB223" i="2"/>
  <c r="I196" i="2"/>
  <c r="Y138" i="2"/>
  <c r="AB104" i="2"/>
  <c r="J56" i="2"/>
  <c r="B256" i="2"/>
  <c r="V104" i="2"/>
  <c r="D216" i="2"/>
  <c r="P245" i="2"/>
  <c r="D67" i="2"/>
  <c r="Y154" i="2"/>
  <c r="S223" i="2"/>
  <c r="B100" i="2"/>
  <c r="K92" i="2"/>
  <c r="C166" i="2"/>
  <c r="M138" i="2"/>
  <c r="B266" i="2"/>
  <c r="B95" i="2"/>
  <c r="Y245" i="2"/>
  <c r="B69" i="2"/>
  <c r="B68" i="2"/>
  <c r="O255" i="2"/>
  <c r="P255" i="2" s="1"/>
  <c r="C187" i="2"/>
  <c r="D40" i="2"/>
  <c r="V245" i="2"/>
  <c r="E255" i="2"/>
  <c r="AB154" i="2"/>
  <c r="D64" i="2"/>
  <c r="S83" i="2"/>
  <c r="G154" i="2"/>
  <c r="AB245" i="2"/>
  <c r="AB209" i="2"/>
  <c r="G209" i="2"/>
  <c r="U255" i="2"/>
  <c r="V255" i="2" s="1"/>
  <c r="D119" i="2"/>
  <c r="C23" i="2"/>
  <c r="B270" i="2"/>
  <c r="Z82" i="2"/>
  <c r="J196" i="2"/>
  <c r="D212" i="2"/>
  <c r="D242" i="2"/>
  <c r="F22" i="2"/>
  <c r="G22" i="2" s="1"/>
  <c r="D22" i="2" s="1"/>
  <c r="G104" i="2"/>
  <c r="D237" i="2"/>
  <c r="S196" i="2"/>
  <c r="I83" i="2"/>
  <c r="C83" i="2" s="1"/>
  <c r="D35" i="2"/>
  <c r="D139" i="2"/>
  <c r="D48" i="2"/>
  <c r="D116" i="2"/>
  <c r="J104" i="2"/>
  <c r="D261" i="2"/>
  <c r="H82" i="2"/>
  <c r="Q104" i="2"/>
  <c r="B104" i="2" s="1"/>
  <c r="D66" i="2"/>
  <c r="M105" i="2"/>
  <c r="L104" i="2"/>
  <c r="M104" i="2" s="1"/>
  <c r="V154" i="2"/>
  <c r="P223" i="2"/>
  <c r="M154" i="2"/>
  <c r="P138" i="2"/>
  <c r="AB92" i="2"/>
  <c r="G83" i="2"/>
  <c r="B55" i="2"/>
  <c r="J223" i="2"/>
  <c r="N82" i="2"/>
  <c r="D23" i="2"/>
  <c r="D80" i="2"/>
  <c r="B119" i="2"/>
  <c r="D271" i="2"/>
  <c r="W255" i="2"/>
  <c r="D84" i="2"/>
  <c r="C245" i="2"/>
  <c r="D243" i="2"/>
  <c r="P266" i="2"/>
  <c r="C263" i="2"/>
  <c r="J154" i="2"/>
  <c r="O154" i="2"/>
  <c r="O82" i="2" s="1"/>
  <c r="C260" i="2"/>
  <c r="AA255" i="2"/>
  <c r="AB255" i="2" s="1"/>
  <c r="D252" i="2"/>
  <c r="D246" i="2"/>
  <c r="AB196" i="2"/>
  <c r="W82" i="2"/>
  <c r="C183" i="2"/>
  <c r="D224" i="2"/>
  <c r="F82" i="2"/>
  <c r="B93" i="2"/>
  <c r="Y92" i="2"/>
  <c r="AA36" i="2"/>
  <c r="AB36" i="2" s="1"/>
  <c r="M56" i="2"/>
  <c r="P154" i="2"/>
  <c r="E223" i="2"/>
  <c r="G223" i="2" s="1"/>
  <c r="D132" i="2"/>
  <c r="D90" i="2"/>
  <c r="D88" i="2"/>
  <c r="C209" i="2"/>
  <c r="D264" i="2"/>
  <c r="D257" i="2"/>
  <c r="P196" i="2"/>
  <c r="J255" i="2"/>
  <c r="B209" i="2"/>
  <c r="D229" i="2"/>
  <c r="B155" i="2"/>
  <c r="T82" i="2"/>
  <c r="I9" i="2"/>
  <c r="H9" i="2"/>
  <c r="U223" i="2"/>
  <c r="V223" i="2" s="1"/>
  <c r="B240" i="2"/>
  <c r="D166" i="2"/>
  <c r="B245" i="2"/>
  <c r="G245" i="2"/>
  <c r="G196" i="2"/>
  <c r="U92" i="2"/>
  <c r="V92" i="2" s="1"/>
  <c r="V100" i="2"/>
  <c r="D100" i="2" s="1"/>
  <c r="D194" i="2"/>
  <c r="M240" i="2"/>
  <c r="D240" i="2" s="1"/>
  <c r="C240" i="2"/>
  <c r="S256" i="2"/>
  <c r="R255" i="2"/>
  <c r="S255" i="2" s="1"/>
  <c r="V209" i="2"/>
  <c r="U196" i="2"/>
  <c r="V196" i="2" s="1"/>
  <c r="B143" i="2"/>
  <c r="Q138" i="2"/>
  <c r="B138" i="2" s="1"/>
  <c r="D201" i="2"/>
  <c r="C95" i="2"/>
  <c r="M95" i="2"/>
  <c r="C79" i="2"/>
  <c r="S95" i="2"/>
  <c r="Q92" i="2"/>
  <c r="Y37" i="2"/>
  <c r="X36" i="2"/>
  <c r="Y36" i="2" s="1"/>
  <c r="S10" i="2"/>
  <c r="C100" i="2"/>
  <c r="B11" i="2"/>
  <c r="E10" i="2"/>
  <c r="G10" i="2" s="1"/>
  <c r="G42" i="2"/>
  <c r="C22" i="2"/>
  <c r="B56" i="2"/>
  <c r="S43" i="2"/>
  <c r="D43" i="2" s="1"/>
  <c r="R42" i="2"/>
  <c r="S42" i="2" s="1"/>
  <c r="M270" i="2"/>
  <c r="D270" i="2" s="1"/>
  <c r="C270" i="2"/>
  <c r="Y260" i="2"/>
  <c r="D260" i="2" s="1"/>
  <c r="X255" i="2"/>
  <c r="Y255" i="2" s="1"/>
  <c r="Y209" i="2"/>
  <c r="X196" i="2"/>
  <c r="Y196" i="2" s="1"/>
  <c r="G266" i="2"/>
  <c r="M267" i="2"/>
  <c r="D267" i="2" s="1"/>
  <c r="L266" i="2"/>
  <c r="M266" i="2" s="1"/>
  <c r="G138" i="2"/>
  <c r="C138" i="2"/>
  <c r="L223" i="2"/>
  <c r="D187" i="2"/>
  <c r="D205" i="2"/>
  <c r="D197" i="2"/>
  <c r="B154" i="2"/>
  <c r="C93" i="2"/>
  <c r="M93" i="2"/>
  <c r="D93" i="2" s="1"/>
  <c r="L92" i="2"/>
  <c r="M92" i="2" s="1"/>
  <c r="AB83" i="2"/>
  <c r="AA82" i="2"/>
  <c r="S147" i="2"/>
  <c r="D147" i="2" s="1"/>
  <c r="V83" i="2"/>
  <c r="S143" i="2"/>
  <c r="D143" i="2" s="1"/>
  <c r="Y83" i="2"/>
  <c r="G92" i="2"/>
  <c r="G68" i="2"/>
  <c r="V56" i="2"/>
  <c r="U55" i="2"/>
  <c r="V55" i="2" s="1"/>
  <c r="C10" i="2"/>
  <c r="C56" i="2"/>
  <c r="Y10" i="2"/>
  <c r="G11" i="2"/>
  <c r="D11" i="2" s="1"/>
  <c r="B248" i="2"/>
  <c r="G248" i="2"/>
  <c r="D248" i="2" s="1"/>
  <c r="M263" i="2"/>
  <c r="D263" i="2" s="1"/>
  <c r="K255" i="2"/>
  <c r="M255" i="2" s="1"/>
  <c r="B263" i="2"/>
  <c r="G256" i="2"/>
  <c r="C256" i="2"/>
  <c r="F255" i="2"/>
  <c r="M209" i="2"/>
  <c r="L196" i="2"/>
  <c r="D183" i="2"/>
  <c r="Y223" i="2"/>
  <c r="K196" i="2"/>
  <c r="S155" i="2"/>
  <c r="R154" i="2"/>
  <c r="R82" i="2" s="1"/>
  <c r="P83" i="2"/>
  <c r="D105" i="2"/>
  <c r="J92" i="2"/>
  <c r="M83" i="2"/>
  <c r="J79" i="2"/>
  <c r="D79" i="2" s="1"/>
  <c r="B79" i="2"/>
  <c r="M69" i="2"/>
  <c r="D69" i="2" s="1"/>
  <c r="L68" i="2"/>
  <c r="M68" i="2" s="1"/>
  <c r="G47" i="2"/>
  <c r="D47" i="2" s="1"/>
  <c r="C47" i="2"/>
  <c r="G37" i="2"/>
  <c r="C37" i="2"/>
  <c r="F36" i="2"/>
  <c r="M10" i="2"/>
  <c r="AB10" i="2"/>
  <c r="J10" i="2"/>
  <c r="B83" i="2"/>
  <c r="G55" i="2"/>
  <c r="C43" i="2"/>
  <c r="P10" i="2"/>
  <c r="O9" i="2"/>
  <c r="D56" i="2" l="1"/>
  <c r="B92" i="2"/>
  <c r="I82" i="2"/>
  <c r="AB82" i="2"/>
  <c r="D37" i="2"/>
  <c r="D245" i="2"/>
  <c r="J9" i="2"/>
  <c r="J83" i="2"/>
  <c r="D83" i="2" s="1"/>
  <c r="D55" i="2"/>
  <c r="D256" i="2"/>
  <c r="D42" i="2"/>
  <c r="P82" i="2"/>
  <c r="S104" i="2"/>
  <c r="J82" i="2"/>
  <c r="X82" i="2"/>
  <c r="Y82" i="2" s="1"/>
  <c r="D104" i="2"/>
  <c r="C104" i="2"/>
  <c r="D209" i="2"/>
  <c r="D68" i="2"/>
  <c r="B223" i="2"/>
  <c r="D10" i="2"/>
  <c r="U82" i="2"/>
  <c r="V82" i="2" s="1"/>
  <c r="E82" i="2"/>
  <c r="G82" i="2" s="1"/>
  <c r="AA9" i="2"/>
  <c r="C196" i="2"/>
  <c r="C42" i="2"/>
  <c r="P9" i="2"/>
  <c r="G36" i="2"/>
  <c r="D36" i="2" s="1"/>
  <c r="C36" i="2"/>
  <c r="G255" i="2"/>
  <c r="D255" i="2" s="1"/>
  <c r="C255" i="2"/>
  <c r="B255" i="2"/>
  <c r="S138" i="2"/>
  <c r="D138" i="2" s="1"/>
  <c r="L9" i="2"/>
  <c r="F9" i="2"/>
  <c r="D266" i="2"/>
  <c r="D95" i="2"/>
  <c r="K82" i="2"/>
  <c r="B196" i="2"/>
  <c r="M223" i="2"/>
  <c r="D223" i="2" s="1"/>
  <c r="C223" i="2"/>
  <c r="C266" i="2"/>
  <c r="C92" i="2"/>
  <c r="L82" i="2"/>
  <c r="M82" i="2" s="1"/>
  <c r="C55" i="2"/>
  <c r="U9" i="2"/>
  <c r="S154" i="2"/>
  <c r="D154" i="2" s="1"/>
  <c r="D155" i="2"/>
  <c r="C154" i="2"/>
  <c r="M196" i="2"/>
  <c r="D196" i="2" s="1"/>
  <c r="X9" i="2"/>
  <c r="C68" i="2"/>
  <c r="R9" i="2"/>
  <c r="Q82" i="2"/>
  <c r="S92" i="2"/>
  <c r="D92" i="2" s="1"/>
  <c r="B10" i="2"/>
  <c r="E9" i="2"/>
  <c r="C82" i="2" l="1"/>
  <c r="AB9" i="2"/>
  <c r="B82" i="2"/>
  <c r="S9" i="2"/>
  <c r="G9" i="2"/>
  <c r="C9" i="2"/>
  <c r="Y9" i="2"/>
  <c r="M9" i="2"/>
  <c r="V9" i="2"/>
  <c r="B9" i="2"/>
  <c r="B8" i="2"/>
  <c r="S82" i="2"/>
  <c r="D82" i="2" s="1"/>
  <c r="D9" i="2" l="1"/>
  <c r="G8" i="2"/>
  <c r="D8" i="2" s="1"/>
  <c r="C8" i="2"/>
</calcChain>
</file>

<file path=xl/sharedStrings.xml><?xml version="1.0" encoding="utf-8"?>
<sst xmlns="http://schemas.openxmlformats.org/spreadsheetml/2006/main" count="379" uniqueCount="281">
  <si>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</si>
  <si>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</si>
  <si>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</si>
  <si>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</si>
  <si>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</si>
  <si>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</si>
  <si>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</si>
  <si>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</si>
  <si>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</si>
  <si>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</si>
  <si>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</si>
  <si>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</si>
  <si>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</si>
  <si>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</si>
  <si>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</si>
  <si>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</si>
  <si>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</si>
  <si>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</si>
  <si>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</si>
  <si>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</si>
  <si>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</si>
  <si>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</si>
  <si>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</si>
  <si>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</si>
  <si>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</si>
  <si>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</si>
  <si>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</si>
  <si>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</si>
  <si>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</si>
  <si>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</si>
  <si>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</si>
  <si>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</si>
  <si>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</si>
  <si>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</si>
  <si>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</si>
  <si>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</si>
  <si>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</si>
  <si>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</si>
  <si>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</si>
  <si>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</si>
  <si>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</si>
  <si>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</si>
  <si>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</si>
  <si>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</si>
  <si>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</si>
  <si>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</si>
  <si>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Енергийна ефективност ОУ "П.Р.Славейков", гр. В. Търново - собствено участие 315 044 лв. и            НДЕФ 621 164 лв.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</si>
  <si>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</si>
  <si>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</si>
  <si>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</si>
  <si>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</si>
  <si>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</si>
  <si>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</si>
  <si>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</si>
  <si>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</si>
  <si>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</si>
  <si>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</si>
  <si>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</si>
  <si>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</si>
  <si>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</si>
  <si>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</si>
  <si>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</si>
  <si>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</si>
  <si>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</si>
  <si>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</si>
  <si>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</si>
  <si>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</si>
  <si>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</si>
  <si>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</si>
  <si>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</si>
  <si>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</si>
  <si>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</si>
  <si>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</si>
  <si>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</si>
  <si>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</si>
  <si>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</si>
  <si>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</si>
  <si>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</si>
  <si>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</si>
  <si>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</si>
  <si>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</si>
  <si>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</si>
  <si>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</si>
  <si>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</si>
  <si>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</si>
  <si>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</si>
  <si>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</si>
  <si>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</si>
  <si>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</si>
  <si>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</si>
  <si>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</si>
  <si>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</si>
  <si>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</si>
  <si>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</si>
  <si>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</si>
  <si>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</si>
  <si>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</si>
  <si>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</si>
  <si>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</si>
  <si>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</si>
  <si>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</si>
  <si>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</si>
  <si>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</si>
  <si>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</si>
  <si>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</si>
  <si>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СУ „Емилиян Станев“, гр. Велико Търново - компютърни конфигурации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</si>
  <si>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</si>
  <si>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</si>
  <si>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</si>
  <si>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</si>
  <si>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</si>
  <si>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</si>
  <si>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</si>
  <si>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</si>
  <si>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</si>
  <si>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</si>
  <si>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</si>
  <si>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</si>
  <si>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</si>
  <si>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Водеолей- изграждане на беседка по проект ПУДООС</t>
  </si>
  <si>
    <t>ОУ „П. Р. Славейков", гр. Велико Търново - експериментална STEM оранжерия</t>
  </si>
  <si>
    <t xml:space="preserve">ДГ "Шарения замък" - Доставка и монтаж на сенници за детски площадки 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</si>
  <si>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</si>
  <si>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</si>
  <si>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</si>
  <si>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</si>
  <si>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 - Подопочистваща машина, гр. Велико Търново</t>
  </si>
  <si>
    <t>СУ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</si>
  <si>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</si>
  <si>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</si>
  <si>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"Шарения замък" - Доставка и монтаж на мебели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</si>
  <si>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</si>
  <si>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</si>
  <si>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</si>
  <si>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</si>
  <si>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</si>
  <si>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</si>
  <si>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</si>
  <si>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</si>
  <si>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</si>
  <si>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</si>
  <si>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</si>
  <si>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</si>
  <si>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</si>
  <si>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</si>
  <si>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</si>
  <si>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</si>
  <si>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</si>
  <si>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</si>
  <si>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</si>
  <si>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</si>
  <si>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</si>
  <si>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</si>
  <si>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</si>
  <si>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</si>
  <si>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</si>
  <si>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</si>
  <si>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</si>
  <si>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</si>
  <si>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</si>
  <si>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Климатична система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</si>
  <si>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</si>
  <si>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Асистентска подкрепа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</si>
  <si>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</si>
  <si>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</si>
  <si>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</si>
  <si>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</si>
  <si>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</si>
  <si>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</si>
  <si>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5204 Придобиване на транспортни средства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</si>
  <si>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</si>
  <si>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</si>
  <si>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</si>
  <si>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</si>
  <si>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</si>
  <si>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</si>
  <si>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</si>
  <si>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</si>
  <si>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</si>
  <si>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</si>
  <si>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</si>
  <si>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</si>
  <si>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</si>
  <si>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</si>
  <si>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</si>
  <si>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</si>
  <si>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</si>
  <si>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</si>
  <si>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</si>
  <si>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</si>
  <si>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</si>
  <si>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</si>
  <si>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</si>
  <si>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</si>
  <si>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</si>
  <si>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</si>
  <si>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</si>
  <si>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</si>
  <si>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</si>
  <si>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</si>
  <si>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</si>
  <si>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</si>
  <si>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</si>
  <si>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</si>
  <si>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</si>
  <si>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</si>
  <si>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</si>
  <si>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</si>
  <si>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</si>
  <si>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</si>
  <si>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</si>
  <si>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</si>
  <si>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</si>
  <si>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</si>
  <si>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</si>
  <si>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</si>
  <si>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</si>
  <si>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</si>
  <si>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</si>
  <si>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</si>
  <si>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</si>
  <si>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</si>
  <si>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</si>
  <si>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</si>
  <si>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</si>
  <si>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</si>
  <si>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</si>
  <si>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</si>
  <si>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Надграждане на интеграционната платформа за е-City</t>
  </si>
  <si>
    <t>Софтуерни лицензи в РБ „П.Р.Славейков“, гр. Велико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</si>
  <si>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</si>
  <si>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</si>
  <si>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</si>
  <si>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</si>
  <si>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</si>
  <si>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</si>
  <si>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ЦЕЛЕВИ РАЗХОДИ</t>
  </si>
  <si>
    <t>ПО БЮДЖЕТА ЗА 2022 година</t>
  </si>
  <si>
    <t>№ по ред</t>
  </si>
  <si>
    <t>Вид на целевия разход</t>
  </si>
  <si>
    <t>Размер</t>
  </si>
  <si>
    <t>Направление, функция, дейност</t>
  </si>
  <si>
    <t>Програма за борба с гръбначните изкривявания</t>
  </si>
  <si>
    <t>Функция "Образование"; Други дейности по образованието</t>
  </si>
  <si>
    <t>Лични празници на 100-годишни рожденници, жители на община Велико Търново</t>
  </si>
  <si>
    <t>Функция "Социално осигуряване подпомагане и грижи" ; Други служби и дейности по социалното осигуряване, подпомагане и заетостта</t>
  </si>
  <si>
    <t>Общински фонд "Заедно"</t>
  </si>
  <si>
    <t>Функция " Общи държавни служби" ; Общинска администрация</t>
  </si>
  <si>
    <t>Възстановени средства на кметства и кметски наместничества в размер 30 на сто от получените суми от търгове за разпореждане с имущество за  периода 01.10.2021 г. - 31.01.2022 г. и договорените  на разсрочено плащане до 31.12.2022 г.</t>
  </si>
  <si>
    <t>Функция "Жил. строителство, БКС и опазване на околната среда"  и Функция " Култура, спорт, почивни дейности и религиозно дело"</t>
  </si>
  <si>
    <t>Фонд „Инициативи на местните общности”</t>
  </si>
  <si>
    <t>Функция "Жил. строителство, БКС и опазване на околната среда" ; Други дейности по жилищното строителство, благоустройството и регионалното развитие</t>
  </si>
  <si>
    <t>Обезщетения и помощи по решение на Великотърновски общински съвет - помощи за погребение /социални и ветерани/</t>
  </si>
  <si>
    <t>Функция " Култура, спорт, почивни дейности и религиозно дело" ; Обредни домове и зали</t>
  </si>
  <si>
    <t xml:space="preserve">Програма за развитие на физ.възпитание и спорта </t>
  </si>
  <si>
    <t>Функция " Култура, спорт, почивни дейности и религиозно дело"; Спортни бази за спорт за всички</t>
  </si>
  <si>
    <t xml:space="preserve">Културен календар </t>
  </si>
  <si>
    <t>Функция " Култура, спорт, почивни дейности и религиозно дело" ; Други дейности по културата</t>
  </si>
  <si>
    <t>Програма "Изкуство и култура Велико Търново"</t>
  </si>
  <si>
    <t>Културни мероприятия по кметства и кметски наместничества</t>
  </si>
  <si>
    <t>Функция " Култура, спорт, почивни дейности и религиозно дело"; Други дейности по културата</t>
  </si>
  <si>
    <t>Откупки на художествени произведения на Великотърновска тематика  на стари и съвременни автори, след оценка на художествен съвет</t>
  </si>
  <si>
    <t>Функция " Култура, спорт, почивни дейности и религиозно дело" ; Музеи, худ. галерии, паметници на културата и етногр. комплекси с национален и регионален харакер</t>
  </si>
  <si>
    <t>Общинска програма  - "Здрави деца в здрави семейства"</t>
  </si>
  <si>
    <t>Функция "Здравеопазване"; Други дейности по здравеопазване</t>
  </si>
  <si>
    <t xml:space="preserve"> Програма за превенция на наркотични зависимости сред младите хора в Община Велико Търново 2019-2023</t>
  </si>
  <si>
    <t>Програма на Община Велико Търново за подобряване на психичното здраве 2021-2026</t>
  </si>
  <si>
    <t>Програма за младежки дейности</t>
  </si>
  <si>
    <t>Функция "Образование"; Други дейности за младежта</t>
  </si>
  <si>
    <t>План за действие за 2022 г. за осигуряване на равни възможности за хората с увреждания</t>
  </si>
  <si>
    <t>Функция "Социално осигуряване, подпомагане и грижи"; Други служби и дейности по социално осигуряване, подпомагане и заетостта</t>
  </si>
  <si>
    <t>Програма за детето на Община Велико Търново за 2022 г.</t>
  </si>
  <si>
    <t>Функция "Социално осигуряване, подпомагане и грижи";  Други служби и дейности по социално осигуряване, подпомагане и заетостта</t>
  </si>
  <si>
    <t>Годишен план за развитие на социалните услуги за 2022 г.</t>
  </si>
  <si>
    <t>Съвместни проекти с БЧК и МЗ</t>
  </si>
  <si>
    <t>Подпомагане на военноинвалиди и военнопострадали</t>
  </si>
  <si>
    <t>Общинска програма за асистирана репродукция, в т.ч. преходен остатък от предходни години</t>
  </si>
  <si>
    <t xml:space="preserve">Kомпенсиране на част от транспортните разходи на лица, навършили възрастта по чл.68, ал.1 – ал.3 от Кодекса за социално осигуряване, притежаващи абонаментни карти за пътуване по основните градски линии в гр. Велико Търново  </t>
  </si>
  <si>
    <t>ВЕНЦИСЛАВ СПИРДОНОВ</t>
  </si>
  <si>
    <t>ПРЕДСЕДАТЕЛ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</si>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</sst>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1" fillId="0" borderId="0" xfId="0" applyFont="1" applyFill="1"/>
    <xf numFmtId="0" fontId="3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3" fillId="0" borderId="0" xfId="0" applyFont="1" applyFill="1" applyAlignment="1"/>
    <xf numFmtId="0" fontId="1" fillId="0" borderId="0" xfId="1" applyFont="1" applyFill="1" applyBorder="1" applyAlignment="1">
      <alignment vertical="center"/>
    </xf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7" fillId="0" borderId="0" xfId="4" applyFont="1" applyFill="1"/>
    <xf numFmtId="0" fontId="8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1" fillId="0" borderId="0" xfId="4" applyFont="1" applyFill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Alignment="1">
      <alignment horizontal="centerContinuous"/>
    </xf>
    <xf numFmtId="0" fontId="1" fillId="0" borderId="0" xfId="4" applyNumberFormat="1" applyFont="1" applyFill="1" applyAlignment="1">
      <alignment horizontal="left"/>
    </xf>
    <xf numFmtId="0" fontId="1" fillId="0" borderId="0" xfId="4" applyFont="1" applyFill="1" applyAlignment="1">
      <alignment horizontal="center"/>
    </xf>
    <xf numFmtId="0" fontId="1" fillId="0" borderId="0" xfId="4" applyFont="1" applyFill="1" applyAlignment="1"/>
    <xf numFmtId="0" fontId="1" fillId="0" borderId="1" xfId="2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wrapText="1"/>
    </xf>
    <xf numFmtId="3" fontId="1" fillId="0" borderId="1" xfId="4" applyNumberFormat="1" applyFont="1" applyFill="1" applyBorder="1" applyAlignment="1">
      <alignment horizontal="center" wrapText="1"/>
    </xf>
    <xf numFmtId="0" fontId="1" fillId="0" borderId="2" xfId="2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wrapText="1"/>
    </xf>
    <xf numFmtId="3" fontId="1" fillId="0" borderId="2" xfId="3" applyNumberFormat="1" applyFont="1" applyFill="1" applyBorder="1" applyAlignment="1">
      <alignment horizontal="center" wrapText="1"/>
    </xf>
    <xf numFmtId="3" fontId="1" fillId="0" borderId="2" xfId="3" applyNumberFormat="1" applyFont="1" applyFill="1" applyBorder="1"/>
    <xf numFmtId="0" fontId="1" fillId="0" borderId="0" xfId="4" applyFont="1" applyFill="1" applyBorder="1"/>
    <xf numFmtId="0" fontId="1" fillId="0" borderId="1" xfId="3" applyFont="1" applyFill="1" applyBorder="1" applyAlignment="1">
      <alignment wrapText="1"/>
    </xf>
    <xf numFmtId="3" fontId="1" fillId="0" borderId="1" xfId="3" applyNumberFormat="1" applyFont="1" applyFill="1" applyBorder="1"/>
    <xf numFmtId="0" fontId="3" fillId="0" borderId="0" xfId="4" applyFont="1" applyFill="1" applyBorder="1"/>
    <xf numFmtId="3" fontId="1" fillId="0" borderId="1" xfId="3" applyNumberFormat="1" applyFont="1" applyFill="1" applyBorder="1" applyAlignment="1"/>
    <xf numFmtId="0" fontId="3" fillId="0" borderId="1" xfId="4" applyFont="1" applyFill="1" applyBorder="1" applyAlignment="1">
      <alignment wrapText="1"/>
    </xf>
    <xf numFmtId="3" fontId="3" fillId="0" borderId="1" xfId="3" applyNumberFormat="1" applyFont="1" applyFill="1" applyBorder="1" applyAlignment="1"/>
    <xf numFmtId="0" fontId="1" fillId="0" borderId="1" xfId="4" applyFont="1" applyFill="1" applyBorder="1" applyAlignment="1">
      <alignment wrapText="1"/>
    </xf>
    <xf numFmtId="0" fontId="3" fillId="0" borderId="1" xfId="3" applyFont="1" applyFill="1" applyBorder="1" applyAlignment="1">
      <alignment wrapText="1"/>
    </xf>
    <xf numFmtId="3" fontId="3" fillId="0" borderId="1" xfId="3" applyNumberFormat="1" applyFont="1" applyFill="1" applyBorder="1"/>
    <xf numFmtId="0" fontId="3" fillId="0" borderId="1" xfId="5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wrapText="1"/>
    </xf>
    <xf numFmtId="3" fontId="3" fillId="0" borderId="1" xfId="3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3" applyFont="1" applyFill="1" applyBorder="1" applyAlignment="1">
      <alignment horizontal="left" wrapText="1"/>
    </xf>
    <xf numFmtId="3" fontId="3" fillId="0" borderId="1" xfId="0" applyNumberFormat="1" applyFont="1" applyFill="1" applyBorder="1"/>
    <xf numFmtId="0" fontId="1" fillId="0" borderId="1" xfId="2" applyFont="1" applyFill="1" applyBorder="1" applyAlignment="1">
      <alignment wrapText="1"/>
    </xf>
    <xf numFmtId="3" fontId="3" fillId="0" borderId="0" xfId="4" applyNumberFormat="1" applyFont="1" applyFill="1"/>
    <xf numFmtId="0" fontId="3" fillId="0" borderId="0" xfId="6" applyFont="1" applyFill="1" applyAlignment="1"/>
    <xf numFmtId="0" fontId="1" fillId="0" borderId="0" xfId="6" applyFont="1" applyFill="1" applyBorder="1" applyAlignment="1"/>
    <xf numFmtId="0" fontId="6" fillId="0" borderId="0" xfId="4" applyFont="1" applyFill="1" applyAlignment="1"/>
    <xf numFmtId="0" fontId="1" fillId="0" borderId="0" xfId="7" applyFont="1" applyFill="1" applyAlignment="1">
      <alignment horizontal="center"/>
    </xf>
    <xf numFmtId="0" fontId="1" fillId="0" borderId="0" xfId="7" applyFont="1" applyFill="1"/>
    <xf numFmtId="3" fontId="1" fillId="0" borderId="0" xfId="7" applyNumberFormat="1" applyFont="1" applyFill="1"/>
    <xf numFmtId="0" fontId="1" fillId="0" borderId="0" xfId="7" applyFont="1" applyFill="1" applyAlignment="1">
      <alignment horizontal="right"/>
    </xf>
    <xf numFmtId="0" fontId="1" fillId="0" borderId="0" xfId="7" applyFont="1" applyFill="1" applyAlignment="1">
      <alignment horizontal="centerContinuous"/>
    </xf>
    <xf numFmtId="3" fontId="1" fillId="0" borderId="0" xfId="7" applyNumberFormat="1" applyFont="1" applyFill="1" applyAlignment="1">
      <alignment horizontal="centerContinuous"/>
    </xf>
    <xf numFmtId="0" fontId="1" fillId="0" borderId="1" xfId="7" applyFont="1" applyFill="1" applyBorder="1" applyAlignment="1">
      <alignment horizontal="center" wrapText="1"/>
    </xf>
    <xf numFmtId="3" fontId="1" fillId="0" borderId="1" xfId="7" applyNumberFormat="1" applyFont="1" applyFill="1" applyBorder="1" applyAlignment="1">
      <alignment horizontal="center" wrapText="1"/>
    </xf>
    <xf numFmtId="0" fontId="1" fillId="0" borderId="0" xfId="7" applyFont="1" applyFill="1" applyAlignment="1">
      <alignment horizontal="center" wrapText="1"/>
    </xf>
    <xf numFmtId="0" fontId="3" fillId="0" borderId="1" xfId="7" applyFont="1" applyFill="1" applyBorder="1" applyAlignment="1">
      <alignment wrapText="1"/>
    </xf>
    <xf numFmtId="3" fontId="3" fillId="0" borderId="1" xfId="7" applyNumberFormat="1" applyFont="1" applyFill="1" applyBorder="1" applyAlignment="1">
      <alignment wrapText="1"/>
    </xf>
    <xf numFmtId="3" fontId="3" fillId="0" borderId="0" xfId="7" applyNumberFormat="1" applyFont="1" applyFill="1" applyAlignment="1">
      <alignment wrapText="1"/>
    </xf>
    <xf numFmtId="0" fontId="3" fillId="0" borderId="0" xfId="7" applyFont="1" applyFill="1" applyAlignment="1">
      <alignment wrapText="1"/>
    </xf>
    <xf numFmtId="0" fontId="4" fillId="0" borderId="1" xfId="7" applyFont="1" applyFill="1" applyBorder="1" applyAlignment="1">
      <alignment wrapText="1"/>
    </xf>
    <xf numFmtId="3" fontId="4" fillId="0" borderId="1" xfId="7" applyNumberFormat="1" applyFont="1" applyFill="1" applyBorder="1" applyAlignment="1">
      <alignment wrapText="1"/>
    </xf>
    <xf numFmtId="0" fontId="1" fillId="0" borderId="0" xfId="7" applyFont="1" applyFill="1" applyBorder="1" applyAlignment="1">
      <alignment horizontal="center" wrapText="1"/>
    </xf>
    <xf numFmtId="0" fontId="3" fillId="0" borderId="0" xfId="7" applyFont="1" applyFill="1" applyBorder="1" applyAlignment="1">
      <alignment wrapText="1"/>
    </xf>
    <xf numFmtId="3" fontId="3" fillId="0" borderId="0" xfId="7" applyNumberFormat="1" applyFont="1" applyFill="1" applyBorder="1" applyAlignment="1">
      <alignment wrapText="1"/>
    </xf>
    <xf numFmtId="0" fontId="1" fillId="0" borderId="0" xfId="7" applyFont="1" applyFill="1" applyAlignment="1"/>
    <xf numFmtId="0" fontId="3" fillId="0" borderId="0" xfId="1" applyFont="1" applyFill="1" applyBorder="1" applyAlignment="1"/>
    <xf numFmtId="0" fontId="3" fillId="0" borderId="0" xfId="1" applyFont="1" applyFill="1" applyAlignment="1"/>
    <xf numFmtId="0" fontId="6" fillId="0" borderId="0" xfId="7" applyFont="1" applyFill="1" applyAlignment="1"/>
    <xf numFmtId="0" fontId="3" fillId="0" borderId="0" xfId="7" applyFont="1" applyFill="1" applyAlignment="1"/>
    <xf numFmtId="0" fontId="3" fillId="0" borderId="0" xfId="1" applyFont="1" applyFill="1" applyBorder="1" applyAlignment="1">
      <alignment horizontal="justify" vertical="center" wrapText="1"/>
    </xf>
    <xf numFmtId="0" fontId="3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Alignment="1"/>
    <xf numFmtId="0" fontId="1" fillId="0" borderId="0" xfId="1" applyFont="1" applyFill="1" applyAlignment="1"/>
    <xf numFmtId="0" fontId="3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0" applyFont="1" applyFill="1" applyAlignment="1"/>
    <xf numFmtId="0" fontId="4" fillId="0" borderId="1" xfId="3" applyFont="1" applyFill="1" applyBorder="1" applyAlignment="1">
      <alignment wrapText="1"/>
    </xf>
    <xf numFmtId="3" fontId="4" fillId="0" borderId="1" xfId="3" applyNumberFormat="1" applyFont="1" applyFill="1" applyBorder="1"/>
    <xf numFmtId="0" fontId="4" fillId="0" borderId="0" xfId="4" applyFont="1" applyFill="1" applyBorder="1"/>
    <xf numFmtId="0" fontId="4" fillId="0" borderId="1" xfId="2" applyFont="1" applyFill="1" applyBorder="1" applyAlignment="1">
      <alignment horizontal="left" wrapText="1"/>
    </xf>
    <xf numFmtId="3" fontId="4" fillId="0" borderId="1" xfId="3" applyNumberFormat="1" applyFont="1" applyFill="1" applyBorder="1" applyAlignment="1">
      <alignment horizontal="right"/>
    </xf>
    <xf numFmtId="0" fontId="5" fillId="0" borderId="0" xfId="4" applyFont="1" applyFill="1" applyBorder="1"/>
    <xf numFmtId="0" fontId="4" fillId="0" borderId="1" xfId="4" applyFont="1" applyFill="1" applyBorder="1" applyAlignment="1">
      <alignment wrapText="1"/>
    </xf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7" xfId="7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I288"/>
  <sheetViews>
    <sheetView tabSelected="1" zoomScaleNormal="100" workbookViewId="0">
      <pane xSplit="1" ySplit="7" topLeftCell="B281" activePane="bottomRight" state="frozen"/>
      <selection activeCell="C88" sqref="C88"/>
      <selection pane="topRight" activeCell="C88" sqref="C88"/>
      <selection pane="bottomLeft" activeCell="C88" sqref="C88"/>
      <selection pane="bottomRight" activeCell="A283" sqref="A283"/>
    </sheetView>
  </sheetViews>
  <sheetFormatPr defaultColWidth="15.5703125" defaultRowHeight="15.75" x14ac:dyDescent="0.25"/>
  <cols>
    <col min="1" max="1" width="53.42578125" style="10" customWidth="1"/>
    <col min="2" max="4" width="12.5703125" style="11" customWidth="1"/>
    <col min="5" max="7" width="15.5703125" style="11" customWidth="1"/>
    <col min="8" max="10" width="17.7109375" style="11" customWidth="1"/>
    <col min="11" max="13" width="12" style="11" customWidth="1"/>
    <col min="14" max="16" width="14.7109375" style="11" customWidth="1"/>
    <col min="17" max="19" width="10.85546875" style="11" customWidth="1"/>
    <col min="20" max="22" width="16.28515625" style="11" customWidth="1"/>
    <col min="23" max="25" width="12.7109375" style="11" customWidth="1"/>
    <col min="26" max="27" width="15.28515625" style="11" customWidth="1"/>
    <col min="28" max="28" width="12.7109375" style="11" customWidth="1"/>
    <col min="29" max="167" width="29.28515625" style="11" customWidth="1"/>
    <col min="168" max="168" width="42.42578125" style="11" customWidth="1"/>
    <col min="169" max="171" width="12.42578125" style="11" customWidth="1"/>
    <col min="172" max="174" width="10.85546875" style="11" customWidth="1"/>
    <col min="175" max="177" width="14.5703125" style="11" bestFit="1" customWidth="1"/>
    <col min="178" max="180" width="11" style="11" customWidth="1"/>
    <col min="181" max="183" width="14.5703125" style="11" customWidth="1"/>
    <col min="184" max="186" width="15.28515625" style="11" customWidth="1"/>
    <col min="187" max="187" width="15.5703125" style="11"/>
    <col min="188" max="188" width="44.5703125" style="11" customWidth="1"/>
    <col min="189" max="189" width="13.85546875" style="11" customWidth="1"/>
    <col min="190" max="190" width="10.85546875" style="11" customWidth="1"/>
    <col min="191" max="191" width="14.5703125" style="11" customWidth="1"/>
    <col min="192" max="192" width="11" style="11" customWidth="1"/>
    <col min="193" max="193" width="10.85546875" style="11" customWidth="1"/>
    <col min="194" max="194" width="14.5703125" style="11" customWidth="1"/>
    <col min="195" max="196" width="15.5703125" style="11" customWidth="1"/>
    <col min="197" max="197" width="17.7109375" style="11" customWidth="1"/>
    <col min="198" max="423" width="29.28515625" style="11" customWidth="1"/>
    <col min="424" max="424" width="42.42578125" style="11" customWidth="1"/>
    <col min="425" max="427" width="12.42578125" style="11" customWidth="1"/>
    <col min="428" max="430" width="10.85546875" style="11" customWidth="1"/>
    <col min="431" max="433" width="14.5703125" style="11" bestFit="1" customWidth="1"/>
    <col min="434" max="436" width="11" style="11" customWidth="1"/>
    <col min="437" max="439" width="14.5703125" style="11" customWidth="1"/>
    <col min="440" max="442" width="15.28515625" style="11" customWidth="1"/>
    <col min="443" max="443" width="15.5703125" style="11"/>
    <col min="444" max="444" width="44.5703125" style="11" customWidth="1"/>
    <col min="445" max="445" width="13.85546875" style="11" customWidth="1"/>
    <col min="446" max="446" width="10.85546875" style="11" customWidth="1"/>
    <col min="447" max="447" width="14.5703125" style="11" customWidth="1"/>
    <col min="448" max="448" width="11" style="11" customWidth="1"/>
    <col min="449" max="449" width="10.85546875" style="11" customWidth="1"/>
    <col min="450" max="450" width="14.5703125" style="11" customWidth="1"/>
    <col min="451" max="452" width="15.5703125" style="11" customWidth="1"/>
    <col min="453" max="453" width="17.7109375" style="11" customWidth="1"/>
    <col min="454" max="679" width="29.28515625" style="11" customWidth="1"/>
    <col min="680" max="680" width="42.42578125" style="11" customWidth="1"/>
    <col min="681" max="683" width="12.42578125" style="11" customWidth="1"/>
    <col min="684" max="686" width="10.85546875" style="11" customWidth="1"/>
    <col min="687" max="689" width="14.5703125" style="11" bestFit="1" customWidth="1"/>
    <col min="690" max="692" width="11" style="11" customWidth="1"/>
    <col min="693" max="695" width="14.5703125" style="11" customWidth="1"/>
    <col min="696" max="698" width="15.28515625" style="11" customWidth="1"/>
    <col min="699" max="699" width="15.5703125" style="11"/>
    <col min="700" max="700" width="44.5703125" style="11" customWidth="1"/>
    <col min="701" max="701" width="13.85546875" style="11" customWidth="1"/>
    <col min="702" max="702" width="10.85546875" style="11" customWidth="1"/>
    <col min="703" max="703" width="14.5703125" style="11" customWidth="1"/>
    <col min="704" max="704" width="11" style="11" customWidth="1"/>
    <col min="705" max="705" width="10.85546875" style="11" customWidth="1"/>
    <col min="706" max="706" width="14.5703125" style="11" customWidth="1"/>
    <col min="707" max="708" width="15.5703125" style="11" customWidth="1"/>
    <col min="709" max="709" width="17.7109375" style="11" customWidth="1"/>
    <col min="710" max="935" width="29.28515625" style="11" customWidth="1"/>
    <col min="936" max="936" width="42.42578125" style="11" customWidth="1"/>
    <col min="937" max="939" width="12.42578125" style="11" customWidth="1"/>
    <col min="940" max="942" width="10.85546875" style="11" customWidth="1"/>
    <col min="943" max="945" width="14.5703125" style="11" bestFit="1" customWidth="1"/>
    <col min="946" max="948" width="11" style="11" customWidth="1"/>
    <col min="949" max="951" width="14.5703125" style="11" customWidth="1"/>
    <col min="952" max="954" width="15.28515625" style="11" customWidth="1"/>
    <col min="955" max="955" width="15.5703125" style="11"/>
    <col min="956" max="956" width="44.5703125" style="11" customWidth="1"/>
    <col min="957" max="957" width="13.85546875" style="11" customWidth="1"/>
    <col min="958" max="958" width="10.85546875" style="11" customWidth="1"/>
    <col min="959" max="959" width="14.5703125" style="11" customWidth="1"/>
    <col min="960" max="960" width="11" style="11" customWidth="1"/>
    <col min="961" max="961" width="10.85546875" style="11" customWidth="1"/>
    <col min="962" max="962" width="14.5703125" style="11" customWidth="1"/>
    <col min="963" max="964" width="15.5703125" style="11" customWidth="1"/>
    <col min="965" max="965" width="17.7109375" style="11" customWidth="1"/>
    <col min="966" max="1191" width="29.28515625" style="11" customWidth="1"/>
    <col min="1192" max="1192" width="42.42578125" style="11" customWidth="1"/>
    <col min="1193" max="1195" width="12.42578125" style="11" customWidth="1"/>
    <col min="1196" max="1198" width="10.85546875" style="11" customWidth="1"/>
    <col min="1199" max="1201" width="14.5703125" style="11" bestFit="1" customWidth="1"/>
    <col min="1202" max="1204" width="11" style="11" customWidth="1"/>
    <col min="1205" max="1207" width="14.5703125" style="11" customWidth="1"/>
    <col min="1208" max="1210" width="15.28515625" style="11" customWidth="1"/>
    <col min="1211" max="1211" width="15.5703125" style="11"/>
    <col min="1212" max="1212" width="44.5703125" style="11" customWidth="1"/>
    <col min="1213" max="1213" width="13.85546875" style="11" customWidth="1"/>
    <col min="1214" max="1214" width="10.85546875" style="11" customWidth="1"/>
    <col min="1215" max="1215" width="14.5703125" style="11" customWidth="1"/>
    <col min="1216" max="1216" width="11" style="11" customWidth="1"/>
    <col min="1217" max="1217" width="10.85546875" style="11" customWidth="1"/>
    <col min="1218" max="1218" width="14.5703125" style="11" customWidth="1"/>
    <col min="1219" max="1220" width="15.5703125" style="11" customWidth="1"/>
    <col min="1221" max="1221" width="17.7109375" style="11" customWidth="1"/>
    <col min="1222" max="1447" width="29.28515625" style="11" customWidth="1"/>
    <col min="1448" max="1448" width="42.42578125" style="11" customWidth="1"/>
    <col min="1449" max="1451" width="12.42578125" style="11" customWidth="1"/>
    <col min="1452" max="1454" width="10.85546875" style="11" customWidth="1"/>
    <col min="1455" max="1457" width="14.5703125" style="11" bestFit="1" customWidth="1"/>
    <col min="1458" max="1460" width="11" style="11" customWidth="1"/>
    <col min="1461" max="1463" width="14.5703125" style="11" customWidth="1"/>
    <col min="1464" max="1466" width="15.28515625" style="11" customWidth="1"/>
    <col min="1467" max="1467" width="15.5703125" style="11"/>
    <col min="1468" max="1468" width="44.5703125" style="11" customWidth="1"/>
    <col min="1469" max="1469" width="13.85546875" style="11" customWidth="1"/>
    <col min="1470" max="1470" width="10.85546875" style="11" customWidth="1"/>
    <col min="1471" max="1471" width="14.5703125" style="11" customWidth="1"/>
    <col min="1472" max="1472" width="11" style="11" customWidth="1"/>
    <col min="1473" max="1473" width="10.85546875" style="11" customWidth="1"/>
    <col min="1474" max="1474" width="14.5703125" style="11" customWidth="1"/>
    <col min="1475" max="1476" width="15.5703125" style="11" customWidth="1"/>
    <col min="1477" max="1477" width="17.7109375" style="11" customWidth="1"/>
    <col min="1478" max="1703" width="29.28515625" style="11" customWidth="1"/>
    <col min="1704" max="1704" width="42.42578125" style="11" customWidth="1"/>
    <col min="1705" max="1707" width="12.42578125" style="11" customWidth="1"/>
    <col min="1708" max="1710" width="10.85546875" style="11" customWidth="1"/>
    <col min="1711" max="1713" width="14.5703125" style="11" bestFit="1" customWidth="1"/>
    <col min="1714" max="1716" width="11" style="11" customWidth="1"/>
    <col min="1717" max="1719" width="14.5703125" style="11" customWidth="1"/>
    <col min="1720" max="1722" width="15.28515625" style="11" customWidth="1"/>
    <col min="1723" max="1723" width="15.5703125" style="11"/>
    <col min="1724" max="1724" width="44.5703125" style="11" customWidth="1"/>
    <col min="1725" max="1725" width="13.85546875" style="11" customWidth="1"/>
    <col min="1726" max="1726" width="10.85546875" style="11" customWidth="1"/>
    <col min="1727" max="1727" width="14.5703125" style="11" customWidth="1"/>
    <col min="1728" max="1728" width="11" style="11" customWidth="1"/>
    <col min="1729" max="1729" width="10.85546875" style="11" customWidth="1"/>
    <col min="1730" max="1730" width="14.5703125" style="11" customWidth="1"/>
    <col min="1731" max="1732" width="15.5703125" style="11" customWidth="1"/>
    <col min="1733" max="1733" width="17.7109375" style="11" customWidth="1"/>
    <col min="1734" max="1959" width="29.28515625" style="11" customWidth="1"/>
    <col min="1960" max="1960" width="42.42578125" style="11" customWidth="1"/>
    <col min="1961" max="1963" width="12.42578125" style="11" customWidth="1"/>
    <col min="1964" max="1966" width="10.85546875" style="11" customWidth="1"/>
    <col min="1967" max="1969" width="14.5703125" style="11" bestFit="1" customWidth="1"/>
    <col min="1970" max="1972" width="11" style="11" customWidth="1"/>
    <col min="1973" max="1975" width="14.5703125" style="11" customWidth="1"/>
    <col min="1976" max="1978" width="15.28515625" style="11" customWidth="1"/>
    <col min="1979" max="1979" width="15.5703125" style="11"/>
    <col min="1980" max="1980" width="44.5703125" style="11" customWidth="1"/>
    <col min="1981" max="1981" width="13.85546875" style="11" customWidth="1"/>
    <col min="1982" max="1982" width="10.85546875" style="11" customWidth="1"/>
    <col min="1983" max="1983" width="14.5703125" style="11" customWidth="1"/>
    <col min="1984" max="1984" width="11" style="11" customWidth="1"/>
    <col min="1985" max="1985" width="10.85546875" style="11" customWidth="1"/>
    <col min="1986" max="1986" width="14.5703125" style="11" customWidth="1"/>
    <col min="1987" max="1988" width="15.5703125" style="11" customWidth="1"/>
    <col min="1989" max="1989" width="17.7109375" style="11" customWidth="1"/>
    <col min="1990" max="2215" width="29.28515625" style="11" customWidth="1"/>
    <col min="2216" max="2216" width="42.42578125" style="11" customWidth="1"/>
    <col min="2217" max="2219" width="12.42578125" style="11" customWidth="1"/>
    <col min="2220" max="2222" width="10.85546875" style="11" customWidth="1"/>
    <col min="2223" max="2225" width="14.5703125" style="11" bestFit="1" customWidth="1"/>
    <col min="2226" max="2228" width="11" style="11" customWidth="1"/>
    <col min="2229" max="2231" width="14.5703125" style="11" customWidth="1"/>
    <col min="2232" max="2234" width="15.28515625" style="11" customWidth="1"/>
    <col min="2235" max="2235" width="15.5703125" style="11"/>
    <col min="2236" max="2236" width="44.5703125" style="11" customWidth="1"/>
    <col min="2237" max="2237" width="13.85546875" style="11" customWidth="1"/>
    <col min="2238" max="2238" width="10.85546875" style="11" customWidth="1"/>
    <col min="2239" max="2239" width="14.5703125" style="11" customWidth="1"/>
    <col min="2240" max="2240" width="11" style="11" customWidth="1"/>
    <col min="2241" max="2241" width="10.85546875" style="11" customWidth="1"/>
    <col min="2242" max="2242" width="14.5703125" style="11" customWidth="1"/>
    <col min="2243" max="2244" width="15.5703125" style="11" customWidth="1"/>
    <col min="2245" max="2245" width="17.7109375" style="11" customWidth="1"/>
    <col min="2246" max="2471" width="29.28515625" style="11" customWidth="1"/>
    <col min="2472" max="2472" width="42.42578125" style="11" customWidth="1"/>
    <col min="2473" max="2475" width="12.42578125" style="11" customWidth="1"/>
    <col min="2476" max="2478" width="10.85546875" style="11" customWidth="1"/>
    <col min="2479" max="2481" width="14.5703125" style="11" bestFit="1" customWidth="1"/>
    <col min="2482" max="2484" width="11" style="11" customWidth="1"/>
    <col min="2485" max="2487" width="14.5703125" style="11" customWidth="1"/>
    <col min="2488" max="2490" width="15.28515625" style="11" customWidth="1"/>
    <col min="2491" max="2491" width="15.5703125" style="11"/>
    <col min="2492" max="2492" width="44.5703125" style="11" customWidth="1"/>
    <col min="2493" max="2493" width="13.85546875" style="11" customWidth="1"/>
    <col min="2494" max="2494" width="10.85546875" style="11" customWidth="1"/>
    <col min="2495" max="2495" width="14.5703125" style="11" customWidth="1"/>
    <col min="2496" max="2496" width="11" style="11" customWidth="1"/>
    <col min="2497" max="2497" width="10.85546875" style="11" customWidth="1"/>
    <col min="2498" max="2498" width="14.5703125" style="11" customWidth="1"/>
    <col min="2499" max="2500" width="15.5703125" style="11" customWidth="1"/>
    <col min="2501" max="2501" width="17.7109375" style="11" customWidth="1"/>
    <col min="2502" max="2727" width="29.28515625" style="11" customWidth="1"/>
    <col min="2728" max="2728" width="42.42578125" style="11" customWidth="1"/>
    <col min="2729" max="2731" width="12.42578125" style="11" customWidth="1"/>
    <col min="2732" max="2734" width="10.85546875" style="11" customWidth="1"/>
    <col min="2735" max="2737" width="14.5703125" style="11" bestFit="1" customWidth="1"/>
    <col min="2738" max="2740" width="11" style="11" customWidth="1"/>
    <col min="2741" max="2743" width="14.5703125" style="11" customWidth="1"/>
    <col min="2744" max="2746" width="15.28515625" style="11" customWidth="1"/>
    <col min="2747" max="2747" width="15.5703125" style="11"/>
    <col min="2748" max="2748" width="44.5703125" style="11" customWidth="1"/>
    <col min="2749" max="2749" width="13.85546875" style="11" customWidth="1"/>
    <col min="2750" max="2750" width="10.85546875" style="11" customWidth="1"/>
    <col min="2751" max="2751" width="14.5703125" style="11" customWidth="1"/>
    <col min="2752" max="2752" width="11" style="11" customWidth="1"/>
    <col min="2753" max="2753" width="10.85546875" style="11" customWidth="1"/>
    <col min="2754" max="2754" width="14.5703125" style="11" customWidth="1"/>
    <col min="2755" max="2756" width="15.5703125" style="11" customWidth="1"/>
    <col min="2757" max="2757" width="17.7109375" style="11" customWidth="1"/>
    <col min="2758" max="2983" width="29.28515625" style="11" customWidth="1"/>
    <col min="2984" max="2984" width="42.42578125" style="11" customWidth="1"/>
    <col min="2985" max="2987" width="12.42578125" style="11" customWidth="1"/>
    <col min="2988" max="2990" width="10.85546875" style="11" customWidth="1"/>
    <col min="2991" max="2993" width="14.5703125" style="11" bestFit="1" customWidth="1"/>
    <col min="2994" max="2996" width="11" style="11" customWidth="1"/>
    <col min="2997" max="2999" width="14.5703125" style="11" customWidth="1"/>
    <col min="3000" max="3002" width="15.28515625" style="11" customWidth="1"/>
    <col min="3003" max="3003" width="15.5703125" style="11"/>
    <col min="3004" max="3004" width="44.5703125" style="11" customWidth="1"/>
    <col min="3005" max="3005" width="13.85546875" style="11" customWidth="1"/>
    <col min="3006" max="3006" width="10.85546875" style="11" customWidth="1"/>
    <col min="3007" max="3007" width="14.5703125" style="11" customWidth="1"/>
    <col min="3008" max="3008" width="11" style="11" customWidth="1"/>
    <col min="3009" max="3009" width="10.85546875" style="11" customWidth="1"/>
    <col min="3010" max="3010" width="14.5703125" style="11" customWidth="1"/>
    <col min="3011" max="3012" width="15.5703125" style="11" customWidth="1"/>
    <col min="3013" max="3013" width="17.7109375" style="11" customWidth="1"/>
    <col min="3014" max="3239" width="29.28515625" style="11" customWidth="1"/>
    <col min="3240" max="3240" width="42.42578125" style="11" customWidth="1"/>
    <col min="3241" max="3243" width="12.42578125" style="11" customWidth="1"/>
    <col min="3244" max="3246" width="10.85546875" style="11" customWidth="1"/>
    <col min="3247" max="3249" width="14.5703125" style="11" bestFit="1" customWidth="1"/>
    <col min="3250" max="3252" width="11" style="11" customWidth="1"/>
    <col min="3253" max="3255" width="14.5703125" style="11" customWidth="1"/>
    <col min="3256" max="3258" width="15.28515625" style="11" customWidth="1"/>
    <col min="3259" max="3259" width="15.5703125" style="11"/>
    <col min="3260" max="3260" width="44.5703125" style="11" customWidth="1"/>
    <col min="3261" max="3261" width="13.85546875" style="11" customWidth="1"/>
    <col min="3262" max="3262" width="10.85546875" style="11" customWidth="1"/>
    <col min="3263" max="3263" width="14.5703125" style="11" customWidth="1"/>
    <col min="3264" max="3264" width="11" style="11" customWidth="1"/>
    <col min="3265" max="3265" width="10.85546875" style="11" customWidth="1"/>
    <col min="3266" max="3266" width="14.5703125" style="11" customWidth="1"/>
    <col min="3267" max="3268" width="15.5703125" style="11" customWidth="1"/>
    <col min="3269" max="3269" width="17.7109375" style="11" customWidth="1"/>
    <col min="3270" max="3495" width="29.28515625" style="11" customWidth="1"/>
    <col min="3496" max="3496" width="42.42578125" style="11" customWidth="1"/>
    <col min="3497" max="3499" width="12.42578125" style="11" customWidth="1"/>
    <col min="3500" max="3502" width="10.85546875" style="11" customWidth="1"/>
    <col min="3503" max="3505" width="14.5703125" style="11" bestFit="1" customWidth="1"/>
    <col min="3506" max="3508" width="11" style="11" customWidth="1"/>
    <col min="3509" max="3511" width="14.5703125" style="11" customWidth="1"/>
    <col min="3512" max="3514" width="15.28515625" style="11" customWidth="1"/>
    <col min="3515" max="3515" width="15.5703125" style="11"/>
    <col min="3516" max="3516" width="44.5703125" style="11" customWidth="1"/>
    <col min="3517" max="3517" width="13.85546875" style="11" customWidth="1"/>
    <col min="3518" max="3518" width="10.85546875" style="11" customWidth="1"/>
    <col min="3519" max="3519" width="14.5703125" style="11" customWidth="1"/>
    <col min="3520" max="3520" width="11" style="11" customWidth="1"/>
    <col min="3521" max="3521" width="10.85546875" style="11" customWidth="1"/>
    <col min="3522" max="3522" width="14.5703125" style="11" customWidth="1"/>
    <col min="3523" max="3524" width="15.5703125" style="11" customWidth="1"/>
    <col min="3525" max="3525" width="17.7109375" style="11" customWidth="1"/>
    <col min="3526" max="3751" width="29.28515625" style="11" customWidth="1"/>
    <col min="3752" max="3752" width="42.42578125" style="11" customWidth="1"/>
    <col min="3753" max="3755" width="12.42578125" style="11" customWidth="1"/>
    <col min="3756" max="3758" width="10.85546875" style="11" customWidth="1"/>
    <col min="3759" max="3761" width="14.5703125" style="11" bestFit="1" customWidth="1"/>
    <col min="3762" max="3764" width="11" style="11" customWidth="1"/>
    <col min="3765" max="3767" width="14.5703125" style="11" customWidth="1"/>
    <col min="3768" max="3770" width="15.28515625" style="11" customWidth="1"/>
    <col min="3771" max="3771" width="15.5703125" style="11"/>
    <col min="3772" max="3772" width="44.5703125" style="11" customWidth="1"/>
    <col min="3773" max="3773" width="13.85546875" style="11" customWidth="1"/>
    <col min="3774" max="3774" width="10.85546875" style="11" customWidth="1"/>
    <col min="3775" max="3775" width="14.5703125" style="11" customWidth="1"/>
    <col min="3776" max="3776" width="11" style="11" customWidth="1"/>
    <col min="3777" max="3777" width="10.85546875" style="11" customWidth="1"/>
    <col min="3778" max="3778" width="14.5703125" style="11" customWidth="1"/>
    <col min="3779" max="3780" width="15.5703125" style="11" customWidth="1"/>
    <col min="3781" max="3781" width="17.7109375" style="11" customWidth="1"/>
    <col min="3782" max="4007" width="29.28515625" style="11" customWidth="1"/>
    <col min="4008" max="4008" width="42.42578125" style="11" customWidth="1"/>
    <col min="4009" max="4011" width="12.42578125" style="11" customWidth="1"/>
    <col min="4012" max="4014" width="10.85546875" style="11" customWidth="1"/>
    <col min="4015" max="4017" width="14.5703125" style="11" bestFit="1" customWidth="1"/>
    <col min="4018" max="4020" width="11" style="11" customWidth="1"/>
    <col min="4021" max="4023" width="14.5703125" style="11" customWidth="1"/>
    <col min="4024" max="4026" width="15.28515625" style="11" customWidth="1"/>
    <col min="4027" max="4027" width="15.5703125" style="11"/>
    <col min="4028" max="4028" width="44.5703125" style="11" customWidth="1"/>
    <col min="4029" max="4029" width="13.85546875" style="11" customWidth="1"/>
    <col min="4030" max="4030" width="10.85546875" style="11" customWidth="1"/>
    <col min="4031" max="4031" width="14.5703125" style="11" customWidth="1"/>
    <col min="4032" max="4032" width="11" style="11" customWidth="1"/>
    <col min="4033" max="4033" width="10.85546875" style="11" customWidth="1"/>
    <col min="4034" max="4034" width="14.5703125" style="11" customWidth="1"/>
    <col min="4035" max="4036" width="15.5703125" style="11" customWidth="1"/>
    <col min="4037" max="4037" width="17.7109375" style="11" customWidth="1"/>
    <col min="4038" max="4263" width="29.28515625" style="11" customWidth="1"/>
    <col min="4264" max="4264" width="42.42578125" style="11" customWidth="1"/>
    <col min="4265" max="4267" width="12.42578125" style="11" customWidth="1"/>
    <col min="4268" max="4270" width="10.85546875" style="11" customWidth="1"/>
    <col min="4271" max="4273" width="14.5703125" style="11" bestFit="1" customWidth="1"/>
    <col min="4274" max="4276" width="11" style="11" customWidth="1"/>
    <col min="4277" max="4279" width="14.5703125" style="11" customWidth="1"/>
    <col min="4280" max="4282" width="15.28515625" style="11" customWidth="1"/>
    <col min="4283" max="4283" width="15.5703125" style="11"/>
    <col min="4284" max="4284" width="44.5703125" style="11" customWidth="1"/>
    <col min="4285" max="4285" width="13.85546875" style="11" customWidth="1"/>
    <col min="4286" max="4286" width="10.85546875" style="11" customWidth="1"/>
    <col min="4287" max="4287" width="14.5703125" style="11" customWidth="1"/>
    <col min="4288" max="4288" width="11" style="11" customWidth="1"/>
    <col min="4289" max="4289" width="10.85546875" style="11" customWidth="1"/>
    <col min="4290" max="4290" width="14.5703125" style="11" customWidth="1"/>
    <col min="4291" max="4292" width="15.5703125" style="11" customWidth="1"/>
    <col min="4293" max="4293" width="17.7109375" style="11" customWidth="1"/>
    <col min="4294" max="4519" width="29.28515625" style="11" customWidth="1"/>
    <col min="4520" max="4520" width="42.42578125" style="11" customWidth="1"/>
    <col min="4521" max="4523" width="12.42578125" style="11" customWidth="1"/>
    <col min="4524" max="4526" width="10.85546875" style="11" customWidth="1"/>
    <col min="4527" max="4529" width="14.5703125" style="11" bestFit="1" customWidth="1"/>
    <col min="4530" max="4532" width="11" style="11" customWidth="1"/>
    <col min="4533" max="4535" width="14.5703125" style="11" customWidth="1"/>
    <col min="4536" max="4538" width="15.28515625" style="11" customWidth="1"/>
    <col min="4539" max="4539" width="15.5703125" style="11"/>
    <col min="4540" max="4540" width="44.5703125" style="11" customWidth="1"/>
    <col min="4541" max="4541" width="13.85546875" style="11" customWidth="1"/>
    <col min="4542" max="4542" width="10.85546875" style="11" customWidth="1"/>
    <col min="4543" max="4543" width="14.5703125" style="11" customWidth="1"/>
    <col min="4544" max="4544" width="11" style="11" customWidth="1"/>
    <col min="4545" max="4545" width="10.85546875" style="11" customWidth="1"/>
    <col min="4546" max="4546" width="14.5703125" style="11" customWidth="1"/>
    <col min="4547" max="4548" width="15.5703125" style="11" customWidth="1"/>
    <col min="4549" max="4549" width="17.7109375" style="11" customWidth="1"/>
    <col min="4550" max="4775" width="29.28515625" style="11" customWidth="1"/>
    <col min="4776" max="4776" width="42.42578125" style="11" customWidth="1"/>
    <col min="4777" max="4779" width="12.42578125" style="11" customWidth="1"/>
    <col min="4780" max="4782" width="10.85546875" style="11" customWidth="1"/>
    <col min="4783" max="4785" width="14.5703125" style="11" bestFit="1" customWidth="1"/>
    <col min="4786" max="4788" width="11" style="11" customWidth="1"/>
    <col min="4789" max="4791" width="14.5703125" style="11" customWidth="1"/>
    <col min="4792" max="4794" width="15.28515625" style="11" customWidth="1"/>
    <col min="4795" max="4795" width="15.5703125" style="11"/>
    <col min="4796" max="4796" width="44.5703125" style="11" customWidth="1"/>
    <col min="4797" max="4797" width="13.85546875" style="11" customWidth="1"/>
    <col min="4798" max="4798" width="10.85546875" style="11" customWidth="1"/>
    <col min="4799" max="4799" width="14.5703125" style="11" customWidth="1"/>
    <col min="4800" max="4800" width="11" style="11" customWidth="1"/>
    <col min="4801" max="4801" width="10.85546875" style="11" customWidth="1"/>
    <col min="4802" max="4802" width="14.5703125" style="11" customWidth="1"/>
    <col min="4803" max="4804" width="15.5703125" style="11" customWidth="1"/>
    <col min="4805" max="4805" width="17.7109375" style="11" customWidth="1"/>
    <col min="4806" max="5031" width="29.28515625" style="11" customWidth="1"/>
    <col min="5032" max="5032" width="42.42578125" style="11" customWidth="1"/>
    <col min="5033" max="5035" width="12.42578125" style="11" customWidth="1"/>
    <col min="5036" max="5038" width="10.85546875" style="11" customWidth="1"/>
    <col min="5039" max="5041" width="14.5703125" style="11" bestFit="1" customWidth="1"/>
    <col min="5042" max="5044" width="11" style="11" customWidth="1"/>
    <col min="5045" max="5047" width="14.5703125" style="11" customWidth="1"/>
    <col min="5048" max="5050" width="15.28515625" style="11" customWidth="1"/>
    <col min="5051" max="5051" width="15.5703125" style="11"/>
    <col min="5052" max="5052" width="44.5703125" style="11" customWidth="1"/>
    <col min="5053" max="5053" width="13.85546875" style="11" customWidth="1"/>
    <col min="5054" max="5054" width="10.85546875" style="11" customWidth="1"/>
    <col min="5055" max="5055" width="14.5703125" style="11" customWidth="1"/>
    <col min="5056" max="5056" width="11" style="11" customWidth="1"/>
    <col min="5057" max="5057" width="10.85546875" style="11" customWidth="1"/>
    <col min="5058" max="5058" width="14.5703125" style="11" customWidth="1"/>
    <col min="5059" max="5060" width="15.5703125" style="11" customWidth="1"/>
    <col min="5061" max="5061" width="17.7109375" style="11" customWidth="1"/>
    <col min="5062" max="5287" width="29.28515625" style="11" customWidth="1"/>
    <col min="5288" max="5288" width="42.42578125" style="11" customWidth="1"/>
    <col min="5289" max="5291" width="12.42578125" style="11" customWidth="1"/>
    <col min="5292" max="5294" width="10.85546875" style="11" customWidth="1"/>
    <col min="5295" max="5297" width="14.5703125" style="11" bestFit="1" customWidth="1"/>
    <col min="5298" max="5300" width="11" style="11" customWidth="1"/>
    <col min="5301" max="5303" width="14.5703125" style="11" customWidth="1"/>
    <col min="5304" max="5306" width="15.28515625" style="11" customWidth="1"/>
    <col min="5307" max="5307" width="15.5703125" style="11"/>
    <col min="5308" max="5308" width="44.5703125" style="11" customWidth="1"/>
    <col min="5309" max="5309" width="13.85546875" style="11" customWidth="1"/>
    <col min="5310" max="5310" width="10.85546875" style="11" customWidth="1"/>
    <col min="5311" max="5311" width="14.5703125" style="11" customWidth="1"/>
    <col min="5312" max="5312" width="11" style="11" customWidth="1"/>
    <col min="5313" max="5313" width="10.85546875" style="11" customWidth="1"/>
    <col min="5314" max="5314" width="14.5703125" style="11" customWidth="1"/>
    <col min="5315" max="5316" width="15.5703125" style="11" customWidth="1"/>
    <col min="5317" max="5317" width="17.7109375" style="11" customWidth="1"/>
    <col min="5318" max="5543" width="29.28515625" style="11" customWidth="1"/>
    <col min="5544" max="5544" width="42.42578125" style="11" customWidth="1"/>
    <col min="5545" max="5547" width="12.42578125" style="11" customWidth="1"/>
    <col min="5548" max="5550" width="10.85546875" style="11" customWidth="1"/>
    <col min="5551" max="5553" width="14.5703125" style="11" bestFit="1" customWidth="1"/>
    <col min="5554" max="5556" width="11" style="11" customWidth="1"/>
    <col min="5557" max="5559" width="14.5703125" style="11" customWidth="1"/>
    <col min="5560" max="5562" width="15.28515625" style="11" customWidth="1"/>
    <col min="5563" max="5563" width="15.5703125" style="11"/>
    <col min="5564" max="5564" width="44.5703125" style="11" customWidth="1"/>
    <col min="5565" max="5565" width="13.85546875" style="11" customWidth="1"/>
    <col min="5566" max="5566" width="10.85546875" style="11" customWidth="1"/>
    <col min="5567" max="5567" width="14.5703125" style="11" customWidth="1"/>
    <col min="5568" max="5568" width="11" style="11" customWidth="1"/>
    <col min="5569" max="5569" width="10.85546875" style="11" customWidth="1"/>
    <col min="5570" max="5570" width="14.5703125" style="11" customWidth="1"/>
    <col min="5571" max="5572" width="15.5703125" style="11" customWidth="1"/>
    <col min="5573" max="5573" width="17.7109375" style="11" customWidth="1"/>
    <col min="5574" max="5799" width="29.28515625" style="11" customWidth="1"/>
    <col min="5800" max="5800" width="42.42578125" style="11" customWidth="1"/>
    <col min="5801" max="5803" width="12.42578125" style="11" customWidth="1"/>
    <col min="5804" max="5806" width="10.85546875" style="11" customWidth="1"/>
    <col min="5807" max="5809" width="14.5703125" style="11" bestFit="1" customWidth="1"/>
    <col min="5810" max="5812" width="11" style="11" customWidth="1"/>
    <col min="5813" max="5815" width="14.5703125" style="11" customWidth="1"/>
    <col min="5816" max="5818" width="15.28515625" style="11" customWidth="1"/>
    <col min="5819" max="5819" width="15.5703125" style="11"/>
    <col min="5820" max="5820" width="44.5703125" style="11" customWidth="1"/>
    <col min="5821" max="5821" width="13.85546875" style="11" customWidth="1"/>
    <col min="5822" max="5822" width="10.85546875" style="11" customWidth="1"/>
    <col min="5823" max="5823" width="14.5703125" style="11" customWidth="1"/>
    <col min="5824" max="5824" width="11" style="11" customWidth="1"/>
    <col min="5825" max="5825" width="10.85546875" style="11" customWidth="1"/>
    <col min="5826" max="5826" width="14.5703125" style="11" customWidth="1"/>
    <col min="5827" max="5828" width="15.5703125" style="11" customWidth="1"/>
    <col min="5829" max="5829" width="17.7109375" style="11" customWidth="1"/>
    <col min="5830" max="6055" width="29.28515625" style="11" customWidth="1"/>
    <col min="6056" max="6056" width="42.42578125" style="11" customWidth="1"/>
    <col min="6057" max="6059" width="12.42578125" style="11" customWidth="1"/>
    <col min="6060" max="6062" width="10.85546875" style="11" customWidth="1"/>
    <col min="6063" max="6065" width="14.5703125" style="11" bestFit="1" customWidth="1"/>
    <col min="6066" max="6068" width="11" style="11" customWidth="1"/>
    <col min="6069" max="6071" width="14.5703125" style="11" customWidth="1"/>
    <col min="6072" max="6074" width="15.28515625" style="11" customWidth="1"/>
    <col min="6075" max="6075" width="15.5703125" style="11"/>
    <col min="6076" max="6076" width="44.5703125" style="11" customWidth="1"/>
    <col min="6077" max="6077" width="13.85546875" style="11" customWidth="1"/>
    <col min="6078" max="6078" width="10.85546875" style="11" customWidth="1"/>
    <col min="6079" max="6079" width="14.5703125" style="11" customWidth="1"/>
    <col min="6080" max="6080" width="11" style="11" customWidth="1"/>
    <col min="6081" max="6081" width="10.85546875" style="11" customWidth="1"/>
    <col min="6082" max="6082" width="14.5703125" style="11" customWidth="1"/>
    <col min="6083" max="6084" width="15.5703125" style="11" customWidth="1"/>
    <col min="6085" max="6085" width="17.7109375" style="11" customWidth="1"/>
    <col min="6086" max="6311" width="29.28515625" style="11" customWidth="1"/>
    <col min="6312" max="6312" width="42.42578125" style="11" customWidth="1"/>
    <col min="6313" max="6315" width="12.42578125" style="11" customWidth="1"/>
    <col min="6316" max="6318" width="10.85546875" style="11" customWidth="1"/>
    <col min="6319" max="6321" width="14.5703125" style="11" bestFit="1" customWidth="1"/>
    <col min="6322" max="6324" width="11" style="11" customWidth="1"/>
    <col min="6325" max="6327" width="14.5703125" style="11" customWidth="1"/>
    <col min="6328" max="6330" width="15.28515625" style="11" customWidth="1"/>
    <col min="6331" max="6331" width="15.5703125" style="11"/>
    <col min="6332" max="6332" width="44.5703125" style="11" customWidth="1"/>
    <col min="6333" max="6333" width="13.85546875" style="11" customWidth="1"/>
    <col min="6334" max="6334" width="10.85546875" style="11" customWidth="1"/>
    <col min="6335" max="6335" width="14.5703125" style="11" customWidth="1"/>
    <col min="6336" max="6336" width="11" style="11" customWidth="1"/>
    <col min="6337" max="6337" width="10.85546875" style="11" customWidth="1"/>
    <col min="6338" max="6338" width="14.5703125" style="11" customWidth="1"/>
    <col min="6339" max="6340" width="15.5703125" style="11" customWidth="1"/>
    <col min="6341" max="6341" width="17.7109375" style="11" customWidth="1"/>
    <col min="6342" max="6567" width="29.28515625" style="11" customWidth="1"/>
    <col min="6568" max="6568" width="42.42578125" style="11" customWidth="1"/>
    <col min="6569" max="6571" width="12.42578125" style="11" customWidth="1"/>
    <col min="6572" max="6574" width="10.85546875" style="11" customWidth="1"/>
    <col min="6575" max="6577" width="14.5703125" style="11" bestFit="1" customWidth="1"/>
    <col min="6578" max="6580" width="11" style="11" customWidth="1"/>
    <col min="6581" max="6583" width="14.5703125" style="11" customWidth="1"/>
    <col min="6584" max="6586" width="15.28515625" style="11" customWidth="1"/>
    <col min="6587" max="6587" width="15.5703125" style="11"/>
    <col min="6588" max="6588" width="44.5703125" style="11" customWidth="1"/>
    <col min="6589" max="6589" width="13.85546875" style="11" customWidth="1"/>
    <col min="6590" max="6590" width="10.85546875" style="11" customWidth="1"/>
    <col min="6591" max="6591" width="14.5703125" style="11" customWidth="1"/>
    <col min="6592" max="6592" width="11" style="11" customWidth="1"/>
    <col min="6593" max="6593" width="10.85546875" style="11" customWidth="1"/>
    <col min="6594" max="6594" width="14.5703125" style="11" customWidth="1"/>
    <col min="6595" max="6596" width="15.5703125" style="11" customWidth="1"/>
    <col min="6597" max="6597" width="17.7109375" style="11" customWidth="1"/>
    <col min="6598" max="6823" width="29.28515625" style="11" customWidth="1"/>
    <col min="6824" max="6824" width="42.42578125" style="11" customWidth="1"/>
    <col min="6825" max="6827" width="12.42578125" style="11" customWidth="1"/>
    <col min="6828" max="6830" width="10.85546875" style="11" customWidth="1"/>
    <col min="6831" max="6833" width="14.5703125" style="11" bestFit="1" customWidth="1"/>
    <col min="6834" max="6836" width="11" style="11" customWidth="1"/>
    <col min="6837" max="6839" width="14.5703125" style="11" customWidth="1"/>
    <col min="6840" max="6842" width="15.28515625" style="11" customWidth="1"/>
    <col min="6843" max="6843" width="15.5703125" style="11"/>
    <col min="6844" max="6844" width="44.5703125" style="11" customWidth="1"/>
    <col min="6845" max="6845" width="13.85546875" style="11" customWidth="1"/>
    <col min="6846" max="6846" width="10.85546875" style="11" customWidth="1"/>
    <col min="6847" max="6847" width="14.5703125" style="11" customWidth="1"/>
    <col min="6848" max="6848" width="11" style="11" customWidth="1"/>
    <col min="6849" max="6849" width="10.85546875" style="11" customWidth="1"/>
    <col min="6850" max="6850" width="14.5703125" style="11" customWidth="1"/>
    <col min="6851" max="6852" width="15.5703125" style="11" customWidth="1"/>
    <col min="6853" max="6853" width="17.7109375" style="11" customWidth="1"/>
    <col min="6854" max="7079" width="29.28515625" style="11" customWidth="1"/>
    <col min="7080" max="7080" width="42.42578125" style="11" customWidth="1"/>
    <col min="7081" max="7083" width="12.42578125" style="11" customWidth="1"/>
    <col min="7084" max="7086" width="10.85546875" style="11" customWidth="1"/>
    <col min="7087" max="7089" width="14.5703125" style="11" bestFit="1" customWidth="1"/>
    <col min="7090" max="7092" width="11" style="11" customWidth="1"/>
    <col min="7093" max="7095" width="14.5703125" style="11" customWidth="1"/>
    <col min="7096" max="7098" width="15.28515625" style="11" customWidth="1"/>
    <col min="7099" max="7099" width="15.5703125" style="11"/>
    <col min="7100" max="7100" width="44.5703125" style="11" customWidth="1"/>
    <col min="7101" max="7101" width="13.85546875" style="11" customWidth="1"/>
    <col min="7102" max="7102" width="10.85546875" style="11" customWidth="1"/>
    <col min="7103" max="7103" width="14.5703125" style="11" customWidth="1"/>
    <col min="7104" max="7104" width="11" style="11" customWidth="1"/>
    <col min="7105" max="7105" width="10.85546875" style="11" customWidth="1"/>
    <col min="7106" max="7106" width="14.5703125" style="11" customWidth="1"/>
    <col min="7107" max="7108" width="15.5703125" style="11" customWidth="1"/>
    <col min="7109" max="7109" width="17.7109375" style="11" customWidth="1"/>
    <col min="7110" max="7335" width="29.28515625" style="11" customWidth="1"/>
    <col min="7336" max="7336" width="42.42578125" style="11" customWidth="1"/>
    <col min="7337" max="7339" width="12.42578125" style="11" customWidth="1"/>
    <col min="7340" max="7342" width="10.85546875" style="11" customWidth="1"/>
    <col min="7343" max="7345" width="14.5703125" style="11" bestFit="1" customWidth="1"/>
    <col min="7346" max="7348" width="11" style="11" customWidth="1"/>
    <col min="7349" max="7351" width="14.5703125" style="11" customWidth="1"/>
    <col min="7352" max="7354" width="15.28515625" style="11" customWidth="1"/>
    <col min="7355" max="7355" width="15.5703125" style="11"/>
    <col min="7356" max="7356" width="44.5703125" style="11" customWidth="1"/>
    <col min="7357" max="7357" width="13.85546875" style="11" customWidth="1"/>
    <col min="7358" max="7358" width="10.85546875" style="11" customWidth="1"/>
    <col min="7359" max="7359" width="14.5703125" style="11" customWidth="1"/>
    <col min="7360" max="7360" width="11" style="11" customWidth="1"/>
    <col min="7361" max="7361" width="10.85546875" style="11" customWidth="1"/>
    <col min="7362" max="7362" width="14.5703125" style="11" customWidth="1"/>
    <col min="7363" max="7364" width="15.5703125" style="11" customWidth="1"/>
    <col min="7365" max="7365" width="17.7109375" style="11" customWidth="1"/>
    <col min="7366" max="7591" width="29.28515625" style="11" customWidth="1"/>
    <col min="7592" max="7592" width="42.42578125" style="11" customWidth="1"/>
    <col min="7593" max="7595" width="12.42578125" style="11" customWidth="1"/>
    <col min="7596" max="7598" width="10.85546875" style="11" customWidth="1"/>
    <col min="7599" max="7601" width="14.5703125" style="11" bestFit="1" customWidth="1"/>
    <col min="7602" max="7604" width="11" style="11" customWidth="1"/>
    <col min="7605" max="7607" width="14.5703125" style="11" customWidth="1"/>
    <col min="7608" max="7610" width="15.28515625" style="11" customWidth="1"/>
    <col min="7611" max="7611" width="15.5703125" style="11"/>
    <col min="7612" max="7612" width="44.5703125" style="11" customWidth="1"/>
    <col min="7613" max="7613" width="13.85546875" style="11" customWidth="1"/>
    <col min="7614" max="7614" width="10.85546875" style="11" customWidth="1"/>
    <col min="7615" max="7615" width="14.5703125" style="11" customWidth="1"/>
    <col min="7616" max="7616" width="11" style="11" customWidth="1"/>
    <col min="7617" max="7617" width="10.85546875" style="11" customWidth="1"/>
    <col min="7618" max="7618" width="14.5703125" style="11" customWidth="1"/>
    <col min="7619" max="7620" width="15.5703125" style="11" customWidth="1"/>
    <col min="7621" max="7621" width="17.7109375" style="11" customWidth="1"/>
    <col min="7622" max="7847" width="29.28515625" style="11" customWidth="1"/>
    <col min="7848" max="7848" width="42.42578125" style="11" customWidth="1"/>
    <col min="7849" max="7851" width="12.42578125" style="11" customWidth="1"/>
    <col min="7852" max="7854" width="10.85546875" style="11" customWidth="1"/>
    <col min="7855" max="7857" width="14.5703125" style="11" bestFit="1" customWidth="1"/>
    <col min="7858" max="7860" width="11" style="11" customWidth="1"/>
    <col min="7861" max="7863" width="14.5703125" style="11" customWidth="1"/>
    <col min="7864" max="7866" width="15.28515625" style="11" customWidth="1"/>
    <col min="7867" max="7867" width="15.5703125" style="11"/>
    <col min="7868" max="7868" width="44.5703125" style="11" customWidth="1"/>
    <col min="7869" max="7869" width="13.85546875" style="11" customWidth="1"/>
    <col min="7870" max="7870" width="10.85546875" style="11" customWidth="1"/>
    <col min="7871" max="7871" width="14.5703125" style="11" customWidth="1"/>
    <col min="7872" max="7872" width="11" style="11" customWidth="1"/>
    <col min="7873" max="7873" width="10.85546875" style="11" customWidth="1"/>
    <col min="7874" max="7874" width="14.5703125" style="11" customWidth="1"/>
    <col min="7875" max="7876" width="15.5703125" style="11" customWidth="1"/>
    <col min="7877" max="7877" width="17.7109375" style="11" customWidth="1"/>
    <col min="7878" max="8103" width="29.28515625" style="11" customWidth="1"/>
    <col min="8104" max="8104" width="42.42578125" style="11" customWidth="1"/>
    <col min="8105" max="8107" width="12.42578125" style="11" customWidth="1"/>
    <col min="8108" max="8110" width="10.85546875" style="11" customWidth="1"/>
    <col min="8111" max="8113" width="14.5703125" style="11" bestFit="1" customWidth="1"/>
    <col min="8114" max="8116" width="11" style="11" customWidth="1"/>
    <col min="8117" max="8119" width="14.5703125" style="11" customWidth="1"/>
    <col min="8120" max="8122" width="15.28515625" style="11" customWidth="1"/>
    <col min="8123" max="8123" width="15.5703125" style="11"/>
    <col min="8124" max="8124" width="44.5703125" style="11" customWidth="1"/>
    <col min="8125" max="8125" width="13.85546875" style="11" customWidth="1"/>
    <col min="8126" max="8126" width="10.85546875" style="11" customWidth="1"/>
    <col min="8127" max="8127" width="14.5703125" style="11" customWidth="1"/>
    <col min="8128" max="8128" width="11" style="11" customWidth="1"/>
    <col min="8129" max="8129" width="10.85546875" style="11" customWidth="1"/>
    <col min="8130" max="8130" width="14.5703125" style="11" customWidth="1"/>
    <col min="8131" max="8132" width="15.5703125" style="11" customWidth="1"/>
    <col min="8133" max="8133" width="17.7109375" style="11" customWidth="1"/>
    <col min="8134" max="8359" width="29.28515625" style="11" customWidth="1"/>
    <col min="8360" max="8360" width="42.42578125" style="11" customWidth="1"/>
    <col min="8361" max="8363" width="12.42578125" style="11" customWidth="1"/>
    <col min="8364" max="8366" width="10.85546875" style="11" customWidth="1"/>
    <col min="8367" max="8369" width="14.5703125" style="11" bestFit="1" customWidth="1"/>
    <col min="8370" max="8372" width="11" style="11" customWidth="1"/>
    <col min="8373" max="8375" width="14.5703125" style="11" customWidth="1"/>
    <col min="8376" max="8378" width="15.28515625" style="11" customWidth="1"/>
    <col min="8379" max="8379" width="15.5703125" style="11"/>
    <col min="8380" max="8380" width="44.5703125" style="11" customWidth="1"/>
    <col min="8381" max="8381" width="13.85546875" style="11" customWidth="1"/>
    <col min="8382" max="8382" width="10.85546875" style="11" customWidth="1"/>
    <col min="8383" max="8383" width="14.5703125" style="11" customWidth="1"/>
    <col min="8384" max="8384" width="11" style="11" customWidth="1"/>
    <col min="8385" max="8385" width="10.85546875" style="11" customWidth="1"/>
    <col min="8386" max="8386" width="14.5703125" style="11" customWidth="1"/>
    <col min="8387" max="8388" width="15.5703125" style="11" customWidth="1"/>
    <col min="8389" max="8389" width="17.7109375" style="11" customWidth="1"/>
    <col min="8390" max="8615" width="29.28515625" style="11" customWidth="1"/>
    <col min="8616" max="8616" width="42.42578125" style="11" customWidth="1"/>
    <col min="8617" max="8619" width="12.42578125" style="11" customWidth="1"/>
    <col min="8620" max="8622" width="10.85546875" style="11" customWidth="1"/>
    <col min="8623" max="8625" width="14.5703125" style="11" bestFit="1" customWidth="1"/>
    <col min="8626" max="8628" width="11" style="11" customWidth="1"/>
    <col min="8629" max="8631" width="14.5703125" style="11" customWidth="1"/>
    <col min="8632" max="8634" width="15.28515625" style="11" customWidth="1"/>
    <col min="8635" max="8635" width="15.5703125" style="11"/>
    <col min="8636" max="8636" width="44.5703125" style="11" customWidth="1"/>
    <col min="8637" max="8637" width="13.85546875" style="11" customWidth="1"/>
    <col min="8638" max="8638" width="10.85546875" style="11" customWidth="1"/>
    <col min="8639" max="8639" width="14.5703125" style="11" customWidth="1"/>
    <col min="8640" max="8640" width="11" style="11" customWidth="1"/>
    <col min="8641" max="8641" width="10.85546875" style="11" customWidth="1"/>
    <col min="8642" max="8642" width="14.5703125" style="11" customWidth="1"/>
    <col min="8643" max="8644" width="15.5703125" style="11" customWidth="1"/>
    <col min="8645" max="8645" width="17.7109375" style="11" customWidth="1"/>
    <col min="8646" max="8871" width="29.28515625" style="11" customWidth="1"/>
    <col min="8872" max="8872" width="42.42578125" style="11" customWidth="1"/>
    <col min="8873" max="8875" width="12.42578125" style="11" customWidth="1"/>
    <col min="8876" max="8878" width="10.85546875" style="11" customWidth="1"/>
    <col min="8879" max="8881" width="14.5703125" style="11" bestFit="1" customWidth="1"/>
    <col min="8882" max="8884" width="11" style="11" customWidth="1"/>
    <col min="8885" max="8887" width="14.5703125" style="11" customWidth="1"/>
    <col min="8888" max="8890" width="15.28515625" style="11" customWidth="1"/>
    <col min="8891" max="8891" width="15.5703125" style="11"/>
    <col min="8892" max="8892" width="44.5703125" style="11" customWidth="1"/>
    <col min="8893" max="8893" width="13.85546875" style="11" customWidth="1"/>
    <col min="8894" max="8894" width="10.85546875" style="11" customWidth="1"/>
    <col min="8895" max="8895" width="14.5703125" style="11" customWidth="1"/>
    <col min="8896" max="8896" width="11" style="11" customWidth="1"/>
    <col min="8897" max="8897" width="10.85546875" style="11" customWidth="1"/>
    <col min="8898" max="8898" width="14.5703125" style="11" customWidth="1"/>
    <col min="8899" max="8900" width="15.5703125" style="11" customWidth="1"/>
    <col min="8901" max="8901" width="17.7109375" style="11" customWidth="1"/>
    <col min="8902" max="9127" width="29.28515625" style="11" customWidth="1"/>
    <col min="9128" max="9128" width="42.42578125" style="11" customWidth="1"/>
    <col min="9129" max="9131" width="12.42578125" style="11" customWidth="1"/>
    <col min="9132" max="9134" width="10.85546875" style="11" customWidth="1"/>
    <col min="9135" max="9137" width="14.5703125" style="11" bestFit="1" customWidth="1"/>
    <col min="9138" max="9140" width="11" style="11" customWidth="1"/>
    <col min="9141" max="9143" width="14.5703125" style="11" customWidth="1"/>
    <col min="9144" max="9146" width="15.28515625" style="11" customWidth="1"/>
    <col min="9147" max="9147" width="15.5703125" style="11"/>
    <col min="9148" max="9148" width="44.5703125" style="11" customWidth="1"/>
    <col min="9149" max="9149" width="13.85546875" style="11" customWidth="1"/>
    <col min="9150" max="9150" width="10.85546875" style="11" customWidth="1"/>
    <col min="9151" max="9151" width="14.5703125" style="11" customWidth="1"/>
    <col min="9152" max="9152" width="11" style="11" customWidth="1"/>
    <col min="9153" max="9153" width="10.85546875" style="11" customWidth="1"/>
    <col min="9154" max="9154" width="14.5703125" style="11" customWidth="1"/>
    <col min="9155" max="9156" width="15.5703125" style="11" customWidth="1"/>
    <col min="9157" max="9157" width="17.7109375" style="11" customWidth="1"/>
    <col min="9158" max="9383" width="29.28515625" style="11" customWidth="1"/>
    <col min="9384" max="9384" width="42.42578125" style="11" customWidth="1"/>
    <col min="9385" max="9387" width="12.42578125" style="11" customWidth="1"/>
    <col min="9388" max="9390" width="10.85546875" style="11" customWidth="1"/>
    <col min="9391" max="9393" width="14.5703125" style="11" bestFit="1" customWidth="1"/>
    <col min="9394" max="9396" width="11" style="11" customWidth="1"/>
    <col min="9397" max="9399" width="14.5703125" style="11" customWidth="1"/>
    <col min="9400" max="9402" width="15.28515625" style="11" customWidth="1"/>
    <col min="9403" max="9403" width="15.5703125" style="11"/>
    <col min="9404" max="9404" width="44.5703125" style="11" customWidth="1"/>
    <col min="9405" max="9405" width="13.85546875" style="11" customWidth="1"/>
    <col min="9406" max="9406" width="10.85546875" style="11" customWidth="1"/>
    <col min="9407" max="9407" width="14.5703125" style="11" customWidth="1"/>
    <col min="9408" max="9408" width="11" style="11" customWidth="1"/>
    <col min="9409" max="9409" width="10.85546875" style="11" customWidth="1"/>
    <col min="9410" max="9410" width="14.5703125" style="11" customWidth="1"/>
    <col min="9411" max="9412" width="15.5703125" style="11" customWidth="1"/>
    <col min="9413" max="9413" width="17.7109375" style="11" customWidth="1"/>
    <col min="9414" max="9639" width="29.28515625" style="11" customWidth="1"/>
    <col min="9640" max="9640" width="42.42578125" style="11" customWidth="1"/>
    <col min="9641" max="9643" width="12.42578125" style="11" customWidth="1"/>
    <col min="9644" max="9646" width="10.85546875" style="11" customWidth="1"/>
    <col min="9647" max="9649" width="14.5703125" style="11" bestFit="1" customWidth="1"/>
    <col min="9650" max="9652" width="11" style="11" customWidth="1"/>
    <col min="9653" max="9655" width="14.5703125" style="11" customWidth="1"/>
    <col min="9656" max="9658" width="15.28515625" style="11" customWidth="1"/>
    <col min="9659" max="9659" width="15.5703125" style="11"/>
    <col min="9660" max="9660" width="44.5703125" style="11" customWidth="1"/>
    <col min="9661" max="9661" width="13.85546875" style="11" customWidth="1"/>
    <col min="9662" max="9662" width="10.85546875" style="11" customWidth="1"/>
    <col min="9663" max="9663" width="14.5703125" style="11" customWidth="1"/>
    <col min="9664" max="9664" width="11" style="11" customWidth="1"/>
    <col min="9665" max="9665" width="10.85546875" style="11" customWidth="1"/>
    <col min="9666" max="9666" width="14.5703125" style="11" customWidth="1"/>
    <col min="9667" max="9668" width="15.5703125" style="11" customWidth="1"/>
    <col min="9669" max="9669" width="17.7109375" style="11" customWidth="1"/>
    <col min="9670" max="9895" width="29.28515625" style="11" customWidth="1"/>
    <col min="9896" max="9896" width="42.42578125" style="11" customWidth="1"/>
    <col min="9897" max="9899" width="12.42578125" style="11" customWidth="1"/>
    <col min="9900" max="9902" width="10.85546875" style="11" customWidth="1"/>
    <col min="9903" max="9905" width="14.5703125" style="11" bestFit="1" customWidth="1"/>
    <col min="9906" max="9908" width="11" style="11" customWidth="1"/>
    <col min="9909" max="9911" width="14.5703125" style="11" customWidth="1"/>
    <col min="9912" max="9914" width="15.28515625" style="11" customWidth="1"/>
    <col min="9915" max="9915" width="15.5703125" style="11"/>
    <col min="9916" max="9916" width="44.5703125" style="11" customWidth="1"/>
    <col min="9917" max="9917" width="13.85546875" style="11" customWidth="1"/>
    <col min="9918" max="9918" width="10.85546875" style="11" customWidth="1"/>
    <col min="9919" max="9919" width="14.5703125" style="11" customWidth="1"/>
    <col min="9920" max="9920" width="11" style="11" customWidth="1"/>
    <col min="9921" max="9921" width="10.85546875" style="11" customWidth="1"/>
    <col min="9922" max="9922" width="14.5703125" style="11" customWidth="1"/>
    <col min="9923" max="9924" width="15.5703125" style="11" customWidth="1"/>
    <col min="9925" max="9925" width="17.7109375" style="11" customWidth="1"/>
    <col min="9926" max="10151" width="29.28515625" style="11" customWidth="1"/>
    <col min="10152" max="10152" width="42.42578125" style="11" customWidth="1"/>
    <col min="10153" max="10155" width="12.42578125" style="11" customWidth="1"/>
    <col min="10156" max="10158" width="10.85546875" style="11" customWidth="1"/>
    <col min="10159" max="10161" width="14.5703125" style="11" bestFit="1" customWidth="1"/>
    <col min="10162" max="10164" width="11" style="11" customWidth="1"/>
    <col min="10165" max="10167" width="14.5703125" style="11" customWidth="1"/>
    <col min="10168" max="10170" width="15.28515625" style="11" customWidth="1"/>
    <col min="10171" max="10171" width="15.5703125" style="11"/>
    <col min="10172" max="10172" width="44.5703125" style="11" customWidth="1"/>
    <col min="10173" max="10173" width="13.85546875" style="11" customWidth="1"/>
    <col min="10174" max="10174" width="10.85546875" style="11" customWidth="1"/>
    <col min="10175" max="10175" width="14.5703125" style="11" customWidth="1"/>
    <col min="10176" max="10176" width="11" style="11" customWidth="1"/>
    <col min="10177" max="10177" width="10.85546875" style="11" customWidth="1"/>
    <col min="10178" max="10178" width="14.5703125" style="11" customWidth="1"/>
    <col min="10179" max="10180" width="15.5703125" style="11" customWidth="1"/>
    <col min="10181" max="10181" width="17.7109375" style="11" customWidth="1"/>
    <col min="10182" max="10407" width="29.28515625" style="11" customWidth="1"/>
    <col min="10408" max="10408" width="42.42578125" style="11" customWidth="1"/>
    <col min="10409" max="10411" width="12.42578125" style="11" customWidth="1"/>
    <col min="10412" max="10414" width="10.85546875" style="11" customWidth="1"/>
    <col min="10415" max="10417" width="14.5703125" style="11" bestFit="1" customWidth="1"/>
    <col min="10418" max="10420" width="11" style="11" customWidth="1"/>
    <col min="10421" max="10423" width="14.5703125" style="11" customWidth="1"/>
    <col min="10424" max="10426" width="15.28515625" style="11" customWidth="1"/>
    <col min="10427" max="10427" width="15.5703125" style="11"/>
    <col min="10428" max="10428" width="44.5703125" style="11" customWidth="1"/>
    <col min="10429" max="10429" width="13.85546875" style="11" customWidth="1"/>
    <col min="10430" max="10430" width="10.85546875" style="11" customWidth="1"/>
    <col min="10431" max="10431" width="14.5703125" style="11" customWidth="1"/>
    <col min="10432" max="10432" width="11" style="11" customWidth="1"/>
    <col min="10433" max="10433" width="10.85546875" style="11" customWidth="1"/>
    <col min="10434" max="10434" width="14.5703125" style="11" customWidth="1"/>
    <col min="10435" max="10436" width="15.5703125" style="11" customWidth="1"/>
    <col min="10437" max="10437" width="17.7109375" style="11" customWidth="1"/>
    <col min="10438" max="10663" width="29.28515625" style="11" customWidth="1"/>
    <col min="10664" max="10664" width="42.42578125" style="11" customWidth="1"/>
    <col min="10665" max="10667" width="12.42578125" style="11" customWidth="1"/>
    <col min="10668" max="10670" width="10.85546875" style="11" customWidth="1"/>
    <col min="10671" max="10673" width="14.5703125" style="11" bestFit="1" customWidth="1"/>
    <col min="10674" max="10676" width="11" style="11" customWidth="1"/>
    <col min="10677" max="10679" width="14.5703125" style="11" customWidth="1"/>
    <col min="10680" max="10682" width="15.28515625" style="11" customWidth="1"/>
    <col min="10683" max="10683" width="15.5703125" style="11"/>
    <col min="10684" max="10684" width="44.5703125" style="11" customWidth="1"/>
    <col min="10685" max="10685" width="13.85546875" style="11" customWidth="1"/>
    <col min="10686" max="10686" width="10.85546875" style="11" customWidth="1"/>
    <col min="10687" max="10687" width="14.5703125" style="11" customWidth="1"/>
    <col min="10688" max="10688" width="11" style="11" customWidth="1"/>
    <col min="10689" max="10689" width="10.85546875" style="11" customWidth="1"/>
    <col min="10690" max="10690" width="14.5703125" style="11" customWidth="1"/>
    <col min="10691" max="10692" width="15.5703125" style="11" customWidth="1"/>
    <col min="10693" max="10693" width="17.7109375" style="11" customWidth="1"/>
    <col min="10694" max="10919" width="29.28515625" style="11" customWidth="1"/>
    <col min="10920" max="10920" width="42.42578125" style="11" customWidth="1"/>
    <col min="10921" max="10923" width="12.42578125" style="11" customWidth="1"/>
    <col min="10924" max="10926" width="10.85546875" style="11" customWidth="1"/>
    <col min="10927" max="10929" width="14.5703125" style="11" bestFit="1" customWidth="1"/>
    <col min="10930" max="10932" width="11" style="11" customWidth="1"/>
    <col min="10933" max="10935" width="14.5703125" style="11" customWidth="1"/>
    <col min="10936" max="10938" width="15.28515625" style="11" customWidth="1"/>
    <col min="10939" max="10939" width="15.5703125" style="11"/>
    <col min="10940" max="10940" width="44.5703125" style="11" customWidth="1"/>
    <col min="10941" max="10941" width="13.85546875" style="11" customWidth="1"/>
    <col min="10942" max="10942" width="10.85546875" style="11" customWidth="1"/>
    <col min="10943" max="10943" width="14.5703125" style="11" customWidth="1"/>
    <col min="10944" max="10944" width="11" style="11" customWidth="1"/>
    <col min="10945" max="10945" width="10.85546875" style="11" customWidth="1"/>
    <col min="10946" max="10946" width="14.5703125" style="11" customWidth="1"/>
    <col min="10947" max="10948" width="15.5703125" style="11" customWidth="1"/>
    <col min="10949" max="10949" width="17.7109375" style="11" customWidth="1"/>
    <col min="10950" max="11175" width="29.28515625" style="11" customWidth="1"/>
    <col min="11176" max="11176" width="42.42578125" style="11" customWidth="1"/>
    <col min="11177" max="11179" width="12.42578125" style="11" customWidth="1"/>
    <col min="11180" max="11182" width="10.85546875" style="11" customWidth="1"/>
    <col min="11183" max="11185" width="14.5703125" style="11" bestFit="1" customWidth="1"/>
    <col min="11186" max="11188" width="11" style="11" customWidth="1"/>
    <col min="11189" max="11191" width="14.5703125" style="11" customWidth="1"/>
    <col min="11192" max="11194" width="15.28515625" style="11" customWidth="1"/>
    <col min="11195" max="11195" width="15.5703125" style="11"/>
    <col min="11196" max="11196" width="44.5703125" style="11" customWidth="1"/>
    <col min="11197" max="11197" width="13.85546875" style="11" customWidth="1"/>
    <col min="11198" max="11198" width="10.85546875" style="11" customWidth="1"/>
    <col min="11199" max="11199" width="14.5703125" style="11" customWidth="1"/>
    <col min="11200" max="11200" width="11" style="11" customWidth="1"/>
    <col min="11201" max="11201" width="10.85546875" style="11" customWidth="1"/>
    <col min="11202" max="11202" width="14.5703125" style="11" customWidth="1"/>
    <col min="11203" max="11204" width="15.5703125" style="11" customWidth="1"/>
    <col min="11205" max="11205" width="17.7109375" style="11" customWidth="1"/>
    <col min="11206" max="11431" width="29.28515625" style="11" customWidth="1"/>
    <col min="11432" max="11432" width="42.42578125" style="11" customWidth="1"/>
    <col min="11433" max="11435" width="12.42578125" style="11" customWidth="1"/>
    <col min="11436" max="11438" width="10.85546875" style="11" customWidth="1"/>
    <col min="11439" max="11441" width="14.5703125" style="11" bestFit="1" customWidth="1"/>
    <col min="11442" max="11444" width="11" style="11" customWidth="1"/>
    <col min="11445" max="11447" width="14.5703125" style="11" customWidth="1"/>
    <col min="11448" max="11450" width="15.28515625" style="11" customWidth="1"/>
    <col min="11451" max="11451" width="15.5703125" style="11"/>
    <col min="11452" max="11452" width="44.5703125" style="11" customWidth="1"/>
    <col min="11453" max="11453" width="13.85546875" style="11" customWidth="1"/>
    <col min="11454" max="11454" width="10.85546875" style="11" customWidth="1"/>
    <col min="11455" max="11455" width="14.5703125" style="11" customWidth="1"/>
    <col min="11456" max="11456" width="11" style="11" customWidth="1"/>
    <col min="11457" max="11457" width="10.85546875" style="11" customWidth="1"/>
    <col min="11458" max="11458" width="14.5703125" style="11" customWidth="1"/>
    <col min="11459" max="11460" width="15.5703125" style="11" customWidth="1"/>
    <col min="11461" max="11461" width="17.7109375" style="11" customWidth="1"/>
    <col min="11462" max="11687" width="29.28515625" style="11" customWidth="1"/>
    <col min="11688" max="11688" width="42.42578125" style="11" customWidth="1"/>
    <col min="11689" max="11691" width="12.42578125" style="11" customWidth="1"/>
    <col min="11692" max="11694" width="10.85546875" style="11" customWidth="1"/>
    <col min="11695" max="11697" width="14.5703125" style="11" bestFit="1" customWidth="1"/>
    <col min="11698" max="11700" width="11" style="11" customWidth="1"/>
    <col min="11701" max="11703" width="14.5703125" style="11" customWidth="1"/>
    <col min="11704" max="11706" width="15.28515625" style="11" customWidth="1"/>
    <col min="11707" max="11707" width="15.5703125" style="11"/>
    <col min="11708" max="11708" width="44.5703125" style="11" customWidth="1"/>
    <col min="11709" max="11709" width="13.85546875" style="11" customWidth="1"/>
    <col min="11710" max="11710" width="10.85546875" style="11" customWidth="1"/>
    <col min="11711" max="11711" width="14.5703125" style="11" customWidth="1"/>
    <col min="11712" max="11712" width="11" style="11" customWidth="1"/>
    <col min="11713" max="11713" width="10.85546875" style="11" customWidth="1"/>
    <col min="11714" max="11714" width="14.5703125" style="11" customWidth="1"/>
    <col min="11715" max="11716" width="15.5703125" style="11" customWidth="1"/>
    <col min="11717" max="11717" width="17.7109375" style="11" customWidth="1"/>
    <col min="11718" max="11943" width="29.28515625" style="11" customWidth="1"/>
    <col min="11944" max="11944" width="42.42578125" style="11" customWidth="1"/>
    <col min="11945" max="11947" width="12.42578125" style="11" customWidth="1"/>
    <col min="11948" max="11950" width="10.85546875" style="11" customWidth="1"/>
    <col min="11951" max="11953" width="14.5703125" style="11" bestFit="1" customWidth="1"/>
    <col min="11954" max="11956" width="11" style="11" customWidth="1"/>
    <col min="11957" max="11959" width="14.5703125" style="11" customWidth="1"/>
    <col min="11960" max="11962" width="15.28515625" style="11" customWidth="1"/>
    <col min="11963" max="11963" width="15.5703125" style="11"/>
    <col min="11964" max="11964" width="44.5703125" style="11" customWidth="1"/>
    <col min="11965" max="11965" width="13.85546875" style="11" customWidth="1"/>
    <col min="11966" max="11966" width="10.85546875" style="11" customWidth="1"/>
    <col min="11967" max="11967" width="14.5703125" style="11" customWidth="1"/>
    <col min="11968" max="11968" width="11" style="11" customWidth="1"/>
    <col min="11969" max="11969" width="10.85546875" style="11" customWidth="1"/>
    <col min="11970" max="11970" width="14.5703125" style="11" customWidth="1"/>
    <col min="11971" max="11972" width="15.5703125" style="11" customWidth="1"/>
    <col min="11973" max="11973" width="17.7109375" style="11" customWidth="1"/>
    <col min="11974" max="12199" width="29.28515625" style="11" customWidth="1"/>
    <col min="12200" max="12200" width="42.42578125" style="11" customWidth="1"/>
    <col min="12201" max="12203" width="12.42578125" style="11" customWidth="1"/>
    <col min="12204" max="12206" width="10.85546875" style="11" customWidth="1"/>
    <col min="12207" max="12209" width="14.5703125" style="11" bestFit="1" customWidth="1"/>
    <col min="12210" max="12212" width="11" style="11" customWidth="1"/>
    <col min="12213" max="12215" width="14.5703125" style="11" customWidth="1"/>
    <col min="12216" max="12218" width="15.28515625" style="11" customWidth="1"/>
    <col min="12219" max="12219" width="15.5703125" style="11"/>
    <col min="12220" max="12220" width="44.5703125" style="11" customWidth="1"/>
    <col min="12221" max="12221" width="13.85546875" style="11" customWidth="1"/>
    <col min="12222" max="12222" width="10.85546875" style="11" customWidth="1"/>
    <col min="12223" max="12223" width="14.5703125" style="11" customWidth="1"/>
    <col min="12224" max="12224" width="11" style="11" customWidth="1"/>
    <col min="12225" max="12225" width="10.85546875" style="11" customWidth="1"/>
    <col min="12226" max="12226" width="14.5703125" style="11" customWidth="1"/>
    <col min="12227" max="12228" width="15.5703125" style="11" customWidth="1"/>
    <col min="12229" max="12229" width="17.7109375" style="11" customWidth="1"/>
    <col min="12230" max="12455" width="29.28515625" style="11" customWidth="1"/>
    <col min="12456" max="12456" width="42.42578125" style="11" customWidth="1"/>
    <col min="12457" max="12459" width="12.42578125" style="11" customWidth="1"/>
    <col min="12460" max="12462" width="10.85546875" style="11" customWidth="1"/>
    <col min="12463" max="12465" width="14.5703125" style="11" bestFit="1" customWidth="1"/>
    <col min="12466" max="12468" width="11" style="11" customWidth="1"/>
    <col min="12469" max="12471" width="14.5703125" style="11" customWidth="1"/>
    <col min="12472" max="12474" width="15.28515625" style="11" customWidth="1"/>
    <col min="12475" max="12475" width="15.5703125" style="11"/>
    <col min="12476" max="12476" width="44.5703125" style="11" customWidth="1"/>
    <col min="12477" max="12477" width="13.85546875" style="11" customWidth="1"/>
    <col min="12478" max="12478" width="10.85546875" style="11" customWidth="1"/>
    <col min="12479" max="12479" width="14.5703125" style="11" customWidth="1"/>
    <col min="12480" max="12480" width="11" style="11" customWidth="1"/>
    <col min="12481" max="12481" width="10.85546875" style="11" customWidth="1"/>
    <col min="12482" max="12482" width="14.5703125" style="11" customWidth="1"/>
    <col min="12483" max="12484" width="15.5703125" style="11" customWidth="1"/>
    <col min="12485" max="12485" width="17.7109375" style="11" customWidth="1"/>
    <col min="12486" max="12711" width="29.28515625" style="11" customWidth="1"/>
    <col min="12712" max="12712" width="42.42578125" style="11" customWidth="1"/>
    <col min="12713" max="12715" width="12.42578125" style="11" customWidth="1"/>
    <col min="12716" max="12718" width="10.85546875" style="11" customWidth="1"/>
    <col min="12719" max="12721" width="14.5703125" style="11" bestFit="1" customWidth="1"/>
    <col min="12722" max="12724" width="11" style="11" customWidth="1"/>
    <col min="12725" max="12727" width="14.5703125" style="11" customWidth="1"/>
    <col min="12728" max="12730" width="15.28515625" style="11" customWidth="1"/>
    <col min="12731" max="12731" width="15.5703125" style="11"/>
    <col min="12732" max="12732" width="44.5703125" style="11" customWidth="1"/>
    <col min="12733" max="12733" width="13.85546875" style="11" customWidth="1"/>
    <col min="12734" max="12734" width="10.85546875" style="11" customWidth="1"/>
    <col min="12735" max="12735" width="14.5703125" style="11" customWidth="1"/>
    <col min="12736" max="12736" width="11" style="11" customWidth="1"/>
    <col min="12737" max="12737" width="10.85546875" style="11" customWidth="1"/>
    <col min="12738" max="12738" width="14.5703125" style="11" customWidth="1"/>
    <col min="12739" max="12740" width="15.5703125" style="11" customWidth="1"/>
    <col min="12741" max="12741" width="17.7109375" style="11" customWidth="1"/>
    <col min="12742" max="12967" width="29.28515625" style="11" customWidth="1"/>
    <col min="12968" max="12968" width="42.42578125" style="11" customWidth="1"/>
    <col min="12969" max="12971" width="12.42578125" style="11" customWidth="1"/>
    <col min="12972" max="12974" width="10.85546875" style="11" customWidth="1"/>
    <col min="12975" max="12977" width="14.5703125" style="11" bestFit="1" customWidth="1"/>
    <col min="12978" max="12980" width="11" style="11" customWidth="1"/>
    <col min="12981" max="12983" width="14.5703125" style="11" customWidth="1"/>
    <col min="12984" max="12986" width="15.28515625" style="11" customWidth="1"/>
    <col min="12987" max="12987" width="15.5703125" style="11"/>
    <col min="12988" max="12988" width="44.5703125" style="11" customWidth="1"/>
    <col min="12989" max="12989" width="13.85546875" style="11" customWidth="1"/>
    <col min="12990" max="12990" width="10.85546875" style="11" customWidth="1"/>
    <col min="12991" max="12991" width="14.5703125" style="11" customWidth="1"/>
    <col min="12992" max="12992" width="11" style="11" customWidth="1"/>
    <col min="12993" max="12993" width="10.85546875" style="11" customWidth="1"/>
    <col min="12994" max="12994" width="14.5703125" style="11" customWidth="1"/>
    <col min="12995" max="12996" width="15.5703125" style="11" customWidth="1"/>
    <col min="12997" max="12997" width="17.7109375" style="11" customWidth="1"/>
    <col min="12998" max="13223" width="29.28515625" style="11" customWidth="1"/>
    <col min="13224" max="13224" width="42.42578125" style="11" customWidth="1"/>
    <col min="13225" max="13227" width="12.42578125" style="11" customWidth="1"/>
    <col min="13228" max="13230" width="10.85546875" style="11" customWidth="1"/>
    <col min="13231" max="13233" width="14.5703125" style="11" bestFit="1" customWidth="1"/>
    <col min="13234" max="13236" width="11" style="11" customWidth="1"/>
    <col min="13237" max="13239" width="14.5703125" style="11" customWidth="1"/>
    <col min="13240" max="13242" width="15.28515625" style="11" customWidth="1"/>
    <col min="13243" max="13243" width="15.5703125" style="11"/>
    <col min="13244" max="13244" width="44.5703125" style="11" customWidth="1"/>
    <col min="13245" max="13245" width="13.85546875" style="11" customWidth="1"/>
    <col min="13246" max="13246" width="10.85546875" style="11" customWidth="1"/>
    <col min="13247" max="13247" width="14.5703125" style="11" customWidth="1"/>
    <col min="13248" max="13248" width="11" style="11" customWidth="1"/>
    <col min="13249" max="13249" width="10.85546875" style="11" customWidth="1"/>
    <col min="13250" max="13250" width="14.5703125" style="11" customWidth="1"/>
    <col min="13251" max="13252" width="15.5703125" style="11" customWidth="1"/>
    <col min="13253" max="13253" width="17.7109375" style="11" customWidth="1"/>
    <col min="13254" max="13479" width="29.28515625" style="11" customWidth="1"/>
    <col min="13480" max="13480" width="42.42578125" style="11" customWidth="1"/>
    <col min="13481" max="13483" width="12.42578125" style="11" customWidth="1"/>
    <col min="13484" max="13486" width="10.85546875" style="11" customWidth="1"/>
    <col min="13487" max="13489" width="14.5703125" style="11" bestFit="1" customWidth="1"/>
    <col min="13490" max="13492" width="11" style="11" customWidth="1"/>
    <col min="13493" max="13495" width="14.5703125" style="11" customWidth="1"/>
    <col min="13496" max="13498" width="15.28515625" style="11" customWidth="1"/>
    <col min="13499" max="13499" width="15.5703125" style="11"/>
    <col min="13500" max="13500" width="44.5703125" style="11" customWidth="1"/>
    <col min="13501" max="13501" width="13.85546875" style="11" customWidth="1"/>
    <col min="13502" max="13502" width="10.85546875" style="11" customWidth="1"/>
    <col min="13503" max="13503" width="14.5703125" style="11" customWidth="1"/>
    <col min="13504" max="13504" width="11" style="11" customWidth="1"/>
    <col min="13505" max="13505" width="10.85546875" style="11" customWidth="1"/>
    <col min="13506" max="13506" width="14.5703125" style="11" customWidth="1"/>
    <col min="13507" max="13508" width="15.5703125" style="11" customWidth="1"/>
    <col min="13509" max="13509" width="17.7109375" style="11" customWidth="1"/>
    <col min="13510" max="13735" width="29.28515625" style="11" customWidth="1"/>
    <col min="13736" max="13736" width="42.42578125" style="11" customWidth="1"/>
    <col min="13737" max="13739" width="12.42578125" style="11" customWidth="1"/>
    <col min="13740" max="13742" width="10.85546875" style="11" customWidth="1"/>
    <col min="13743" max="13745" width="14.5703125" style="11" bestFit="1" customWidth="1"/>
    <col min="13746" max="13748" width="11" style="11" customWidth="1"/>
    <col min="13749" max="13751" width="14.5703125" style="11" customWidth="1"/>
    <col min="13752" max="13754" width="15.28515625" style="11" customWidth="1"/>
    <col min="13755" max="13755" width="15.5703125" style="11"/>
    <col min="13756" max="13756" width="44.5703125" style="11" customWidth="1"/>
    <col min="13757" max="13757" width="13.85546875" style="11" customWidth="1"/>
    <col min="13758" max="13758" width="10.85546875" style="11" customWidth="1"/>
    <col min="13759" max="13759" width="14.5703125" style="11" customWidth="1"/>
    <col min="13760" max="13760" width="11" style="11" customWidth="1"/>
    <col min="13761" max="13761" width="10.85546875" style="11" customWidth="1"/>
    <col min="13762" max="13762" width="14.5703125" style="11" customWidth="1"/>
    <col min="13763" max="13764" width="15.5703125" style="11" customWidth="1"/>
    <col min="13765" max="13765" width="17.7109375" style="11" customWidth="1"/>
    <col min="13766" max="13991" width="29.28515625" style="11" customWidth="1"/>
    <col min="13992" max="13992" width="42.42578125" style="11" customWidth="1"/>
    <col min="13993" max="13995" width="12.42578125" style="11" customWidth="1"/>
    <col min="13996" max="13998" width="10.85546875" style="11" customWidth="1"/>
    <col min="13999" max="14001" width="14.5703125" style="11" bestFit="1" customWidth="1"/>
    <col min="14002" max="14004" width="11" style="11" customWidth="1"/>
    <col min="14005" max="14007" width="14.5703125" style="11" customWidth="1"/>
    <col min="14008" max="14010" width="15.28515625" style="11" customWidth="1"/>
    <col min="14011" max="14011" width="15.5703125" style="11"/>
    <col min="14012" max="14012" width="44.5703125" style="11" customWidth="1"/>
    <col min="14013" max="14013" width="13.85546875" style="11" customWidth="1"/>
    <col min="14014" max="14014" width="10.85546875" style="11" customWidth="1"/>
    <col min="14015" max="14015" width="14.5703125" style="11" customWidth="1"/>
    <col min="14016" max="14016" width="11" style="11" customWidth="1"/>
    <col min="14017" max="14017" width="10.85546875" style="11" customWidth="1"/>
    <col min="14018" max="14018" width="14.5703125" style="11" customWidth="1"/>
    <col min="14019" max="14020" width="15.5703125" style="11" customWidth="1"/>
    <col min="14021" max="14021" width="17.7109375" style="11" customWidth="1"/>
    <col min="14022" max="14247" width="29.28515625" style="11" customWidth="1"/>
    <col min="14248" max="14248" width="42.42578125" style="11" customWidth="1"/>
    <col min="14249" max="14251" width="12.42578125" style="11" customWidth="1"/>
    <col min="14252" max="14254" width="10.85546875" style="11" customWidth="1"/>
    <col min="14255" max="14257" width="14.5703125" style="11" bestFit="1" customWidth="1"/>
    <col min="14258" max="14260" width="11" style="11" customWidth="1"/>
    <col min="14261" max="14263" width="14.5703125" style="11" customWidth="1"/>
    <col min="14264" max="14266" width="15.28515625" style="11" customWidth="1"/>
    <col min="14267" max="14267" width="15.5703125" style="11"/>
    <col min="14268" max="14268" width="44.5703125" style="11" customWidth="1"/>
    <col min="14269" max="14269" width="13.85546875" style="11" customWidth="1"/>
    <col min="14270" max="14270" width="10.85546875" style="11" customWidth="1"/>
    <col min="14271" max="14271" width="14.5703125" style="11" customWidth="1"/>
    <col min="14272" max="14272" width="11" style="11" customWidth="1"/>
    <col min="14273" max="14273" width="10.85546875" style="11" customWidth="1"/>
    <col min="14274" max="14274" width="14.5703125" style="11" customWidth="1"/>
    <col min="14275" max="14276" width="15.5703125" style="11" customWidth="1"/>
    <col min="14277" max="14277" width="17.7109375" style="11" customWidth="1"/>
    <col min="14278" max="14503" width="29.28515625" style="11" customWidth="1"/>
    <col min="14504" max="14504" width="42.42578125" style="11" customWidth="1"/>
    <col min="14505" max="14507" width="12.42578125" style="11" customWidth="1"/>
    <col min="14508" max="14510" width="10.85546875" style="11" customWidth="1"/>
    <col min="14511" max="14513" width="14.5703125" style="11" bestFit="1" customWidth="1"/>
    <col min="14514" max="14516" width="11" style="11" customWidth="1"/>
    <col min="14517" max="14519" width="14.5703125" style="11" customWidth="1"/>
    <col min="14520" max="14522" width="15.28515625" style="11" customWidth="1"/>
    <col min="14523" max="14523" width="15.5703125" style="11"/>
    <col min="14524" max="14524" width="44.5703125" style="11" customWidth="1"/>
    <col min="14525" max="14525" width="13.85546875" style="11" customWidth="1"/>
    <col min="14526" max="14526" width="10.85546875" style="11" customWidth="1"/>
    <col min="14527" max="14527" width="14.5703125" style="11" customWidth="1"/>
    <col min="14528" max="14528" width="11" style="11" customWidth="1"/>
    <col min="14529" max="14529" width="10.85546875" style="11" customWidth="1"/>
    <col min="14530" max="14530" width="14.5703125" style="11" customWidth="1"/>
    <col min="14531" max="14532" width="15.5703125" style="11" customWidth="1"/>
    <col min="14533" max="14533" width="17.7109375" style="11" customWidth="1"/>
    <col min="14534" max="14759" width="29.28515625" style="11" customWidth="1"/>
    <col min="14760" max="14760" width="42.42578125" style="11" customWidth="1"/>
    <col min="14761" max="14763" width="12.42578125" style="11" customWidth="1"/>
    <col min="14764" max="14766" width="10.85546875" style="11" customWidth="1"/>
    <col min="14767" max="14769" width="14.5703125" style="11" bestFit="1" customWidth="1"/>
    <col min="14770" max="14772" width="11" style="11" customWidth="1"/>
    <col min="14773" max="14775" width="14.5703125" style="11" customWidth="1"/>
    <col min="14776" max="14778" width="15.28515625" style="11" customWidth="1"/>
    <col min="14779" max="14779" width="15.5703125" style="11"/>
    <col min="14780" max="14780" width="44.5703125" style="11" customWidth="1"/>
    <col min="14781" max="14781" width="13.85546875" style="11" customWidth="1"/>
    <col min="14782" max="14782" width="10.85546875" style="11" customWidth="1"/>
    <col min="14783" max="14783" width="14.5703125" style="11" customWidth="1"/>
    <col min="14784" max="14784" width="11" style="11" customWidth="1"/>
    <col min="14785" max="14785" width="10.85546875" style="11" customWidth="1"/>
    <col min="14786" max="14786" width="14.5703125" style="11" customWidth="1"/>
    <col min="14787" max="14788" width="15.5703125" style="11" customWidth="1"/>
    <col min="14789" max="14789" width="17.7109375" style="11" customWidth="1"/>
    <col min="14790" max="15015" width="29.28515625" style="11" customWidth="1"/>
    <col min="15016" max="15016" width="42.42578125" style="11" customWidth="1"/>
    <col min="15017" max="15019" width="12.42578125" style="11" customWidth="1"/>
    <col min="15020" max="15022" width="10.85546875" style="11" customWidth="1"/>
    <col min="15023" max="15025" width="14.5703125" style="11" bestFit="1" customWidth="1"/>
    <col min="15026" max="15028" width="11" style="11" customWidth="1"/>
    <col min="15029" max="15031" width="14.5703125" style="11" customWidth="1"/>
    <col min="15032" max="15034" width="15.28515625" style="11" customWidth="1"/>
    <col min="15035" max="15035" width="15.5703125" style="11"/>
    <col min="15036" max="15036" width="44.5703125" style="11" customWidth="1"/>
    <col min="15037" max="15037" width="13.85546875" style="11" customWidth="1"/>
    <col min="15038" max="15038" width="10.85546875" style="11" customWidth="1"/>
    <col min="15039" max="15039" width="14.5703125" style="11" customWidth="1"/>
    <col min="15040" max="15040" width="11" style="11" customWidth="1"/>
    <col min="15041" max="15041" width="10.85546875" style="11" customWidth="1"/>
    <col min="15042" max="15042" width="14.5703125" style="11" customWidth="1"/>
    <col min="15043" max="15044" width="15.5703125" style="11" customWidth="1"/>
    <col min="15045" max="15045" width="17.7109375" style="11" customWidth="1"/>
    <col min="15046" max="15271" width="29.28515625" style="11" customWidth="1"/>
    <col min="15272" max="15272" width="42.42578125" style="11" customWidth="1"/>
    <col min="15273" max="15275" width="12.42578125" style="11" customWidth="1"/>
    <col min="15276" max="15278" width="10.85546875" style="11" customWidth="1"/>
    <col min="15279" max="15281" width="14.5703125" style="11" bestFit="1" customWidth="1"/>
    <col min="15282" max="15284" width="11" style="11" customWidth="1"/>
    <col min="15285" max="15287" width="14.5703125" style="11" customWidth="1"/>
    <col min="15288" max="15290" width="15.28515625" style="11" customWidth="1"/>
    <col min="15291" max="15291" width="15.5703125" style="11"/>
    <col min="15292" max="15292" width="44.5703125" style="11" customWidth="1"/>
    <col min="15293" max="15293" width="13.85546875" style="11" customWidth="1"/>
    <col min="15294" max="15294" width="10.85546875" style="11" customWidth="1"/>
    <col min="15295" max="15295" width="14.5703125" style="11" customWidth="1"/>
    <col min="15296" max="15296" width="11" style="11" customWidth="1"/>
    <col min="15297" max="15297" width="10.85546875" style="11" customWidth="1"/>
    <col min="15298" max="15298" width="14.5703125" style="11" customWidth="1"/>
    <col min="15299" max="15300" width="15.5703125" style="11" customWidth="1"/>
    <col min="15301" max="15301" width="17.7109375" style="11" customWidth="1"/>
    <col min="15302" max="15527" width="29.28515625" style="11" customWidth="1"/>
    <col min="15528" max="15528" width="42.42578125" style="11" customWidth="1"/>
    <col min="15529" max="15531" width="12.42578125" style="11" customWidth="1"/>
    <col min="15532" max="15534" width="10.85546875" style="11" customWidth="1"/>
    <col min="15535" max="15537" width="14.5703125" style="11" bestFit="1" customWidth="1"/>
    <col min="15538" max="15540" width="11" style="11" customWidth="1"/>
    <col min="15541" max="15543" width="14.5703125" style="11" customWidth="1"/>
    <col min="15544" max="15546" width="15.28515625" style="11" customWidth="1"/>
    <col min="15547" max="15547" width="15.5703125" style="11"/>
    <col min="15548" max="15548" width="44.5703125" style="11" customWidth="1"/>
    <col min="15549" max="15549" width="13.85546875" style="11" customWidth="1"/>
    <col min="15550" max="15550" width="10.85546875" style="11" customWidth="1"/>
    <col min="15551" max="15551" width="14.5703125" style="11" customWidth="1"/>
    <col min="15552" max="15552" width="11" style="11" customWidth="1"/>
    <col min="15553" max="15553" width="10.85546875" style="11" customWidth="1"/>
    <col min="15554" max="15554" width="14.5703125" style="11" customWidth="1"/>
    <col min="15555" max="15556" width="15.5703125" style="11" customWidth="1"/>
    <col min="15557" max="15557" width="17.7109375" style="11" customWidth="1"/>
    <col min="15558" max="15783" width="29.28515625" style="11" customWidth="1"/>
    <col min="15784" max="15784" width="42.42578125" style="11" customWidth="1"/>
    <col min="15785" max="15787" width="12.42578125" style="11" customWidth="1"/>
    <col min="15788" max="15790" width="10.85546875" style="11" customWidth="1"/>
    <col min="15791" max="15793" width="14.5703125" style="11" bestFit="1" customWidth="1"/>
    <col min="15794" max="15796" width="11" style="11" customWidth="1"/>
    <col min="15797" max="15799" width="14.5703125" style="11" customWidth="1"/>
    <col min="15800" max="15802" width="15.28515625" style="11" customWidth="1"/>
    <col min="15803" max="15803" width="15.5703125" style="11"/>
    <col min="15804" max="15804" width="44.5703125" style="11" customWidth="1"/>
    <col min="15805" max="15805" width="13.85546875" style="11" customWidth="1"/>
    <col min="15806" max="15806" width="10.85546875" style="11" customWidth="1"/>
    <col min="15807" max="15807" width="14.5703125" style="11" customWidth="1"/>
    <col min="15808" max="15808" width="11" style="11" customWidth="1"/>
    <col min="15809" max="15809" width="10.85546875" style="11" customWidth="1"/>
    <col min="15810" max="15810" width="14.5703125" style="11" customWidth="1"/>
    <col min="15811" max="15812" width="15.5703125" style="11" customWidth="1"/>
    <col min="15813" max="15813" width="17.7109375" style="11" customWidth="1"/>
    <col min="15814" max="16039" width="29.28515625" style="11" customWidth="1"/>
    <col min="16040" max="16040" width="42.42578125" style="11" customWidth="1"/>
    <col min="16041" max="16043" width="12.42578125" style="11" customWidth="1"/>
    <col min="16044" max="16046" width="10.85546875" style="11" customWidth="1"/>
    <col min="16047" max="16049" width="14.5703125" style="11" bestFit="1" customWidth="1"/>
    <col min="16050" max="16052" width="11" style="11" customWidth="1"/>
    <col min="16053" max="16055" width="14.5703125" style="11" customWidth="1"/>
    <col min="16056" max="16058" width="15.28515625" style="11" customWidth="1"/>
    <col min="16059" max="16059" width="15.5703125" style="11"/>
    <col min="16060" max="16060" width="44.5703125" style="11" customWidth="1"/>
    <col min="16061" max="16061" width="13.85546875" style="11" customWidth="1"/>
    <col min="16062" max="16062" width="10.85546875" style="11" customWidth="1"/>
    <col min="16063" max="16063" width="14.5703125" style="11" customWidth="1"/>
    <col min="16064" max="16064" width="11" style="11" customWidth="1"/>
    <col min="16065" max="16065" width="10.85546875" style="11" customWidth="1"/>
    <col min="16066" max="16066" width="14.5703125" style="11" customWidth="1"/>
    <col min="16067" max="16068" width="15.5703125" style="11" customWidth="1"/>
    <col min="16069" max="16069" width="17.7109375" style="11" customWidth="1"/>
    <col min="16070" max="16295" width="29.28515625" style="11" customWidth="1"/>
    <col min="16296" max="16296" width="42.42578125" style="11" customWidth="1"/>
    <col min="16297" max="16384" width="12.42578125" style="11" customWidth="1"/>
  </cols>
  <sheetData>
    <row r="1" spans="1:187" x14ac:dyDescent="0.25">
      <c r="A1" s="8"/>
    </row>
    <row r="2" spans="1:187" x14ac:dyDescent="0.25">
      <c r="A2" s="12"/>
      <c r="T2" s="13"/>
      <c r="U2" s="13"/>
      <c r="V2" s="13"/>
      <c r="W2" s="13"/>
      <c r="X2" s="13"/>
      <c r="Y2" s="13"/>
      <c r="Z2" s="14"/>
      <c r="AA2" s="14"/>
      <c r="AB2" s="15" t="s">
        <v>2</v>
      </c>
    </row>
    <row r="3" spans="1:187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</row>
    <row r="4" spans="1:187" s="17" customFormat="1" x14ac:dyDescent="0.25">
      <c r="A4" s="18">
        <v>2022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187" s="17" customFormat="1" x14ac:dyDescent="0.25">
      <c r="A5" s="19"/>
      <c r="B5" s="16"/>
      <c r="C5" s="16"/>
      <c r="D5" s="16"/>
      <c r="E5" s="20"/>
      <c r="F5" s="20"/>
      <c r="G5" s="20"/>
      <c r="H5" s="20"/>
      <c r="I5" s="20"/>
      <c r="J5" s="21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187" s="12" customFormat="1" ht="63" x14ac:dyDescent="0.25">
      <c r="A6" s="22" t="s">
        <v>4</v>
      </c>
      <c r="B6" s="23" t="s">
        <v>5</v>
      </c>
      <c r="C6" s="23" t="s">
        <v>5</v>
      </c>
      <c r="D6" s="23" t="s">
        <v>5</v>
      </c>
      <c r="E6" s="24" t="s">
        <v>6</v>
      </c>
      <c r="F6" s="24" t="s">
        <v>6</v>
      </c>
      <c r="G6" s="24" t="s">
        <v>6</v>
      </c>
      <c r="H6" s="24" t="s">
        <v>7</v>
      </c>
      <c r="I6" s="24" t="s">
        <v>7</v>
      </c>
      <c r="J6" s="24" t="s">
        <v>7</v>
      </c>
      <c r="K6" s="24" t="s">
        <v>8</v>
      </c>
      <c r="L6" s="24" t="s">
        <v>8</v>
      </c>
      <c r="M6" s="24" t="s">
        <v>8</v>
      </c>
      <c r="N6" s="24" t="s">
        <v>9</v>
      </c>
      <c r="O6" s="24" t="s">
        <v>9</v>
      </c>
      <c r="P6" s="24" t="s">
        <v>9</v>
      </c>
      <c r="Q6" s="24" t="s">
        <v>10</v>
      </c>
      <c r="R6" s="24" t="s">
        <v>10</v>
      </c>
      <c r="S6" s="24" t="s">
        <v>10</v>
      </c>
      <c r="T6" s="24" t="s">
        <v>11</v>
      </c>
      <c r="U6" s="24" t="s">
        <v>11</v>
      </c>
      <c r="V6" s="24" t="s">
        <v>11</v>
      </c>
      <c r="W6" s="24" t="s">
        <v>12</v>
      </c>
      <c r="X6" s="24" t="s">
        <v>12</v>
      </c>
      <c r="Y6" s="24" t="s">
        <v>12</v>
      </c>
      <c r="Z6" s="24" t="s">
        <v>13</v>
      </c>
      <c r="AA6" s="24" t="s">
        <v>13</v>
      </c>
      <c r="AB6" s="24" t="s">
        <v>13</v>
      </c>
    </row>
    <row r="7" spans="1:187" s="12" customFormat="1" x14ac:dyDescent="0.25">
      <c r="A7" s="25"/>
      <c r="B7" s="26" t="s">
        <v>14</v>
      </c>
      <c r="C7" s="26" t="s">
        <v>15</v>
      </c>
      <c r="D7" s="26" t="s">
        <v>16</v>
      </c>
      <c r="E7" s="26" t="s">
        <v>14</v>
      </c>
      <c r="F7" s="26" t="s">
        <v>15</v>
      </c>
      <c r="G7" s="26" t="s">
        <v>16</v>
      </c>
      <c r="H7" s="26" t="s">
        <v>14</v>
      </c>
      <c r="I7" s="26" t="s">
        <v>15</v>
      </c>
      <c r="J7" s="26" t="s">
        <v>16</v>
      </c>
      <c r="K7" s="26" t="s">
        <v>14</v>
      </c>
      <c r="L7" s="26" t="s">
        <v>15</v>
      </c>
      <c r="M7" s="26" t="s">
        <v>16</v>
      </c>
      <c r="N7" s="26" t="s">
        <v>14</v>
      </c>
      <c r="O7" s="26" t="s">
        <v>15</v>
      </c>
      <c r="P7" s="26" t="s">
        <v>16</v>
      </c>
      <c r="Q7" s="26" t="s">
        <v>14</v>
      </c>
      <c r="R7" s="26" t="s">
        <v>15</v>
      </c>
      <c r="S7" s="26" t="s">
        <v>16</v>
      </c>
      <c r="T7" s="26" t="s">
        <v>14</v>
      </c>
      <c r="U7" s="26" t="s">
        <v>15</v>
      </c>
      <c r="V7" s="26" t="s">
        <v>16</v>
      </c>
      <c r="W7" s="26" t="s">
        <v>14</v>
      </c>
      <c r="X7" s="26" t="s">
        <v>15</v>
      </c>
      <c r="Y7" s="26" t="s">
        <v>16</v>
      </c>
      <c r="Z7" s="26" t="s">
        <v>14</v>
      </c>
      <c r="AA7" s="26" t="s">
        <v>15</v>
      </c>
      <c r="AB7" s="26" t="s">
        <v>16</v>
      </c>
    </row>
    <row r="8" spans="1:187" s="29" customFormat="1" x14ac:dyDescent="0.25">
      <c r="A8" s="27" t="s">
        <v>1</v>
      </c>
      <c r="B8" s="28">
        <f t="shared" ref="B8:D74" si="0">E8+H8+K8+N8+Q8+T8+W8+Z8</f>
        <v>51287176</v>
      </c>
      <c r="C8" s="28">
        <f t="shared" si="0"/>
        <v>51472200</v>
      </c>
      <c r="D8" s="28">
        <f t="shared" si="0"/>
        <v>185024</v>
      </c>
      <c r="E8" s="28">
        <f>SUM(E9,E82,E255,E266,E270)</f>
        <v>2978900</v>
      </c>
      <c r="F8" s="28">
        <f>SUM(F9,F82,F255,F266,F270)</f>
        <v>2978900</v>
      </c>
      <c r="G8" s="28">
        <f>F8-E8</f>
        <v>0</v>
      </c>
      <c r="H8" s="28">
        <f t="shared" ref="H8:I8" si="1">SUM(H9,H82,H255,H266,H270)</f>
        <v>1123772</v>
      </c>
      <c r="I8" s="28">
        <f t="shared" si="1"/>
        <v>1123772</v>
      </c>
      <c r="J8" s="28">
        <f t="shared" ref="J8" si="2">I8-H8</f>
        <v>0</v>
      </c>
      <c r="K8" s="28">
        <f t="shared" ref="K8:L8" si="3">SUM(K9,K82,K255,K266,K270)</f>
        <v>6394565</v>
      </c>
      <c r="L8" s="28">
        <f t="shared" si="3"/>
        <v>6485202</v>
      </c>
      <c r="M8" s="28">
        <f t="shared" ref="M8" si="4">L8-K8</f>
        <v>90637</v>
      </c>
      <c r="N8" s="28">
        <f t="shared" ref="N8:O8" si="5">SUM(N9,N82,N255,N266,N270)</f>
        <v>25228027</v>
      </c>
      <c r="O8" s="28">
        <f t="shared" si="5"/>
        <v>25228027</v>
      </c>
      <c r="P8" s="28">
        <f t="shared" ref="P8" si="6">O8-N8</f>
        <v>0</v>
      </c>
      <c r="Q8" s="28">
        <f t="shared" ref="Q8:R8" si="7">SUM(Q9,Q82,Q255,Q266,Q270)</f>
        <v>1855485</v>
      </c>
      <c r="R8" s="28">
        <f t="shared" si="7"/>
        <v>1944391</v>
      </c>
      <c r="S8" s="28">
        <f t="shared" ref="S8" si="8">R8-Q8</f>
        <v>88906</v>
      </c>
      <c r="T8" s="28">
        <f t="shared" ref="T8:U8" si="9">SUM(T9,T82,T255,T266,T270)</f>
        <v>7509932</v>
      </c>
      <c r="U8" s="28">
        <f t="shared" si="9"/>
        <v>7509932</v>
      </c>
      <c r="V8" s="28">
        <f t="shared" ref="V8" si="10">U8-T8</f>
        <v>0</v>
      </c>
      <c r="W8" s="28">
        <f t="shared" ref="W8:X8" si="11">SUM(W9,W82,W255,W266,W270)</f>
        <v>299953</v>
      </c>
      <c r="X8" s="28">
        <f t="shared" si="11"/>
        <v>305434</v>
      </c>
      <c r="Y8" s="28">
        <f t="shared" ref="Y8" si="12">X8-W8</f>
        <v>5481</v>
      </c>
      <c r="Z8" s="28">
        <f t="shared" ref="Z8:AA8" si="13">SUM(Z9,Z82,Z255,Z266,Z270)</f>
        <v>5896542</v>
      </c>
      <c r="AA8" s="28">
        <f t="shared" si="13"/>
        <v>5896542</v>
      </c>
      <c r="AB8" s="28">
        <f t="shared" ref="AB8" si="14">AA8-Z8</f>
        <v>0</v>
      </c>
    </row>
    <row r="9" spans="1:187" s="29" customFormat="1" x14ac:dyDescent="0.25">
      <c r="A9" s="30" t="s">
        <v>17</v>
      </c>
      <c r="B9" s="31">
        <f t="shared" si="0"/>
        <v>27518767</v>
      </c>
      <c r="C9" s="31">
        <f t="shared" si="0"/>
        <v>27548947</v>
      </c>
      <c r="D9" s="31">
        <f t="shared" si="0"/>
        <v>30180</v>
      </c>
      <c r="E9" s="31">
        <f>SUM(E10,E22,E36,E47,E68,E79,E42,E55)</f>
        <v>1109620</v>
      </c>
      <c r="F9" s="31">
        <f>SUM(F10,F22,F36,F47,F68,F79,F42,F55)</f>
        <v>1109620</v>
      </c>
      <c r="G9" s="31">
        <f t="shared" ref="G9:G75" si="15">F9-E9</f>
        <v>0</v>
      </c>
      <c r="H9" s="31">
        <f>SUM(H10,H22,H36,H47,H68,H79,H42,H55)</f>
        <v>1092436</v>
      </c>
      <c r="I9" s="31">
        <f>SUM(I10,I22,I36,I47,I68,I79,I42,I55)</f>
        <v>1092436</v>
      </c>
      <c r="J9" s="31">
        <f t="shared" ref="J9:J75" si="16">I9-H9</f>
        <v>0</v>
      </c>
      <c r="K9" s="31">
        <f>SUM(K10,K22,K36,K47,K68,K79,K42,K55)</f>
        <v>5289631</v>
      </c>
      <c r="L9" s="31">
        <f>SUM(L10,L22,L36,L47,L68,L79,L42,L55)</f>
        <v>5319811</v>
      </c>
      <c r="M9" s="31">
        <f t="shared" ref="M9:M75" si="17">L9-K9</f>
        <v>30180</v>
      </c>
      <c r="N9" s="31">
        <f>SUM(N10,N22,N36,N47,N68,N79,N42,N55)</f>
        <v>13873759</v>
      </c>
      <c r="O9" s="31">
        <f>SUM(O10,O22,O36,O47,O68,O79,O42,O55)</f>
        <v>13873759</v>
      </c>
      <c r="P9" s="31">
        <f t="shared" ref="P9:P75" si="18">O9-N9</f>
        <v>0</v>
      </c>
      <c r="Q9" s="31">
        <f>SUM(Q10,Q22,Q36,Q47,Q68,Q79,Q42,Q55)</f>
        <v>1266130</v>
      </c>
      <c r="R9" s="31">
        <f>SUM(R10,R22,R36,R47,R68,R79,R42,R55)</f>
        <v>1266130</v>
      </c>
      <c r="S9" s="31">
        <f t="shared" ref="S9:S75" si="19">R9-Q9</f>
        <v>0</v>
      </c>
      <c r="T9" s="31">
        <f>SUM(T10,T22,T36,T47,T68,T79,T42,T55)</f>
        <v>2485240</v>
      </c>
      <c r="U9" s="31">
        <f>SUM(U10,U22,U36,U47,U68,U79,U42,U55)</f>
        <v>2485240</v>
      </c>
      <c r="V9" s="31">
        <f t="shared" ref="V9:V75" si="20">U9-T9</f>
        <v>0</v>
      </c>
      <c r="W9" s="31">
        <f>SUM(W10,W22,W36,W47,W68,W79,W42,W55)</f>
        <v>299953</v>
      </c>
      <c r="X9" s="31">
        <f>SUM(X10,X22,X36,X47,X68,X79,X42,X55)</f>
        <v>299953</v>
      </c>
      <c r="Y9" s="31">
        <f t="shared" ref="Y9:Y75" si="21">X9-W9</f>
        <v>0</v>
      </c>
      <c r="Z9" s="31">
        <f>SUM(Z10,Z22,Z36,Z47,Z68,Z79,Z42,Z55)</f>
        <v>2101998</v>
      </c>
      <c r="AA9" s="31">
        <f>SUM(AA10,AA22,AA36,AA47,AA68,AA79,AA42,AA55)</f>
        <v>2101998</v>
      </c>
      <c r="AB9" s="31">
        <f t="shared" ref="AB9:AB75" si="22">AA9-Z9</f>
        <v>0</v>
      </c>
    </row>
    <row r="10" spans="1:187" s="32" customFormat="1" x14ac:dyDescent="0.25">
      <c r="A10" s="30" t="s">
        <v>18</v>
      </c>
      <c r="B10" s="31">
        <f t="shared" si="0"/>
        <v>466619</v>
      </c>
      <c r="C10" s="31">
        <f t="shared" si="0"/>
        <v>474619</v>
      </c>
      <c r="D10" s="31">
        <f t="shared" si="0"/>
        <v>8000</v>
      </c>
      <c r="E10" s="31">
        <f t="shared" ref="E10:AA10" si="23">SUM(E11)</f>
        <v>273200</v>
      </c>
      <c r="F10" s="31">
        <f t="shared" si="23"/>
        <v>273200</v>
      </c>
      <c r="G10" s="31">
        <f t="shared" si="15"/>
        <v>0</v>
      </c>
      <c r="H10" s="31">
        <f t="shared" si="23"/>
        <v>131001</v>
      </c>
      <c r="I10" s="31">
        <f t="shared" si="23"/>
        <v>131001</v>
      </c>
      <c r="J10" s="31">
        <f t="shared" si="16"/>
        <v>0</v>
      </c>
      <c r="K10" s="31">
        <f t="shared" si="23"/>
        <v>62418</v>
      </c>
      <c r="L10" s="31">
        <f t="shared" si="23"/>
        <v>70418</v>
      </c>
      <c r="M10" s="31">
        <f t="shared" si="17"/>
        <v>8000</v>
      </c>
      <c r="N10" s="31">
        <f t="shared" si="23"/>
        <v>0</v>
      </c>
      <c r="O10" s="31">
        <f t="shared" si="23"/>
        <v>0</v>
      </c>
      <c r="P10" s="31">
        <f t="shared" si="18"/>
        <v>0</v>
      </c>
      <c r="Q10" s="31">
        <f t="shared" si="23"/>
        <v>0</v>
      </c>
      <c r="R10" s="31">
        <f t="shared" si="23"/>
        <v>0</v>
      </c>
      <c r="S10" s="31">
        <f t="shared" si="19"/>
        <v>0</v>
      </c>
      <c r="T10" s="31">
        <f t="shared" si="23"/>
        <v>0</v>
      </c>
      <c r="U10" s="31">
        <f t="shared" si="23"/>
        <v>0</v>
      </c>
      <c r="V10" s="31">
        <f t="shared" si="20"/>
        <v>0</v>
      </c>
      <c r="W10" s="31">
        <f t="shared" si="23"/>
        <v>0</v>
      </c>
      <c r="X10" s="31">
        <f t="shared" si="23"/>
        <v>0</v>
      </c>
      <c r="Y10" s="31">
        <f t="shared" si="21"/>
        <v>0</v>
      </c>
      <c r="Z10" s="31">
        <f t="shared" si="23"/>
        <v>0</v>
      </c>
      <c r="AA10" s="31">
        <f t="shared" si="23"/>
        <v>0</v>
      </c>
      <c r="AB10" s="31">
        <f t="shared" si="22"/>
        <v>0</v>
      </c>
    </row>
    <row r="11" spans="1:187" s="29" customFormat="1" x14ac:dyDescent="0.25">
      <c r="A11" s="30" t="s">
        <v>19</v>
      </c>
      <c r="B11" s="33">
        <f t="shared" si="0"/>
        <v>466619</v>
      </c>
      <c r="C11" s="33">
        <f t="shared" si="0"/>
        <v>474619</v>
      </c>
      <c r="D11" s="33">
        <f t="shared" si="0"/>
        <v>8000</v>
      </c>
      <c r="E11" s="33">
        <f>SUM(E12:E21)</f>
        <v>273200</v>
      </c>
      <c r="F11" s="33">
        <f>SUM(F12:F21)</f>
        <v>273200</v>
      </c>
      <c r="G11" s="33">
        <f t="shared" si="15"/>
        <v>0</v>
      </c>
      <c r="H11" s="33">
        <f>SUM(H12:H21)</f>
        <v>131001</v>
      </c>
      <c r="I11" s="33">
        <f>SUM(I12:I21)</f>
        <v>131001</v>
      </c>
      <c r="J11" s="33">
        <f t="shared" si="16"/>
        <v>0</v>
      </c>
      <c r="K11" s="33">
        <f>SUM(K12:K21)</f>
        <v>62418</v>
      </c>
      <c r="L11" s="33">
        <f>SUM(L12:L21)</f>
        <v>70418</v>
      </c>
      <c r="M11" s="33">
        <f t="shared" si="17"/>
        <v>8000</v>
      </c>
      <c r="N11" s="33">
        <f>SUM(N12:N21)</f>
        <v>0</v>
      </c>
      <c r="O11" s="33">
        <f>SUM(O12:O21)</f>
        <v>0</v>
      </c>
      <c r="P11" s="33">
        <f t="shared" si="18"/>
        <v>0</v>
      </c>
      <c r="Q11" s="33">
        <f>SUM(Q12:Q21)</f>
        <v>0</v>
      </c>
      <c r="R11" s="33">
        <f>SUM(R12:R21)</f>
        <v>0</v>
      </c>
      <c r="S11" s="33">
        <f t="shared" si="19"/>
        <v>0</v>
      </c>
      <c r="T11" s="33">
        <f>SUM(T12:T21)</f>
        <v>0</v>
      </c>
      <c r="U11" s="33">
        <f>SUM(U12:U21)</f>
        <v>0</v>
      </c>
      <c r="V11" s="33">
        <f t="shared" si="20"/>
        <v>0</v>
      </c>
      <c r="W11" s="33">
        <f>SUM(W12:W21)</f>
        <v>0</v>
      </c>
      <c r="X11" s="33">
        <f>SUM(X12:X21)</f>
        <v>0</v>
      </c>
      <c r="Y11" s="33">
        <f t="shared" si="21"/>
        <v>0</v>
      </c>
      <c r="Z11" s="33">
        <f>SUM(Z12:Z21)</f>
        <v>0</v>
      </c>
      <c r="AA11" s="33">
        <f>SUM(AA12:AA21)</f>
        <v>0</v>
      </c>
      <c r="AB11" s="33">
        <f t="shared" si="22"/>
        <v>0</v>
      </c>
    </row>
    <row r="12" spans="1:187" s="32" customFormat="1" ht="31.5" x14ac:dyDescent="0.25">
      <c r="A12" s="34" t="s">
        <v>20</v>
      </c>
      <c r="B12" s="35">
        <f t="shared" si="0"/>
        <v>8616</v>
      </c>
      <c r="C12" s="35">
        <f t="shared" si="0"/>
        <v>8616</v>
      </c>
      <c r="D12" s="35">
        <f t="shared" si="0"/>
        <v>0</v>
      </c>
      <c r="E12" s="35">
        <v>0</v>
      </c>
      <c r="F12" s="35">
        <v>0</v>
      </c>
      <c r="G12" s="35">
        <f t="shared" si="15"/>
        <v>0</v>
      </c>
      <c r="H12" s="35">
        <v>0</v>
      </c>
      <c r="I12" s="35">
        <v>0</v>
      </c>
      <c r="J12" s="35">
        <f t="shared" si="16"/>
        <v>0</v>
      </c>
      <c r="K12" s="35">
        <v>8616</v>
      </c>
      <c r="L12" s="35">
        <v>8616</v>
      </c>
      <c r="M12" s="35">
        <f t="shared" si="17"/>
        <v>0</v>
      </c>
      <c r="N12" s="35"/>
      <c r="O12" s="35"/>
      <c r="P12" s="35">
        <f t="shared" si="18"/>
        <v>0</v>
      </c>
      <c r="Q12" s="35"/>
      <c r="R12" s="35"/>
      <c r="S12" s="35">
        <f t="shared" si="19"/>
        <v>0</v>
      </c>
      <c r="T12" s="35"/>
      <c r="U12" s="35"/>
      <c r="V12" s="35">
        <f t="shared" si="20"/>
        <v>0</v>
      </c>
      <c r="W12" s="35"/>
      <c r="X12" s="35"/>
      <c r="Y12" s="35">
        <f t="shared" si="21"/>
        <v>0</v>
      </c>
      <c r="Z12" s="35"/>
      <c r="AA12" s="35"/>
      <c r="AB12" s="35">
        <f t="shared" si="22"/>
        <v>0</v>
      </c>
    </row>
    <row r="13" spans="1:187" s="32" customFormat="1" ht="31.5" x14ac:dyDescent="0.25">
      <c r="A13" s="34" t="s">
        <v>21</v>
      </c>
      <c r="B13" s="35">
        <f t="shared" si="0"/>
        <v>3548</v>
      </c>
      <c r="C13" s="35">
        <f t="shared" si="0"/>
        <v>3548</v>
      </c>
      <c r="D13" s="35">
        <f t="shared" si="0"/>
        <v>0</v>
      </c>
      <c r="E13" s="35">
        <v>0</v>
      </c>
      <c r="F13" s="35">
        <v>0</v>
      </c>
      <c r="G13" s="35">
        <f t="shared" si="15"/>
        <v>0</v>
      </c>
      <c r="H13" s="35">
        <v>0</v>
      </c>
      <c r="I13" s="35">
        <v>0</v>
      </c>
      <c r="J13" s="35">
        <f t="shared" si="16"/>
        <v>0</v>
      </c>
      <c r="K13" s="35">
        <v>3548</v>
      </c>
      <c r="L13" s="35">
        <v>3548</v>
      </c>
      <c r="M13" s="35">
        <f t="shared" si="17"/>
        <v>0</v>
      </c>
      <c r="N13" s="35"/>
      <c r="O13" s="35"/>
      <c r="P13" s="35">
        <f t="shared" si="18"/>
        <v>0</v>
      </c>
      <c r="Q13" s="35"/>
      <c r="R13" s="35"/>
      <c r="S13" s="35">
        <f t="shared" si="19"/>
        <v>0</v>
      </c>
      <c r="T13" s="35"/>
      <c r="U13" s="35"/>
      <c r="V13" s="35">
        <f t="shared" si="20"/>
        <v>0</v>
      </c>
      <c r="W13" s="35"/>
      <c r="X13" s="35"/>
      <c r="Y13" s="35">
        <f t="shared" si="21"/>
        <v>0</v>
      </c>
      <c r="Z13" s="35"/>
      <c r="AA13" s="35"/>
      <c r="AB13" s="35">
        <f t="shared" si="22"/>
        <v>0</v>
      </c>
    </row>
    <row r="14" spans="1:187" s="32" customFormat="1" ht="31.5" x14ac:dyDescent="0.25">
      <c r="A14" s="34" t="s">
        <v>22</v>
      </c>
      <c r="B14" s="35">
        <f t="shared" si="0"/>
        <v>14706</v>
      </c>
      <c r="C14" s="35">
        <f t="shared" si="0"/>
        <v>14706</v>
      </c>
      <c r="D14" s="35">
        <f t="shared" si="0"/>
        <v>0</v>
      </c>
      <c r="E14" s="35">
        <v>0</v>
      </c>
      <c r="F14" s="35">
        <v>0</v>
      </c>
      <c r="G14" s="35">
        <f t="shared" si="15"/>
        <v>0</v>
      </c>
      <c r="H14" s="35">
        <v>0</v>
      </c>
      <c r="I14" s="35">
        <v>0</v>
      </c>
      <c r="J14" s="35">
        <f t="shared" si="16"/>
        <v>0</v>
      </c>
      <c r="K14" s="35">
        <v>14706</v>
      </c>
      <c r="L14" s="35">
        <v>14706</v>
      </c>
      <c r="M14" s="35">
        <f t="shared" si="17"/>
        <v>0</v>
      </c>
      <c r="N14" s="35"/>
      <c r="O14" s="35"/>
      <c r="P14" s="35">
        <f t="shared" si="18"/>
        <v>0</v>
      </c>
      <c r="Q14" s="35"/>
      <c r="R14" s="35"/>
      <c r="S14" s="35">
        <f t="shared" si="19"/>
        <v>0</v>
      </c>
      <c r="T14" s="35"/>
      <c r="U14" s="35"/>
      <c r="V14" s="35">
        <f t="shared" si="20"/>
        <v>0</v>
      </c>
      <c r="W14" s="35"/>
      <c r="X14" s="35"/>
      <c r="Y14" s="35">
        <f t="shared" si="21"/>
        <v>0</v>
      </c>
      <c r="Z14" s="35"/>
      <c r="AA14" s="35"/>
      <c r="AB14" s="35">
        <f t="shared" si="22"/>
        <v>0</v>
      </c>
    </row>
    <row r="15" spans="1:187" s="32" customFormat="1" ht="31.5" x14ac:dyDescent="0.25">
      <c r="A15" s="34" t="s">
        <v>23</v>
      </c>
      <c r="B15" s="35">
        <f t="shared" si="0"/>
        <v>3333</v>
      </c>
      <c r="C15" s="35">
        <f t="shared" si="0"/>
        <v>3333</v>
      </c>
      <c r="D15" s="35">
        <f t="shared" si="0"/>
        <v>0</v>
      </c>
      <c r="E15" s="35">
        <v>0</v>
      </c>
      <c r="F15" s="35">
        <v>0</v>
      </c>
      <c r="G15" s="35">
        <f t="shared" si="15"/>
        <v>0</v>
      </c>
      <c r="H15" s="35">
        <v>0</v>
      </c>
      <c r="I15" s="35">
        <v>0</v>
      </c>
      <c r="J15" s="35">
        <f t="shared" si="16"/>
        <v>0</v>
      </c>
      <c r="K15" s="35">
        <v>3333</v>
      </c>
      <c r="L15" s="35">
        <v>3333</v>
      </c>
      <c r="M15" s="35">
        <f t="shared" si="17"/>
        <v>0</v>
      </c>
      <c r="N15" s="35"/>
      <c r="O15" s="35"/>
      <c r="P15" s="35">
        <f t="shared" si="18"/>
        <v>0</v>
      </c>
      <c r="Q15" s="35"/>
      <c r="R15" s="35"/>
      <c r="S15" s="35">
        <f t="shared" si="19"/>
        <v>0</v>
      </c>
      <c r="T15" s="35"/>
      <c r="U15" s="35"/>
      <c r="V15" s="35">
        <f t="shared" si="20"/>
        <v>0</v>
      </c>
      <c r="W15" s="35"/>
      <c r="X15" s="35"/>
      <c r="Y15" s="35">
        <f t="shared" si="21"/>
        <v>0</v>
      </c>
      <c r="Z15" s="35"/>
      <c r="AA15" s="35"/>
      <c r="AB15" s="35">
        <f t="shared" si="22"/>
        <v>0</v>
      </c>
    </row>
    <row r="16" spans="1:187" s="32" customFormat="1" ht="31.5" x14ac:dyDescent="0.25">
      <c r="A16" s="34" t="s">
        <v>24</v>
      </c>
      <c r="B16" s="35">
        <f t="shared" si="0"/>
        <v>11395</v>
      </c>
      <c r="C16" s="35">
        <f t="shared" si="0"/>
        <v>11395</v>
      </c>
      <c r="D16" s="35">
        <f t="shared" si="0"/>
        <v>0</v>
      </c>
      <c r="E16" s="35">
        <v>0</v>
      </c>
      <c r="F16" s="35">
        <v>0</v>
      </c>
      <c r="G16" s="35">
        <f t="shared" si="15"/>
        <v>0</v>
      </c>
      <c r="H16" s="35">
        <v>0</v>
      </c>
      <c r="I16" s="35">
        <v>0</v>
      </c>
      <c r="J16" s="35">
        <f t="shared" si="16"/>
        <v>0</v>
      </c>
      <c r="K16" s="35">
        <v>11395</v>
      </c>
      <c r="L16" s="35">
        <v>11395</v>
      </c>
      <c r="M16" s="35">
        <f t="shared" si="17"/>
        <v>0</v>
      </c>
      <c r="N16" s="35"/>
      <c r="O16" s="35"/>
      <c r="P16" s="35">
        <f t="shared" si="18"/>
        <v>0</v>
      </c>
      <c r="Q16" s="35"/>
      <c r="R16" s="35"/>
      <c r="S16" s="35">
        <f t="shared" si="19"/>
        <v>0</v>
      </c>
      <c r="T16" s="35"/>
      <c r="U16" s="35"/>
      <c r="V16" s="35">
        <f t="shared" si="20"/>
        <v>0</v>
      </c>
      <c r="W16" s="35"/>
      <c r="X16" s="35"/>
      <c r="Y16" s="35">
        <f t="shared" si="21"/>
        <v>0</v>
      </c>
      <c r="Z16" s="35"/>
      <c r="AA16" s="35"/>
      <c r="AB16" s="35">
        <f t="shared" si="22"/>
        <v>0</v>
      </c>
    </row>
    <row r="17" spans="1:29" s="32" customFormat="1" ht="31.5" x14ac:dyDescent="0.25">
      <c r="A17" s="34" t="s">
        <v>25</v>
      </c>
      <c r="B17" s="35">
        <f t="shared" si="0"/>
        <v>15820</v>
      </c>
      <c r="C17" s="35">
        <f t="shared" si="0"/>
        <v>23820</v>
      </c>
      <c r="D17" s="35">
        <f t="shared" si="0"/>
        <v>8000</v>
      </c>
      <c r="E17" s="35">
        <v>0</v>
      </c>
      <c r="F17" s="35">
        <v>0</v>
      </c>
      <c r="G17" s="35">
        <f t="shared" si="15"/>
        <v>0</v>
      </c>
      <c r="H17" s="35">
        <v>0</v>
      </c>
      <c r="I17" s="35">
        <v>0</v>
      </c>
      <c r="J17" s="35">
        <f t="shared" si="16"/>
        <v>0</v>
      </c>
      <c r="K17" s="35">
        <v>15820</v>
      </c>
      <c r="L17" s="35">
        <f>15820+8000</f>
        <v>23820</v>
      </c>
      <c r="M17" s="35">
        <f t="shared" si="17"/>
        <v>8000</v>
      </c>
      <c r="N17" s="35"/>
      <c r="O17" s="35"/>
      <c r="P17" s="35">
        <f t="shared" si="18"/>
        <v>0</v>
      </c>
      <c r="Q17" s="35"/>
      <c r="R17" s="35"/>
      <c r="S17" s="35">
        <f t="shared" si="19"/>
        <v>0</v>
      </c>
      <c r="T17" s="35"/>
      <c r="U17" s="35"/>
      <c r="V17" s="35">
        <f t="shared" si="20"/>
        <v>0</v>
      </c>
      <c r="W17" s="35"/>
      <c r="X17" s="35"/>
      <c r="Y17" s="35">
        <f t="shared" si="21"/>
        <v>0</v>
      </c>
      <c r="Z17" s="35"/>
      <c r="AA17" s="35"/>
      <c r="AB17" s="35">
        <f t="shared" si="22"/>
        <v>0</v>
      </c>
    </row>
    <row r="18" spans="1:29" s="32" customFormat="1" ht="31.5" x14ac:dyDescent="0.25">
      <c r="A18" s="34" t="s">
        <v>26</v>
      </c>
      <c r="B18" s="35">
        <f t="shared" si="0"/>
        <v>5000</v>
      </c>
      <c r="C18" s="35">
        <f t="shared" si="0"/>
        <v>5000</v>
      </c>
      <c r="D18" s="35">
        <f t="shared" si="0"/>
        <v>0</v>
      </c>
      <c r="E18" s="35">
        <v>0</v>
      </c>
      <c r="F18" s="35">
        <v>0</v>
      </c>
      <c r="G18" s="35">
        <f t="shared" si="15"/>
        <v>0</v>
      </c>
      <c r="H18" s="35">
        <v>0</v>
      </c>
      <c r="I18" s="35">
        <v>0</v>
      </c>
      <c r="J18" s="35">
        <f t="shared" si="16"/>
        <v>0</v>
      </c>
      <c r="K18" s="35">
        <v>5000</v>
      </c>
      <c r="L18" s="35">
        <v>5000</v>
      </c>
      <c r="M18" s="35">
        <f t="shared" si="17"/>
        <v>0</v>
      </c>
      <c r="N18" s="35"/>
      <c r="O18" s="35"/>
      <c r="P18" s="35">
        <f t="shared" si="18"/>
        <v>0</v>
      </c>
      <c r="Q18" s="35"/>
      <c r="R18" s="35"/>
      <c r="S18" s="35">
        <f t="shared" si="19"/>
        <v>0</v>
      </c>
      <c r="T18" s="35"/>
      <c r="U18" s="35"/>
      <c r="V18" s="35">
        <f t="shared" si="20"/>
        <v>0</v>
      </c>
      <c r="W18" s="35"/>
      <c r="X18" s="35"/>
      <c r="Y18" s="35">
        <f t="shared" si="21"/>
        <v>0</v>
      </c>
      <c r="Z18" s="35"/>
      <c r="AA18" s="35"/>
      <c r="AB18" s="35">
        <f t="shared" si="22"/>
        <v>0</v>
      </c>
    </row>
    <row r="19" spans="1:29" s="32" customFormat="1" ht="63" x14ac:dyDescent="0.25">
      <c r="A19" s="34" t="s">
        <v>27</v>
      </c>
      <c r="B19" s="35">
        <f t="shared" si="0"/>
        <v>219200</v>
      </c>
      <c r="C19" s="35">
        <f t="shared" si="0"/>
        <v>219200</v>
      </c>
      <c r="D19" s="35">
        <f t="shared" si="0"/>
        <v>0</v>
      </c>
      <c r="E19" s="35">
        <f>13200+200000+3000+3000</f>
        <v>219200</v>
      </c>
      <c r="F19" s="35">
        <f>13200+200000+3000+3000</f>
        <v>219200</v>
      </c>
      <c r="G19" s="35">
        <f t="shared" si="15"/>
        <v>0</v>
      </c>
      <c r="H19" s="35"/>
      <c r="I19" s="35"/>
      <c r="J19" s="35">
        <f t="shared" si="16"/>
        <v>0</v>
      </c>
      <c r="K19" s="35"/>
      <c r="L19" s="35"/>
      <c r="M19" s="35">
        <f t="shared" si="17"/>
        <v>0</v>
      </c>
      <c r="N19" s="35"/>
      <c r="O19" s="35"/>
      <c r="P19" s="35">
        <f t="shared" si="18"/>
        <v>0</v>
      </c>
      <c r="Q19" s="35"/>
      <c r="R19" s="35"/>
      <c r="S19" s="35">
        <f t="shared" si="19"/>
        <v>0</v>
      </c>
      <c r="T19" s="35"/>
      <c r="U19" s="35"/>
      <c r="V19" s="35">
        <f t="shared" si="20"/>
        <v>0</v>
      </c>
      <c r="W19" s="35"/>
      <c r="X19" s="35"/>
      <c r="Y19" s="35">
        <f t="shared" si="21"/>
        <v>0</v>
      </c>
      <c r="Z19" s="35"/>
      <c r="AA19" s="35"/>
      <c r="AB19" s="35">
        <f t="shared" si="22"/>
        <v>0</v>
      </c>
    </row>
    <row r="20" spans="1:29" s="32" customFormat="1" ht="31.5" x14ac:dyDescent="0.25">
      <c r="A20" s="34" t="s">
        <v>28</v>
      </c>
      <c r="B20" s="35">
        <f t="shared" si="0"/>
        <v>54000</v>
      </c>
      <c r="C20" s="35">
        <f t="shared" si="0"/>
        <v>54000</v>
      </c>
      <c r="D20" s="35">
        <f t="shared" si="0"/>
        <v>0</v>
      </c>
      <c r="E20" s="35">
        <v>54000</v>
      </c>
      <c r="F20" s="35">
        <v>54000</v>
      </c>
      <c r="G20" s="35">
        <f t="shared" si="15"/>
        <v>0</v>
      </c>
      <c r="H20" s="35"/>
      <c r="I20" s="35"/>
      <c r="J20" s="35">
        <f t="shared" si="16"/>
        <v>0</v>
      </c>
      <c r="K20" s="35"/>
      <c r="L20" s="35"/>
      <c r="M20" s="35">
        <f t="shared" si="17"/>
        <v>0</v>
      </c>
      <c r="N20" s="35"/>
      <c r="O20" s="35"/>
      <c r="P20" s="35">
        <f t="shared" si="18"/>
        <v>0</v>
      </c>
      <c r="Q20" s="35"/>
      <c r="R20" s="35"/>
      <c r="S20" s="35">
        <f t="shared" si="19"/>
        <v>0</v>
      </c>
      <c r="T20" s="35"/>
      <c r="U20" s="35"/>
      <c r="V20" s="35">
        <f t="shared" si="20"/>
        <v>0</v>
      </c>
      <c r="W20" s="35"/>
      <c r="X20" s="35"/>
      <c r="Y20" s="35">
        <f t="shared" si="21"/>
        <v>0</v>
      </c>
      <c r="Z20" s="35"/>
      <c r="AA20" s="35"/>
      <c r="AB20" s="35">
        <f t="shared" si="22"/>
        <v>0</v>
      </c>
    </row>
    <row r="21" spans="1:29" s="32" customFormat="1" ht="31.5" x14ac:dyDescent="0.25">
      <c r="A21" s="34" t="s">
        <v>29</v>
      </c>
      <c r="B21" s="35">
        <f t="shared" si="0"/>
        <v>131001</v>
      </c>
      <c r="C21" s="35">
        <f t="shared" si="0"/>
        <v>131001</v>
      </c>
      <c r="D21" s="35">
        <f t="shared" si="0"/>
        <v>0</v>
      </c>
      <c r="E21" s="35"/>
      <c r="F21" s="35"/>
      <c r="G21" s="35">
        <f t="shared" si="15"/>
        <v>0</v>
      </c>
      <c r="H21" s="35">
        <f>47490+70572+12939</f>
        <v>131001</v>
      </c>
      <c r="I21" s="35">
        <f>47490+70572+12939</f>
        <v>131001</v>
      </c>
      <c r="J21" s="35">
        <f t="shared" si="16"/>
        <v>0</v>
      </c>
      <c r="K21" s="35"/>
      <c r="L21" s="35"/>
      <c r="M21" s="35">
        <f t="shared" si="17"/>
        <v>0</v>
      </c>
      <c r="N21" s="35"/>
      <c r="O21" s="35"/>
      <c r="P21" s="35">
        <f t="shared" si="18"/>
        <v>0</v>
      </c>
      <c r="Q21" s="35"/>
      <c r="R21" s="35"/>
      <c r="S21" s="35">
        <f t="shared" si="19"/>
        <v>0</v>
      </c>
      <c r="T21" s="35"/>
      <c r="U21" s="35"/>
      <c r="V21" s="35">
        <f t="shared" si="20"/>
        <v>0</v>
      </c>
      <c r="W21" s="35"/>
      <c r="X21" s="35"/>
      <c r="Y21" s="35">
        <f t="shared" si="21"/>
        <v>0</v>
      </c>
      <c r="Z21" s="35"/>
      <c r="AA21" s="35"/>
      <c r="AB21" s="35">
        <f t="shared" si="22"/>
        <v>0</v>
      </c>
    </row>
    <row r="22" spans="1:29" s="29" customFormat="1" x14ac:dyDescent="0.25">
      <c r="A22" s="36" t="s">
        <v>30</v>
      </c>
      <c r="B22" s="33">
        <f t="shared" si="0"/>
        <v>530403</v>
      </c>
      <c r="C22" s="33">
        <f t="shared" si="0"/>
        <v>530403</v>
      </c>
      <c r="D22" s="33">
        <f t="shared" si="0"/>
        <v>0</v>
      </c>
      <c r="E22" s="33">
        <f t="shared" ref="E22:AA22" si="24">SUM(E23)</f>
        <v>0</v>
      </c>
      <c r="F22" s="33">
        <f t="shared" si="24"/>
        <v>0</v>
      </c>
      <c r="G22" s="33">
        <f t="shared" si="15"/>
        <v>0</v>
      </c>
      <c r="H22" s="33">
        <f t="shared" si="24"/>
        <v>0</v>
      </c>
      <c r="I22" s="33">
        <f t="shared" si="24"/>
        <v>0</v>
      </c>
      <c r="J22" s="33">
        <f t="shared" si="16"/>
        <v>0</v>
      </c>
      <c r="K22" s="33">
        <f t="shared" si="24"/>
        <v>0</v>
      </c>
      <c r="L22" s="33">
        <f t="shared" si="24"/>
        <v>0</v>
      </c>
      <c r="M22" s="33">
        <f t="shared" si="17"/>
        <v>0</v>
      </c>
      <c r="N22" s="33">
        <f t="shared" si="24"/>
        <v>0</v>
      </c>
      <c r="O22" s="33">
        <f t="shared" si="24"/>
        <v>0</v>
      </c>
      <c r="P22" s="33">
        <f t="shared" si="18"/>
        <v>0</v>
      </c>
      <c r="Q22" s="33">
        <f t="shared" si="24"/>
        <v>125580</v>
      </c>
      <c r="R22" s="33">
        <f t="shared" si="24"/>
        <v>125580</v>
      </c>
      <c r="S22" s="33">
        <f t="shared" si="19"/>
        <v>0</v>
      </c>
      <c r="T22" s="33">
        <f t="shared" si="24"/>
        <v>294823</v>
      </c>
      <c r="U22" s="33">
        <f t="shared" si="24"/>
        <v>294823</v>
      </c>
      <c r="V22" s="33">
        <f t="shared" si="20"/>
        <v>0</v>
      </c>
      <c r="W22" s="33">
        <f t="shared" si="24"/>
        <v>0</v>
      </c>
      <c r="X22" s="33">
        <f t="shared" si="24"/>
        <v>0</v>
      </c>
      <c r="Y22" s="33">
        <f t="shared" si="21"/>
        <v>0</v>
      </c>
      <c r="Z22" s="33">
        <f t="shared" si="24"/>
        <v>110000</v>
      </c>
      <c r="AA22" s="33">
        <f t="shared" si="24"/>
        <v>110000</v>
      </c>
      <c r="AB22" s="33">
        <f t="shared" si="22"/>
        <v>0</v>
      </c>
    </row>
    <row r="23" spans="1:29" s="29" customFormat="1" x14ac:dyDescent="0.25">
      <c r="A23" s="30" t="s">
        <v>19</v>
      </c>
      <c r="B23" s="33">
        <f t="shared" si="0"/>
        <v>530403</v>
      </c>
      <c r="C23" s="33">
        <f t="shared" si="0"/>
        <v>530403</v>
      </c>
      <c r="D23" s="33">
        <f t="shared" si="0"/>
        <v>0</v>
      </c>
      <c r="E23" s="33">
        <f t="shared" ref="E23:F23" si="25">SUM(E24:E35)</f>
        <v>0</v>
      </c>
      <c r="F23" s="33">
        <f t="shared" si="25"/>
        <v>0</v>
      </c>
      <c r="G23" s="33">
        <f t="shared" si="15"/>
        <v>0</v>
      </c>
      <c r="H23" s="33">
        <f t="shared" ref="H23:I23" si="26">SUM(H24:H35)</f>
        <v>0</v>
      </c>
      <c r="I23" s="33">
        <f t="shared" si="26"/>
        <v>0</v>
      </c>
      <c r="J23" s="33">
        <f t="shared" si="16"/>
        <v>0</v>
      </c>
      <c r="K23" s="33">
        <f t="shared" ref="K23:L23" si="27">SUM(K24:K35)</f>
        <v>0</v>
      </c>
      <c r="L23" s="33">
        <f t="shared" si="27"/>
        <v>0</v>
      </c>
      <c r="M23" s="33">
        <f t="shared" si="17"/>
        <v>0</v>
      </c>
      <c r="N23" s="33">
        <f t="shared" ref="N23:O23" si="28">SUM(N24:N35)</f>
        <v>0</v>
      </c>
      <c r="O23" s="33">
        <f t="shared" si="28"/>
        <v>0</v>
      </c>
      <c r="P23" s="33">
        <f t="shared" si="18"/>
        <v>0</v>
      </c>
      <c r="Q23" s="33">
        <f t="shared" ref="Q23:R23" si="29">SUM(Q24:Q35)</f>
        <v>125580</v>
      </c>
      <c r="R23" s="33">
        <f t="shared" si="29"/>
        <v>125580</v>
      </c>
      <c r="S23" s="33">
        <f t="shared" si="19"/>
        <v>0</v>
      </c>
      <c r="T23" s="33">
        <f t="shared" ref="T23:U23" si="30">SUM(T24:T35)</f>
        <v>294823</v>
      </c>
      <c r="U23" s="33">
        <f t="shared" si="30"/>
        <v>294823</v>
      </c>
      <c r="V23" s="33">
        <f t="shared" si="20"/>
        <v>0</v>
      </c>
      <c r="W23" s="33">
        <f t="shared" ref="W23:X23" si="31">SUM(W24:W35)</f>
        <v>0</v>
      </c>
      <c r="X23" s="33">
        <f t="shared" si="31"/>
        <v>0</v>
      </c>
      <c r="Y23" s="33">
        <f t="shared" si="21"/>
        <v>0</v>
      </c>
      <c r="Z23" s="33">
        <f t="shared" ref="Z23:AA23" si="32">SUM(Z24:Z35)</f>
        <v>110000</v>
      </c>
      <c r="AA23" s="33">
        <f t="shared" si="32"/>
        <v>110000</v>
      </c>
      <c r="AB23" s="33">
        <f t="shared" si="22"/>
        <v>0</v>
      </c>
    </row>
    <row r="24" spans="1:29" s="32" customFormat="1" x14ac:dyDescent="0.25">
      <c r="A24" s="37" t="s">
        <v>31</v>
      </c>
      <c r="B24" s="38">
        <f t="shared" si="0"/>
        <v>110000</v>
      </c>
      <c r="C24" s="38">
        <f t="shared" si="0"/>
        <v>110000</v>
      </c>
      <c r="D24" s="38">
        <f t="shared" si="0"/>
        <v>0</v>
      </c>
      <c r="E24" s="38">
        <v>0</v>
      </c>
      <c r="F24" s="38">
        <v>0</v>
      </c>
      <c r="G24" s="38">
        <f t="shared" si="15"/>
        <v>0</v>
      </c>
      <c r="H24" s="38">
        <v>0</v>
      </c>
      <c r="I24" s="38">
        <v>0</v>
      </c>
      <c r="J24" s="38">
        <f t="shared" si="16"/>
        <v>0</v>
      </c>
      <c r="K24" s="38">
        <v>0</v>
      </c>
      <c r="L24" s="38">
        <v>0</v>
      </c>
      <c r="M24" s="38">
        <f t="shared" si="17"/>
        <v>0</v>
      </c>
      <c r="N24" s="38"/>
      <c r="O24" s="38"/>
      <c r="P24" s="38">
        <f t="shared" si="18"/>
        <v>0</v>
      </c>
      <c r="Q24" s="38"/>
      <c r="R24" s="38"/>
      <c r="S24" s="38">
        <f t="shared" si="19"/>
        <v>0</v>
      </c>
      <c r="T24" s="38">
        <v>0</v>
      </c>
      <c r="U24" s="38">
        <v>0</v>
      </c>
      <c r="V24" s="38">
        <f t="shared" si="20"/>
        <v>0</v>
      </c>
      <c r="W24" s="38"/>
      <c r="X24" s="38"/>
      <c r="Y24" s="38">
        <f t="shared" si="21"/>
        <v>0</v>
      </c>
      <c r="Z24" s="38">
        <v>110000</v>
      </c>
      <c r="AA24" s="38">
        <v>110000</v>
      </c>
      <c r="AB24" s="38">
        <f t="shared" si="22"/>
        <v>0</v>
      </c>
    </row>
    <row r="25" spans="1:29" s="32" customFormat="1" x14ac:dyDescent="0.25">
      <c r="A25" s="39" t="s">
        <v>32</v>
      </c>
      <c r="B25" s="38">
        <f t="shared" si="0"/>
        <v>54000</v>
      </c>
      <c r="C25" s="38">
        <f t="shared" si="0"/>
        <v>54000</v>
      </c>
      <c r="D25" s="38">
        <f t="shared" si="0"/>
        <v>0</v>
      </c>
      <c r="E25" s="38">
        <v>0</v>
      </c>
      <c r="F25" s="38">
        <v>0</v>
      </c>
      <c r="G25" s="38">
        <f t="shared" si="15"/>
        <v>0</v>
      </c>
      <c r="H25" s="38">
        <v>0</v>
      </c>
      <c r="I25" s="38">
        <v>0</v>
      </c>
      <c r="J25" s="38">
        <f t="shared" si="16"/>
        <v>0</v>
      </c>
      <c r="K25" s="38"/>
      <c r="L25" s="38"/>
      <c r="M25" s="38">
        <f t="shared" si="17"/>
        <v>0</v>
      </c>
      <c r="N25" s="38">
        <v>0</v>
      </c>
      <c r="O25" s="38">
        <v>0</v>
      </c>
      <c r="P25" s="38">
        <f t="shared" si="18"/>
        <v>0</v>
      </c>
      <c r="Q25" s="38">
        <v>54000</v>
      </c>
      <c r="R25" s="38">
        <v>54000</v>
      </c>
      <c r="S25" s="38">
        <f t="shared" si="19"/>
        <v>0</v>
      </c>
      <c r="T25" s="38">
        <v>0</v>
      </c>
      <c r="U25" s="38">
        <v>0</v>
      </c>
      <c r="V25" s="38">
        <f t="shared" si="20"/>
        <v>0</v>
      </c>
      <c r="W25" s="38">
        <v>0</v>
      </c>
      <c r="X25" s="38">
        <v>0</v>
      </c>
      <c r="Y25" s="38">
        <f t="shared" si="21"/>
        <v>0</v>
      </c>
      <c r="Z25" s="38"/>
      <c r="AA25" s="38"/>
      <c r="AB25" s="38">
        <f t="shared" si="22"/>
        <v>0</v>
      </c>
    </row>
    <row r="26" spans="1:29" s="32" customFormat="1" x14ac:dyDescent="0.25">
      <c r="A26" s="39" t="s">
        <v>33</v>
      </c>
      <c r="B26" s="38">
        <f t="shared" si="0"/>
        <v>39400</v>
      </c>
      <c r="C26" s="38">
        <f t="shared" si="0"/>
        <v>39400</v>
      </c>
      <c r="D26" s="38">
        <f t="shared" si="0"/>
        <v>0</v>
      </c>
      <c r="E26" s="38">
        <v>0</v>
      </c>
      <c r="F26" s="38">
        <v>0</v>
      </c>
      <c r="G26" s="38">
        <f t="shared" si="15"/>
        <v>0</v>
      </c>
      <c r="H26" s="38">
        <v>0</v>
      </c>
      <c r="I26" s="38">
        <v>0</v>
      </c>
      <c r="J26" s="38">
        <f t="shared" si="16"/>
        <v>0</v>
      </c>
      <c r="K26" s="38"/>
      <c r="L26" s="38"/>
      <c r="M26" s="38">
        <f t="shared" si="17"/>
        <v>0</v>
      </c>
      <c r="N26" s="38">
        <v>0</v>
      </c>
      <c r="O26" s="38">
        <v>0</v>
      </c>
      <c r="P26" s="38">
        <f t="shared" si="18"/>
        <v>0</v>
      </c>
      <c r="Q26" s="38">
        <v>39400</v>
      </c>
      <c r="R26" s="38">
        <v>39400</v>
      </c>
      <c r="S26" s="38">
        <f t="shared" si="19"/>
        <v>0</v>
      </c>
      <c r="T26" s="38">
        <v>0</v>
      </c>
      <c r="U26" s="38">
        <v>0</v>
      </c>
      <c r="V26" s="38">
        <f t="shared" si="20"/>
        <v>0</v>
      </c>
      <c r="W26" s="38">
        <v>0</v>
      </c>
      <c r="X26" s="38">
        <v>0</v>
      </c>
      <c r="Y26" s="38">
        <f t="shared" si="21"/>
        <v>0</v>
      </c>
      <c r="Z26" s="38"/>
      <c r="AA26" s="38"/>
      <c r="AB26" s="38">
        <f t="shared" si="22"/>
        <v>0</v>
      </c>
    </row>
    <row r="27" spans="1:29" s="32" customFormat="1" ht="31.5" x14ac:dyDescent="0.25">
      <c r="A27" s="39" t="s">
        <v>34</v>
      </c>
      <c r="B27" s="38">
        <f t="shared" si="0"/>
        <v>22180</v>
      </c>
      <c r="C27" s="38">
        <f t="shared" si="0"/>
        <v>22180</v>
      </c>
      <c r="D27" s="38">
        <f t="shared" si="0"/>
        <v>0</v>
      </c>
      <c r="E27" s="38">
        <v>0</v>
      </c>
      <c r="F27" s="38">
        <v>0</v>
      </c>
      <c r="G27" s="38">
        <f t="shared" si="15"/>
        <v>0</v>
      </c>
      <c r="H27" s="38">
        <v>0</v>
      </c>
      <c r="I27" s="38">
        <v>0</v>
      </c>
      <c r="J27" s="38">
        <f t="shared" si="16"/>
        <v>0</v>
      </c>
      <c r="K27" s="38"/>
      <c r="L27" s="38"/>
      <c r="M27" s="38">
        <f t="shared" si="17"/>
        <v>0</v>
      </c>
      <c r="N27" s="38">
        <v>0</v>
      </c>
      <c r="O27" s="38">
        <v>0</v>
      </c>
      <c r="P27" s="38">
        <f t="shared" si="18"/>
        <v>0</v>
      </c>
      <c r="Q27" s="38">
        <v>22180</v>
      </c>
      <c r="R27" s="38">
        <v>22180</v>
      </c>
      <c r="S27" s="38">
        <f t="shared" si="19"/>
        <v>0</v>
      </c>
      <c r="T27" s="38">
        <v>0</v>
      </c>
      <c r="U27" s="38">
        <v>0</v>
      </c>
      <c r="V27" s="38">
        <f t="shared" si="20"/>
        <v>0</v>
      </c>
      <c r="W27" s="38">
        <v>0</v>
      </c>
      <c r="X27" s="38">
        <v>0</v>
      </c>
      <c r="Y27" s="38">
        <f t="shared" si="21"/>
        <v>0</v>
      </c>
      <c r="Z27" s="38"/>
      <c r="AA27" s="38"/>
      <c r="AB27" s="38">
        <f t="shared" si="22"/>
        <v>0</v>
      </c>
    </row>
    <row r="28" spans="1:29" s="32" customFormat="1" x14ac:dyDescent="0.25">
      <c r="A28" s="37" t="s">
        <v>35</v>
      </c>
      <c r="B28" s="38">
        <f t="shared" si="0"/>
        <v>10000</v>
      </c>
      <c r="C28" s="38">
        <f t="shared" si="0"/>
        <v>10000</v>
      </c>
      <c r="D28" s="38">
        <f t="shared" si="0"/>
        <v>0</v>
      </c>
      <c r="E28" s="38">
        <v>0</v>
      </c>
      <c r="F28" s="38">
        <v>0</v>
      </c>
      <c r="G28" s="38">
        <f t="shared" si="15"/>
        <v>0</v>
      </c>
      <c r="H28" s="38">
        <v>0</v>
      </c>
      <c r="I28" s="38">
        <v>0</v>
      </c>
      <c r="J28" s="38">
        <f t="shared" si="16"/>
        <v>0</v>
      </c>
      <c r="K28" s="38">
        <v>0</v>
      </c>
      <c r="L28" s="38">
        <v>0</v>
      </c>
      <c r="M28" s="38">
        <f t="shared" si="17"/>
        <v>0</v>
      </c>
      <c r="N28" s="38"/>
      <c r="O28" s="38"/>
      <c r="P28" s="38">
        <f t="shared" si="18"/>
        <v>0</v>
      </c>
      <c r="Q28" s="38">
        <v>10000</v>
      </c>
      <c r="R28" s="38">
        <v>10000</v>
      </c>
      <c r="S28" s="38">
        <f t="shared" si="19"/>
        <v>0</v>
      </c>
      <c r="T28" s="38">
        <v>0</v>
      </c>
      <c r="U28" s="38">
        <v>0</v>
      </c>
      <c r="V28" s="38">
        <f t="shared" si="20"/>
        <v>0</v>
      </c>
      <c r="W28" s="38"/>
      <c r="X28" s="38"/>
      <c r="Y28" s="38">
        <f t="shared" si="21"/>
        <v>0</v>
      </c>
      <c r="Z28" s="38">
        <v>0</v>
      </c>
      <c r="AA28" s="38">
        <v>0</v>
      </c>
      <c r="AB28" s="38">
        <f t="shared" si="22"/>
        <v>0</v>
      </c>
      <c r="AC28" s="12"/>
    </row>
    <row r="29" spans="1:29" s="32" customFormat="1" ht="31.5" x14ac:dyDescent="0.25">
      <c r="A29" s="40" t="s">
        <v>36</v>
      </c>
      <c r="B29" s="38">
        <f t="shared" si="0"/>
        <v>21270</v>
      </c>
      <c r="C29" s="38">
        <f t="shared" si="0"/>
        <v>21270</v>
      </c>
      <c r="D29" s="38">
        <f t="shared" si="0"/>
        <v>0</v>
      </c>
      <c r="E29" s="38">
        <v>0</v>
      </c>
      <c r="F29" s="38">
        <v>0</v>
      </c>
      <c r="G29" s="38">
        <f t="shared" si="15"/>
        <v>0</v>
      </c>
      <c r="H29" s="38">
        <v>0</v>
      </c>
      <c r="I29" s="38">
        <v>0</v>
      </c>
      <c r="J29" s="38">
        <f t="shared" si="16"/>
        <v>0</v>
      </c>
      <c r="K29" s="38">
        <v>0</v>
      </c>
      <c r="L29" s="38">
        <v>0</v>
      </c>
      <c r="M29" s="38">
        <f t="shared" si="17"/>
        <v>0</v>
      </c>
      <c r="N29" s="38"/>
      <c r="O29" s="38"/>
      <c r="P29" s="38">
        <f t="shared" si="18"/>
        <v>0</v>
      </c>
      <c r="Q29" s="38"/>
      <c r="R29" s="38"/>
      <c r="S29" s="38">
        <f t="shared" si="19"/>
        <v>0</v>
      </c>
      <c r="T29" s="38">
        <v>21270</v>
      </c>
      <c r="U29" s="38">
        <v>21270</v>
      </c>
      <c r="V29" s="38">
        <f t="shared" si="20"/>
        <v>0</v>
      </c>
      <c r="W29" s="38"/>
      <c r="X29" s="38"/>
      <c r="Y29" s="38">
        <f t="shared" si="21"/>
        <v>0</v>
      </c>
      <c r="Z29" s="38"/>
      <c r="AA29" s="38"/>
      <c r="AB29" s="38">
        <f t="shared" si="22"/>
        <v>0</v>
      </c>
    </row>
    <row r="30" spans="1:29" s="32" customFormat="1" ht="47.25" x14ac:dyDescent="0.25">
      <c r="A30" s="40" t="s">
        <v>37</v>
      </c>
      <c r="B30" s="38">
        <f t="shared" si="0"/>
        <v>1645</v>
      </c>
      <c r="C30" s="38">
        <f t="shared" si="0"/>
        <v>1645</v>
      </c>
      <c r="D30" s="38">
        <f t="shared" si="0"/>
        <v>0</v>
      </c>
      <c r="E30" s="38">
        <v>0</v>
      </c>
      <c r="F30" s="38">
        <v>0</v>
      </c>
      <c r="G30" s="38">
        <f t="shared" si="15"/>
        <v>0</v>
      </c>
      <c r="H30" s="38">
        <v>0</v>
      </c>
      <c r="I30" s="38">
        <v>0</v>
      </c>
      <c r="J30" s="38">
        <f t="shared" si="16"/>
        <v>0</v>
      </c>
      <c r="K30" s="38">
        <v>0</v>
      </c>
      <c r="L30" s="38">
        <v>0</v>
      </c>
      <c r="M30" s="38">
        <f t="shared" si="17"/>
        <v>0</v>
      </c>
      <c r="N30" s="38"/>
      <c r="O30" s="38"/>
      <c r="P30" s="38">
        <f t="shared" si="18"/>
        <v>0</v>
      </c>
      <c r="Q30" s="38"/>
      <c r="R30" s="38"/>
      <c r="S30" s="38">
        <f t="shared" si="19"/>
        <v>0</v>
      </c>
      <c r="T30" s="38">
        <v>1645</v>
      </c>
      <c r="U30" s="38">
        <v>1645</v>
      </c>
      <c r="V30" s="38">
        <f t="shared" si="20"/>
        <v>0</v>
      </c>
      <c r="W30" s="38"/>
      <c r="X30" s="38"/>
      <c r="Y30" s="38">
        <f t="shared" si="21"/>
        <v>0</v>
      </c>
      <c r="Z30" s="38"/>
      <c r="AA30" s="38"/>
      <c r="AB30" s="38">
        <f t="shared" si="22"/>
        <v>0</v>
      </c>
    </row>
    <row r="31" spans="1:29" s="32" customFormat="1" ht="31.5" x14ac:dyDescent="0.25">
      <c r="A31" s="40" t="s">
        <v>38</v>
      </c>
      <c r="B31" s="38">
        <f t="shared" si="0"/>
        <v>79916</v>
      </c>
      <c r="C31" s="38">
        <f t="shared" si="0"/>
        <v>79916</v>
      </c>
      <c r="D31" s="38">
        <f t="shared" si="0"/>
        <v>0</v>
      </c>
      <c r="E31" s="38">
        <v>0</v>
      </c>
      <c r="F31" s="38">
        <v>0</v>
      </c>
      <c r="G31" s="38">
        <f t="shared" si="15"/>
        <v>0</v>
      </c>
      <c r="H31" s="38">
        <v>0</v>
      </c>
      <c r="I31" s="38">
        <v>0</v>
      </c>
      <c r="J31" s="38">
        <f t="shared" si="16"/>
        <v>0</v>
      </c>
      <c r="K31" s="38">
        <v>0</v>
      </c>
      <c r="L31" s="38">
        <v>0</v>
      </c>
      <c r="M31" s="38">
        <f t="shared" si="17"/>
        <v>0</v>
      </c>
      <c r="N31" s="38"/>
      <c r="O31" s="38"/>
      <c r="P31" s="38">
        <f t="shared" si="18"/>
        <v>0</v>
      </c>
      <c r="Q31" s="38"/>
      <c r="R31" s="38"/>
      <c r="S31" s="38">
        <f t="shared" si="19"/>
        <v>0</v>
      </c>
      <c r="T31" s="38">
        <v>79916</v>
      </c>
      <c r="U31" s="38">
        <v>79916</v>
      </c>
      <c r="V31" s="38">
        <f t="shared" si="20"/>
        <v>0</v>
      </c>
      <c r="W31" s="38"/>
      <c r="X31" s="38"/>
      <c r="Y31" s="38">
        <f t="shared" si="21"/>
        <v>0</v>
      </c>
      <c r="Z31" s="38"/>
      <c r="AA31" s="38"/>
      <c r="AB31" s="38">
        <f t="shared" si="22"/>
        <v>0</v>
      </c>
    </row>
    <row r="32" spans="1:29" s="32" customFormat="1" ht="78.75" x14ac:dyDescent="0.25">
      <c r="A32" s="40" t="s">
        <v>39</v>
      </c>
      <c r="B32" s="38">
        <f t="shared" si="0"/>
        <v>15596</v>
      </c>
      <c r="C32" s="38">
        <f t="shared" si="0"/>
        <v>15596</v>
      </c>
      <c r="D32" s="38">
        <f t="shared" si="0"/>
        <v>0</v>
      </c>
      <c r="E32" s="38">
        <v>0</v>
      </c>
      <c r="F32" s="38">
        <v>0</v>
      </c>
      <c r="G32" s="38">
        <f t="shared" si="15"/>
        <v>0</v>
      </c>
      <c r="H32" s="38">
        <v>0</v>
      </c>
      <c r="I32" s="38">
        <v>0</v>
      </c>
      <c r="J32" s="38">
        <f t="shared" si="16"/>
        <v>0</v>
      </c>
      <c r="K32" s="38">
        <v>0</v>
      </c>
      <c r="L32" s="38">
        <v>0</v>
      </c>
      <c r="M32" s="38">
        <f t="shared" si="17"/>
        <v>0</v>
      </c>
      <c r="N32" s="38"/>
      <c r="O32" s="38"/>
      <c r="P32" s="38">
        <f t="shared" si="18"/>
        <v>0</v>
      </c>
      <c r="Q32" s="38"/>
      <c r="R32" s="38"/>
      <c r="S32" s="38">
        <f t="shared" si="19"/>
        <v>0</v>
      </c>
      <c r="T32" s="38">
        <v>15596</v>
      </c>
      <c r="U32" s="38">
        <v>15596</v>
      </c>
      <c r="V32" s="38">
        <f t="shared" si="20"/>
        <v>0</v>
      </c>
      <c r="W32" s="38"/>
      <c r="X32" s="38"/>
      <c r="Y32" s="38">
        <f t="shared" si="21"/>
        <v>0</v>
      </c>
      <c r="Z32" s="38"/>
      <c r="AA32" s="38"/>
      <c r="AB32" s="38">
        <f t="shared" si="22"/>
        <v>0</v>
      </c>
    </row>
    <row r="33" spans="1:187" s="32" customFormat="1" ht="63" x14ac:dyDescent="0.25">
      <c r="A33" s="37" t="s">
        <v>40</v>
      </c>
      <c r="B33" s="35">
        <f t="shared" si="0"/>
        <v>1526</v>
      </c>
      <c r="C33" s="35">
        <f t="shared" si="0"/>
        <v>1526</v>
      </c>
      <c r="D33" s="35">
        <f t="shared" si="0"/>
        <v>0</v>
      </c>
      <c r="E33" s="35">
        <v>0</v>
      </c>
      <c r="F33" s="35">
        <v>0</v>
      </c>
      <c r="G33" s="35">
        <f t="shared" si="15"/>
        <v>0</v>
      </c>
      <c r="H33" s="35">
        <v>0</v>
      </c>
      <c r="I33" s="35">
        <v>0</v>
      </c>
      <c r="J33" s="35">
        <f t="shared" si="16"/>
        <v>0</v>
      </c>
      <c r="K33" s="35">
        <v>0</v>
      </c>
      <c r="L33" s="35">
        <v>0</v>
      </c>
      <c r="M33" s="35">
        <f t="shared" si="17"/>
        <v>0</v>
      </c>
      <c r="N33" s="35"/>
      <c r="O33" s="35"/>
      <c r="P33" s="35">
        <f t="shared" si="18"/>
        <v>0</v>
      </c>
      <c r="Q33" s="35"/>
      <c r="R33" s="35"/>
      <c r="S33" s="35">
        <f t="shared" si="19"/>
        <v>0</v>
      </c>
      <c r="T33" s="35">
        <f>9516-7990</f>
        <v>1526</v>
      </c>
      <c r="U33" s="35">
        <f>9516-7990</f>
        <v>1526</v>
      </c>
      <c r="V33" s="35">
        <f t="shared" si="20"/>
        <v>0</v>
      </c>
      <c r="W33" s="35"/>
      <c r="X33" s="35"/>
      <c r="Y33" s="35">
        <f t="shared" si="21"/>
        <v>0</v>
      </c>
      <c r="Z33" s="35"/>
      <c r="AA33" s="35"/>
      <c r="AB33" s="35">
        <f t="shared" si="22"/>
        <v>0</v>
      </c>
    </row>
    <row r="34" spans="1:187" s="32" customFormat="1" ht="94.5" x14ac:dyDescent="0.25">
      <c r="A34" s="40" t="s">
        <v>41</v>
      </c>
      <c r="B34" s="38">
        <f t="shared" si="0"/>
        <v>122493</v>
      </c>
      <c r="C34" s="38">
        <f t="shared" si="0"/>
        <v>122493</v>
      </c>
      <c r="D34" s="38">
        <f t="shared" si="0"/>
        <v>0</v>
      </c>
      <c r="E34" s="38">
        <f>50000-50000</f>
        <v>0</v>
      </c>
      <c r="F34" s="38">
        <f>50000-50000</f>
        <v>0</v>
      </c>
      <c r="G34" s="38">
        <f t="shared" si="15"/>
        <v>0</v>
      </c>
      <c r="H34" s="38">
        <v>0</v>
      </c>
      <c r="I34" s="38">
        <v>0</v>
      </c>
      <c r="J34" s="38">
        <f t="shared" si="16"/>
        <v>0</v>
      </c>
      <c r="K34" s="38">
        <v>0</v>
      </c>
      <c r="L34" s="38">
        <v>0</v>
      </c>
      <c r="M34" s="38">
        <f t="shared" si="17"/>
        <v>0</v>
      </c>
      <c r="N34" s="38"/>
      <c r="O34" s="38"/>
      <c r="P34" s="38">
        <f t="shared" si="18"/>
        <v>0</v>
      </c>
      <c r="Q34" s="38"/>
      <c r="R34" s="38"/>
      <c r="S34" s="38">
        <f t="shared" si="19"/>
        <v>0</v>
      </c>
      <c r="T34" s="38">
        <f>72493+50000</f>
        <v>122493</v>
      </c>
      <c r="U34" s="38">
        <f>72493+50000</f>
        <v>122493</v>
      </c>
      <c r="V34" s="38">
        <f t="shared" si="20"/>
        <v>0</v>
      </c>
      <c r="W34" s="38"/>
      <c r="X34" s="38"/>
      <c r="Y34" s="38">
        <f t="shared" si="21"/>
        <v>0</v>
      </c>
      <c r="Z34" s="38"/>
      <c r="AA34" s="38"/>
      <c r="AB34" s="38">
        <f t="shared" si="22"/>
        <v>0</v>
      </c>
    </row>
    <row r="35" spans="1:187" s="32" customFormat="1" ht="47.25" x14ac:dyDescent="0.25">
      <c r="A35" s="37" t="s">
        <v>42</v>
      </c>
      <c r="B35" s="35">
        <f t="shared" si="0"/>
        <v>52377</v>
      </c>
      <c r="C35" s="35">
        <f t="shared" si="0"/>
        <v>52377</v>
      </c>
      <c r="D35" s="35">
        <f t="shared" si="0"/>
        <v>0</v>
      </c>
      <c r="E35" s="35">
        <v>0</v>
      </c>
      <c r="F35" s="35">
        <v>0</v>
      </c>
      <c r="G35" s="35">
        <f t="shared" si="15"/>
        <v>0</v>
      </c>
      <c r="H35" s="35">
        <v>0</v>
      </c>
      <c r="I35" s="35">
        <v>0</v>
      </c>
      <c r="J35" s="35">
        <f t="shared" si="16"/>
        <v>0</v>
      </c>
      <c r="K35" s="35">
        <v>0</v>
      </c>
      <c r="L35" s="35">
        <v>0</v>
      </c>
      <c r="M35" s="35">
        <f t="shared" si="17"/>
        <v>0</v>
      </c>
      <c r="N35" s="35"/>
      <c r="O35" s="35"/>
      <c r="P35" s="35">
        <f t="shared" si="18"/>
        <v>0</v>
      </c>
      <c r="Q35" s="35"/>
      <c r="R35" s="35"/>
      <c r="S35" s="35">
        <f t="shared" si="19"/>
        <v>0</v>
      </c>
      <c r="T35" s="35">
        <f>2066+50311</f>
        <v>52377</v>
      </c>
      <c r="U35" s="35">
        <f>2066+50311</f>
        <v>52377</v>
      </c>
      <c r="V35" s="35">
        <f t="shared" si="20"/>
        <v>0</v>
      </c>
      <c r="W35" s="35">
        <f>50311-50311</f>
        <v>0</v>
      </c>
      <c r="X35" s="35">
        <f>50311-50311</f>
        <v>0</v>
      </c>
      <c r="Y35" s="35">
        <f t="shared" si="21"/>
        <v>0</v>
      </c>
      <c r="Z35" s="35">
        <f>50312-50312</f>
        <v>0</v>
      </c>
      <c r="AA35" s="35">
        <f>50312-50312</f>
        <v>0</v>
      </c>
      <c r="AB35" s="35">
        <f t="shared" si="22"/>
        <v>0</v>
      </c>
    </row>
    <row r="36" spans="1:187" s="32" customFormat="1" x14ac:dyDescent="0.25">
      <c r="A36" s="30" t="s">
        <v>43</v>
      </c>
      <c r="B36" s="31">
        <f t="shared" si="0"/>
        <v>2567192</v>
      </c>
      <c r="C36" s="31">
        <f t="shared" si="0"/>
        <v>2567192</v>
      </c>
      <c r="D36" s="31">
        <f t="shared" si="0"/>
        <v>0</v>
      </c>
      <c r="E36" s="31">
        <f t="shared" ref="E36:AA36" si="33">SUM(E37)</f>
        <v>0</v>
      </c>
      <c r="F36" s="31">
        <f t="shared" si="33"/>
        <v>0</v>
      </c>
      <c r="G36" s="31">
        <f t="shared" si="15"/>
        <v>0</v>
      </c>
      <c r="H36" s="31">
        <f t="shared" si="33"/>
        <v>0</v>
      </c>
      <c r="I36" s="31">
        <f t="shared" si="33"/>
        <v>0</v>
      </c>
      <c r="J36" s="31">
        <f t="shared" si="16"/>
        <v>0</v>
      </c>
      <c r="K36" s="31">
        <f t="shared" si="33"/>
        <v>0</v>
      </c>
      <c r="L36" s="31">
        <f t="shared" si="33"/>
        <v>0</v>
      </c>
      <c r="M36" s="31">
        <f t="shared" si="17"/>
        <v>0</v>
      </c>
      <c r="N36" s="31">
        <f t="shared" si="33"/>
        <v>0</v>
      </c>
      <c r="O36" s="31">
        <f t="shared" si="33"/>
        <v>0</v>
      </c>
      <c r="P36" s="31">
        <f t="shared" si="18"/>
        <v>0</v>
      </c>
      <c r="Q36" s="31">
        <f t="shared" si="33"/>
        <v>436571</v>
      </c>
      <c r="R36" s="31">
        <f t="shared" si="33"/>
        <v>436571</v>
      </c>
      <c r="S36" s="31">
        <f t="shared" si="19"/>
        <v>0</v>
      </c>
      <c r="T36" s="31">
        <f t="shared" si="33"/>
        <v>17769</v>
      </c>
      <c r="U36" s="31">
        <f t="shared" si="33"/>
        <v>17769</v>
      </c>
      <c r="V36" s="31">
        <f t="shared" si="20"/>
        <v>0</v>
      </c>
      <c r="W36" s="31">
        <f t="shared" si="33"/>
        <v>299953</v>
      </c>
      <c r="X36" s="31">
        <f t="shared" si="33"/>
        <v>299953</v>
      </c>
      <c r="Y36" s="31">
        <f t="shared" si="21"/>
        <v>0</v>
      </c>
      <c r="Z36" s="31">
        <f t="shared" si="33"/>
        <v>1812899</v>
      </c>
      <c r="AA36" s="31">
        <f t="shared" si="33"/>
        <v>1812899</v>
      </c>
      <c r="AB36" s="31">
        <f t="shared" si="22"/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</row>
    <row r="37" spans="1:187" s="32" customFormat="1" x14ac:dyDescent="0.25">
      <c r="A37" s="30" t="s">
        <v>19</v>
      </c>
      <c r="B37" s="31">
        <f t="shared" si="0"/>
        <v>2567192</v>
      </c>
      <c r="C37" s="31">
        <f t="shared" si="0"/>
        <v>2567192</v>
      </c>
      <c r="D37" s="31">
        <f t="shared" si="0"/>
        <v>0</v>
      </c>
      <c r="E37" s="31">
        <f t="shared" ref="E37:F37" si="34">SUM(E38:E41)</f>
        <v>0</v>
      </c>
      <c r="F37" s="31">
        <f t="shared" si="34"/>
        <v>0</v>
      </c>
      <c r="G37" s="31">
        <f t="shared" si="15"/>
        <v>0</v>
      </c>
      <c r="H37" s="31">
        <f t="shared" ref="H37:X37" si="35">SUM(H38:H41)</f>
        <v>0</v>
      </c>
      <c r="I37" s="31">
        <f t="shared" si="35"/>
        <v>0</v>
      </c>
      <c r="J37" s="31">
        <f t="shared" si="16"/>
        <v>0</v>
      </c>
      <c r="K37" s="31">
        <f t="shared" ref="K37:L37" si="36">SUM(K38:K41)</f>
        <v>0</v>
      </c>
      <c r="L37" s="31">
        <f t="shared" si="36"/>
        <v>0</v>
      </c>
      <c r="M37" s="31">
        <f t="shared" si="17"/>
        <v>0</v>
      </c>
      <c r="N37" s="31">
        <f t="shared" ref="N37:O37" si="37">SUM(N38:N41)</f>
        <v>0</v>
      </c>
      <c r="O37" s="31">
        <f t="shared" si="37"/>
        <v>0</v>
      </c>
      <c r="P37" s="31">
        <f t="shared" si="18"/>
        <v>0</v>
      </c>
      <c r="Q37" s="31">
        <f t="shared" ref="Q37:R37" si="38">SUM(Q38:Q41)</f>
        <v>436571</v>
      </c>
      <c r="R37" s="31">
        <f t="shared" si="38"/>
        <v>436571</v>
      </c>
      <c r="S37" s="31">
        <f t="shared" si="19"/>
        <v>0</v>
      </c>
      <c r="T37" s="31">
        <f t="shared" ref="T37:U37" si="39">SUM(T38:T41)</f>
        <v>17769</v>
      </c>
      <c r="U37" s="31">
        <f t="shared" si="39"/>
        <v>17769</v>
      </c>
      <c r="V37" s="31">
        <f t="shared" si="20"/>
        <v>0</v>
      </c>
      <c r="W37" s="31">
        <f t="shared" ref="W37" si="40">SUM(W38:W41)</f>
        <v>299953</v>
      </c>
      <c r="X37" s="31">
        <f t="shared" si="35"/>
        <v>299953</v>
      </c>
      <c r="Y37" s="31">
        <f t="shared" si="21"/>
        <v>0</v>
      </c>
      <c r="Z37" s="31">
        <f t="shared" ref="Z37:AA37" si="41">SUM(Z38:Z41)</f>
        <v>1812899</v>
      </c>
      <c r="AA37" s="31">
        <f t="shared" si="41"/>
        <v>1812899</v>
      </c>
      <c r="AB37" s="31">
        <f t="shared" si="22"/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</row>
    <row r="38" spans="1:187" s="32" customFormat="1" ht="31.5" x14ac:dyDescent="0.25">
      <c r="A38" s="41" t="s">
        <v>44</v>
      </c>
      <c r="B38" s="38">
        <f t="shared" si="0"/>
        <v>1365800</v>
      </c>
      <c r="C38" s="38">
        <f t="shared" si="0"/>
        <v>1365800</v>
      </c>
      <c r="D38" s="38">
        <f t="shared" si="0"/>
        <v>0</v>
      </c>
      <c r="E38" s="38">
        <v>0</v>
      </c>
      <c r="F38" s="38">
        <v>0</v>
      </c>
      <c r="G38" s="38">
        <f t="shared" si="15"/>
        <v>0</v>
      </c>
      <c r="H38" s="38"/>
      <c r="I38" s="38"/>
      <c r="J38" s="38">
        <f t="shared" si="16"/>
        <v>0</v>
      </c>
      <c r="K38" s="38">
        <v>0</v>
      </c>
      <c r="L38" s="38">
        <v>0</v>
      </c>
      <c r="M38" s="38">
        <f t="shared" si="17"/>
        <v>0</v>
      </c>
      <c r="N38" s="38"/>
      <c r="O38" s="38"/>
      <c r="P38" s="38">
        <f t="shared" si="18"/>
        <v>0</v>
      </c>
      <c r="Q38" s="38"/>
      <c r="R38" s="38"/>
      <c r="S38" s="38">
        <f t="shared" si="19"/>
        <v>0</v>
      </c>
      <c r="T38" s="38"/>
      <c r="U38" s="38"/>
      <c r="V38" s="38">
        <f t="shared" si="20"/>
        <v>0</v>
      </c>
      <c r="W38" s="38">
        <f>299953</f>
        <v>299953</v>
      </c>
      <c r="X38" s="38">
        <f>299953</f>
        <v>299953</v>
      </c>
      <c r="Y38" s="38">
        <f t="shared" si="21"/>
        <v>0</v>
      </c>
      <c r="Z38" s="38">
        <f>1365800-299953</f>
        <v>1065847</v>
      </c>
      <c r="AA38" s="38">
        <f>1365800-299953</f>
        <v>1065847</v>
      </c>
      <c r="AB38" s="38">
        <f t="shared" si="22"/>
        <v>0</v>
      </c>
    </row>
    <row r="39" spans="1:187" s="32" customFormat="1" ht="31.5" x14ac:dyDescent="0.25">
      <c r="A39" s="41" t="s">
        <v>45</v>
      </c>
      <c r="B39" s="38">
        <f t="shared" si="0"/>
        <v>100000</v>
      </c>
      <c r="C39" s="38">
        <f t="shared" si="0"/>
        <v>100000</v>
      </c>
      <c r="D39" s="38">
        <f t="shared" si="0"/>
        <v>0</v>
      </c>
      <c r="E39" s="38">
        <v>0</v>
      </c>
      <c r="F39" s="38">
        <v>0</v>
      </c>
      <c r="G39" s="38">
        <f t="shared" si="15"/>
        <v>0</v>
      </c>
      <c r="H39" s="38"/>
      <c r="I39" s="38"/>
      <c r="J39" s="38">
        <f t="shared" si="16"/>
        <v>0</v>
      </c>
      <c r="K39" s="38">
        <v>0</v>
      </c>
      <c r="L39" s="38">
        <v>0</v>
      </c>
      <c r="M39" s="38">
        <f t="shared" si="17"/>
        <v>0</v>
      </c>
      <c r="N39" s="38"/>
      <c r="O39" s="38"/>
      <c r="P39" s="38">
        <f t="shared" si="18"/>
        <v>0</v>
      </c>
      <c r="Q39" s="38"/>
      <c r="R39" s="38"/>
      <c r="S39" s="38">
        <f t="shared" si="19"/>
        <v>0</v>
      </c>
      <c r="T39" s="38"/>
      <c r="U39" s="38"/>
      <c r="V39" s="38">
        <f t="shared" si="20"/>
        <v>0</v>
      </c>
      <c r="W39" s="38"/>
      <c r="X39" s="38"/>
      <c r="Y39" s="38">
        <f t="shared" si="21"/>
        <v>0</v>
      </c>
      <c r="Z39" s="38">
        <v>100000</v>
      </c>
      <c r="AA39" s="38">
        <v>100000</v>
      </c>
      <c r="AB39" s="38">
        <f t="shared" si="22"/>
        <v>0</v>
      </c>
    </row>
    <row r="40" spans="1:187" s="32" customFormat="1" ht="47.25" x14ac:dyDescent="0.25">
      <c r="A40" s="41" t="s">
        <v>46</v>
      </c>
      <c r="B40" s="38">
        <f t="shared" si="0"/>
        <v>962096</v>
      </c>
      <c r="C40" s="38">
        <f t="shared" si="0"/>
        <v>962096</v>
      </c>
      <c r="D40" s="38">
        <f t="shared" si="0"/>
        <v>0</v>
      </c>
      <c r="E40" s="38">
        <f>15233-15233</f>
        <v>0</v>
      </c>
      <c r="F40" s="38">
        <f>15233-15233</f>
        <v>0</v>
      </c>
      <c r="G40" s="38">
        <f t="shared" si="15"/>
        <v>0</v>
      </c>
      <c r="H40" s="38"/>
      <c r="I40" s="38"/>
      <c r="J40" s="38">
        <f t="shared" si="16"/>
        <v>0</v>
      </c>
      <c r="K40" s="38"/>
      <c r="L40" s="38"/>
      <c r="M40" s="38">
        <f t="shared" si="17"/>
        <v>0</v>
      </c>
      <c r="N40" s="38"/>
      <c r="O40" s="38"/>
      <c r="P40" s="38">
        <f t="shared" si="18"/>
        <v>0</v>
      </c>
      <c r="Q40" s="38">
        <v>297275</v>
      </c>
      <c r="R40" s="38">
        <v>297275</v>
      </c>
      <c r="S40" s="38">
        <f t="shared" si="19"/>
        <v>0</v>
      </c>
      <c r="T40" s="38">
        <f>15233+2534+2</f>
        <v>17769</v>
      </c>
      <c r="U40" s="38">
        <f>15233+2534+2</f>
        <v>17769</v>
      </c>
      <c r="V40" s="38">
        <f t="shared" si="20"/>
        <v>0</v>
      </c>
      <c r="W40" s="38"/>
      <c r="X40" s="38"/>
      <c r="Y40" s="38">
        <f t="shared" si="21"/>
        <v>0</v>
      </c>
      <c r="Z40" s="38">
        <v>647052</v>
      </c>
      <c r="AA40" s="38">
        <v>647052</v>
      </c>
      <c r="AB40" s="38">
        <f t="shared" si="22"/>
        <v>0</v>
      </c>
    </row>
    <row r="41" spans="1:187" s="32" customFormat="1" ht="31.5" x14ac:dyDescent="0.25">
      <c r="A41" s="41" t="s">
        <v>47</v>
      </c>
      <c r="B41" s="38">
        <f t="shared" si="0"/>
        <v>139296</v>
      </c>
      <c r="C41" s="38">
        <f t="shared" si="0"/>
        <v>139296</v>
      </c>
      <c r="D41" s="38">
        <f t="shared" si="0"/>
        <v>0</v>
      </c>
      <c r="E41" s="38">
        <v>0</v>
      </c>
      <c r="F41" s="38">
        <v>0</v>
      </c>
      <c r="G41" s="38">
        <f t="shared" si="15"/>
        <v>0</v>
      </c>
      <c r="H41" s="38"/>
      <c r="I41" s="38"/>
      <c r="J41" s="38">
        <f t="shared" si="16"/>
        <v>0</v>
      </c>
      <c r="K41" s="38">
        <v>0</v>
      </c>
      <c r="L41" s="38">
        <v>0</v>
      </c>
      <c r="M41" s="38">
        <f t="shared" si="17"/>
        <v>0</v>
      </c>
      <c r="N41" s="38"/>
      <c r="O41" s="38"/>
      <c r="P41" s="38">
        <f t="shared" si="18"/>
        <v>0</v>
      </c>
      <c r="Q41" s="38">
        <v>139296</v>
      </c>
      <c r="R41" s="38">
        <v>139296</v>
      </c>
      <c r="S41" s="38">
        <f t="shared" si="19"/>
        <v>0</v>
      </c>
      <c r="T41" s="38"/>
      <c r="U41" s="38"/>
      <c r="V41" s="38">
        <f t="shared" si="20"/>
        <v>0</v>
      </c>
      <c r="W41" s="38"/>
      <c r="X41" s="38"/>
      <c r="Y41" s="38">
        <f t="shared" si="21"/>
        <v>0</v>
      </c>
      <c r="Z41" s="38"/>
      <c r="AA41" s="38"/>
      <c r="AB41" s="38">
        <f t="shared" si="22"/>
        <v>0</v>
      </c>
    </row>
    <row r="42" spans="1:187" s="32" customFormat="1" x14ac:dyDescent="0.25">
      <c r="A42" s="30" t="s">
        <v>48</v>
      </c>
      <c r="B42" s="31">
        <f t="shared" si="0"/>
        <v>605422</v>
      </c>
      <c r="C42" s="31">
        <f t="shared" si="0"/>
        <v>605422</v>
      </c>
      <c r="D42" s="31">
        <f t="shared" si="0"/>
        <v>0</v>
      </c>
      <c r="E42" s="31">
        <f t="shared" ref="E42:AA42" si="42">SUM(E43)</f>
        <v>0</v>
      </c>
      <c r="F42" s="31">
        <f t="shared" si="42"/>
        <v>0</v>
      </c>
      <c r="G42" s="31">
        <f t="shared" si="15"/>
        <v>0</v>
      </c>
      <c r="H42" s="31">
        <f t="shared" si="42"/>
        <v>0</v>
      </c>
      <c r="I42" s="31">
        <f t="shared" si="42"/>
        <v>0</v>
      </c>
      <c r="J42" s="31">
        <f t="shared" si="16"/>
        <v>0</v>
      </c>
      <c r="K42" s="31">
        <f t="shared" si="42"/>
        <v>0</v>
      </c>
      <c r="L42" s="31">
        <f t="shared" si="42"/>
        <v>0</v>
      </c>
      <c r="M42" s="31">
        <f t="shared" si="17"/>
        <v>0</v>
      </c>
      <c r="N42" s="31">
        <f t="shared" si="42"/>
        <v>0</v>
      </c>
      <c r="O42" s="31">
        <f t="shared" si="42"/>
        <v>0</v>
      </c>
      <c r="P42" s="31">
        <f t="shared" si="18"/>
        <v>0</v>
      </c>
      <c r="Q42" s="31">
        <f t="shared" si="42"/>
        <v>426323</v>
      </c>
      <c r="R42" s="31">
        <f t="shared" si="42"/>
        <v>426323</v>
      </c>
      <c r="S42" s="31">
        <f t="shared" si="19"/>
        <v>0</v>
      </c>
      <c r="T42" s="31">
        <f t="shared" si="42"/>
        <v>0</v>
      </c>
      <c r="U42" s="31">
        <f t="shared" si="42"/>
        <v>0</v>
      </c>
      <c r="V42" s="31">
        <f t="shared" si="20"/>
        <v>0</v>
      </c>
      <c r="W42" s="31">
        <f t="shared" si="42"/>
        <v>0</v>
      </c>
      <c r="X42" s="31">
        <f t="shared" si="42"/>
        <v>0</v>
      </c>
      <c r="Y42" s="31">
        <f t="shared" si="21"/>
        <v>0</v>
      </c>
      <c r="Z42" s="31">
        <f t="shared" si="42"/>
        <v>179099</v>
      </c>
      <c r="AA42" s="31">
        <f t="shared" si="42"/>
        <v>179099</v>
      </c>
      <c r="AB42" s="31">
        <f t="shared" si="22"/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</row>
    <row r="43" spans="1:187" s="29" customFormat="1" x14ac:dyDescent="0.25">
      <c r="A43" s="30" t="s">
        <v>19</v>
      </c>
      <c r="B43" s="31">
        <f t="shared" si="0"/>
        <v>605422</v>
      </c>
      <c r="C43" s="31">
        <f t="shared" si="0"/>
        <v>605422</v>
      </c>
      <c r="D43" s="31">
        <f t="shared" si="0"/>
        <v>0</v>
      </c>
      <c r="E43" s="31">
        <f t="shared" ref="E43" si="43">SUM(E44:E46)</f>
        <v>0</v>
      </c>
      <c r="F43" s="31">
        <f t="shared" ref="F43:AA43" si="44">SUM(F44:F46)</f>
        <v>0</v>
      </c>
      <c r="G43" s="31">
        <f t="shared" si="15"/>
        <v>0</v>
      </c>
      <c r="H43" s="31">
        <f t="shared" ref="H43" si="45">SUM(H44:H46)</f>
        <v>0</v>
      </c>
      <c r="I43" s="31">
        <f t="shared" si="44"/>
        <v>0</v>
      </c>
      <c r="J43" s="31">
        <f t="shared" si="16"/>
        <v>0</v>
      </c>
      <c r="K43" s="31">
        <f t="shared" ref="K43" si="46">SUM(K44:K46)</f>
        <v>0</v>
      </c>
      <c r="L43" s="31">
        <f t="shared" si="44"/>
        <v>0</v>
      </c>
      <c r="M43" s="31">
        <f t="shared" si="17"/>
        <v>0</v>
      </c>
      <c r="N43" s="31">
        <f t="shared" ref="N43" si="47">SUM(N44:N46)</f>
        <v>0</v>
      </c>
      <c r="O43" s="31">
        <f t="shared" si="44"/>
        <v>0</v>
      </c>
      <c r="P43" s="31">
        <f t="shared" si="18"/>
        <v>0</v>
      </c>
      <c r="Q43" s="31">
        <f t="shared" ref="Q43" si="48">SUM(Q44:Q46)</f>
        <v>426323</v>
      </c>
      <c r="R43" s="31">
        <f t="shared" si="44"/>
        <v>426323</v>
      </c>
      <c r="S43" s="31">
        <f t="shared" si="19"/>
        <v>0</v>
      </c>
      <c r="T43" s="31">
        <f t="shared" ref="T43" si="49">SUM(T44:T46)</f>
        <v>0</v>
      </c>
      <c r="U43" s="31">
        <f t="shared" si="44"/>
        <v>0</v>
      </c>
      <c r="V43" s="31">
        <f t="shared" si="20"/>
        <v>0</v>
      </c>
      <c r="W43" s="31">
        <f t="shared" ref="W43" si="50">SUM(W44:W46)</f>
        <v>0</v>
      </c>
      <c r="X43" s="31">
        <f t="shared" si="44"/>
        <v>0</v>
      </c>
      <c r="Y43" s="31">
        <f t="shared" si="21"/>
        <v>0</v>
      </c>
      <c r="Z43" s="31">
        <f t="shared" ref="Z43" si="51">SUM(Z44:Z46)</f>
        <v>179099</v>
      </c>
      <c r="AA43" s="31">
        <f t="shared" si="44"/>
        <v>179099</v>
      </c>
      <c r="AB43" s="31">
        <f t="shared" si="22"/>
        <v>0</v>
      </c>
    </row>
    <row r="44" spans="1:187" s="32" customFormat="1" x14ac:dyDescent="0.25">
      <c r="A44" s="37" t="s">
        <v>49</v>
      </c>
      <c r="B44" s="38">
        <f t="shared" si="0"/>
        <v>350000</v>
      </c>
      <c r="C44" s="38">
        <f t="shared" si="0"/>
        <v>350000</v>
      </c>
      <c r="D44" s="38">
        <f t="shared" si="0"/>
        <v>0</v>
      </c>
      <c r="E44" s="38">
        <v>0</v>
      </c>
      <c r="F44" s="38">
        <v>0</v>
      </c>
      <c r="G44" s="38">
        <f t="shared" si="15"/>
        <v>0</v>
      </c>
      <c r="H44" s="38"/>
      <c r="I44" s="38"/>
      <c r="J44" s="38">
        <f t="shared" si="16"/>
        <v>0</v>
      </c>
      <c r="K44" s="38"/>
      <c r="L44" s="38"/>
      <c r="M44" s="38">
        <f t="shared" si="17"/>
        <v>0</v>
      </c>
      <c r="N44" s="38"/>
      <c r="O44" s="38"/>
      <c r="P44" s="38">
        <f t="shared" si="18"/>
        <v>0</v>
      </c>
      <c r="Q44" s="38">
        <f>170901</f>
        <v>170901</v>
      </c>
      <c r="R44" s="38">
        <f>170901</f>
        <v>170901</v>
      </c>
      <c r="S44" s="38">
        <f t="shared" si="19"/>
        <v>0</v>
      </c>
      <c r="T44" s="38"/>
      <c r="U44" s="38"/>
      <c r="V44" s="38">
        <f t="shared" si="20"/>
        <v>0</v>
      </c>
      <c r="W44" s="38"/>
      <c r="X44" s="38"/>
      <c r="Y44" s="38">
        <f t="shared" si="21"/>
        <v>0</v>
      </c>
      <c r="Z44" s="38">
        <v>179099</v>
      </c>
      <c r="AA44" s="38">
        <v>179099</v>
      </c>
      <c r="AB44" s="38">
        <f t="shared" si="22"/>
        <v>0</v>
      </c>
    </row>
    <row r="45" spans="1:187" s="32" customFormat="1" ht="31.5" x14ac:dyDescent="0.25">
      <c r="A45" s="37" t="s">
        <v>50</v>
      </c>
      <c r="B45" s="38">
        <f t="shared" si="0"/>
        <v>133000</v>
      </c>
      <c r="C45" s="38">
        <f t="shared" si="0"/>
        <v>133000</v>
      </c>
      <c r="D45" s="38">
        <f t="shared" si="0"/>
        <v>0</v>
      </c>
      <c r="E45" s="38"/>
      <c r="F45" s="38"/>
      <c r="G45" s="38">
        <f t="shared" si="15"/>
        <v>0</v>
      </c>
      <c r="H45" s="38"/>
      <c r="I45" s="38"/>
      <c r="J45" s="38">
        <f t="shared" si="16"/>
        <v>0</v>
      </c>
      <c r="K45" s="38"/>
      <c r="L45" s="38"/>
      <c r="M45" s="38">
        <f t="shared" si="17"/>
        <v>0</v>
      </c>
      <c r="N45" s="38"/>
      <c r="O45" s="38"/>
      <c r="P45" s="38">
        <f t="shared" si="18"/>
        <v>0</v>
      </c>
      <c r="Q45" s="38">
        <v>133000</v>
      </c>
      <c r="R45" s="38">
        <v>133000</v>
      </c>
      <c r="S45" s="38">
        <f t="shared" si="19"/>
        <v>0</v>
      </c>
      <c r="T45" s="38"/>
      <c r="U45" s="38"/>
      <c r="V45" s="38">
        <f t="shared" si="20"/>
        <v>0</v>
      </c>
      <c r="W45" s="38"/>
      <c r="X45" s="38"/>
      <c r="Y45" s="38">
        <f t="shared" si="21"/>
        <v>0</v>
      </c>
      <c r="Z45" s="38"/>
      <c r="AA45" s="38"/>
      <c r="AB45" s="38">
        <f t="shared" si="22"/>
        <v>0</v>
      </c>
    </row>
    <row r="46" spans="1:187" s="32" customFormat="1" ht="31.5" x14ac:dyDescent="0.25">
      <c r="A46" s="37" t="s">
        <v>51</v>
      </c>
      <c r="B46" s="38">
        <f t="shared" si="0"/>
        <v>122422</v>
      </c>
      <c r="C46" s="38">
        <f t="shared" si="0"/>
        <v>122422</v>
      </c>
      <c r="D46" s="38">
        <f t="shared" si="0"/>
        <v>0</v>
      </c>
      <c r="E46" s="38">
        <v>0</v>
      </c>
      <c r="F46" s="38">
        <v>0</v>
      </c>
      <c r="G46" s="38">
        <f t="shared" si="15"/>
        <v>0</v>
      </c>
      <c r="H46" s="38"/>
      <c r="I46" s="38"/>
      <c r="J46" s="38">
        <f t="shared" si="16"/>
        <v>0</v>
      </c>
      <c r="K46" s="38"/>
      <c r="L46" s="38"/>
      <c r="M46" s="38">
        <f t="shared" si="17"/>
        <v>0</v>
      </c>
      <c r="N46" s="38"/>
      <c r="O46" s="38"/>
      <c r="P46" s="38">
        <f t="shared" si="18"/>
        <v>0</v>
      </c>
      <c r="Q46" s="38">
        <v>122422</v>
      </c>
      <c r="R46" s="38">
        <v>122422</v>
      </c>
      <c r="S46" s="38">
        <f t="shared" si="19"/>
        <v>0</v>
      </c>
      <c r="T46" s="38"/>
      <c r="U46" s="38"/>
      <c r="V46" s="38">
        <f t="shared" si="20"/>
        <v>0</v>
      </c>
      <c r="W46" s="38"/>
      <c r="X46" s="38"/>
      <c r="Y46" s="38">
        <f t="shared" si="21"/>
        <v>0</v>
      </c>
      <c r="Z46" s="38"/>
      <c r="AA46" s="38"/>
      <c r="AB46" s="38">
        <f t="shared" si="22"/>
        <v>0</v>
      </c>
    </row>
    <row r="47" spans="1:187" s="32" customFormat="1" ht="31.5" x14ac:dyDescent="0.25">
      <c r="A47" s="30" t="s">
        <v>52</v>
      </c>
      <c r="B47" s="31">
        <f t="shared" si="0"/>
        <v>1260886</v>
      </c>
      <c r="C47" s="31">
        <f t="shared" si="0"/>
        <v>1283066</v>
      </c>
      <c r="D47" s="31">
        <f t="shared" si="0"/>
        <v>22180</v>
      </c>
      <c r="E47" s="31">
        <f t="shared" ref="E47:AA47" si="52">SUM(E48)</f>
        <v>0</v>
      </c>
      <c r="F47" s="31">
        <f t="shared" si="52"/>
        <v>0</v>
      </c>
      <c r="G47" s="31">
        <f t="shared" si="15"/>
        <v>0</v>
      </c>
      <c r="H47" s="31">
        <f t="shared" si="52"/>
        <v>0</v>
      </c>
      <c r="I47" s="31">
        <f t="shared" si="52"/>
        <v>0</v>
      </c>
      <c r="J47" s="31">
        <f t="shared" si="16"/>
        <v>0</v>
      </c>
      <c r="K47" s="31">
        <f t="shared" si="52"/>
        <v>15825</v>
      </c>
      <c r="L47" s="31">
        <f t="shared" si="52"/>
        <v>38005</v>
      </c>
      <c r="M47" s="31">
        <f t="shared" si="17"/>
        <v>22180</v>
      </c>
      <c r="N47" s="31">
        <f t="shared" si="52"/>
        <v>1063405</v>
      </c>
      <c r="O47" s="31">
        <f t="shared" si="52"/>
        <v>1063405</v>
      </c>
      <c r="P47" s="31">
        <f t="shared" si="18"/>
        <v>0</v>
      </c>
      <c r="Q47" s="31">
        <f t="shared" si="52"/>
        <v>181656</v>
      </c>
      <c r="R47" s="31">
        <f t="shared" si="52"/>
        <v>181656</v>
      </c>
      <c r="S47" s="31">
        <f t="shared" si="19"/>
        <v>0</v>
      </c>
      <c r="T47" s="31">
        <f t="shared" si="52"/>
        <v>0</v>
      </c>
      <c r="U47" s="31">
        <f t="shared" si="52"/>
        <v>0</v>
      </c>
      <c r="V47" s="31">
        <f t="shared" si="20"/>
        <v>0</v>
      </c>
      <c r="W47" s="31">
        <f t="shared" si="52"/>
        <v>0</v>
      </c>
      <c r="X47" s="31">
        <f t="shared" si="52"/>
        <v>0</v>
      </c>
      <c r="Y47" s="31">
        <f t="shared" si="21"/>
        <v>0</v>
      </c>
      <c r="Z47" s="31">
        <f t="shared" si="52"/>
        <v>0</v>
      </c>
      <c r="AA47" s="31">
        <f t="shared" si="52"/>
        <v>0</v>
      </c>
      <c r="AB47" s="31">
        <f t="shared" si="22"/>
        <v>0</v>
      </c>
    </row>
    <row r="48" spans="1:187" s="32" customFormat="1" x14ac:dyDescent="0.25">
      <c r="A48" s="30" t="s">
        <v>19</v>
      </c>
      <c r="B48" s="31">
        <f t="shared" si="0"/>
        <v>1260886</v>
      </c>
      <c r="C48" s="31">
        <f t="shared" si="0"/>
        <v>1283066</v>
      </c>
      <c r="D48" s="31">
        <f t="shared" si="0"/>
        <v>22180</v>
      </c>
      <c r="E48" s="31">
        <f t="shared" ref="E48:F48" si="53">SUM(E49:E54)</f>
        <v>0</v>
      </c>
      <c r="F48" s="31">
        <f t="shared" si="53"/>
        <v>0</v>
      </c>
      <c r="G48" s="31">
        <f t="shared" si="15"/>
        <v>0</v>
      </c>
      <c r="H48" s="31">
        <f t="shared" ref="H48:I48" si="54">SUM(H49:H54)</f>
        <v>0</v>
      </c>
      <c r="I48" s="31">
        <f t="shared" si="54"/>
        <v>0</v>
      </c>
      <c r="J48" s="31">
        <f t="shared" si="16"/>
        <v>0</v>
      </c>
      <c r="K48" s="31">
        <f t="shared" ref="K48:L48" si="55">SUM(K49:K54)</f>
        <v>15825</v>
      </c>
      <c r="L48" s="31">
        <f t="shared" si="55"/>
        <v>38005</v>
      </c>
      <c r="M48" s="31">
        <f t="shared" si="17"/>
        <v>22180</v>
      </c>
      <c r="N48" s="31">
        <f t="shared" ref="N48:O48" si="56">SUM(N49:N54)</f>
        <v>1063405</v>
      </c>
      <c r="O48" s="31">
        <f t="shared" si="56"/>
        <v>1063405</v>
      </c>
      <c r="P48" s="31">
        <f t="shared" si="18"/>
        <v>0</v>
      </c>
      <c r="Q48" s="31">
        <f t="shared" ref="Q48:R48" si="57">SUM(Q49:Q54)</f>
        <v>181656</v>
      </c>
      <c r="R48" s="31">
        <f t="shared" si="57"/>
        <v>181656</v>
      </c>
      <c r="S48" s="31">
        <f t="shared" si="19"/>
        <v>0</v>
      </c>
      <c r="T48" s="31">
        <f t="shared" ref="T48:U48" si="58">SUM(T49:T54)</f>
        <v>0</v>
      </c>
      <c r="U48" s="31">
        <f t="shared" si="58"/>
        <v>0</v>
      </c>
      <c r="V48" s="31">
        <f t="shared" si="20"/>
        <v>0</v>
      </c>
      <c r="W48" s="31">
        <f t="shared" ref="W48:X48" si="59">SUM(W49:W54)</f>
        <v>0</v>
      </c>
      <c r="X48" s="31">
        <f t="shared" si="59"/>
        <v>0</v>
      </c>
      <c r="Y48" s="31">
        <f t="shared" si="21"/>
        <v>0</v>
      </c>
      <c r="Z48" s="31">
        <f t="shared" ref="Z48:AA48" si="60">SUM(Z49:Z54)</f>
        <v>0</v>
      </c>
      <c r="AA48" s="31">
        <f t="shared" si="60"/>
        <v>0</v>
      </c>
      <c r="AB48" s="31">
        <f t="shared" si="22"/>
        <v>0</v>
      </c>
    </row>
    <row r="49" spans="1:187" s="29" customFormat="1" ht="110.25" x14ac:dyDescent="0.25">
      <c r="A49" s="40" t="s">
        <v>53</v>
      </c>
      <c r="B49" s="42">
        <f t="shared" si="0"/>
        <v>399465</v>
      </c>
      <c r="C49" s="42">
        <f t="shared" si="0"/>
        <v>399465</v>
      </c>
      <c r="D49" s="42">
        <f t="shared" si="0"/>
        <v>0</v>
      </c>
      <c r="E49" s="42">
        <v>0</v>
      </c>
      <c r="F49" s="42">
        <v>0</v>
      </c>
      <c r="G49" s="42">
        <f t="shared" si="15"/>
        <v>0</v>
      </c>
      <c r="H49" s="42"/>
      <c r="I49" s="42"/>
      <c r="J49" s="42">
        <f t="shared" si="16"/>
        <v>0</v>
      </c>
      <c r="K49" s="42">
        <v>0</v>
      </c>
      <c r="L49" s="42">
        <v>0</v>
      </c>
      <c r="M49" s="42">
        <f t="shared" si="17"/>
        <v>0</v>
      </c>
      <c r="N49" s="42">
        <v>399465</v>
      </c>
      <c r="O49" s="42">
        <v>399465</v>
      </c>
      <c r="P49" s="42">
        <f t="shared" si="18"/>
        <v>0</v>
      </c>
      <c r="Q49" s="42"/>
      <c r="R49" s="42"/>
      <c r="S49" s="42">
        <f t="shared" si="19"/>
        <v>0</v>
      </c>
      <c r="T49" s="42"/>
      <c r="U49" s="42"/>
      <c r="V49" s="42">
        <f t="shared" si="20"/>
        <v>0</v>
      </c>
      <c r="W49" s="42"/>
      <c r="X49" s="42"/>
      <c r="Y49" s="42">
        <f t="shared" si="21"/>
        <v>0</v>
      </c>
      <c r="Z49" s="42"/>
      <c r="AA49" s="42"/>
      <c r="AB49" s="42">
        <f t="shared" si="22"/>
        <v>0</v>
      </c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</row>
    <row r="50" spans="1:187" s="32" customFormat="1" ht="63" x14ac:dyDescent="0.25">
      <c r="A50" s="40" t="s">
        <v>54</v>
      </c>
      <c r="B50" s="35">
        <f t="shared" si="0"/>
        <v>106380</v>
      </c>
      <c r="C50" s="35">
        <f t="shared" si="0"/>
        <v>106380</v>
      </c>
      <c r="D50" s="35">
        <f t="shared" si="0"/>
        <v>0</v>
      </c>
      <c r="E50" s="35">
        <v>0</v>
      </c>
      <c r="F50" s="35">
        <v>0</v>
      </c>
      <c r="G50" s="35">
        <f t="shared" si="15"/>
        <v>0</v>
      </c>
      <c r="H50" s="35"/>
      <c r="I50" s="35"/>
      <c r="J50" s="35">
        <f t="shared" si="16"/>
        <v>0</v>
      </c>
      <c r="K50" s="35">
        <v>0</v>
      </c>
      <c r="L50" s="35">
        <v>0</v>
      </c>
      <c r="M50" s="35">
        <f t="shared" si="17"/>
        <v>0</v>
      </c>
      <c r="N50" s="35">
        <v>106380</v>
      </c>
      <c r="O50" s="35">
        <v>106380</v>
      </c>
      <c r="P50" s="35">
        <f t="shared" si="18"/>
        <v>0</v>
      </c>
      <c r="Q50" s="35"/>
      <c r="R50" s="35"/>
      <c r="S50" s="35">
        <f t="shared" si="19"/>
        <v>0</v>
      </c>
      <c r="T50" s="35"/>
      <c r="U50" s="35"/>
      <c r="V50" s="35">
        <f t="shared" si="20"/>
        <v>0</v>
      </c>
      <c r="W50" s="35"/>
      <c r="X50" s="35"/>
      <c r="Y50" s="35">
        <f t="shared" si="21"/>
        <v>0</v>
      </c>
      <c r="Z50" s="35"/>
      <c r="AA50" s="35"/>
      <c r="AB50" s="35">
        <f t="shared" si="22"/>
        <v>0</v>
      </c>
    </row>
    <row r="51" spans="1:187" s="32" customFormat="1" ht="41.25" customHeight="1" x14ac:dyDescent="0.25">
      <c r="A51" s="40" t="s">
        <v>55</v>
      </c>
      <c r="B51" s="35">
        <f t="shared" si="0"/>
        <v>2939</v>
      </c>
      <c r="C51" s="35">
        <f t="shared" si="0"/>
        <v>2939</v>
      </c>
      <c r="D51" s="35">
        <f t="shared" si="0"/>
        <v>0</v>
      </c>
      <c r="E51" s="35">
        <v>0</v>
      </c>
      <c r="F51" s="35">
        <v>0</v>
      </c>
      <c r="G51" s="35">
        <f t="shared" si="15"/>
        <v>0</v>
      </c>
      <c r="H51" s="35"/>
      <c r="I51" s="35"/>
      <c r="J51" s="35">
        <f t="shared" si="16"/>
        <v>0</v>
      </c>
      <c r="K51" s="35">
        <v>2939</v>
      </c>
      <c r="L51" s="35">
        <v>2939</v>
      </c>
      <c r="M51" s="35">
        <f t="shared" si="17"/>
        <v>0</v>
      </c>
      <c r="N51" s="35"/>
      <c r="O51" s="35"/>
      <c r="P51" s="35">
        <f t="shared" si="18"/>
        <v>0</v>
      </c>
      <c r="Q51" s="35"/>
      <c r="R51" s="35"/>
      <c r="S51" s="35">
        <f t="shared" si="19"/>
        <v>0</v>
      </c>
      <c r="T51" s="35"/>
      <c r="U51" s="35"/>
      <c r="V51" s="35">
        <f t="shared" si="20"/>
        <v>0</v>
      </c>
      <c r="W51" s="35"/>
      <c r="X51" s="35"/>
      <c r="Y51" s="35">
        <f t="shared" si="21"/>
        <v>0</v>
      </c>
      <c r="Z51" s="35"/>
      <c r="AA51" s="35"/>
      <c r="AB51" s="35">
        <f t="shared" si="22"/>
        <v>0</v>
      </c>
    </row>
    <row r="52" spans="1:187" s="32" customFormat="1" ht="63" x14ac:dyDescent="0.25">
      <c r="A52" s="34" t="s">
        <v>56</v>
      </c>
      <c r="B52" s="35">
        <f>E52+H52+K52+N52+Q52+T52+W52+Z52</f>
        <v>12886</v>
      </c>
      <c r="C52" s="35">
        <f>F52+I52+L52+O52+R52+U52+X52+AA52</f>
        <v>12886</v>
      </c>
      <c r="D52" s="35">
        <f>G52+J52+M52+P52+S52+V52+Y52+AB52</f>
        <v>0</v>
      </c>
      <c r="E52" s="35">
        <v>0</v>
      </c>
      <c r="F52" s="35">
        <v>0</v>
      </c>
      <c r="G52" s="35">
        <f>F52-E52</f>
        <v>0</v>
      </c>
      <c r="H52" s="35">
        <v>0</v>
      </c>
      <c r="I52" s="35">
        <v>0</v>
      </c>
      <c r="J52" s="35">
        <f>I52-H52</f>
        <v>0</v>
      </c>
      <c r="K52" s="35">
        <v>12886</v>
      </c>
      <c r="L52" s="35">
        <v>12886</v>
      </c>
      <c r="M52" s="35">
        <f>L52-K52</f>
        <v>0</v>
      </c>
      <c r="N52" s="35"/>
      <c r="O52" s="35"/>
      <c r="P52" s="35">
        <f>O52-N52</f>
        <v>0</v>
      </c>
      <c r="Q52" s="35"/>
      <c r="R52" s="35"/>
      <c r="S52" s="35">
        <f>R52-Q52</f>
        <v>0</v>
      </c>
      <c r="T52" s="35"/>
      <c r="U52" s="35"/>
      <c r="V52" s="35">
        <f>U52-T52</f>
        <v>0</v>
      </c>
      <c r="W52" s="35"/>
      <c r="X52" s="35"/>
      <c r="Y52" s="35">
        <f>X52-W52</f>
        <v>0</v>
      </c>
      <c r="Z52" s="35"/>
      <c r="AA52" s="35"/>
      <c r="AB52" s="35">
        <f>AA52-Z52</f>
        <v>0</v>
      </c>
    </row>
    <row r="53" spans="1:187" s="32" customFormat="1" ht="31.5" x14ac:dyDescent="0.25">
      <c r="A53" s="34" t="s">
        <v>57</v>
      </c>
      <c r="B53" s="35">
        <f t="shared" si="0"/>
        <v>181656</v>
      </c>
      <c r="C53" s="35">
        <f t="shared" si="0"/>
        <v>181656</v>
      </c>
      <c r="D53" s="35">
        <f t="shared" si="0"/>
        <v>0</v>
      </c>
      <c r="E53" s="35">
        <v>0</v>
      </c>
      <c r="F53" s="35">
        <v>0</v>
      </c>
      <c r="G53" s="35">
        <f t="shared" si="15"/>
        <v>0</v>
      </c>
      <c r="H53" s="35"/>
      <c r="I53" s="35"/>
      <c r="J53" s="35">
        <f t="shared" si="16"/>
        <v>0</v>
      </c>
      <c r="K53" s="35">
        <v>0</v>
      </c>
      <c r="L53" s="35">
        <v>0</v>
      </c>
      <c r="M53" s="35">
        <f t="shared" si="17"/>
        <v>0</v>
      </c>
      <c r="N53" s="35"/>
      <c r="O53" s="35"/>
      <c r="P53" s="35">
        <f t="shared" si="18"/>
        <v>0</v>
      </c>
      <c r="Q53" s="35">
        <v>181656</v>
      </c>
      <c r="R53" s="35">
        <v>181656</v>
      </c>
      <c r="S53" s="35">
        <f t="shared" si="19"/>
        <v>0</v>
      </c>
      <c r="T53" s="35"/>
      <c r="U53" s="35"/>
      <c r="V53" s="35">
        <f t="shared" si="20"/>
        <v>0</v>
      </c>
      <c r="W53" s="35"/>
      <c r="X53" s="35"/>
      <c r="Y53" s="35">
        <f t="shared" si="21"/>
        <v>0</v>
      </c>
      <c r="Z53" s="35"/>
      <c r="AA53" s="35"/>
      <c r="AB53" s="35">
        <f t="shared" si="22"/>
        <v>0</v>
      </c>
    </row>
    <row r="54" spans="1:187" s="32" customFormat="1" ht="78.75" x14ac:dyDescent="0.25">
      <c r="A54" s="40" t="s">
        <v>58</v>
      </c>
      <c r="B54" s="35">
        <f t="shared" si="0"/>
        <v>557560</v>
      </c>
      <c r="C54" s="35">
        <f t="shared" si="0"/>
        <v>579740</v>
      </c>
      <c r="D54" s="35">
        <f t="shared" si="0"/>
        <v>22180</v>
      </c>
      <c r="E54" s="35">
        <v>0</v>
      </c>
      <c r="F54" s="35">
        <v>0</v>
      </c>
      <c r="G54" s="35">
        <f t="shared" si="15"/>
        <v>0</v>
      </c>
      <c r="H54" s="35"/>
      <c r="I54" s="35"/>
      <c r="J54" s="35">
        <f t="shared" si="16"/>
        <v>0</v>
      </c>
      <c r="K54" s="35">
        <v>0</v>
      </c>
      <c r="L54" s="35">
        <v>22180</v>
      </c>
      <c r="M54" s="35">
        <f t="shared" si="17"/>
        <v>22180</v>
      </c>
      <c r="N54" s="35">
        <v>557560</v>
      </c>
      <c r="O54" s="35">
        <v>557560</v>
      </c>
      <c r="P54" s="35">
        <f t="shared" si="18"/>
        <v>0</v>
      </c>
      <c r="Q54" s="35"/>
      <c r="R54" s="35"/>
      <c r="S54" s="35">
        <f t="shared" si="19"/>
        <v>0</v>
      </c>
      <c r="T54" s="35"/>
      <c r="U54" s="35"/>
      <c r="V54" s="35">
        <f t="shared" si="20"/>
        <v>0</v>
      </c>
      <c r="W54" s="35"/>
      <c r="X54" s="35"/>
      <c r="Y54" s="35">
        <f t="shared" si="21"/>
        <v>0</v>
      </c>
      <c r="Z54" s="35"/>
      <c r="AA54" s="35"/>
      <c r="AB54" s="35">
        <f t="shared" si="22"/>
        <v>0</v>
      </c>
    </row>
    <row r="55" spans="1:187" s="32" customFormat="1" ht="31.5" x14ac:dyDescent="0.25">
      <c r="A55" s="30" t="s">
        <v>59</v>
      </c>
      <c r="B55" s="31">
        <f t="shared" si="0"/>
        <v>16650149</v>
      </c>
      <c r="C55" s="31">
        <f t="shared" si="0"/>
        <v>16650149</v>
      </c>
      <c r="D55" s="31">
        <f t="shared" si="0"/>
        <v>0</v>
      </c>
      <c r="E55" s="31">
        <f t="shared" ref="E55:AA55" si="61">SUM(E56)</f>
        <v>622420</v>
      </c>
      <c r="F55" s="31">
        <f t="shared" si="61"/>
        <v>622420</v>
      </c>
      <c r="G55" s="31">
        <f t="shared" si="15"/>
        <v>0</v>
      </c>
      <c r="H55" s="31">
        <f t="shared" si="61"/>
        <v>948355</v>
      </c>
      <c r="I55" s="31">
        <f t="shared" si="61"/>
        <v>948355</v>
      </c>
      <c r="J55" s="31">
        <f t="shared" si="16"/>
        <v>0</v>
      </c>
      <c r="K55" s="31">
        <f t="shared" si="61"/>
        <v>5152388</v>
      </c>
      <c r="L55" s="31">
        <f t="shared" si="61"/>
        <v>5152388</v>
      </c>
      <c r="M55" s="31">
        <f t="shared" si="17"/>
        <v>0</v>
      </c>
      <c r="N55" s="31">
        <f t="shared" si="61"/>
        <v>7754338</v>
      </c>
      <c r="O55" s="31">
        <f t="shared" si="61"/>
        <v>7754338</v>
      </c>
      <c r="P55" s="31">
        <f t="shared" si="18"/>
        <v>0</v>
      </c>
      <c r="Q55" s="31">
        <f t="shared" si="61"/>
        <v>0</v>
      </c>
      <c r="R55" s="31">
        <f t="shared" si="61"/>
        <v>0</v>
      </c>
      <c r="S55" s="31">
        <f t="shared" si="19"/>
        <v>0</v>
      </c>
      <c r="T55" s="31">
        <f t="shared" si="61"/>
        <v>2172648</v>
      </c>
      <c r="U55" s="31">
        <f t="shared" si="61"/>
        <v>2172648</v>
      </c>
      <c r="V55" s="31">
        <f t="shared" si="20"/>
        <v>0</v>
      </c>
      <c r="W55" s="31">
        <f t="shared" si="61"/>
        <v>0</v>
      </c>
      <c r="X55" s="31">
        <f t="shared" si="61"/>
        <v>0</v>
      </c>
      <c r="Y55" s="31">
        <f t="shared" si="21"/>
        <v>0</v>
      </c>
      <c r="Z55" s="31">
        <f t="shared" si="61"/>
        <v>0</v>
      </c>
      <c r="AA55" s="31">
        <f t="shared" si="61"/>
        <v>0</v>
      </c>
      <c r="AB55" s="31">
        <f t="shared" si="22"/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</row>
    <row r="56" spans="1:187" s="32" customFormat="1" x14ac:dyDescent="0.25">
      <c r="A56" s="30" t="s">
        <v>19</v>
      </c>
      <c r="B56" s="31">
        <f t="shared" si="0"/>
        <v>16650149</v>
      </c>
      <c r="C56" s="31">
        <f t="shared" si="0"/>
        <v>16650149</v>
      </c>
      <c r="D56" s="31">
        <f t="shared" si="0"/>
        <v>0</v>
      </c>
      <c r="E56" s="31">
        <f>SUM(E57:E67)</f>
        <v>622420</v>
      </c>
      <c r="F56" s="31">
        <f>SUM(F57:F67)</f>
        <v>622420</v>
      </c>
      <c r="G56" s="31">
        <f t="shared" si="15"/>
        <v>0</v>
      </c>
      <c r="H56" s="31">
        <f>SUM(H57:H67)</f>
        <v>948355</v>
      </c>
      <c r="I56" s="31">
        <f>SUM(I57:I67)</f>
        <v>948355</v>
      </c>
      <c r="J56" s="31">
        <f t="shared" si="16"/>
        <v>0</v>
      </c>
      <c r="K56" s="31">
        <f>SUM(K57:K67)</f>
        <v>5152388</v>
      </c>
      <c r="L56" s="31">
        <f>SUM(L57:L67)</f>
        <v>5152388</v>
      </c>
      <c r="M56" s="31">
        <f t="shared" si="17"/>
        <v>0</v>
      </c>
      <c r="N56" s="31">
        <f>SUM(N57:N67)</f>
        <v>7754338</v>
      </c>
      <c r="O56" s="31">
        <f>SUM(O57:O67)</f>
        <v>7754338</v>
      </c>
      <c r="P56" s="31">
        <f t="shared" si="18"/>
        <v>0</v>
      </c>
      <c r="Q56" s="31">
        <f>SUM(Q57:Q67)</f>
        <v>0</v>
      </c>
      <c r="R56" s="31">
        <f>SUM(R57:R67)</f>
        <v>0</v>
      </c>
      <c r="S56" s="31">
        <f t="shared" si="19"/>
        <v>0</v>
      </c>
      <c r="T56" s="31">
        <f>SUM(T57:T67)</f>
        <v>2172648</v>
      </c>
      <c r="U56" s="31">
        <f>SUM(U57:U67)</f>
        <v>2172648</v>
      </c>
      <c r="V56" s="31">
        <f t="shared" si="20"/>
        <v>0</v>
      </c>
      <c r="W56" s="31">
        <f>SUM(W57:W67)</f>
        <v>0</v>
      </c>
      <c r="X56" s="31">
        <f>SUM(X57:X67)</f>
        <v>0</v>
      </c>
      <c r="Y56" s="31">
        <f t="shared" si="21"/>
        <v>0</v>
      </c>
      <c r="Z56" s="31">
        <f>SUM(Z57:Z67)</f>
        <v>0</v>
      </c>
      <c r="AA56" s="31">
        <f>SUM(AA57:AA67)</f>
        <v>0</v>
      </c>
      <c r="AB56" s="31">
        <f t="shared" si="22"/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</row>
    <row r="57" spans="1:187" s="32" customFormat="1" ht="31.5" x14ac:dyDescent="0.25">
      <c r="A57" s="39" t="s">
        <v>60</v>
      </c>
      <c r="B57" s="38">
        <f t="shared" si="0"/>
        <v>46230</v>
      </c>
      <c r="C57" s="38">
        <f t="shared" si="0"/>
        <v>46230</v>
      </c>
      <c r="D57" s="38">
        <f t="shared" si="0"/>
        <v>0</v>
      </c>
      <c r="E57" s="38">
        <v>0</v>
      </c>
      <c r="F57" s="38">
        <v>0</v>
      </c>
      <c r="G57" s="38">
        <f t="shared" si="15"/>
        <v>0</v>
      </c>
      <c r="H57" s="38">
        <v>0</v>
      </c>
      <c r="I57" s="38">
        <v>0</v>
      </c>
      <c r="J57" s="38">
        <f t="shared" si="16"/>
        <v>0</v>
      </c>
      <c r="K57" s="38">
        <f>41100+5130</f>
        <v>46230</v>
      </c>
      <c r="L57" s="38">
        <f>41100+5130</f>
        <v>46230</v>
      </c>
      <c r="M57" s="38">
        <f t="shared" si="17"/>
        <v>0</v>
      </c>
      <c r="N57" s="38">
        <v>0</v>
      </c>
      <c r="O57" s="38">
        <v>0</v>
      </c>
      <c r="P57" s="38">
        <f t="shared" si="18"/>
        <v>0</v>
      </c>
      <c r="Q57" s="38">
        <v>0</v>
      </c>
      <c r="R57" s="38">
        <v>0</v>
      </c>
      <c r="S57" s="38">
        <f t="shared" si="19"/>
        <v>0</v>
      </c>
      <c r="T57" s="38">
        <v>0</v>
      </c>
      <c r="U57" s="38">
        <v>0</v>
      </c>
      <c r="V57" s="38">
        <f t="shared" si="20"/>
        <v>0</v>
      </c>
      <c r="W57" s="38">
        <v>0</v>
      </c>
      <c r="X57" s="38">
        <v>0</v>
      </c>
      <c r="Y57" s="38">
        <f t="shared" si="21"/>
        <v>0</v>
      </c>
      <c r="Z57" s="38"/>
      <c r="AA57" s="38"/>
      <c r="AB57" s="38">
        <f t="shared" si="22"/>
        <v>0</v>
      </c>
    </row>
    <row r="58" spans="1:187" s="32" customFormat="1" ht="47.25" x14ac:dyDescent="0.25">
      <c r="A58" s="39" t="s">
        <v>61</v>
      </c>
      <c r="B58" s="38">
        <f t="shared" si="0"/>
        <v>292420</v>
      </c>
      <c r="C58" s="38">
        <f t="shared" si="0"/>
        <v>292420</v>
      </c>
      <c r="D58" s="38">
        <f t="shared" si="0"/>
        <v>0</v>
      </c>
      <c r="E58" s="38">
        <v>292420</v>
      </c>
      <c r="F58" s="38">
        <v>292420</v>
      </c>
      <c r="G58" s="38">
        <f t="shared" si="15"/>
        <v>0</v>
      </c>
      <c r="H58" s="38">
        <v>0</v>
      </c>
      <c r="I58" s="38">
        <v>0</v>
      </c>
      <c r="J58" s="38">
        <f t="shared" si="16"/>
        <v>0</v>
      </c>
      <c r="K58" s="38"/>
      <c r="L58" s="38"/>
      <c r="M58" s="38">
        <f t="shared" si="17"/>
        <v>0</v>
      </c>
      <c r="N58" s="38">
        <v>0</v>
      </c>
      <c r="O58" s="38">
        <v>0</v>
      </c>
      <c r="P58" s="38">
        <f t="shared" si="18"/>
        <v>0</v>
      </c>
      <c r="Q58" s="38">
        <v>0</v>
      </c>
      <c r="R58" s="38">
        <v>0</v>
      </c>
      <c r="S58" s="38">
        <f t="shared" si="19"/>
        <v>0</v>
      </c>
      <c r="T58" s="38">
        <v>0</v>
      </c>
      <c r="U58" s="38">
        <v>0</v>
      </c>
      <c r="V58" s="38">
        <f t="shared" si="20"/>
        <v>0</v>
      </c>
      <c r="W58" s="38">
        <v>0</v>
      </c>
      <c r="X58" s="38">
        <v>0</v>
      </c>
      <c r="Y58" s="38">
        <f t="shared" si="21"/>
        <v>0</v>
      </c>
      <c r="Z58" s="38"/>
      <c r="AA58" s="38"/>
      <c r="AB58" s="38">
        <f t="shared" si="22"/>
        <v>0</v>
      </c>
    </row>
    <row r="59" spans="1:187" s="32" customFormat="1" ht="126" x14ac:dyDescent="0.25">
      <c r="A59" s="40" t="s">
        <v>62</v>
      </c>
      <c r="B59" s="38">
        <f t="shared" si="0"/>
        <v>805296</v>
      </c>
      <c r="C59" s="38">
        <f t="shared" si="0"/>
        <v>805296</v>
      </c>
      <c r="D59" s="38">
        <f t="shared" si="0"/>
        <v>0</v>
      </c>
      <c r="E59" s="38">
        <v>0</v>
      </c>
      <c r="F59" s="38">
        <v>0</v>
      </c>
      <c r="G59" s="38">
        <f t="shared" si="15"/>
        <v>0</v>
      </c>
      <c r="H59" s="38"/>
      <c r="I59" s="38"/>
      <c r="J59" s="38">
        <f t="shared" si="16"/>
        <v>0</v>
      </c>
      <c r="K59" s="38">
        <v>0</v>
      </c>
      <c r="L59" s="38">
        <v>0</v>
      </c>
      <c r="M59" s="38">
        <f t="shared" si="17"/>
        <v>0</v>
      </c>
      <c r="N59" s="38">
        <v>805296</v>
      </c>
      <c r="O59" s="38">
        <v>805296</v>
      </c>
      <c r="P59" s="38">
        <f t="shared" si="18"/>
        <v>0</v>
      </c>
      <c r="Q59" s="38"/>
      <c r="R59" s="38"/>
      <c r="S59" s="38">
        <f t="shared" si="19"/>
        <v>0</v>
      </c>
      <c r="T59" s="38"/>
      <c r="U59" s="38"/>
      <c r="V59" s="38">
        <f t="shared" si="20"/>
        <v>0</v>
      </c>
      <c r="W59" s="38"/>
      <c r="X59" s="38"/>
      <c r="Y59" s="38">
        <f t="shared" si="21"/>
        <v>0</v>
      </c>
      <c r="Z59" s="38"/>
      <c r="AA59" s="38"/>
      <c r="AB59" s="38">
        <f t="shared" si="22"/>
        <v>0</v>
      </c>
    </row>
    <row r="60" spans="1:187" s="32" customFormat="1" x14ac:dyDescent="0.25">
      <c r="A60" s="39" t="s">
        <v>63</v>
      </c>
      <c r="B60" s="38">
        <f t="shared" si="0"/>
        <v>130942</v>
      </c>
      <c r="C60" s="38">
        <f t="shared" si="0"/>
        <v>130942</v>
      </c>
      <c r="D60" s="38">
        <f t="shared" si="0"/>
        <v>0</v>
      </c>
      <c r="E60" s="38">
        <f>130942-130942</f>
        <v>0</v>
      </c>
      <c r="F60" s="38">
        <f>130942-130942</f>
        <v>0</v>
      </c>
      <c r="G60" s="38">
        <f t="shared" si="15"/>
        <v>0</v>
      </c>
      <c r="H60" s="38"/>
      <c r="I60" s="38"/>
      <c r="J60" s="38">
        <f t="shared" si="16"/>
        <v>0</v>
      </c>
      <c r="K60" s="38">
        <v>0</v>
      </c>
      <c r="L60" s="38">
        <v>0</v>
      </c>
      <c r="M60" s="38">
        <f t="shared" si="17"/>
        <v>0</v>
      </c>
      <c r="N60" s="38"/>
      <c r="O60" s="38"/>
      <c r="P60" s="38">
        <f t="shared" si="18"/>
        <v>0</v>
      </c>
      <c r="Q60" s="38"/>
      <c r="R60" s="38"/>
      <c r="S60" s="38">
        <f t="shared" si="19"/>
        <v>0</v>
      </c>
      <c r="T60" s="38">
        <f>130942</f>
        <v>130942</v>
      </c>
      <c r="U60" s="38">
        <f>130942</f>
        <v>130942</v>
      </c>
      <c r="V60" s="38">
        <f t="shared" si="20"/>
        <v>0</v>
      </c>
      <c r="W60" s="38"/>
      <c r="X60" s="38"/>
      <c r="Y60" s="38">
        <f t="shared" si="21"/>
        <v>0</v>
      </c>
      <c r="Z60" s="38"/>
      <c r="AA60" s="38"/>
      <c r="AB60" s="38">
        <f t="shared" si="22"/>
        <v>0</v>
      </c>
    </row>
    <row r="61" spans="1:187" s="32" customFormat="1" ht="63" x14ac:dyDescent="0.25">
      <c r="A61" s="34" t="s">
        <v>64</v>
      </c>
      <c r="B61" s="38">
        <f t="shared" si="0"/>
        <v>2936444</v>
      </c>
      <c r="C61" s="38">
        <f t="shared" si="0"/>
        <v>2936444</v>
      </c>
      <c r="D61" s="38">
        <f t="shared" si="0"/>
        <v>0</v>
      </c>
      <c r="E61" s="38">
        <v>0</v>
      </c>
      <c r="F61" s="38">
        <v>0</v>
      </c>
      <c r="G61" s="38">
        <f t="shared" si="15"/>
        <v>0</v>
      </c>
      <c r="H61" s="38"/>
      <c r="I61" s="38"/>
      <c r="J61" s="38">
        <f t="shared" si="16"/>
        <v>0</v>
      </c>
      <c r="K61" s="38">
        <v>2936444</v>
      </c>
      <c r="L61" s="38">
        <v>2936444</v>
      </c>
      <c r="M61" s="38">
        <f t="shared" si="17"/>
        <v>0</v>
      </c>
      <c r="N61" s="38"/>
      <c r="O61" s="38"/>
      <c r="P61" s="38">
        <f t="shared" si="18"/>
        <v>0</v>
      </c>
      <c r="Q61" s="38"/>
      <c r="R61" s="38"/>
      <c r="S61" s="38">
        <f t="shared" si="19"/>
        <v>0</v>
      </c>
      <c r="T61" s="38">
        <f>2534-2534</f>
        <v>0</v>
      </c>
      <c r="U61" s="38">
        <f>2534-2534</f>
        <v>0</v>
      </c>
      <c r="V61" s="38">
        <f t="shared" si="20"/>
        <v>0</v>
      </c>
      <c r="W61" s="38"/>
      <c r="X61" s="38"/>
      <c r="Y61" s="38">
        <f t="shared" si="21"/>
        <v>0</v>
      </c>
      <c r="Z61" s="38"/>
      <c r="AA61" s="38"/>
      <c r="AB61" s="38">
        <f t="shared" si="22"/>
        <v>0</v>
      </c>
    </row>
    <row r="62" spans="1:187" s="32" customFormat="1" ht="31.5" x14ac:dyDescent="0.25">
      <c r="A62" s="34" t="s">
        <v>65</v>
      </c>
      <c r="B62" s="38">
        <f t="shared" si="0"/>
        <v>2169714</v>
      </c>
      <c r="C62" s="38">
        <f t="shared" si="0"/>
        <v>2169714</v>
      </c>
      <c r="D62" s="38">
        <f t="shared" si="0"/>
        <v>0</v>
      </c>
      <c r="E62" s="38">
        <v>0</v>
      </c>
      <c r="F62" s="38">
        <v>0</v>
      </c>
      <c r="G62" s="38">
        <f t="shared" si="15"/>
        <v>0</v>
      </c>
      <c r="H62" s="38"/>
      <c r="I62" s="38"/>
      <c r="J62" s="38">
        <f t="shared" si="16"/>
        <v>0</v>
      </c>
      <c r="K62" s="38">
        <v>2169714</v>
      </c>
      <c r="L62" s="38">
        <v>2169714</v>
      </c>
      <c r="M62" s="38">
        <f t="shared" si="17"/>
        <v>0</v>
      </c>
      <c r="N62" s="38"/>
      <c r="O62" s="38"/>
      <c r="P62" s="38">
        <f t="shared" si="18"/>
        <v>0</v>
      </c>
      <c r="Q62" s="38"/>
      <c r="R62" s="38"/>
      <c r="S62" s="38">
        <f t="shared" si="19"/>
        <v>0</v>
      </c>
      <c r="T62" s="38">
        <v>0</v>
      </c>
      <c r="U62" s="38">
        <v>0</v>
      </c>
      <c r="V62" s="38">
        <f t="shared" si="20"/>
        <v>0</v>
      </c>
      <c r="W62" s="38"/>
      <c r="X62" s="38"/>
      <c r="Y62" s="38">
        <f t="shared" si="21"/>
        <v>0</v>
      </c>
      <c r="Z62" s="38"/>
      <c r="AA62" s="38"/>
      <c r="AB62" s="38">
        <f t="shared" si="22"/>
        <v>0</v>
      </c>
    </row>
    <row r="63" spans="1:187" s="32" customFormat="1" ht="157.5" x14ac:dyDescent="0.25">
      <c r="A63" s="34" t="s">
        <v>66</v>
      </c>
      <c r="B63" s="38">
        <f t="shared" si="0"/>
        <v>6949042</v>
      </c>
      <c r="C63" s="38">
        <f t="shared" si="0"/>
        <v>6949042</v>
      </c>
      <c r="D63" s="38">
        <f t="shared" si="0"/>
        <v>0</v>
      </c>
      <c r="E63" s="38">
        <v>0</v>
      </c>
      <c r="F63" s="38">
        <v>0</v>
      </c>
      <c r="G63" s="38">
        <f t="shared" si="15"/>
        <v>0</v>
      </c>
      <c r="H63" s="38"/>
      <c r="I63" s="38"/>
      <c r="J63" s="38">
        <f t="shared" si="16"/>
        <v>0</v>
      </c>
      <c r="K63" s="38">
        <v>0</v>
      </c>
      <c r="L63" s="38">
        <v>0</v>
      </c>
      <c r="M63" s="38">
        <f t="shared" si="17"/>
        <v>0</v>
      </c>
      <c r="N63" s="38">
        <v>6949042</v>
      </c>
      <c r="O63" s="38">
        <v>6949042</v>
      </c>
      <c r="P63" s="38">
        <f t="shared" si="18"/>
        <v>0</v>
      </c>
      <c r="Q63" s="38"/>
      <c r="R63" s="38"/>
      <c r="S63" s="38">
        <f t="shared" si="19"/>
        <v>0</v>
      </c>
      <c r="T63" s="38">
        <v>0</v>
      </c>
      <c r="U63" s="38">
        <v>0</v>
      </c>
      <c r="V63" s="38">
        <f t="shared" si="20"/>
        <v>0</v>
      </c>
      <c r="W63" s="38"/>
      <c r="X63" s="38"/>
      <c r="Y63" s="38">
        <f t="shared" si="21"/>
        <v>0</v>
      </c>
      <c r="Z63" s="38"/>
      <c r="AA63" s="38"/>
      <c r="AB63" s="38">
        <f t="shared" si="22"/>
        <v>0</v>
      </c>
    </row>
    <row r="64" spans="1:187" s="32" customFormat="1" ht="31.5" x14ac:dyDescent="0.25">
      <c r="A64" s="37" t="s">
        <v>67</v>
      </c>
      <c r="B64" s="38">
        <f t="shared" si="0"/>
        <v>50000</v>
      </c>
      <c r="C64" s="38">
        <f t="shared" si="0"/>
        <v>50000</v>
      </c>
      <c r="D64" s="38">
        <f t="shared" si="0"/>
        <v>0</v>
      </c>
      <c r="E64" s="38">
        <f>18700-18700</f>
        <v>0</v>
      </c>
      <c r="F64" s="38">
        <f>18700-18700</f>
        <v>0</v>
      </c>
      <c r="G64" s="38">
        <f t="shared" si="15"/>
        <v>0</v>
      </c>
      <c r="H64" s="38"/>
      <c r="I64" s="38"/>
      <c r="J64" s="38">
        <f t="shared" si="16"/>
        <v>0</v>
      </c>
      <c r="K64" s="38">
        <v>0</v>
      </c>
      <c r="L64" s="38">
        <v>0</v>
      </c>
      <c r="M64" s="38">
        <f t="shared" si="17"/>
        <v>0</v>
      </c>
      <c r="N64" s="38"/>
      <c r="O64" s="38"/>
      <c r="P64" s="38">
        <f t="shared" si="18"/>
        <v>0</v>
      </c>
      <c r="Q64" s="38"/>
      <c r="R64" s="38"/>
      <c r="S64" s="38">
        <f t="shared" si="19"/>
        <v>0</v>
      </c>
      <c r="T64" s="38">
        <f>31300+18700</f>
        <v>50000</v>
      </c>
      <c r="U64" s="38">
        <f>31300+18700</f>
        <v>50000</v>
      </c>
      <c r="V64" s="38">
        <f t="shared" si="20"/>
        <v>0</v>
      </c>
      <c r="W64" s="38"/>
      <c r="X64" s="38"/>
      <c r="Y64" s="38">
        <f t="shared" si="21"/>
        <v>0</v>
      </c>
      <c r="Z64" s="38"/>
      <c r="AA64" s="38"/>
      <c r="AB64" s="38">
        <f t="shared" si="22"/>
        <v>0</v>
      </c>
    </row>
    <row r="65" spans="1:187" s="32" customFormat="1" ht="31.5" x14ac:dyDescent="0.25">
      <c r="A65" s="39" t="s">
        <v>68</v>
      </c>
      <c r="B65" s="38">
        <f t="shared" si="0"/>
        <v>330000</v>
      </c>
      <c r="C65" s="38">
        <f t="shared" si="0"/>
        <v>330000</v>
      </c>
      <c r="D65" s="38">
        <f t="shared" si="0"/>
        <v>0</v>
      </c>
      <c r="E65" s="38">
        <v>330000</v>
      </c>
      <c r="F65" s="38">
        <v>330000</v>
      </c>
      <c r="G65" s="38">
        <f t="shared" si="15"/>
        <v>0</v>
      </c>
      <c r="H65" s="38">
        <v>0</v>
      </c>
      <c r="I65" s="38">
        <v>0</v>
      </c>
      <c r="J65" s="38">
        <f t="shared" si="16"/>
        <v>0</v>
      </c>
      <c r="K65" s="38"/>
      <c r="L65" s="38"/>
      <c r="M65" s="38">
        <f t="shared" si="17"/>
        <v>0</v>
      </c>
      <c r="N65" s="38">
        <v>0</v>
      </c>
      <c r="O65" s="38">
        <v>0</v>
      </c>
      <c r="P65" s="38">
        <f t="shared" si="18"/>
        <v>0</v>
      </c>
      <c r="Q65" s="38"/>
      <c r="R65" s="38"/>
      <c r="S65" s="38">
        <f t="shared" si="19"/>
        <v>0</v>
      </c>
      <c r="T65" s="38">
        <v>0</v>
      </c>
      <c r="U65" s="38">
        <v>0</v>
      </c>
      <c r="V65" s="38">
        <f t="shared" si="20"/>
        <v>0</v>
      </c>
      <c r="W65" s="38">
        <v>0</v>
      </c>
      <c r="X65" s="38">
        <v>0</v>
      </c>
      <c r="Y65" s="38">
        <f t="shared" si="21"/>
        <v>0</v>
      </c>
      <c r="Z65" s="38"/>
      <c r="AA65" s="38"/>
      <c r="AB65" s="38">
        <f t="shared" si="22"/>
        <v>0</v>
      </c>
    </row>
    <row r="66" spans="1:187" s="32" customFormat="1" ht="47.25" x14ac:dyDescent="0.25">
      <c r="A66" s="37" t="s">
        <v>69</v>
      </c>
      <c r="B66" s="38">
        <f t="shared" si="0"/>
        <v>2755061</v>
      </c>
      <c r="C66" s="38">
        <f t="shared" si="0"/>
        <v>2755061</v>
      </c>
      <c r="D66" s="38">
        <f t="shared" si="0"/>
        <v>0</v>
      </c>
      <c r="E66" s="38">
        <v>0</v>
      </c>
      <c r="F66" s="38">
        <v>0</v>
      </c>
      <c r="G66" s="38">
        <f t="shared" si="15"/>
        <v>0</v>
      </c>
      <c r="H66" s="38">
        <f>698588+44818+19949</f>
        <v>763355</v>
      </c>
      <c r="I66" s="38">
        <f>698588+44818+19949</f>
        <v>763355</v>
      </c>
      <c r="J66" s="38">
        <f t="shared" si="16"/>
        <v>0</v>
      </c>
      <c r="K66" s="38">
        <f>763355-698588-44818-19949</f>
        <v>0</v>
      </c>
      <c r="L66" s="38">
        <f>763355-698588-44818-19949</f>
        <v>0</v>
      </c>
      <c r="M66" s="38">
        <f t="shared" si="17"/>
        <v>0</v>
      </c>
      <c r="N66" s="38"/>
      <c r="O66" s="38"/>
      <c r="P66" s="38">
        <f t="shared" si="18"/>
        <v>0</v>
      </c>
      <c r="Q66" s="38"/>
      <c r="R66" s="38"/>
      <c r="S66" s="38">
        <f t="shared" si="19"/>
        <v>0</v>
      </c>
      <c r="T66" s="38">
        <v>1991706</v>
      </c>
      <c r="U66" s="38">
        <v>1991706</v>
      </c>
      <c r="V66" s="38">
        <f t="shared" si="20"/>
        <v>0</v>
      </c>
      <c r="W66" s="38"/>
      <c r="X66" s="38"/>
      <c r="Y66" s="38">
        <f t="shared" si="21"/>
        <v>0</v>
      </c>
      <c r="Z66" s="38"/>
      <c r="AA66" s="38"/>
      <c r="AB66" s="38">
        <f t="shared" si="22"/>
        <v>0</v>
      </c>
    </row>
    <row r="67" spans="1:187" s="32" customFormat="1" ht="31.5" x14ac:dyDescent="0.25">
      <c r="A67" s="39" t="s">
        <v>70</v>
      </c>
      <c r="B67" s="38">
        <f t="shared" si="0"/>
        <v>185000</v>
      </c>
      <c r="C67" s="38">
        <f t="shared" si="0"/>
        <v>185000</v>
      </c>
      <c r="D67" s="38">
        <f t="shared" si="0"/>
        <v>0</v>
      </c>
      <c r="E67" s="38">
        <f>185000-185000</f>
        <v>0</v>
      </c>
      <c r="F67" s="38">
        <f>185000-185000</f>
        <v>0</v>
      </c>
      <c r="G67" s="38">
        <f t="shared" si="15"/>
        <v>0</v>
      </c>
      <c r="H67" s="38">
        <v>185000</v>
      </c>
      <c r="I67" s="38">
        <v>185000</v>
      </c>
      <c r="J67" s="38">
        <f t="shared" si="16"/>
        <v>0</v>
      </c>
      <c r="K67" s="38">
        <f>185000-185000</f>
        <v>0</v>
      </c>
      <c r="L67" s="38">
        <f>185000-185000</f>
        <v>0</v>
      </c>
      <c r="M67" s="38">
        <f t="shared" si="17"/>
        <v>0</v>
      </c>
      <c r="N67" s="38">
        <v>0</v>
      </c>
      <c r="O67" s="38">
        <v>0</v>
      </c>
      <c r="P67" s="38">
        <f t="shared" si="18"/>
        <v>0</v>
      </c>
      <c r="Q67" s="38"/>
      <c r="R67" s="38"/>
      <c r="S67" s="38">
        <f t="shared" si="19"/>
        <v>0</v>
      </c>
      <c r="T67" s="38">
        <v>0</v>
      </c>
      <c r="U67" s="38">
        <v>0</v>
      </c>
      <c r="V67" s="38">
        <f t="shared" si="20"/>
        <v>0</v>
      </c>
      <c r="W67" s="38">
        <v>0</v>
      </c>
      <c r="X67" s="38">
        <v>0</v>
      </c>
      <c r="Y67" s="38">
        <f t="shared" si="21"/>
        <v>0</v>
      </c>
      <c r="Z67" s="38"/>
      <c r="AA67" s="38"/>
      <c r="AB67" s="38">
        <f t="shared" si="22"/>
        <v>0</v>
      </c>
    </row>
    <row r="68" spans="1:187" s="29" customFormat="1" ht="31.5" x14ac:dyDescent="0.25">
      <c r="A68" s="30" t="s">
        <v>71</v>
      </c>
      <c r="B68" s="31">
        <f t="shared" si="0"/>
        <v>3040025</v>
      </c>
      <c r="C68" s="31">
        <f t="shared" si="0"/>
        <v>3040025</v>
      </c>
      <c r="D68" s="31">
        <f t="shared" si="0"/>
        <v>0</v>
      </c>
      <c r="E68" s="31">
        <f t="shared" ref="E68:AA68" si="62">SUM(E69)</f>
        <v>214000</v>
      </c>
      <c r="F68" s="31">
        <f t="shared" si="62"/>
        <v>214000</v>
      </c>
      <c r="G68" s="31">
        <f t="shared" si="15"/>
        <v>0</v>
      </c>
      <c r="H68" s="31">
        <f t="shared" si="62"/>
        <v>13080</v>
      </c>
      <c r="I68" s="31">
        <f t="shared" si="62"/>
        <v>13080</v>
      </c>
      <c r="J68" s="31">
        <f t="shared" si="16"/>
        <v>0</v>
      </c>
      <c r="K68" s="31">
        <f t="shared" si="62"/>
        <v>59000</v>
      </c>
      <c r="L68" s="31">
        <f t="shared" si="62"/>
        <v>59000</v>
      </c>
      <c r="M68" s="31">
        <f t="shared" si="17"/>
        <v>0</v>
      </c>
      <c r="N68" s="31">
        <f t="shared" si="62"/>
        <v>2657945</v>
      </c>
      <c r="O68" s="31">
        <f t="shared" si="62"/>
        <v>2657945</v>
      </c>
      <c r="P68" s="31">
        <f t="shared" si="18"/>
        <v>0</v>
      </c>
      <c r="Q68" s="31">
        <f t="shared" si="62"/>
        <v>96000</v>
      </c>
      <c r="R68" s="31">
        <f t="shared" si="62"/>
        <v>96000</v>
      </c>
      <c r="S68" s="31">
        <f t="shared" si="19"/>
        <v>0</v>
      </c>
      <c r="T68" s="31">
        <f t="shared" si="62"/>
        <v>0</v>
      </c>
      <c r="U68" s="31">
        <f t="shared" si="62"/>
        <v>0</v>
      </c>
      <c r="V68" s="31">
        <f t="shared" si="20"/>
        <v>0</v>
      </c>
      <c r="W68" s="31">
        <f t="shared" si="62"/>
        <v>0</v>
      </c>
      <c r="X68" s="31">
        <f t="shared" si="62"/>
        <v>0</v>
      </c>
      <c r="Y68" s="31">
        <f t="shared" si="21"/>
        <v>0</v>
      </c>
      <c r="Z68" s="31">
        <f t="shared" si="62"/>
        <v>0</v>
      </c>
      <c r="AA68" s="31">
        <f t="shared" si="62"/>
        <v>0</v>
      </c>
      <c r="AB68" s="31">
        <f t="shared" si="22"/>
        <v>0</v>
      </c>
    </row>
    <row r="69" spans="1:187" s="32" customFormat="1" x14ac:dyDescent="0.25">
      <c r="A69" s="30" t="s">
        <v>19</v>
      </c>
      <c r="B69" s="31">
        <f t="shared" si="0"/>
        <v>3040025</v>
      </c>
      <c r="C69" s="31">
        <f t="shared" si="0"/>
        <v>3040025</v>
      </c>
      <c r="D69" s="31">
        <f t="shared" si="0"/>
        <v>0</v>
      </c>
      <c r="E69" s="31">
        <f>SUM(E70:E78)</f>
        <v>214000</v>
      </c>
      <c r="F69" s="31">
        <f>SUM(F70:F78)</f>
        <v>214000</v>
      </c>
      <c r="G69" s="31">
        <f t="shared" si="15"/>
        <v>0</v>
      </c>
      <c r="H69" s="31">
        <f>SUM(H70:H78)</f>
        <v>13080</v>
      </c>
      <c r="I69" s="31">
        <f>SUM(I70:I78)</f>
        <v>13080</v>
      </c>
      <c r="J69" s="31">
        <f t="shared" si="16"/>
        <v>0</v>
      </c>
      <c r="K69" s="31">
        <f>SUM(K70:K78)</f>
        <v>59000</v>
      </c>
      <c r="L69" s="31">
        <f>SUM(L70:L78)</f>
        <v>59000</v>
      </c>
      <c r="M69" s="31">
        <f t="shared" si="17"/>
        <v>0</v>
      </c>
      <c r="N69" s="31">
        <f>SUM(N70:N78)</f>
        <v>2657945</v>
      </c>
      <c r="O69" s="31">
        <f>SUM(O70:O78)</f>
        <v>2657945</v>
      </c>
      <c r="P69" s="31">
        <f t="shared" si="18"/>
        <v>0</v>
      </c>
      <c r="Q69" s="31">
        <f>SUM(Q70:Q78)</f>
        <v>96000</v>
      </c>
      <c r="R69" s="31">
        <f>SUM(R70:R78)</f>
        <v>96000</v>
      </c>
      <c r="S69" s="31">
        <f t="shared" si="19"/>
        <v>0</v>
      </c>
      <c r="T69" s="31">
        <f>SUM(T70:T78)</f>
        <v>0</v>
      </c>
      <c r="U69" s="31">
        <f>SUM(U70:U78)</f>
        <v>0</v>
      </c>
      <c r="V69" s="31">
        <f t="shared" si="20"/>
        <v>0</v>
      </c>
      <c r="W69" s="31">
        <f>SUM(W70:W78)</f>
        <v>0</v>
      </c>
      <c r="X69" s="31">
        <f>SUM(X70:X78)</f>
        <v>0</v>
      </c>
      <c r="Y69" s="31">
        <f t="shared" si="21"/>
        <v>0</v>
      </c>
      <c r="Z69" s="31">
        <f>SUM(Z70:Z78)</f>
        <v>0</v>
      </c>
      <c r="AA69" s="31">
        <f>SUM(AA70:AA78)</f>
        <v>0</v>
      </c>
      <c r="AB69" s="31">
        <f t="shared" si="22"/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</row>
    <row r="70" spans="1:187" s="32" customFormat="1" x14ac:dyDescent="0.25">
      <c r="A70" s="39" t="s">
        <v>72</v>
      </c>
      <c r="B70" s="38">
        <f t="shared" si="0"/>
        <v>33000</v>
      </c>
      <c r="C70" s="38">
        <f t="shared" si="0"/>
        <v>33000</v>
      </c>
      <c r="D70" s="38">
        <f t="shared" si="0"/>
        <v>0</v>
      </c>
      <c r="E70" s="38">
        <v>33000</v>
      </c>
      <c r="F70" s="38">
        <v>33000</v>
      </c>
      <c r="G70" s="38">
        <f t="shared" si="15"/>
        <v>0</v>
      </c>
      <c r="H70" s="38"/>
      <c r="I70" s="38"/>
      <c r="J70" s="38">
        <f t="shared" si="16"/>
        <v>0</v>
      </c>
      <c r="K70" s="38">
        <v>0</v>
      </c>
      <c r="L70" s="38">
        <v>0</v>
      </c>
      <c r="M70" s="38">
        <f t="shared" si="17"/>
        <v>0</v>
      </c>
      <c r="N70" s="38"/>
      <c r="O70" s="38"/>
      <c r="P70" s="38">
        <f t="shared" si="18"/>
        <v>0</v>
      </c>
      <c r="Q70" s="38"/>
      <c r="R70" s="38"/>
      <c r="S70" s="38">
        <f t="shared" si="19"/>
        <v>0</v>
      </c>
      <c r="T70" s="38"/>
      <c r="U70" s="38"/>
      <c r="V70" s="38">
        <f t="shared" si="20"/>
        <v>0</v>
      </c>
      <c r="W70" s="38"/>
      <c r="X70" s="38"/>
      <c r="Y70" s="38">
        <f t="shared" si="21"/>
        <v>0</v>
      </c>
      <c r="Z70" s="38"/>
      <c r="AA70" s="38"/>
      <c r="AB70" s="38">
        <f t="shared" si="22"/>
        <v>0</v>
      </c>
    </row>
    <row r="71" spans="1:187" s="32" customFormat="1" ht="31.5" x14ac:dyDescent="0.25">
      <c r="A71" s="34" t="s">
        <v>73</v>
      </c>
      <c r="B71" s="35">
        <f t="shared" si="0"/>
        <v>32000</v>
      </c>
      <c r="C71" s="35">
        <f t="shared" si="0"/>
        <v>32000</v>
      </c>
      <c r="D71" s="35">
        <f t="shared" si="0"/>
        <v>0</v>
      </c>
      <c r="E71" s="35">
        <v>0</v>
      </c>
      <c r="F71" s="35">
        <v>0</v>
      </c>
      <c r="G71" s="35">
        <f t="shared" si="15"/>
        <v>0</v>
      </c>
      <c r="H71" s="35"/>
      <c r="I71" s="35"/>
      <c r="J71" s="35">
        <f t="shared" si="16"/>
        <v>0</v>
      </c>
      <c r="K71" s="35">
        <v>32000</v>
      </c>
      <c r="L71" s="35">
        <v>32000</v>
      </c>
      <c r="M71" s="35">
        <f t="shared" si="17"/>
        <v>0</v>
      </c>
      <c r="N71" s="35"/>
      <c r="O71" s="35"/>
      <c r="P71" s="35">
        <f t="shared" si="18"/>
        <v>0</v>
      </c>
      <c r="Q71" s="35"/>
      <c r="R71" s="35"/>
      <c r="S71" s="35">
        <f t="shared" si="19"/>
        <v>0</v>
      </c>
      <c r="T71" s="35"/>
      <c r="U71" s="35"/>
      <c r="V71" s="35">
        <f t="shared" si="20"/>
        <v>0</v>
      </c>
      <c r="W71" s="35"/>
      <c r="X71" s="35"/>
      <c r="Y71" s="35">
        <f t="shared" si="21"/>
        <v>0</v>
      </c>
      <c r="Z71" s="35"/>
      <c r="AA71" s="35"/>
      <c r="AB71" s="35">
        <f t="shared" si="22"/>
        <v>0</v>
      </c>
    </row>
    <row r="72" spans="1:187" s="32" customFormat="1" x14ac:dyDescent="0.25">
      <c r="A72" s="34" t="s">
        <v>74</v>
      </c>
      <c r="B72" s="35">
        <f t="shared" si="0"/>
        <v>96000</v>
      </c>
      <c r="C72" s="35">
        <f t="shared" si="0"/>
        <v>96000</v>
      </c>
      <c r="D72" s="35">
        <f t="shared" si="0"/>
        <v>0</v>
      </c>
      <c r="E72" s="35">
        <v>0</v>
      </c>
      <c r="F72" s="35">
        <v>0</v>
      </c>
      <c r="G72" s="35">
        <f t="shared" si="15"/>
        <v>0</v>
      </c>
      <c r="H72" s="35"/>
      <c r="I72" s="35"/>
      <c r="J72" s="35">
        <f t="shared" si="16"/>
        <v>0</v>
      </c>
      <c r="K72" s="35">
        <v>0</v>
      </c>
      <c r="L72" s="35">
        <v>0</v>
      </c>
      <c r="M72" s="35">
        <f t="shared" si="17"/>
        <v>0</v>
      </c>
      <c r="N72" s="35"/>
      <c r="O72" s="35"/>
      <c r="P72" s="35">
        <f t="shared" si="18"/>
        <v>0</v>
      </c>
      <c r="Q72" s="35">
        <v>96000</v>
      </c>
      <c r="R72" s="35">
        <v>96000</v>
      </c>
      <c r="S72" s="35">
        <f t="shared" si="19"/>
        <v>0</v>
      </c>
      <c r="T72" s="35"/>
      <c r="U72" s="35"/>
      <c r="V72" s="35">
        <f t="shared" si="20"/>
        <v>0</v>
      </c>
      <c r="W72" s="35"/>
      <c r="X72" s="35"/>
      <c r="Y72" s="35">
        <f t="shared" si="21"/>
        <v>0</v>
      </c>
      <c r="Z72" s="35"/>
      <c r="AA72" s="35"/>
      <c r="AB72" s="35">
        <f t="shared" si="22"/>
        <v>0</v>
      </c>
    </row>
    <row r="73" spans="1:187" s="32" customFormat="1" ht="47.25" x14ac:dyDescent="0.25">
      <c r="A73" s="34" t="s">
        <v>75</v>
      </c>
      <c r="B73" s="35">
        <f t="shared" si="0"/>
        <v>13080</v>
      </c>
      <c r="C73" s="35">
        <f t="shared" si="0"/>
        <v>13080</v>
      </c>
      <c r="D73" s="35">
        <f t="shared" si="0"/>
        <v>0</v>
      </c>
      <c r="E73" s="35">
        <v>0</v>
      </c>
      <c r="F73" s="35">
        <v>0</v>
      </c>
      <c r="G73" s="35">
        <f t="shared" si="15"/>
        <v>0</v>
      </c>
      <c r="H73" s="35">
        <v>13080</v>
      </c>
      <c r="I73" s="35">
        <v>13080</v>
      </c>
      <c r="J73" s="35">
        <f t="shared" si="16"/>
        <v>0</v>
      </c>
      <c r="K73" s="35">
        <v>0</v>
      </c>
      <c r="L73" s="35">
        <v>0</v>
      </c>
      <c r="M73" s="35">
        <f t="shared" si="17"/>
        <v>0</v>
      </c>
      <c r="N73" s="35"/>
      <c r="O73" s="35"/>
      <c r="P73" s="35">
        <f t="shared" si="18"/>
        <v>0</v>
      </c>
      <c r="Q73" s="35"/>
      <c r="R73" s="35"/>
      <c r="S73" s="35">
        <f t="shared" si="19"/>
        <v>0</v>
      </c>
      <c r="T73" s="35"/>
      <c r="U73" s="35"/>
      <c r="V73" s="35">
        <f t="shared" si="20"/>
        <v>0</v>
      </c>
      <c r="W73" s="35"/>
      <c r="X73" s="35"/>
      <c r="Y73" s="35">
        <f t="shared" si="21"/>
        <v>0</v>
      </c>
      <c r="Z73" s="35"/>
      <c r="AA73" s="35"/>
      <c r="AB73" s="35">
        <f t="shared" si="22"/>
        <v>0</v>
      </c>
    </row>
    <row r="74" spans="1:187" s="32" customFormat="1" ht="47.25" x14ac:dyDescent="0.25">
      <c r="A74" s="39" t="s">
        <v>76</v>
      </c>
      <c r="B74" s="38">
        <f t="shared" si="0"/>
        <v>150000</v>
      </c>
      <c r="C74" s="38">
        <f t="shared" si="0"/>
        <v>150000</v>
      </c>
      <c r="D74" s="38">
        <f t="shared" si="0"/>
        <v>0</v>
      </c>
      <c r="E74" s="38">
        <v>130000</v>
      </c>
      <c r="F74" s="38">
        <v>130000</v>
      </c>
      <c r="G74" s="38">
        <f t="shared" si="15"/>
        <v>0</v>
      </c>
      <c r="H74" s="38"/>
      <c r="I74" s="38"/>
      <c r="J74" s="38">
        <f t="shared" si="16"/>
        <v>0</v>
      </c>
      <c r="K74" s="38">
        <v>20000</v>
      </c>
      <c r="L74" s="38">
        <v>20000</v>
      </c>
      <c r="M74" s="38">
        <f t="shared" si="17"/>
        <v>0</v>
      </c>
      <c r="N74" s="38"/>
      <c r="O74" s="38"/>
      <c r="P74" s="38">
        <f t="shared" si="18"/>
        <v>0</v>
      </c>
      <c r="Q74" s="38"/>
      <c r="R74" s="38"/>
      <c r="S74" s="38">
        <f t="shared" si="19"/>
        <v>0</v>
      </c>
      <c r="T74" s="38"/>
      <c r="U74" s="38"/>
      <c r="V74" s="38">
        <f t="shared" si="20"/>
        <v>0</v>
      </c>
      <c r="W74" s="38"/>
      <c r="X74" s="38"/>
      <c r="Y74" s="38">
        <f t="shared" si="21"/>
        <v>0</v>
      </c>
      <c r="Z74" s="38"/>
      <c r="AA74" s="38"/>
      <c r="AB74" s="38">
        <f t="shared" si="22"/>
        <v>0</v>
      </c>
    </row>
    <row r="75" spans="1:187" s="32" customFormat="1" ht="31.5" x14ac:dyDescent="0.25">
      <c r="A75" s="39" t="s">
        <v>77</v>
      </c>
      <c r="B75" s="38">
        <f t="shared" ref="B75:D154" si="63">E75+H75+K75+N75+Q75+T75+W75+Z75</f>
        <v>51000</v>
      </c>
      <c r="C75" s="38">
        <f t="shared" si="63"/>
        <v>51000</v>
      </c>
      <c r="D75" s="38">
        <f t="shared" si="63"/>
        <v>0</v>
      </c>
      <c r="E75" s="38">
        <v>51000</v>
      </c>
      <c r="F75" s="38">
        <v>51000</v>
      </c>
      <c r="G75" s="38">
        <f t="shared" si="15"/>
        <v>0</v>
      </c>
      <c r="H75" s="38">
        <v>0</v>
      </c>
      <c r="I75" s="38">
        <v>0</v>
      </c>
      <c r="J75" s="38">
        <f t="shared" si="16"/>
        <v>0</v>
      </c>
      <c r="K75" s="38"/>
      <c r="L75" s="38"/>
      <c r="M75" s="38">
        <f t="shared" si="17"/>
        <v>0</v>
      </c>
      <c r="N75" s="38"/>
      <c r="O75" s="38"/>
      <c r="P75" s="38">
        <f t="shared" si="18"/>
        <v>0</v>
      </c>
      <c r="Q75" s="38"/>
      <c r="R75" s="38"/>
      <c r="S75" s="38">
        <f t="shared" si="19"/>
        <v>0</v>
      </c>
      <c r="T75" s="38"/>
      <c r="U75" s="38"/>
      <c r="V75" s="38">
        <f t="shared" si="20"/>
        <v>0</v>
      </c>
      <c r="W75" s="38"/>
      <c r="X75" s="38"/>
      <c r="Y75" s="38">
        <f t="shared" si="21"/>
        <v>0</v>
      </c>
      <c r="Z75" s="38"/>
      <c r="AA75" s="38"/>
      <c r="AB75" s="38">
        <f t="shared" si="22"/>
        <v>0</v>
      </c>
    </row>
    <row r="76" spans="1:187" s="32" customFormat="1" ht="63" x14ac:dyDescent="0.25">
      <c r="A76" s="43" t="s">
        <v>78</v>
      </c>
      <c r="B76" s="38">
        <f t="shared" si="63"/>
        <v>316301</v>
      </c>
      <c r="C76" s="38">
        <f t="shared" si="63"/>
        <v>316301</v>
      </c>
      <c r="D76" s="38">
        <f t="shared" si="63"/>
        <v>0</v>
      </c>
      <c r="E76" s="38">
        <v>0</v>
      </c>
      <c r="F76" s="38">
        <v>0</v>
      </c>
      <c r="G76" s="38">
        <f t="shared" ref="G76:G155" si="64">F76-E76</f>
        <v>0</v>
      </c>
      <c r="H76" s="38">
        <v>0</v>
      </c>
      <c r="I76" s="38">
        <v>0</v>
      </c>
      <c r="J76" s="38">
        <f t="shared" ref="J76:J155" si="65">I76-H76</f>
        <v>0</v>
      </c>
      <c r="K76" s="38">
        <v>0</v>
      </c>
      <c r="L76" s="38">
        <v>0</v>
      </c>
      <c r="M76" s="38">
        <f t="shared" ref="M76:M155" si="66">L76-K76</f>
        <v>0</v>
      </c>
      <c r="N76" s="38">
        <v>316301</v>
      </c>
      <c r="O76" s="38">
        <v>316301</v>
      </c>
      <c r="P76" s="38">
        <f t="shared" ref="P76:P155" si="67">O76-N76</f>
        <v>0</v>
      </c>
      <c r="Q76" s="38"/>
      <c r="R76" s="38"/>
      <c r="S76" s="38">
        <f t="shared" ref="S76:S155" si="68">R76-Q76</f>
        <v>0</v>
      </c>
      <c r="T76" s="38"/>
      <c r="U76" s="38"/>
      <c r="V76" s="38">
        <f t="shared" ref="V76:V155" si="69">U76-T76</f>
        <v>0</v>
      </c>
      <c r="W76" s="38"/>
      <c r="X76" s="38"/>
      <c r="Y76" s="38">
        <f t="shared" ref="Y76:Y155" si="70">X76-W76</f>
        <v>0</v>
      </c>
      <c r="Z76" s="38"/>
      <c r="AA76" s="38"/>
      <c r="AB76" s="38">
        <f t="shared" ref="AB76:AB155" si="71">AA76-Z76</f>
        <v>0</v>
      </c>
    </row>
    <row r="77" spans="1:187" s="32" customFormat="1" ht="78.75" x14ac:dyDescent="0.25">
      <c r="A77" s="43" t="s">
        <v>79</v>
      </c>
      <c r="B77" s="38">
        <f t="shared" si="63"/>
        <v>2341644</v>
      </c>
      <c r="C77" s="38">
        <f t="shared" si="63"/>
        <v>2341644</v>
      </c>
      <c r="D77" s="38">
        <f t="shared" si="63"/>
        <v>0</v>
      </c>
      <c r="E77" s="38">
        <v>0</v>
      </c>
      <c r="F77" s="38">
        <v>0</v>
      </c>
      <c r="G77" s="38">
        <f t="shared" si="64"/>
        <v>0</v>
      </c>
      <c r="H77" s="38">
        <v>0</v>
      </c>
      <c r="I77" s="38">
        <v>0</v>
      </c>
      <c r="J77" s="38">
        <f t="shared" si="65"/>
        <v>0</v>
      </c>
      <c r="K77" s="38">
        <v>0</v>
      </c>
      <c r="L77" s="38">
        <v>0</v>
      </c>
      <c r="M77" s="38">
        <f t="shared" si="66"/>
        <v>0</v>
      </c>
      <c r="N77" s="38">
        <v>2341644</v>
      </c>
      <c r="O77" s="38">
        <v>2341644</v>
      </c>
      <c r="P77" s="38">
        <f t="shared" si="67"/>
        <v>0</v>
      </c>
      <c r="Q77" s="38"/>
      <c r="R77" s="38"/>
      <c r="S77" s="38">
        <f t="shared" si="68"/>
        <v>0</v>
      </c>
      <c r="T77" s="38"/>
      <c r="U77" s="38"/>
      <c r="V77" s="38">
        <f t="shared" si="69"/>
        <v>0</v>
      </c>
      <c r="W77" s="38"/>
      <c r="X77" s="38"/>
      <c r="Y77" s="38">
        <f t="shared" si="70"/>
        <v>0</v>
      </c>
      <c r="Z77" s="38"/>
      <c r="AA77" s="38"/>
      <c r="AB77" s="38">
        <f t="shared" si="71"/>
        <v>0</v>
      </c>
    </row>
    <row r="78" spans="1:187" s="32" customFormat="1" x14ac:dyDescent="0.25">
      <c r="A78" s="43" t="s">
        <v>80</v>
      </c>
      <c r="B78" s="38">
        <f t="shared" si="63"/>
        <v>7000</v>
      </c>
      <c r="C78" s="38">
        <f t="shared" si="63"/>
        <v>7000</v>
      </c>
      <c r="D78" s="38">
        <f t="shared" si="63"/>
        <v>0</v>
      </c>
      <c r="E78" s="38">
        <v>0</v>
      </c>
      <c r="F78" s="38">
        <v>0</v>
      </c>
      <c r="G78" s="38">
        <f t="shared" si="64"/>
        <v>0</v>
      </c>
      <c r="H78" s="38">
        <v>0</v>
      </c>
      <c r="I78" s="38">
        <v>0</v>
      </c>
      <c r="J78" s="38">
        <f t="shared" si="65"/>
        <v>0</v>
      </c>
      <c r="K78" s="38">
        <v>7000</v>
      </c>
      <c r="L78" s="38">
        <v>7000</v>
      </c>
      <c r="M78" s="38">
        <f t="shared" si="66"/>
        <v>0</v>
      </c>
      <c r="N78" s="38">
        <v>0</v>
      </c>
      <c r="O78" s="38">
        <v>0</v>
      </c>
      <c r="P78" s="38">
        <f t="shared" si="67"/>
        <v>0</v>
      </c>
      <c r="Q78" s="38"/>
      <c r="R78" s="38"/>
      <c r="S78" s="38">
        <f t="shared" si="68"/>
        <v>0</v>
      </c>
      <c r="T78" s="38"/>
      <c r="U78" s="38"/>
      <c r="V78" s="38">
        <f t="shared" si="69"/>
        <v>0</v>
      </c>
      <c r="W78" s="38"/>
      <c r="X78" s="38"/>
      <c r="Y78" s="38">
        <f t="shared" si="70"/>
        <v>0</v>
      </c>
      <c r="Z78" s="38"/>
      <c r="AA78" s="38"/>
      <c r="AB78" s="38">
        <f t="shared" si="71"/>
        <v>0</v>
      </c>
    </row>
    <row r="79" spans="1:187" s="32" customFormat="1" x14ac:dyDescent="0.25">
      <c r="A79" s="30" t="s">
        <v>81</v>
      </c>
      <c r="B79" s="31">
        <f t="shared" si="63"/>
        <v>2398071</v>
      </c>
      <c r="C79" s="31">
        <f t="shared" si="63"/>
        <v>2398071</v>
      </c>
      <c r="D79" s="31">
        <f t="shared" si="63"/>
        <v>0</v>
      </c>
      <c r="E79" s="31">
        <f t="shared" ref="E79:AA79" si="72">SUM(E80)</f>
        <v>0</v>
      </c>
      <c r="F79" s="31">
        <f t="shared" si="72"/>
        <v>0</v>
      </c>
      <c r="G79" s="31">
        <f t="shared" si="64"/>
        <v>0</v>
      </c>
      <c r="H79" s="31">
        <f t="shared" si="72"/>
        <v>0</v>
      </c>
      <c r="I79" s="31">
        <f t="shared" si="72"/>
        <v>0</v>
      </c>
      <c r="J79" s="31">
        <f t="shared" si="65"/>
        <v>0</v>
      </c>
      <c r="K79" s="31">
        <f t="shared" si="72"/>
        <v>0</v>
      </c>
      <c r="L79" s="31">
        <f t="shared" si="72"/>
        <v>0</v>
      </c>
      <c r="M79" s="31">
        <f t="shared" si="66"/>
        <v>0</v>
      </c>
      <c r="N79" s="31">
        <f t="shared" si="72"/>
        <v>2398071</v>
      </c>
      <c r="O79" s="31">
        <f t="shared" si="72"/>
        <v>2398071</v>
      </c>
      <c r="P79" s="31">
        <f t="shared" si="67"/>
        <v>0</v>
      </c>
      <c r="Q79" s="31">
        <f t="shared" si="72"/>
        <v>0</v>
      </c>
      <c r="R79" s="31">
        <f t="shared" si="72"/>
        <v>0</v>
      </c>
      <c r="S79" s="31">
        <f t="shared" si="68"/>
        <v>0</v>
      </c>
      <c r="T79" s="31">
        <f t="shared" si="72"/>
        <v>0</v>
      </c>
      <c r="U79" s="31">
        <f t="shared" si="72"/>
        <v>0</v>
      </c>
      <c r="V79" s="31">
        <f t="shared" si="69"/>
        <v>0</v>
      </c>
      <c r="W79" s="31">
        <f t="shared" si="72"/>
        <v>0</v>
      </c>
      <c r="X79" s="31">
        <f t="shared" si="72"/>
        <v>0</v>
      </c>
      <c r="Y79" s="31">
        <f t="shared" si="70"/>
        <v>0</v>
      </c>
      <c r="Z79" s="31">
        <f t="shared" si="72"/>
        <v>0</v>
      </c>
      <c r="AA79" s="31">
        <f t="shared" si="72"/>
        <v>0</v>
      </c>
      <c r="AB79" s="31">
        <f t="shared" si="71"/>
        <v>0</v>
      </c>
    </row>
    <row r="80" spans="1:187" s="32" customFormat="1" x14ac:dyDescent="0.25">
      <c r="A80" s="30" t="s">
        <v>19</v>
      </c>
      <c r="B80" s="31">
        <f t="shared" si="63"/>
        <v>2398071</v>
      </c>
      <c r="C80" s="31">
        <f t="shared" si="63"/>
        <v>2398071</v>
      </c>
      <c r="D80" s="31">
        <f t="shared" si="63"/>
        <v>0</v>
      </c>
      <c r="E80" s="31">
        <f t="shared" ref="E80:AA80" si="73">SUM(E81:E81)</f>
        <v>0</v>
      </c>
      <c r="F80" s="31">
        <f t="shared" si="73"/>
        <v>0</v>
      </c>
      <c r="G80" s="31">
        <f t="shared" si="64"/>
        <v>0</v>
      </c>
      <c r="H80" s="31">
        <f t="shared" si="73"/>
        <v>0</v>
      </c>
      <c r="I80" s="31">
        <f t="shared" si="73"/>
        <v>0</v>
      </c>
      <c r="J80" s="31">
        <f t="shared" si="65"/>
        <v>0</v>
      </c>
      <c r="K80" s="31">
        <f t="shared" si="73"/>
        <v>0</v>
      </c>
      <c r="L80" s="31">
        <f t="shared" si="73"/>
        <v>0</v>
      </c>
      <c r="M80" s="31">
        <f t="shared" si="66"/>
        <v>0</v>
      </c>
      <c r="N80" s="31">
        <f t="shared" si="73"/>
        <v>2398071</v>
      </c>
      <c r="O80" s="31">
        <f t="shared" si="73"/>
        <v>2398071</v>
      </c>
      <c r="P80" s="31">
        <f t="shared" si="67"/>
        <v>0</v>
      </c>
      <c r="Q80" s="31">
        <f t="shared" si="73"/>
        <v>0</v>
      </c>
      <c r="R80" s="31">
        <f t="shared" si="73"/>
        <v>0</v>
      </c>
      <c r="S80" s="31">
        <f t="shared" si="68"/>
        <v>0</v>
      </c>
      <c r="T80" s="31">
        <f t="shared" si="73"/>
        <v>0</v>
      </c>
      <c r="U80" s="31">
        <f t="shared" si="73"/>
        <v>0</v>
      </c>
      <c r="V80" s="31">
        <f t="shared" si="69"/>
        <v>0</v>
      </c>
      <c r="W80" s="31">
        <f t="shared" si="73"/>
        <v>0</v>
      </c>
      <c r="X80" s="31">
        <f t="shared" si="73"/>
        <v>0</v>
      </c>
      <c r="Y80" s="31">
        <f t="shared" si="70"/>
        <v>0</v>
      </c>
      <c r="Z80" s="31">
        <f t="shared" si="73"/>
        <v>0</v>
      </c>
      <c r="AA80" s="31">
        <f t="shared" si="73"/>
        <v>0</v>
      </c>
      <c r="AB80" s="31">
        <f t="shared" si="71"/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</row>
    <row r="81" spans="1:187" s="32" customFormat="1" ht="94.5" x14ac:dyDescent="0.25">
      <c r="A81" s="37" t="s">
        <v>82</v>
      </c>
      <c r="B81" s="38">
        <f t="shared" si="63"/>
        <v>2398071</v>
      </c>
      <c r="C81" s="38">
        <f t="shared" si="63"/>
        <v>2398071</v>
      </c>
      <c r="D81" s="38">
        <f t="shared" si="63"/>
        <v>0</v>
      </c>
      <c r="E81" s="38">
        <v>0</v>
      </c>
      <c r="F81" s="38">
        <v>0</v>
      </c>
      <c r="G81" s="38">
        <f t="shared" si="64"/>
        <v>0</v>
      </c>
      <c r="H81" s="38">
        <v>0</v>
      </c>
      <c r="I81" s="38">
        <v>0</v>
      </c>
      <c r="J81" s="38">
        <f t="shared" si="65"/>
        <v>0</v>
      </c>
      <c r="K81" s="38">
        <v>0</v>
      </c>
      <c r="L81" s="38">
        <v>0</v>
      </c>
      <c r="M81" s="38">
        <f t="shared" si="66"/>
        <v>0</v>
      </c>
      <c r="N81" s="38">
        <v>2398071</v>
      </c>
      <c r="O81" s="38">
        <v>2398071</v>
      </c>
      <c r="P81" s="38">
        <f t="shared" si="67"/>
        <v>0</v>
      </c>
      <c r="Q81" s="38"/>
      <c r="R81" s="38"/>
      <c r="S81" s="38">
        <f t="shared" si="68"/>
        <v>0</v>
      </c>
      <c r="T81" s="38"/>
      <c r="U81" s="38"/>
      <c r="V81" s="38">
        <f t="shared" si="69"/>
        <v>0</v>
      </c>
      <c r="W81" s="38"/>
      <c r="X81" s="38"/>
      <c r="Y81" s="38">
        <f t="shared" si="70"/>
        <v>0</v>
      </c>
      <c r="Z81" s="38"/>
      <c r="AA81" s="38"/>
      <c r="AB81" s="38">
        <f t="shared" si="71"/>
        <v>0</v>
      </c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</row>
    <row r="82" spans="1:187" s="32" customFormat="1" x14ac:dyDescent="0.25">
      <c r="A82" s="30" t="s">
        <v>83</v>
      </c>
      <c r="B82" s="31">
        <f t="shared" si="63"/>
        <v>22924818</v>
      </c>
      <c r="C82" s="31">
        <f t="shared" si="63"/>
        <v>23072865</v>
      </c>
      <c r="D82" s="31">
        <f t="shared" si="63"/>
        <v>148047</v>
      </c>
      <c r="E82" s="31">
        <f>SUM(E83,E92,E104,E154,E196,E223,E245,E138)</f>
        <v>1229531</v>
      </c>
      <c r="F82" s="31">
        <f>SUM(F83,F92,F104,F154,F196,F223,F245,F138)</f>
        <v>1229531</v>
      </c>
      <c r="G82" s="31">
        <f t="shared" si="64"/>
        <v>0</v>
      </c>
      <c r="H82" s="31">
        <f>SUM(H83,H92,H104,H154,H196,H223,H245,H138)</f>
        <v>31336</v>
      </c>
      <c r="I82" s="31">
        <f>SUM(I83,I92,I104,I154,I196,I223,I245,I138)</f>
        <v>31336</v>
      </c>
      <c r="J82" s="31">
        <f t="shared" si="65"/>
        <v>0</v>
      </c>
      <c r="K82" s="31">
        <f>SUM(K83,K92,K104,K154,K196,K223,K245,K138)</f>
        <v>903562</v>
      </c>
      <c r="L82" s="31">
        <f>SUM(L83,L92,L104,L154,L196,L223,L245,L138)</f>
        <v>957222</v>
      </c>
      <c r="M82" s="31">
        <f t="shared" si="66"/>
        <v>53660</v>
      </c>
      <c r="N82" s="31">
        <f>SUM(N83,N92,N104,N154,N196,N223,N245,N138)</f>
        <v>11354268</v>
      </c>
      <c r="O82" s="31">
        <f>SUM(O83,O92,O104,O154,O196,O223,O245,O138)</f>
        <v>11354268</v>
      </c>
      <c r="P82" s="31">
        <f t="shared" si="67"/>
        <v>0</v>
      </c>
      <c r="Q82" s="31">
        <f>SUM(Q83,Q92,Q104,Q154,Q196,Q223,Q245,Q138)</f>
        <v>586885</v>
      </c>
      <c r="R82" s="31">
        <f>SUM(R83,R92,R104,R154,R196,R223,R245,R138)</f>
        <v>675791</v>
      </c>
      <c r="S82" s="31">
        <f t="shared" si="68"/>
        <v>88906</v>
      </c>
      <c r="T82" s="31">
        <f>SUM(T83,T92,T104,T154,T196,T223,T245,T138)</f>
        <v>5024692</v>
      </c>
      <c r="U82" s="31">
        <f>SUM(U83,U92,U104,U154,U196,U223,U245,U138)</f>
        <v>5024692</v>
      </c>
      <c r="V82" s="31">
        <f t="shared" si="69"/>
        <v>0</v>
      </c>
      <c r="W82" s="31">
        <f>SUM(W83,W92,W104,W154,W196,W223,W245,W138)</f>
        <v>0</v>
      </c>
      <c r="X82" s="31">
        <f>SUM(X83,X92,X104,X154,X196,X223,X245,X138)</f>
        <v>5481</v>
      </c>
      <c r="Y82" s="31">
        <f t="shared" si="70"/>
        <v>5481</v>
      </c>
      <c r="Z82" s="31">
        <f>SUM(Z83,Z92,Z104,Z154,Z196,Z223,Z245,Z138)</f>
        <v>3794544</v>
      </c>
      <c r="AA82" s="31">
        <f>SUM(AA83,AA92,AA104,AA154,AA196,AA223,AA245,AA138)</f>
        <v>3794544</v>
      </c>
      <c r="AB82" s="31">
        <f t="shared" si="71"/>
        <v>0</v>
      </c>
    </row>
    <row r="83" spans="1:187" s="32" customFormat="1" x14ac:dyDescent="0.25">
      <c r="A83" s="30" t="s">
        <v>18</v>
      </c>
      <c r="B83" s="31">
        <f t="shared" si="63"/>
        <v>86703</v>
      </c>
      <c r="C83" s="31">
        <f t="shared" si="63"/>
        <v>86703</v>
      </c>
      <c r="D83" s="31">
        <f t="shared" si="63"/>
        <v>0</v>
      </c>
      <c r="E83" s="31">
        <f>SUM(E84,E88,E90)</f>
        <v>0</v>
      </c>
      <c r="F83" s="31">
        <f>SUM(F84,F88,F90)</f>
        <v>0</v>
      </c>
      <c r="G83" s="31">
        <f t="shared" si="64"/>
        <v>0</v>
      </c>
      <c r="H83" s="31">
        <f>SUM(H84,H88,H90)</f>
        <v>0</v>
      </c>
      <c r="I83" s="31">
        <f>SUM(I84,I88,I90)</f>
        <v>0</v>
      </c>
      <c r="J83" s="31">
        <f t="shared" si="65"/>
        <v>0</v>
      </c>
      <c r="K83" s="31">
        <f>SUM(K84,K88,K90)</f>
        <v>42559</v>
      </c>
      <c r="L83" s="31">
        <f>SUM(L84,L88,L90)</f>
        <v>42559</v>
      </c>
      <c r="M83" s="31">
        <f t="shared" si="66"/>
        <v>0</v>
      </c>
      <c r="N83" s="31">
        <f>SUM(N84,N88,N90)</f>
        <v>0</v>
      </c>
      <c r="O83" s="31">
        <f>SUM(O84,O88,O90)</f>
        <v>0</v>
      </c>
      <c r="P83" s="31">
        <f t="shared" si="67"/>
        <v>0</v>
      </c>
      <c r="Q83" s="31">
        <f>SUM(Q84,Q88,Q90)</f>
        <v>0</v>
      </c>
      <c r="R83" s="31">
        <f>SUM(R84,R88,R90)</f>
        <v>0</v>
      </c>
      <c r="S83" s="31">
        <f t="shared" si="68"/>
        <v>0</v>
      </c>
      <c r="T83" s="31">
        <f t="shared" ref="T83" si="74">SUM(T84,T88,T90)</f>
        <v>0</v>
      </c>
      <c r="U83" s="31">
        <f>SUM(U84,U88,U90)</f>
        <v>0</v>
      </c>
      <c r="V83" s="31">
        <f t="shared" si="69"/>
        <v>0</v>
      </c>
      <c r="W83" s="31">
        <f>SUM(W84,W88,W90)</f>
        <v>0</v>
      </c>
      <c r="X83" s="31">
        <f>SUM(X84,X88,X90)</f>
        <v>0</v>
      </c>
      <c r="Y83" s="31">
        <f t="shared" si="70"/>
        <v>0</v>
      </c>
      <c r="Z83" s="31">
        <f>SUM(Z84,Z88,Z90)</f>
        <v>44144</v>
      </c>
      <c r="AA83" s="31">
        <f>SUM(AA84,AA88,AA90)</f>
        <v>44144</v>
      </c>
      <c r="AB83" s="31">
        <f t="shared" si="71"/>
        <v>0</v>
      </c>
    </row>
    <row r="84" spans="1:187" s="32" customFormat="1" x14ac:dyDescent="0.25">
      <c r="A84" s="30" t="s">
        <v>84</v>
      </c>
      <c r="B84" s="31">
        <f t="shared" si="63"/>
        <v>22559</v>
      </c>
      <c r="C84" s="31">
        <f t="shared" si="63"/>
        <v>22559</v>
      </c>
      <c r="D84" s="31">
        <f t="shared" si="63"/>
        <v>0</v>
      </c>
      <c r="E84" s="31">
        <f>SUM(E85:E87)</f>
        <v>0</v>
      </c>
      <c r="F84" s="31">
        <f>SUM(F85:F87)</f>
        <v>0</v>
      </c>
      <c r="G84" s="31">
        <f t="shared" si="64"/>
        <v>0</v>
      </c>
      <c r="H84" s="31">
        <f>SUM(H85:H87)</f>
        <v>0</v>
      </c>
      <c r="I84" s="31">
        <f>SUM(I85:I87)</f>
        <v>0</v>
      </c>
      <c r="J84" s="31">
        <f t="shared" si="65"/>
        <v>0</v>
      </c>
      <c r="K84" s="31">
        <f>SUM(K85:K87)</f>
        <v>22559</v>
      </c>
      <c r="L84" s="31">
        <f>SUM(L85:L87)</f>
        <v>22559</v>
      </c>
      <c r="M84" s="31">
        <f t="shared" si="66"/>
        <v>0</v>
      </c>
      <c r="N84" s="31">
        <f>SUM(N85:N87)</f>
        <v>0</v>
      </c>
      <c r="O84" s="31">
        <f>SUM(O85:O87)</f>
        <v>0</v>
      </c>
      <c r="P84" s="31">
        <f t="shared" si="67"/>
        <v>0</v>
      </c>
      <c r="Q84" s="31">
        <f>SUM(Q85:Q87)</f>
        <v>0</v>
      </c>
      <c r="R84" s="31">
        <f>SUM(R85:R87)</f>
        <v>0</v>
      </c>
      <c r="S84" s="31">
        <f t="shared" si="68"/>
        <v>0</v>
      </c>
      <c r="T84" s="31">
        <f t="shared" ref="T84" si="75">SUM(T85:T87)</f>
        <v>0</v>
      </c>
      <c r="U84" s="31">
        <f>SUM(U85:U87)</f>
        <v>0</v>
      </c>
      <c r="V84" s="31">
        <f t="shared" si="69"/>
        <v>0</v>
      </c>
      <c r="W84" s="31">
        <f t="shared" ref="W84:X84" si="76">SUM(W85:W87)</f>
        <v>0</v>
      </c>
      <c r="X84" s="31">
        <f t="shared" si="76"/>
        <v>0</v>
      </c>
      <c r="Y84" s="31">
        <f t="shared" si="70"/>
        <v>0</v>
      </c>
      <c r="Z84" s="31">
        <f>SUM(Z85:Z87)</f>
        <v>0</v>
      </c>
      <c r="AA84" s="31">
        <f>SUM(AA85:AA87)</f>
        <v>0</v>
      </c>
      <c r="AB84" s="31">
        <f t="shared" si="71"/>
        <v>0</v>
      </c>
    </row>
    <row r="85" spans="1:187" s="32" customFormat="1" x14ac:dyDescent="0.25">
      <c r="A85" s="37" t="s">
        <v>85</v>
      </c>
      <c r="B85" s="38">
        <f t="shared" si="63"/>
        <v>20000</v>
      </c>
      <c r="C85" s="38">
        <f t="shared" si="63"/>
        <v>20000</v>
      </c>
      <c r="D85" s="38">
        <f t="shared" si="63"/>
        <v>0</v>
      </c>
      <c r="E85" s="38">
        <v>0</v>
      </c>
      <c r="F85" s="38">
        <v>0</v>
      </c>
      <c r="G85" s="38">
        <f t="shared" si="64"/>
        <v>0</v>
      </c>
      <c r="H85" s="38"/>
      <c r="I85" s="38"/>
      <c r="J85" s="38">
        <f t="shared" si="65"/>
        <v>0</v>
      </c>
      <c r="K85" s="38">
        <v>20000</v>
      </c>
      <c r="L85" s="38">
        <v>20000</v>
      </c>
      <c r="M85" s="38">
        <f t="shared" si="66"/>
        <v>0</v>
      </c>
      <c r="N85" s="38"/>
      <c r="O85" s="38"/>
      <c r="P85" s="38">
        <f t="shared" si="67"/>
        <v>0</v>
      </c>
      <c r="Q85" s="38"/>
      <c r="R85" s="38"/>
      <c r="S85" s="38">
        <f t="shared" si="68"/>
        <v>0</v>
      </c>
      <c r="T85" s="38"/>
      <c r="U85" s="38"/>
      <c r="V85" s="38">
        <f t="shared" si="69"/>
        <v>0</v>
      </c>
      <c r="W85" s="38"/>
      <c r="X85" s="38"/>
      <c r="Y85" s="38">
        <f t="shared" si="70"/>
        <v>0</v>
      </c>
      <c r="Z85" s="38"/>
      <c r="AA85" s="38"/>
      <c r="AB85" s="38">
        <f t="shared" si="71"/>
        <v>0</v>
      </c>
    </row>
    <row r="86" spans="1:187" s="32" customFormat="1" x14ac:dyDescent="0.25">
      <c r="A86" s="44" t="s">
        <v>86</v>
      </c>
      <c r="B86" s="38">
        <f t="shared" si="63"/>
        <v>1680</v>
      </c>
      <c r="C86" s="38">
        <f t="shared" si="63"/>
        <v>1680</v>
      </c>
      <c r="D86" s="38">
        <f t="shared" si="63"/>
        <v>0</v>
      </c>
      <c r="E86" s="38">
        <v>0</v>
      </c>
      <c r="F86" s="38">
        <v>0</v>
      </c>
      <c r="G86" s="38">
        <f t="shared" si="64"/>
        <v>0</v>
      </c>
      <c r="H86" s="38">
        <v>0</v>
      </c>
      <c r="I86" s="38">
        <v>0</v>
      </c>
      <c r="J86" s="38">
        <f t="shared" si="65"/>
        <v>0</v>
      </c>
      <c r="K86" s="38">
        <v>1680</v>
      </c>
      <c r="L86" s="38">
        <v>1680</v>
      </c>
      <c r="M86" s="38">
        <f t="shared" si="66"/>
        <v>0</v>
      </c>
      <c r="N86" s="38"/>
      <c r="O86" s="38"/>
      <c r="P86" s="38">
        <f t="shared" si="67"/>
        <v>0</v>
      </c>
      <c r="Q86" s="38"/>
      <c r="R86" s="38"/>
      <c r="S86" s="38">
        <f t="shared" si="68"/>
        <v>0</v>
      </c>
      <c r="T86" s="38"/>
      <c r="U86" s="38"/>
      <c r="V86" s="38">
        <f t="shared" si="69"/>
        <v>0</v>
      </c>
      <c r="W86" s="38"/>
      <c r="X86" s="38"/>
      <c r="Y86" s="38">
        <f t="shared" si="70"/>
        <v>0</v>
      </c>
      <c r="Z86" s="38"/>
      <c r="AA86" s="38"/>
      <c r="AB86" s="38">
        <f t="shared" si="71"/>
        <v>0</v>
      </c>
    </row>
    <row r="87" spans="1:187" s="32" customFormat="1" ht="31.5" x14ac:dyDescent="0.25">
      <c r="A87" s="44" t="s">
        <v>87</v>
      </c>
      <c r="B87" s="38">
        <f t="shared" si="63"/>
        <v>879</v>
      </c>
      <c r="C87" s="38">
        <f t="shared" si="63"/>
        <v>879</v>
      </c>
      <c r="D87" s="38">
        <f t="shared" si="63"/>
        <v>0</v>
      </c>
      <c r="E87" s="38">
        <v>0</v>
      </c>
      <c r="F87" s="38">
        <v>0</v>
      </c>
      <c r="G87" s="38">
        <f t="shared" si="64"/>
        <v>0</v>
      </c>
      <c r="H87" s="38">
        <v>0</v>
      </c>
      <c r="I87" s="38">
        <v>0</v>
      </c>
      <c r="J87" s="38">
        <f t="shared" si="65"/>
        <v>0</v>
      </c>
      <c r="K87" s="38">
        <v>879</v>
      </c>
      <c r="L87" s="38">
        <v>879</v>
      </c>
      <c r="M87" s="38">
        <f t="shared" si="66"/>
        <v>0</v>
      </c>
      <c r="N87" s="38"/>
      <c r="O87" s="38"/>
      <c r="P87" s="38">
        <f t="shared" si="67"/>
        <v>0</v>
      </c>
      <c r="Q87" s="38"/>
      <c r="R87" s="38"/>
      <c r="S87" s="38">
        <f t="shared" si="68"/>
        <v>0</v>
      </c>
      <c r="T87" s="38"/>
      <c r="U87" s="38"/>
      <c r="V87" s="38">
        <f t="shared" si="69"/>
        <v>0</v>
      </c>
      <c r="W87" s="38"/>
      <c r="X87" s="38"/>
      <c r="Y87" s="38">
        <f t="shared" si="70"/>
        <v>0</v>
      </c>
      <c r="Z87" s="38"/>
      <c r="AA87" s="38"/>
      <c r="AB87" s="38">
        <f t="shared" si="71"/>
        <v>0</v>
      </c>
    </row>
    <row r="88" spans="1:187" s="29" customFormat="1" x14ac:dyDescent="0.25">
      <c r="A88" s="30" t="s">
        <v>88</v>
      </c>
      <c r="B88" s="31">
        <f t="shared" si="63"/>
        <v>44144</v>
      </c>
      <c r="C88" s="31">
        <f t="shared" si="63"/>
        <v>44144</v>
      </c>
      <c r="D88" s="31">
        <f t="shared" si="63"/>
        <v>0</v>
      </c>
      <c r="E88" s="31">
        <f t="shared" ref="E88:AA88" si="77">SUM(E89:E89)</f>
        <v>0</v>
      </c>
      <c r="F88" s="31">
        <f t="shared" si="77"/>
        <v>0</v>
      </c>
      <c r="G88" s="31">
        <f t="shared" si="64"/>
        <v>0</v>
      </c>
      <c r="H88" s="31">
        <f t="shared" si="77"/>
        <v>0</v>
      </c>
      <c r="I88" s="31">
        <f t="shared" si="77"/>
        <v>0</v>
      </c>
      <c r="J88" s="31">
        <f t="shared" si="65"/>
        <v>0</v>
      </c>
      <c r="K88" s="31">
        <f t="shared" si="77"/>
        <v>0</v>
      </c>
      <c r="L88" s="31">
        <f t="shared" si="77"/>
        <v>0</v>
      </c>
      <c r="M88" s="31">
        <f t="shared" si="66"/>
        <v>0</v>
      </c>
      <c r="N88" s="31">
        <f t="shared" si="77"/>
        <v>0</v>
      </c>
      <c r="O88" s="31">
        <f t="shared" si="77"/>
        <v>0</v>
      </c>
      <c r="P88" s="31">
        <f t="shared" si="67"/>
        <v>0</v>
      </c>
      <c r="Q88" s="31">
        <f t="shared" si="77"/>
        <v>0</v>
      </c>
      <c r="R88" s="31">
        <f t="shared" si="77"/>
        <v>0</v>
      </c>
      <c r="S88" s="31">
        <f t="shared" si="68"/>
        <v>0</v>
      </c>
      <c r="T88" s="31">
        <f t="shared" si="77"/>
        <v>0</v>
      </c>
      <c r="U88" s="31">
        <f t="shared" si="77"/>
        <v>0</v>
      </c>
      <c r="V88" s="31">
        <f t="shared" si="69"/>
        <v>0</v>
      </c>
      <c r="W88" s="31">
        <f t="shared" si="77"/>
        <v>0</v>
      </c>
      <c r="X88" s="31">
        <f t="shared" si="77"/>
        <v>0</v>
      </c>
      <c r="Y88" s="31">
        <f t="shared" si="70"/>
        <v>0</v>
      </c>
      <c r="Z88" s="31">
        <f t="shared" si="77"/>
        <v>44144</v>
      </c>
      <c r="AA88" s="31">
        <f t="shared" si="77"/>
        <v>44144</v>
      </c>
      <c r="AB88" s="31">
        <f t="shared" si="71"/>
        <v>0</v>
      </c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</row>
    <row r="89" spans="1:187" s="32" customFormat="1" ht="47.25" x14ac:dyDescent="0.25">
      <c r="A89" s="39" t="s">
        <v>89</v>
      </c>
      <c r="B89" s="38">
        <f t="shared" si="63"/>
        <v>44144</v>
      </c>
      <c r="C89" s="38">
        <f t="shared" si="63"/>
        <v>44144</v>
      </c>
      <c r="D89" s="38">
        <f t="shared" si="63"/>
        <v>0</v>
      </c>
      <c r="E89" s="38">
        <v>0</v>
      </c>
      <c r="F89" s="38">
        <v>0</v>
      </c>
      <c r="G89" s="38">
        <f t="shared" si="64"/>
        <v>0</v>
      </c>
      <c r="H89" s="38"/>
      <c r="I89" s="38"/>
      <c r="J89" s="38">
        <f t="shared" si="65"/>
        <v>0</v>
      </c>
      <c r="K89" s="38"/>
      <c r="L89" s="38"/>
      <c r="M89" s="38">
        <f t="shared" si="66"/>
        <v>0</v>
      </c>
      <c r="N89" s="38"/>
      <c r="O89" s="38"/>
      <c r="P89" s="38">
        <f t="shared" si="67"/>
        <v>0</v>
      </c>
      <c r="Q89" s="38"/>
      <c r="R89" s="38"/>
      <c r="S89" s="38">
        <f t="shared" si="68"/>
        <v>0</v>
      </c>
      <c r="T89" s="38"/>
      <c r="U89" s="38"/>
      <c r="V89" s="38">
        <f t="shared" si="69"/>
        <v>0</v>
      </c>
      <c r="W89" s="38"/>
      <c r="X89" s="38"/>
      <c r="Y89" s="38">
        <f t="shared" si="70"/>
        <v>0</v>
      </c>
      <c r="Z89" s="38">
        <v>44144</v>
      </c>
      <c r="AA89" s="38">
        <v>44144</v>
      </c>
      <c r="AB89" s="38">
        <f t="shared" si="71"/>
        <v>0</v>
      </c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</row>
    <row r="90" spans="1:187" s="32" customFormat="1" ht="31.5" x14ac:dyDescent="0.25">
      <c r="A90" s="30" t="s">
        <v>90</v>
      </c>
      <c r="B90" s="31">
        <f t="shared" si="63"/>
        <v>20000</v>
      </c>
      <c r="C90" s="31">
        <f t="shared" si="63"/>
        <v>20000</v>
      </c>
      <c r="D90" s="31">
        <f t="shared" si="63"/>
        <v>0</v>
      </c>
      <c r="E90" s="31">
        <f>SUM(E91:E91)</f>
        <v>0</v>
      </c>
      <c r="F90" s="31">
        <f>SUM(F91:F91)</f>
        <v>0</v>
      </c>
      <c r="G90" s="31">
        <f t="shared" si="64"/>
        <v>0</v>
      </c>
      <c r="H90" s="31">
        <f>SUM(H91:H91)</f>
        <v>0</v>
      </c>
      <c r="I90" s="31">
        <f>SUM(I91:I91)</f>
        <v>0</v>
      </c>
      <c r="J90" s="31">
        <f t="shared" si="65"/>
        <v>0</v>
      </c>
      <c r="K90" s="31">
        <f>SUM(K91:K91)</f>
        <v>20000</v>
      </c>
      <c r="L90" s="31">
        <f>SUM(L91:L91)</f>
        <v>20000</v>
      </c>
      <c r="M90" s="31">
        <f t="shared" si="66"/>
        <v>0</v>
      </c>
      <c r="N90" s="31">
        <f>SUM(N91:N91)</f>
        <v>0</v>
      </c>
      <c r="O90" s="31">
        <f>SUM(O91:O91)</f>
        <v>0</v>
      </c>
      <c r="P90" s="31">
        <f t="shared" si="67"/>
        <v>0</v>
      </c>
      <c r="Q90" s="31">
        <f>SUM(Q91:Q91)</f>
        <v>0</v>
      </c>
      <c r="R90" s="31">
        <f>SUM(R91:R91)</f>
        <v>0</v>
      </c>
      <c r="S90" s="31">
        <f t="shared" si="68"/>
        <v>0</v>
      </c>
      <c r="T90" s="31">
        <f>SUM(T91:T91)</f>
        <v>0</v>
      </c>
      <c r="U90" s="31">
        <f>SUM(U91:U91)</f>
        <v>0</v>
      </c>
      <c r="V90" s="31">
        <f t="shared" si="69"/>
        <v>0</v>
      </c>
      <c r="W90" s="31">
        <f>SUM(W91:W91)</f>
        <v>0</v>
      </c>
      <c r="X90" s="31">
        <f>SUM(X91:X91)</f>
        <v>0</v>
      </c>
      <c r="Y90" s="31">
        <f t="shared" si="70"/>
        <v>0</v>
      </c>
      <c r="Z90" s="31">
        <f>SUM(Z91:Z91)</f>
        <v>0</v>
      </c>
      <c r="AA90" s="31">
        <f>SUM(AA91:AA91)</f>
        <v>0</v>
      </c>
      <c r="AB90" s="31">
        <f t="shared" si="71"/>
        <v>0</v>
      </c>
    </row>
    <row r="91" spans="1:187" s="32" customFormat="1" ht="31.5" x14ac:dyDescent="0.25">
      <c r="A91" s="44" t="s">
        <v>91</v>
      </c>
      <c r="B91" s="38">
        <f t="shared" si="63"/>
        <v>20000</v>
      </c>
      <c r="C91" s="38">
        <f t="shared" si="63"/>
        <v>20000</v>
      </c>
      <c r="D91" s="38">
        <f t="shared" si="63"/>
        <v>0</v>
      </c>
      <c r="E91" s="38">
        <v>0</v>
      </c>
      <c r="F91" s="38">
        <v>0</v>
      </c>
      <c r="G91" s="38">
        <f t="shared" si="64"/>
        <v>0</v>
      </c>
      <c r="H91" s="38"/>
      <c r="I91" s="38"/>
      <c r="J91" s="38">
        <f t="shared" si="65"/>
        <v>0</v>
      </c>
      <c r="K91" s="38">
        <v>20000</v>
      </c>
      <c r="L91" s="38">
        <v>20000</v>
      </c>
      <c r="M91" s="38">
        <f t="shared" si="66"/>
        <v>0</v>
      </c>
      <c r="N91" s="38"/>
      <c r="O91" s="38"/>
      <c r="P91" s="38">
        <f t="shared" si="67"/>
        <v>0</v>
      </c>
      <c r="Q91" s="38"/>
      <c r="R91" s="38"/>
      <c r="S91" s="38">
        <f t="shared" si="68"/>
        <v>0</v>
      </c>
      <c r="T91" s="38"/>
      <c r="U91" s="38"/>
      <c r="V91" s="38">
        <f t="shared" si="69"/>
        <v>0</v>
      </c>
      <c r="W91" s="38"/>
      <c r="X91" s="38"/>
      <c r="Y91" s="38">
        <f t="shared" si="70"/>
        <v>0</v>
      </c>
      <c r="Z91" s="38"/>
      <c r="AA91" s="38"/>
      <c r="AB91" s="38">
        <f t="shared" si="71"/>
        <v>0</v>
      </c>
    </row>
    <row r="92" spans="1:187" s="32" customFormat="1" x14ac:dyDescent="0.25">
      <c r="A92" s="36" t="s">
        <v>30</v>
      </c>
      <c r="B92" s="33">
        <f t="shared" si="63"/>
        <v>70934</v>
      </c>
      <c r="C92" s="33">
        <f t="shared" si="63"/>
        <v>70934</v>
      </c>
      <c r="D92" s="33">
        <f t="shared" si="63"/>
        <v>0</v>
      </c>
      <c r="E92" s="33">
        <f t="shared" ref="E92:AA92" si="78">SUM(E93,E95,E100)</f>
        <v>0</v>
      </c>
      <c r="F92" s="33">
        <f t="shared" si="78"/>
        <v>0</v>
      </c>
      <c r="G92" s="33">
        <f t="shared" si="64"/>
        <v>0</v>
      </c>
      <c r="H92" s="33">
        <f t="shared" ref="H92" si="79">SUM(H93,H95,H100)</f>
        <v>6060</v>
      </c>
      <c r="I92" s="33">
        <f t="shared" si="78"/>
        <v>6060</v>
      </c>
      <c r="J92" s="33">
        <f t="shared" si="65"/>
        <v>0</v>
      </c>
      <c r="K92" s="33">
        <f t="shared" ref="K92" si="80">SUM(K93,K95,K100)</f>
        <v>37357</v>
      </c>
      <c r="L92" s="33">
        <f t="shared" si="78"/>
        <v>37357</v>
      </c>
      <c r="M92" s="33">
        <f t="shared" si="66"/>
        <v>0</v>
      </c>
      <c r="N92" s="33">
        <f t="shared" ref="N92" si="81">SUM(N93,N95,N100)</f>
        <v>0</v>
      </c>
      <c r="O92" s="33">
        <f t="shared" si="78"/>
        <v>0</v>
      </c>
      <c r="P92" s="33">
        <f t="shared" si="67"/>
        <v>0</v>
      </c>
      <c r="Q92" s="33">
        <f t="shared" ref="Q92" si="82">SUM(Q93,Q95,Q100)</f>
        <v>27517</v>
      </c>
      <c r="R92" s="33">
        <f t="shared" si="78"/>
        <v>27517</v>
      </c>
      <c r="S92" s="33">
        <f t="shared" si="68"/>
        <v>0</v>
      </c>
      <c r="T92" s="33">
        <f t="shared" ref="T92" si="83">SUM(T93,T95,T100)</f>
        <v>0</v>
      </c>
      <c r="U92" s="33">
        <f t="shared" si="78"/>
        <v>0</v>
      </c>
      <c r="V92" s="33">
        <f t="shared" si="69"/>
        <v>0</v>
      </c>
      <c r="W92" s="33">
        <f t="shared" ref="W92" si="84">SUM(W93,W95,W100)</f>
        <v>0</v>
      </c>
      <c r="X92" s="33">
        <f t="shared" si="78"/>
        <v>0</v>
      </c>
      <c r="Y92" s="33">
        <f t="shared" si="70"/>
        <v>0</v>
      </c>
      <c r="Z92" s="33">
        <f t="shared" ref="Z92" si="85">SUM(Z93,Z95,Z100)</f>
        <v>0</v>
      </c>
      <c r="AA92" s="33">
        <f t="shared" si="78"/>
        <v>0</v>
      </c>
      <c r="AB92" s="33">
        <f t="shared" si="71"/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</row>
    <row r="93" spans="1:187" s="32" customFormat="1" x14ac:dyDescent="0.25">
      <c r="A93" s="30" t="s">
        <v>84</v>
      </c>
      <c r="B93" s="31">
        <f t="shared" si="63"/>
        <v>8318</v>
      </c>
      <c r="C93" s="31">
        <f t="shared" si="63"/>
        <v>8318</v>
      </c>
      <c r="D93" s="31">
        <f t="shared" si="63"/>
        <v>0</v>
      </c>
      <c r="E93" s="31">
        <f t="shared" ref="E93:AA93" si="86">SUM(E94:E94)</f>
        <v>0</v>
      </c>
      <c r="F93" s="31">
        <f t="shared" si="86"/>
        <v>0</v>
      </c>
      <c r="G93" s="31">
        <f t="shared" si="64"/>
        <v>0</v>
      </c>
      <c r="H93" s="31">
        <f t="shared" si="86"/>
        <v>0</v>
      </c>
      <c r="I93" s="31">
        <f t="shared" si="86"/>
        <v>0</v>
      </c>
      <c r="J93" s="31">
        <f t="shared" si="65"/>
        <v>0</v>
      </c>
      <c r="K93" s="31">
        <f t="shared" si="86"/>
        <v>2662</v>
      </c>
      <c r="L93" s="31">
        <f t="shared" si="86"/>
        <v>2662</v>
      </c>
      <c r="M93" s="31">
        <f t="shared" si="66"/>
        <v>0</v>
      </c>
      <c r="N93" s="31">
        <f t="shared" si="86"/>
        <v>0</v>
      </c>
      <c r="O93" s="31">
        <f t="shared" si="86"/>
        <v>0</v>
      </c>
      <c r="P93" s="31">
        <f t="shared" si="67"/>
        <v>0</v>
      </c>
      <c r="Q93" s="31">
        <f t="shared" si="86"/>
        <v>5656</v>
      </c>
      <c r="R93" s="31">
        <f t="shared" si="86"/>
        <v>5656</v>
      </c>
      <c r="S93" s="31">
        <f t="shared" si="68"/>
        <v>0</v>
      </c>
      <c r="T93" s="31">
        <f t="shared" si="86"/>
        <v>0</v>
      </c>
      <c r="U93" s="31">
        <f t="shared" si="86"/>
        <v>0</v>
      </c>
      <c r="V93" s="31">
        <f t="shared" si="69"/>
        <v>0</v>
      </c>
      <c r="W93" s="31">
        <f t="shared" si="86"/>
        <v>0</v>
      </c>
      <c r="X93" s="31">
        <f t="shared" si="86"/>
        <v>0</v>
      </c>
      <c r="Y93" s="31">
        <f t="shared" si="70"/>
        <v>0</v>
      </c>
      <c r="Z93" s="31">
        <f t="shared" si="86"/>
        <v>0</v>
      </c>
      <c r="AA93" s="31">
        <f t="shared" si="86"/>
        <v>0</v>
      </c>
      <c r="AB93" s="31">
        <f t="shared" si="71"/>
        <v>0</v>
      </c>
    </row>
    <row r="94" spans="1:187" s="32" customFormat="1" ht="31.5" x14ac:dyDescent="0.25">
      <c r="A94" s="37" t="s">
        <v>92</v>
      </c>
      <c r="B94" s="38">
        <f t="shared" si="63"/>
        <v>8318</v>
      </c>
      <c r="C94" s="38">
        <f t="shared" si="63"/>
        <v>8318</v>
      </c>
      <c r="D94" s="38">
        <f t="shared" si="63"/>
        <v>0</v>
      </c>
      <c r="E94" s="38">
        <v>0</v>
      </c>
      <c r="F94" s="38">
        <v>0</v>
      </c>
      <c r="G94" s="38">
        <f t="shared" si="64"/>
        <v>0</v>
      </c>
      <c r="H94" s="38"/>
      <c r="I94" s="38"/>
      <c r="J94" s="38">
        <f t="shared" si="65"/>
        <v>0</v>
      </c>
      <c r="K94" s="38">
        <f>1744+918</f>
        <v>2662</v>
      </c>
      <c r="L94" s="38">
        <f>1744+918</f>
        <v>2662</v>
      </c>
      <c r="M94" s="38">
        <f t="shared" si="66"/>
        <v>0</v>
      </c>
      <c r="N94" s="38"/>
      <c r="O94" s="38"/>
      <c r="P94" s="38">
        <f t="shared" si="67"/>
        <v>0</v>
      </c>
      <c r="Q94" s="38">
        <v>5656</v>
      </c>
      <c r="R94" s="38">
        <v>5656</v>
      </c>
      <c r="S94" s="38">
        <f t="shared" si="68"/>
        <v>0</v>
      </c>
      <c r="T94" s="38"/>
      <c r="U94" s="38"/>
      <c r="V94" s="38">
        <f t="shared" si="69"/>
        <v>0</v>
      </c>
      <c r="W94" s="38"/>
      <c r="X94" s="38"/>
      <c r="Y94" s="38">
        <f t="shared" si="70"/>
        <v>0</v>
      </c>
      <c r="Z94" s="38"/>
      <c r="AA94" s="38"/>
      <c r="AB94" s="38">
        <f t="shared" si="71"/>
        <v>0</v>
      </c>
    </row>
    <row r="95" spans="1:187" s="32" customFormat="1" ht="31.5" x14ac:dyDescent="0.25">
      <c r="A95" s="30" t="s">
        <v>90</v>
      </c>
      <c r="B95" s="33">
        <f t="shared" si="63"/>
        <v>41011</v>
      </c>
      <c r="C95" s="33">
        <f t="shared" si="63"/>
        <v>41011</v>
      </c>
      <c r="D95" s="33">
        <f t="shared" si="63"/>
        <v>0</v>
      </c>
      <c r="E95" s="33">
        <f t="shared" ref="E95:AA95" si="87">SUM(E96:E99)</f>
        <v>0</v>
      </c>
      <c r="F95" s="33">
        <f t="shared" si="87"/>
        <v>0</v>
      </c>
      <c r="G95" s="33">
        <f t="shared" si="64"/>
        <v>0</v>
      </c>
      <c r="H95" s="33">
        <f t="shared" ref="H95" si="88">SUM(H96:H99)</f>
        <v>6060</v>
      </c>
      <c r="I95" s="33">
        <f t="shared" si="87"/>
        <v>6060</v>
      </c>
      <c r="J95" s="33">
        <f t="shared" si="65"/>
        <v>0</v>
      </c>
      <c r="K95" s="33">
        <f t="shared" ref="K95" si="89">SUM(K96:K99)</f>
        <v>14951</v>
      </c>
      <c r="L95" s="33">
        <f t="shared" si="87"/>
        <v>14951</v>
      </c>
      <c r="M95" s="33">
        <f t="shared" si="66"/>
        <v>0</v>
      </c>
      <c r="N95" s="33">
        <f t="shared" ref="N95" si="90">SUM(N96:N99)</f>
        <v>0</v>
      </c>
      <c r="O95" s="33">
        <f t="shared" si="87"/>
        <v>0</v>
      </c>
      <c r="P95" s="33">
        <f t="shared" si="67"/>
        <v>0</v>
      </c>
      <c r="Q95" s="33">
        <f t="shared" ref="Q95" si="91">SUM(Q96:Q99)</f>
        <v>20000</v>
      </c>
      <c r="R95" s="33">
        <f t="shared" si="87"/>
        <v>20000</v>
      </c>
      <c r="S95" s="33">
        <f t="shared" si="68"/>
        <v>0</v>
      </c>
      <c r="T95" s="33">
        <f t="shared" ref="T95" si="92">SUM(T96:T99)</f>
        <v>0</v>
      </c>
      <c r="U95" s="33">
        <f t="shared" si="87"/>
        <v>0</v>
      </c>
      <c r="V95" s="33">
        <f t="shared" si="69"/>
        <v>0</v>
      </c>
      <c r="W95" s="33">
        <f t="shared" ref="W95" si="93">SUM(W96:W99)</f>
        <v>0</v>
      </c>
      <c r="X95" s="33">
        <f t="shared" si="87"/>
        <v>0</v>
      </c>
      <c r="Y95" s="33">
        <f t="shared" si="70"/>
        <v>0</v>
      </c>
      <c r="Z95" s="33">
        <f t="shared" ref="Z95" si="94">SUM(Z96:Z99)</f>
        <v>0</v>
      </c>
      <c r="AA95" s="33">
        <f t="shared" si="87"/>
        <v>0</v>
      </c>
      <c r="AB95" s="33">
        <f t="shared" si="71"/>
        <v>0</v>
      </c>
    </row>
    <row r="96" spans="1:187" s="32" customFormat="1" x14ac:dyDescent="0.25">
      <c r="A96" s="44" t="s">
        <v>93</v>
      </c>
      <c r="B96" s="38">
        <f t="shared" si="63"/>
        <v>20000</v>
      </c>
      <c r="C96" s="38">
        <f t="shared" si="63"/>
        <v>20000</v>
      </c>
      <c r="D96" s="38">
        <f t="shared" si="63"/>
        <v>0</v>
      </c>
      <c r="E96" s="38">
        <v>0</v>
      </c>
      <c r="F96" s="38">
        <v>0</v>
      </c>
      <c r="G96" s="38">
        <f t="shared" si="64"/>
        <v>0</v>
      </c>
      <c r="H96" s="38">
        <v>0</v>
      </c>
      <c r="I96" s="38">
        <v>0</v>
      </c>
      <c r="J96" s="38">
        <f t="shared" si="65"/>
        <v>0</v>
      </c>
      <c r="K96" s="38"/>
      <c r="L96" s="38"/>
      <c r="M96" s="38">
        <f t="shared" si="66"/>
        <v>0</v>
      </c>
      <c r="N96" s="38"/>
      <c r="O96" s="38"/>
      <c r="P96" s="38">
        <f t="shared" si="67"/>
        <v>0</v>
      </c>
      <c r="Q96" s="38">
        <f>10000+10000</f>
        <v>20000</v>
      </c>
      <c r="R96" s="38">
        <f>10000+10000</f>
        <v>20000</v>
      </c>
      <c r="S96" s="38">
        <f t="shared" si="68"/>
        <v>0</v>
      </c>
      <c r="T96" s="38"/>
      <c r="U96" s="38"/>
      <c r="V96" s="38">
        <f t="shared" si="69"/>
        <v>0</v>
      </c>
      <c r="W96" s="38"/>
      <c r="X96" s="38"/>
      <c r="Y96" s="38">
        <f t="shared" si="70"/>
        <v>0</v>
      </c>
      <c r="Z96" s="38"/>
      <c r="AA96" s="38"/>
      <c r="AB96" s="38">
        <f t="shared" si="71"/>
        <v>0</v>
      </c>
    </row>
    <row r="97" spans="1:187" s="32" customFormat="1" ht="31.5" x14ac:dyDescent="0.25">
      <c r="A97" s="39" t="s">
        <v>94</v>
      </c>
      <c r="B97" s="38">
        <f t="shared" si="63"/>
        <v>7993</v>
      </c>
      <c r="C97" s="38">
        <f t="shared" si="63"/>
        <v>7993</v>
      </c>
      <c r="D97" s="38">
        <f t="shared" si="63"/>
        <v>0</v>
      </c>
      <c r="E97" s="38">
        <v>0</v>
      </c>
      <c r="F97" s="38">
        <v>0</v>
      </c>
      <c r="G97" s="38">
        <f t="shared" si="64"/>
        <v>0</v>
      </c>
      <c r="H97" s="38">
        <v>0</v>
      </c>
      <c r="I97" s="38">
        <v>0</v>
      </c>
      <c r="J97" s="38">
        <f t="shared" si="65"/>
        <v>0</v>
      </c>
      <c r="K97" s="38">
        <v>7993</v>
      </c>
      <c r="L97" s="38">
        <v>7993</v>
      </c>
      <c r="M97" s="38">
        <f t="shared" si="66"/>
        <v>0</v>
      </c>
      <c r="N97" s="38">
        <v>0</v>
      </c>
      <c r="O97" s="38">
        <v>0</v>
      </c>
      <c r="P97" s="38">
        <f t="shared" si="67"/>
        <v>0</v>
      </c>
      <c r="Q97" s="38">
        <v>0</v>
      </c>
      <c r="R97" s="38">
        <v>0</v>
      </c>
      <c r="S97" s="38">
        <f t="shared" si="68"/>
        <v>0</v>
      </c>
      <c r="T97" s="38">
        <v>0</v>
      </c>
      <c r="U97" s="38">
        <v>0</v>
      </c>
      <c r="V97" s="38">
        <f t="shared" si="69"/>
        <v>0</v>
      </c>
      <c r="W97" s="38">
        <v>0</v>
      </c>
      <c r="X97" s="38">
        <v>0</v>
      </c>
      <c r="Y97" s="38">
        <f t="shared" si="70"/>
        <v>0</v>
      </c>
      <c r="Z97" s="38"/>
      <c r="AA97" s="38"/>
      <c r="AB97" s="38">
        <f t="shared" si="71"/>
        <v>0</v>
      </c>
    </row>
    <row r="98" spans="1:187" s="32" customFormat="1" ht="47.25" x14ac:dyDescent="0.25">
      <c r="A98" s="39" t="s">
        <v>95</v>
      </c>
      <c r="B98" s="38">
        <f t="shared" si="63"/>
        <v>6958</v>
      </c>
      <c r="C98" s="38">
        <f t="shared" si="63"/>
        <v>6958</v>
      </c>
      <c r="D98" s="38">
        <f t="shared" si="63"/>
        <v>0</v>
      </c>
      <c r="E98" s="38">
        <v>0</v>
      </c>
      <c r="F98" s="38">
        <v>0</v>
      </c>
      <c r="G98" s="38">
        <f t="shared" si="64"/>
        <v>0</v>
      </c>
      <c r="H98" s="38">
        <v>0</v>
      </c>
      <c r="I98" s="38">
        <v>0</v>
      </c>
      <c r="J98" s="38">
        <f t="shared" si="65"/>
        <v>0</v>
      </c>
      <c r="K98" s="38">
        <f>6958</f>
        <v>6958</v>
      </c>
      <c r="L98" s="38">
        <f>6958</f>
        <v>6958</v>
      </c>
      <c r="M98" s="38">
        <f t="shared" si="66"/>
        <v>0</v>
      </c>
      <c r="N98" s="38">
        <v>0</v>
      </c>
      <c r="O98" s="38">
        <v>0</v>
      </c>
      <c r="P98" s="38">
        <f t="shared" si="67"/>
        <v>0</v>
      </c>
      <c r="Q98" s="38">
        <v>0</v>
      </c>
      <c r="R98" s="38">
        <v>0</v>
      </c>
      <c r="S98" s="38">
        <f t="shared" si="68"/>
        <v>0</v>
      </c>
      <c r="T98" s="38">
        <v>0</v>
      </c>
      <c r="U98" s="38">
        <v>0</v>
      </c>
      <c r="V98" s="38">
        <f t="shared" si="69"/>
        <v>0</v>
      </c>
      <c r="W98" s="38">
        <v>0</v>
      </c>
      <c r="X98" s="38">
        <v>0</v>
      </c>
      <c r="Y98" s="38">
        <f t="shared" si="70"/>
        <v>0</v>
      </c>
      <c r="Z98" s="38"/>
      <c r="AA98" s="38"/>
      <c r="AB98" s="38">
        <f t="shared" si="71"/>
        <v>0</v>
      </c>
    </row>
    <row r="99" spans="1:187" s="32" customFormat="1" ht="31.5" x14ac:dyDescent="0.25">
      <c r="A99" s="37" t="s">
        <v>96</v>
      </c>
      <c r="B99" s="38">
        <f t="shared" si="63"/>
        <v>6060</v>
      </c>
      <c r="C99" s="38">
        <f t="shared" si="63"/>
        <v>6060</v>
      </c>
      <c r="D99" s="38">
        <f t="shared" si="63"/>
        <v>0</v>
      </c>
      <c r="E99" s="38">
        <v>0</v>
      </c>
      <c r="F99" s="38">
        <v>0</v>
      </c>
      <c r="G99" s="38">
        <f t="shared" si="64"/>
        <v>0</v>
      </c>
      <c r="H99" s="38">
        <v>6060</v>
      </c>
      <c r="I99" s="38">
        <v>6060</v>
      </c>
      <c r="J99" s="38">
        <f t="shared" si="65"/>
        <v>0</v>
      </c>
      <c r="K99" s="38"/>
      <c r="L99" s="38"/>
      <c r="M99" s="38">
        <f t="shared" si="66"/>
        <v>0</v>
      </c>
      <c r="N99" s="38"/>
      <c r="O99" s="38"/>
      <c r="P99" s="38">
        <f t="shared" si="67"/>
        <v>0</v>
      </c>
      <c r="Q99" s="38"/>
      <c r="R99" s="38"/>
      <c r="S99" s="38">
        <f t="shared" si="68"/>
        <v>0</v>
      </c>
      <c r="T99" s="38"/>
      <c r="U99" s="38"/>
      <c r="V99" s="38">
        <f t="shared" si="69"/>
        <v>0</v>
      </c>
      <c r="W99" s="38"/>
      <c r="X99" s="38"/>
      <c r="Y99" s="38">
        <f t="shared" si="70"/>
        <v>0</v>
      </c>
      <c r="Z99" s="38">
        <v>0</v>
      </c>
      <c r="AA99" s="38">
        <v>0</v>
      </c>
      <c r="AB99" s="38">
        <f t="shared" si="71"/>
        <v>0</v>
      </c>
    </row>
    <row r="100" spans="1:187" s="32" customFormat="1" x14ac:dyDescent="0.25">
      <c r="A100" s="30" t="s">
        <v>97</v>
      </c>
      <c r="B100" s="31">
        <f t="shared" si="63"/>
        <v>21605</v>
      </c>
      <c r="C100" s="31">
        <f t="shared" si="63"/>
        <v>21605</v>
      </c>
      <c r="D100" s="31">
        <f t="shared" si="63"/>
        <v>0</v>
      </c>
      <c r="E100" s="31">
        <f t="shared" ref="E100:AA100" si="95">SUM(E101:E103)</f>
        <v>0</v>
      </c>
      <c r="F100" s="31">
        <f t="shared" si="95"/>
        <v>0</v>
      </c>
      <c r="G100" s="31">
        <f t="shared" si="64"/>
        <v>0</v>
      </c>
      <c r="H100" s="31">
        <f t="shared" ref="H100" si="96">SUM(H101:H103)</f>
        <v>0</v>
      </c>
      <c r="I100" s="31">
        <f t="shared" si="95"/>
        <v>0</v>
      </c>
      <c r="J100" s="31">
        <f t="shared" si="65"/>
        <v>0</v>
      </c>
      <c r="K100" s="31">
        <f t="shared" ref="K100" si="97">SUM(K101:K103)</f>
        <v>19744</v>
      </c>
      <c r="L100" s="31">
        <f t="shared" si="95"/>
        <v>19744</v>
      </c>
      <c r="M100" s="31">
        <f t="shared" si="66"/>
        <v>0</v>
      </c>
      <c r="N100" s="31">
        <f t="shared" ref="N100" si="98">SUM(N101:N103)</f>
        <v>0</v>
      </c>
      <c r="O100" s="31">
        <f t="shared" si="95"/>
        <v>0</v>
      </c>
      <c r="P100" s="31">
        <f t="shared" si="67"/>
        <v>0</v>
      </c>
      <c r="Q100" s="31">
        <f t="shared" ref="Q100:R100" si="99">SUM(Q101:Q103)</f>
        <v>1861</v>
      </c>
      <c r="R100" s="31">
        <f t="shared" si="99"/>
        <v>1861</v>
      </c>
      <c r="S100" s="31">
        <f t="shared" si="68"/>
        <v>0</v>
      </c>
      <c r="T100" s="31">
        <f t="shared" ref="T100" si="100">SUM(T101:T103)</f>
        <v>0</v>
      </c>
      <c r="U100" s="31">
        <f t="shared" si="95"/>
        <v>0</v>
      </c>
      <c r="V100" s="31">
        <f t="shared" si="69"/>
        <v>0</v>
      </c>
      <c r="W100" s="31">
        <f t="shared" ref="W100" si="101">SUM(W101:W103)</f>
        <v>0</v>
      </c>
      <c r="X100" s="31">
        <f t="shared" si="95"/>
        <v>0</v>
      </c>
      <c r="Y100" s="31">
        <f t="shared" si="70"/>
        <v>0</v>
      </c>
      <c r="Z100" s="31">
        <f t="shared" ref="Z100" si="102">SUM(Z101:Z103)</f>
        <v>0</v>
      </c>
      <c r="AA100" s="31">
        <f t="shared" si="95"/>
        <v>0</v>
      </c>
      <c r="AB100" s="31">
        <f t="shared" si="71"/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</row>
    <row r="101" spans="1:187" s="32" customFormat="1" ht="78.75" x14ac:dyDescent="0.25">
      <c r="A101" s="37" t="s">
        <v>98</v>
      </c>
      <c r="B101" s="38">
        <f t="shared" si="63"/>
        <v>19744</v>
      </c>
      <c r="C101" s="38">
        <f t="shared" si="63"/>
        <v>19744</v>
      </c>
      <c r="D101" s="38">
        <f t="shared" si="63"/>
        <v>0</v>
      </c>
      <c r="E101" s="38">
        <v>0</v>
      </c>
      <c r="F101" s="38">
        <v>0</v>
      </c>
      <c r="G101" s="38">
        <f t="shared" si="64"/>
        <v>0</v>
      </c>
      <c r="H101" s="38"/>
      <c r="I101" s="38"/>
      <c r="J101" s="38">
        <f t="shared" si="65"/>
        <v>0</v>
      </c>
      <c r="K101" s="38">
        <v>19744</v>
      </c>
      <c r="L101" s="38">
        <v>19744</v>
      </c>
      <c r="M101" s="38">
        <f t="shared" si="66"/>
        <v>0</v>
      </c>
      <c r="N101" s="38"/>
      <c r="O101" s="38"/>
      <c r="P101" s="38">
        <f t="shared" si="67"/>
        <v>0</v>
      </c>
      <c r="Q101" s="38"/>
      <c r="R101" s="38"/>
      <c r="S101" s="38">
        <f t="shared" si="68"/>
        <v>0</v>
      </c>
      <c r="T101" s="38">
        <v>0</v>
      </c>
      <c r="U101" s="38">
        <v>0</v>
      </c>
      <c r="V101" s="38">
        <f t="shared" si="69"/>
        <v>0</v>
      </c>
      <c r="W101" s="38"/>
      <c r="X101" s="38"/>
      <c r="Y101" s="38">
        <f t="shared" si="70"/>
        <v>0</v>
      </c>
      <c r="Z101" s="38"/>
      <c r="AA101" s="38"/>
      <c r="AB101" s="38">
        <f t="shared" si="71"/>
        <v>0</v>
      </c>
    </row>
    <row r="102" spans="1:187" s="32" customFormat="1" ht="31.5" x14ac:dyDescent="0.25">
      <c r="A102" s="40" t="s">
        <v>99</v>
      </c>
      <c r="B102" s="38">
        <f t="shared" si="63"/>
        <v>1593</v>
      </c>
      <c r="C102" s="38">
        <f t="shared" si="63"/>
        <v>1593</v>
      </c>
      <c r="D102" s="38">
        <f t="shared" si="63"/>
        <v>0</v>
      </c>
      <c r="E102" s="38">
        <v>0</v>
      </c>
      <c r="F102" s="38">
        <v>0</v>
      </c>
      <c r="G102" s="38">
        <f t="shared" si="64"/>
        <v>0</v>
      </c>
      <c r="H102" s="38">
        <v>0</v>
      </c>
      <c r="I102" s="38">
        <v>0</v>
      </c>
      <c r="J102" s="38">
        <f t="shared" si="65"/>
        <v>0</v>
      </c>
      <c r="K102" s="38">
        <v>0</v>
      </c>
      <c r="L102" s="38">
        <v>0</v>
      </c>
      <c r="M102" s="38">
        <f t="shared" si="66"/>
        <v>0</v>
      </c>
      <c r="N102" s="38"/>
      <c r="O102" s="38"/>
      <c r="P102" s="38">
        <f t="shared" si="67"/>
        <v>0</v>
      </c>
      <c r="Q102" s="38">
        <v>1593</v>
      </c>
      <c r="R102" s="38">
        <v>1593</v>
      </c>
      <c r="S102" s="38">
        <f t="shared" si="68"/>
        <v>0</v>
      </c>
      <c r="T102" s="38">
        <v>0</v>
      </c>
      <c r="U102" s="38">
        <v>0</v>
      </c>
      <c r="V102" s="38">
        <f t="shared" si="69"/>
        <v>0</v>
      </c>
      <c r="W102" s="38"/>
      <c r="X102" s="38"/>
      <c r="Y102" s="38">
        <f t="shared" si="70"/>
        <v>0</v>
      </c>
      <c r="Z102" s="38"/>
      <c r="AA102" s="38"/>
      <c r="AB102" s="38">
        <f t="shared" si="71"/>
        <v>0</v>
      </c>
    </row>
    <row r="103" spans="1:187" s="32" customFormat="1" ht="31.5" x14ac:dyDescent="0.25">
      <c r="A103" s="40" t="s">
        <v>100</v>
      </c>
      <c r="B103" s="38">
        <f t="shared" si="63"/>
        <v>268</v>
      </c>
      <c r="C103" s="38">
        <f t="shared" si="63"/>
        <v>268</v>
      </c>
      <c r="D103" s="38">
        <f t="shared" si="63"/>
        <v>0</v>
      </c>
      <c r="E103" s="38">
        <v>0</v>
      </c>
      <c r="F103" s="38">
        <v>0</v>
      </c>
      <c r="G103" s="38">
        <f t="shared" si="64"/>
        <v>0</v>
      </c>
      <c r="H103" s="38">
        <v>0</v>
      </c>
      <c r="I103" s="38">
        <v>0</v>
      </c>
      <c r="J103" s="38">
        <f t="shared" si="65"/>
        <v>0</v>
      </c>
      <c r="K103" s="38">
        <v>0</v>
      </c>
      <c r="L103" s="38">
        <v>0</v>
      </c>
      <c r="M103" s="38">
        <f t="shared" si="66"/>
        <v>0</v>
      </c>
      <c r="N103" s="38"/>
      <c r="O103" s="38"/>
      <c r="P103" s="38">
        <f t="shared" si="67"/>
        <v>0</v>
      </c>
      <c r="Q103" s="38">
        <v>268</v>
      </c>
      <c r="R103" s="38">
        <v>268</v>
      </c>
      <c r="S103" s="38">
        <f t="shared" si="68"/>
        <v>0</v>
      </c>
      <c r="T103" s="38">
        <f>3019-3019</f>
        <v>0</v>
      </c>
      <c r="U103" s="38">
        <f>3019-3019</f>
        <v>0</v>
      </c>
      <c r="V103" s="38">
        <f t="shared" si="69"/>
        <v>0</v>
      </c>
      <c r="W103" s="38"/>
      <c r="X103" s="38"/>
      <c r="Y103" s="38">
        <f t="shared" si="70"/>
        <v>0</v>
      </c>
      <c r="Z103" s="38"/>
      <c r="AA103" s="38"/>
      <c r="AB103" s="38">
        <f t="shared" si="71"/>
        <v>0</v>
      </c>
    </row>
    <row r="104" spans="1:187" s="32" customFormat="1" x14ac:dyDescent="0.25">
      <c r="A104" s="30" t="s">
        <v>43</v>
      </c>
      <c r="B104" s="31">
        <f t="shared" si="63"/>
        <v>3204148</v>
      </c>
      <c r="C104" s="31">
        <f t="shared" si="63"/>
        <v>3233210</v>
      </c>
      <c r="D104" s="31">
        <f t="shared" si="63"/>
        <v>29062</v>
      </c>
      <c r="E104" s="31">
        <f t="shared" ref="E104:AA104" si="103">SUM(E105,E119,E132,E116)</f>
        <v>0</v>
      </c>
      <c r="F104" s="31">
        <f t="shared" si="103"/>
        <v>0</v>
      </c>
      <c r="G104" s="31">
        <f t="shared" si="64"/>
        <v>0</v>
      </c>
      <c r="H104" s="31">
        <f t="shared" ref="H104" si="104">SUM(H105,H119,H132,H116)</f>
        <v>0</v>
      </c>
      <c r="I104" s="31">
        <f t="shared" si="103"/>
        <v>0</v>
      </c>
      <c r="J104" s="31">
        <f t="shared" si="65"/>
        <v>0</v>
      </c>
      <c r="K104" s="31">
        <f t="shared" ref="K104" si="105">SUM(K105,K119,K132,K116)</f>
        <v>26932</v>
      </c>
      <c r="L104" s="31">
        <f t="shared" si="103"/>
        <v>52779</v>
      </c>
      <c r="M104" s="31">
        <f t="shared" si="66"/>
        <v>25847</v>
      </c>
      <c r="N104" s="31">
        <f t="shared" ref="N104" si="106">SUM(N105,N119,N132,N116)</f>
        <v>24644</v>
      </c>
      <c r="O104" s="31">
        <f t="shared" si="103"/>
        <v>24644</v>
      </c>
      <c r="P104" s="31">
        <f t="shared" si="67"/>
        <v>0</v>
      </c>
      <c r="Q104" s="31">
        <f t="shared" ref="Q104" si="107">SUM(Q105,Q119,Q132,Q116)</f>
        <v>180972</v>
      </c>
      <c r="R104" s="31">
        <f t="shared" si="103"/>
        <v>180972</v>
      </c>
      <c r="S104" s="31">
        <f t="shared" si="68"/>
        <v>0</v>
      </c>
      <c r="T104" s="31">
        <f t="shared" ref="T104" si="108">SUM(T105,T119,T132,T116)</f>
        <v>0</v>
      </c>
      <c r="U104" s="31">
        <f t="shared" si="103"/>
        <v>0</v>
      </c>
      <c r="V104" s="31">
        <f t="shared" si="69"/>
        <v>0</v>
      </c>
      <c r="W104" s="31">
        <f t="shared" ref="W104" si="109">SUM(W105,W119,W132,W116)</f>
        <v>0</v>
      </c>
      <c r="X104" s="31">
        <f t="shared" si="103"/>
        <v>3215</v>
      </c>
      <c r="Y104" s="31">
        <f t="shared" si="70"/>
        <v>3215</v>
      </c>
      <c r="Z104" s="31">
        <f t="shared" ref="Z104" si="110">SUM(Z105,Z119,Z132,Z116)</f>
        <v>2971600</v>
      </c>
      <c r="AA104" s="31">
        <f t="shared" si="103"/>
        <v>2971600</v>
      </c>
      <c r="AB104" s="31">
        <f t="shared" si="71"/>
        <v>0</v>
      </c>
    </row>
    <row r="105" spans="1:187" s="32" customFormat="1" x14ac:dyDescent="0.25">
      <c r="A105" s="30" t="s">
        <v>84</v>
      </c>
      <c r="B105" s="31">
        <f t="shared" si="63"/>
        <v>95132</v>
      </c>
      <c r="C105" s="31">
        <f t="shared" si="63"/>
        <v>95132</v>
      </c>
      <c r="D105" s="31">
        <f t="shared" si="63"/>
        <v>0</v>
      </c>
      <c r="E105" s="31">
        <f t="shared" ref="E105:AA105" si="111">SUM(E106:E115)</f>
        <v>0</v>
      </c>
      <c r="F105" s="31">
        <f t="shared" si="111"/>
        <v>0</v>
      </c>
      <c r="G105" s="31">
        <f t="shared" si="64"/>
        <v>0</v>
      </c>
      <c r="H105" s="31">
        <f t="shared" ref="H105" si="112">SUM(H106:H115)</f>
        <v>0</v>
      </c>
      <c r="I105" s="31">
        <f t="shared" si="111"/>
        <v>0</v>
      </c>
      <c r="J105" s="31">
        <f t="shared" si="65"/>
        <v>0</v>
      </c>
      <c r="K105" s="31">
        <f t="shared" ref="K105" si="113">SUM(K106:K115)</f>
        <v>9814</v>
      </c>
      <c r="L105" s="31">
        <f t="shared" si="111"/>
        <v>9814</v>
      </c>
      <c r="M105" s="31">
        <f t="shared" si="66"/>
        <v>0</v>
      </c>
      <c r="N105" s="31">
        <f t="shared" ref="N105" si="114">SUM(N106:N115)</f>
        <v>7250</v>
      </c>
      <c r="O105" s="31">
        <f t="shared" si="111"/>
        <v>7250</v>
      </c>
      <c r="P105" s="31">
        <f t="shared" si="67"/>
        <v>0</v>
      </c>
      <c r="Q105" s="31">
        <f t="shared" ref="Q105" si="115">SUM(Q106:Q115)</f>
        <v>78068</v>
      </c>
      <c r="R105" s="31">
        <f t="shared" si="111"/>
        <v>78068</v>
      </c>
      <c r="S105" s="31">
        <f t="shared" si="68"/>
        <v>0</v>
      </c>
      <c r="T105" s="31">
        <f t="shared" ref="T105" si="116">SUM(T106:T115)</f>
        <v>0</v>
      </c>
      <c r="U105" s="31">
        <f t="shared" si="111"/>
        <v>0</v>
      </c>
      <c r="V105" s="31">
        <f t="shared" si="69"/>
        <v>0</v>
      </c>
      <c r="W105" s="31">
        <f t="shared" ref="W105" si="117">SUM(W106:W115)</f>
        <v>0</v>
      </c>
      <c r="X105" s="31">
        <f t="shared" si="111"/>
        <v>0</v>
      </c>
      <c r="Y105" s="31">
        <f t="shared" si="70"/>
        <v>0</v>
      </c>
      <c r="Z105" s="31">
        <f t="shared" ref="Z105" si="118">SUM(Z106:Z115)</f>
        <v>0</v>
      </c>
      <c r="AA105" s="31">
        <f t="shared" si="111"/>
        <v>0</v>
      </c>
      <c r="AB105" s="31">
        <f t="shared" si="71"/>
        <v>0</v>
      </c>
    </row>
    <row r="106" spans="1:187" s="29" customFormat="1" ht="47.25" x14ac:dyDescent="0.25">
      <c r="A106" s="37" t="s">
        <v>101</v>
      </c>
      <c r="B106" s="38">
        <f t="shared" si="63"/>
        <v>8814</v>
      </c>
      <c r="C106" s="38">
        <f t="shared" si="63"/>
        <v>8814</v>
      </c>
      <c r="D106" s="38">
        <f t="shared" si="63"/>
        <v>0</v>
      </c>
      <c r="E106" s="38">
        <v>0</v>
      </c>
      <c r="F106" s="38">
        <v>0</v>
      </c>
      <c r="G106" s="38">
        <f t="shared" si="64"/>
        <v>0</v>
      </c>
      <c r="H106" s="38"/>
      <c r="I106" s="38"/>
      <c r="J106" s="38">
        <f t="shared" si="65"/>
        <v>0</v>
      </c>
      <c r="K106" s="38">
        <v>0</v>
      </c>
      <c r="L106" s="38">
        <v>0</v>
      </c>
      <c r="M106" s="38">
        <f t="shared" si="66"/>
        <v>0</v>
      </c>
      <c r="N106" s="38"/>
      <c r="O106" s="38"/>
      <c r="P106" s="38">
        <f t="shared" si="67"/>
        <v>0</v>
      </c>
      <c r="Q106" s="38">
        <v>8814</v>
      </c>
      <c r="R106" s="38">
        <v>8814</v>
      </c>
      <c r="S106" s="38">
        <f t="shared" si="68"/>
        <v>0</v>
      </c>
      <c r="T106" s="38">
        <v>0</v>
      </c>
      <c r="U106" s="38">
        <v>0</v>
      </c>
      <c r="V106" s="38">
        <f t="shared" si="69"/>
        <v>0</v>
      </c>
      <c r="W106" s="38"/>
      <c r="X106" s="38"/>
      <c r="Y106" s="38">
        <f t="shared" si="70"/>
        <v>0</v>
      </c>
      <c r="Z106" s="38"/>
      <c r="AA106" s="38"/>
      <c r="AB106" s="38">
        <f t="shared" si="71"/>
        <v>0</v>
      </c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</row>
    <row r="107" spans="1:187" s="29" customFormat="1" ht="47.25" x14ac:dyDescent="0.25">
      <c r="A107" s="37" t="s">
        <v>102</v>
      </c>
      <c r="B107" s="38">
        <f t="shared" si="63"/>
        <v>19999</v>
      </c>
      <c r="C107" s="38">
        <f t="shared" si="63"/>
        <v>19999</v>
      </c>
      <c r="D107" s="38">
        <f t="shared" si="63"/>
        <v>0</v>
      </c>
      <c r="E107" s="38">
        <v>0</v>
      </c>
      <c r="F107" s="38">
        <v>0</v>
      </c>
      <c r="G107" s="38">
        <f t="shared" si="64"/>
        <v>0</v>
      </c>
      <c r="H107" s="38"/>
      <c r="I107" s="38"/>
      <c r="J107" s="38">
        <f t="shared" si="65"/>
        <v>0</v>
      </c>
      <c r="K107" s="38">
        <v>0</v>
      </c>
      <c r="L107" s="38">
        <v>0</v>
      </c>
      <c r="M107" s="38">
        <f t="shared" si="66"/>
        <v>0</v>
      </c>
      <c r="N107" s="38"/>
      <c r="O107" s="38"/>
      <c r="P107" s="38">
        <f t="shared" si="67"/>
        <v>0</v>
      </c>
      <c r="Q107" s="38">
        <v>19999</v>
      </c>
      <c r="R107" s="38">
        <v>19999</v>
      </c>
      <c r="S107" s="38">
        <f t="shared" si="68"/>
        <v>0</v>
      </c>
      <c r="T107" s="38">
        <v>0</v>
      </c>
      <c r="U107" s="38">
        <v>0</v>
      </c>
      <c r="V107" s="38">
        <f t="shared" si="69"/>
        <v>0</v>
      </c>
      <c r="W107" s="38"/>
      <c r="X107" s="38"/>
      <c r="Y107" s="38">
        <f t="shared" si="70"/>
        <v>0</v>
      </c>
      <c r="Z107" s="38"/>
      <c r="AA107" s="38"/>
      <c r="AB107" s="38">
        <f t="shared" si="71"/>
        <v>0</v>
      </c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</row>
    <row r="108" spans="1:187" s="29" customFormat="1" ht="31.5" x14ac:dyDescent="0.25">
      <c r="A108" s="37" t="s">
        <v>103</v>
      </c>
      <c r="B108" s="38">
        <f t="shared" si="63"/>
        <v>3280</v>
      </c>
      <c r="C108" s="38">
        <f t="shared" si="63"/>
        <v>3280</v>
      </c>
      <c r="D108" s="38">
        <f t="shared" si="63"/>
        <v>0</v>
      </c>
      <c r="E108" s="38">
        <v>0</v>
      </c>
      <c r="F108" s="38">
        <v>0</v>
      </c>
      <c r="G108" s="38">
        <f t="shared" si="64"/>
        <v>0</v>
      </c>
      <c r="H108" s="38"/>
      <c r="I108" s="38"/>
      <c r="J108" s="38">
        <f t="shared" si="65"/>
        <v>0</v>
      </c>
      <c r="K108" s="38">
        <v>0</v>
      </c>
      <c r="L108" s="38">
        <v>0</v>
      </c>
      <c r="M108" s="38">
        <f t="shared" si="66"/>
        <v>0</v>
      </c>
      <c r="N108" s="38"/>
      <c r="O108" s="38"/>
      <c r="P108" s="38">
        <f t="shared" si="67"/>
        <v>0</v>
      </c>
      <c r="Q108" s="38">
        <v>3280</v>
      </c>
      <c r="R108" s="38">
        <v>3280</v>
      </c>
      <c r="S108" s="38">
        <f t="shared" si="68"/>
        <v>0</v>
      </c>
      <c r="T108" s="38">
        <v>0</v>
      </c>
      <c r="U108" s="38">
        <v>0</v>
      </c>
      <c r="V108" s="38">
        <f t="shared" si="69"/>
        <v>0</v>
      </c>
      <c r="W108" s="38"/>
      <c r="X108" s="38"/>
      <c r="Y108" s="38">
        <f t="shared" si="70"/>
        <v>0</v>
      </c>
      <c r="Z108" s="38"/>
      <c r="AA108" s="38"/>
      <c r="AB108" s="38">
        <f t="shared" si="71"/>
        <v>0</v>
      </c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</row>
    <row r="109" spans="1:187" s="29" customFormat="1" ht="47.25" x14ac:dyDescent="0.25">
      <c r="A109" s="37" t="s">
        <v>104</v>
      </c>
      <c r="B109" s="38">
        <f t="shared" si="63"/>
        <v>24632</v>
      </c>
      <c r="C109" s="38">
        <f t="shared" si="63"/>
        <v>24632</v>
      </c>
      <c r="D109" s="38">
        <f t="shared" si="63"/>
        <v>0</v>
      </c>
      <c r="E109" s="38">
        <v>0</v>
      </c>
      <c r="F109" s="38">
        <v>0</v>
      </c>
      <c r="G109" s="38">
        <f t="shared" si="64"/>
        <v>0</v>
      </c>
      <c r="H109" s="38"/>
      <c r="I109" s="38"/>
      <c r="J109" s="38">
        <f t="shared" si="65"/>
        <v>0</v>
      </c>
      <c r="K109" s="38">
        <v>0</v>
      </c>
      <c r="L109" s="38">
        <v>0</v>
      </c>
      <c r="M109" s="38">
        <f t="shared" si="66"/>
        <v>0</v>
      </c>
      <c r="N109" s="38"/>
      <c r="O109" s="38"/>
      <c r="P109" s="38">
        <f t="shared" si="67"/>
        <v>0</v>
      </c>
      <c r="Q109" s="38">
        <v>24632</v>
      </c>
      <c r="R109" s="38">
        <v>24632</v>
      </c>
      <c r="S109" s="38">
        <f t="shared" si="68"/>
        <v>0</v>
      </c>
      <c r="T109" s="38">
        <v>0</v>
      </c>
      <c r="U109" s="38">
        <v>0</v>
      </c>
      <c r="V109" s="38">
        <f t="shared" si="69"/>
        <v>0</v>
      </c>
      <c r="W109" s="38"/>
      <c r="X109" s="38"/>
      <c r="Y109" s="38">
        <f t="shared" si="70"/>
        <v>0</v>
      </c>
      <c r="Z109" s="38"/>
      <c r="AA109" s="38"/>
      <c r="AB109" s="38">
        <f t="shared" si="71"/>
        <v>0</v>
      </c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</row>
    <row r="110" spans="1:187" s="29" customFormat="1" ht="31.5" x14ac:dyDescent="0.25">
      <c r="A110" s="37" t="s">
        <v>105</v>
      </c>
      <c r="B110" s="38">
        <f t="shared" si="63"/>
        <v>18343</v>
      </c>
      <c r="C110" s="38">
        <f t="shared" si="63"/>
        <v>18343</v>
      </c>
      <c r="D110" s="38">
        <f t="shared" si="63"/>
        <v>0</v>
      </c>
      <c r="E110" s="38">
        <v>0</v>
      </c>
      <c r="F110" s="38">
        <v>0</v>
      </c>
      <c r="G110" s="38">
        <f t="shared" si="64"/>
        <v>0</v>
      </c>
      <c r="H110" s="38"/>
      <c r="I110" s="38"/>
      <c r="J110" s="38">
        <f t="shared" si="65"/>
        <v>0</v>
      </c>
      <c r="K110" s="38">
        <v>0</v>
      </c>
      <c r="L110" s="38">
        <v>0</v>
      </c>
      <c r="M110" s="38">
        <f t="shared" si="66"/>
        <v>0</v>
      </c>
      <c r="N110" s="38"/>
      <c r="O110" s="38"/>
      <c r="P110" s="38">
        <f t="shared" si="67"/>
        <v>0</v>
      </c>
      <c r="Q110" s="38">
        <v>18343</v>
      </c>
      <c r="R110" s="38">
        <v>18343</v>
      </c>
      <c r="S110" s="38">
        <f t="shared" si="68"/>
        <v>0</v>
      </c>
      <c r="T110" s="38">
        <v>0</v>
      </c>
      <c r="U110" s="38">
        <v>0</v>
      </c>
      <c r="V110" s="38">
        <f t="shared" si="69"/>
        <v>0</v>
      </c>
      <c r="W110" s="38"/>
      <c r="X110" s="38"/>
      <c r="Y110" s="38">
        <f t="shared" si="70"/>
        <v>0</v>
      </c>
      <c r="Z110" s="38"/>
      <c r="AA110" s="38"/>
      <c r="AB110" s="38">
        <f t="shared" si="71"/>
        <v>0</v>
      </c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</row>
    <row r="111" spans="1:187" s="29" customFormat="1" ht="63" x14ac:dyDescent="0.25">
      <c r="A111" s="37" t="s">
        <v>106</v>
      </c>
      <c r="B111" s="38">
        <f t="shared" si="63"/>
        <v>1250</v>
      </c>
      <c r="C111" s="38">
        <f t="shared" si="63"/>
        <v>1250</v>
      </c>
      <c r="D111" s="38">
        <f t="shared" si="63"/>
        <v>0</v>
      </c>
      <c r="E111" s="38">
        <v>0</v>
      </c>
      <c r="F111" s="38">
        <v>0</v>
      </c>
      <c r="G111" s="38">
        <f t="shared" si="64"/>
        <v>0</v>
      </c>
      <c r="H111" s="38"/>
      <c r="I111" s="38"/>
      <c r="J111" s="38">
        <f t="shared" si="65"/>
        <v>0</v>
      </c>
      <c r="K111" s="38">
        <v>0</v>
      </c>
      <c r="L111" s="38">
        <v>0</v>
      </c>
      <c r="M111" s="38">
        <f t="shared" si="66"/>
        <v>0</v>
      </c>
      <c r="N111" s="38">
        <v>1250</v>
      </c>
      <c r="O111" s="38">
        <v>1250</v>
      </c>
      <c r="P111" s="38">
        <f t="shared" si="67"/>
        <v>0</v>
      </c>
      <c r="Q111" s="38"/>
      <c r="R111" s="38"/>
      <c r="S111" s="38">
        <f t="shared" si="68"/>
        <v>0</v>
      </c>
      <c r="T111" s="38">
        <v>0</v>
      </c>
      <c r="U111" s="38">
        <v>0</v>
      </c>
      <c r="V111" s="38">
        <f t="shared" si="69"/>
        <v>0</v>
      </c>
      <c r="W111" s="38"/>
      <c r="X111" s="38"/>
      <c r="Y111" s="38">
        <f t="shared" si="70"/>
        <v>0</v>
      </c>
      <c r="Z111" s="38"/>
      <c r="AA111" s="38"/>
      <c r="AB111" s="38">
        <f t="shared" si="71"/>
        <v>0</v>
      </c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</row>
    <row r="112" spans="1:187" s="32" customFormat="1" ht="31.5" x14ac:dyDescent="0.25">
      <c r="A112" s="37" t="s">
        <v>107</v>
      </c>
      <c r="B112" s="38">
        <f t="shared" si="63"/>
        <v>1500</v>
      </c>
      <c r="C112" s="38">
        <f t="shared" si="63"/>
        <v>1500</v>
      </c>
      <c r="D112" s="38">
        <f t="shared" si="63"/>
        <v>0</v>
      </c>
      <c r="E112" s="38">
        <v>0</v>
      </c>
      <c r="F112" s="38">
        <v>0</v>
      </c>
      <c r="G112" s="38">
        <f t="shared" si="64"/>
        <v>0</v>
      </c>
      <c r="H112" s="38"/>
      <c r="I112" s="38"/>
      <c r="J112" s="38">
        <f t="shared" si="65"/>
        <v>0</v>
      </c>
      <c r="K112" s="38">
        <v>1500</v>
      </c>
      <c r="L112" s="38">
        <v>1500</v>
      </c>
      <c r="M112" s="38">
        <f t="shared" si="66"/>
        <v>0</v>
      </c>
      <c r="N112" s="38"/>
      <c r="O112" s="38"/>
      <c r="P112" s="38">
        <f t="shared" si="67"/>
        <v>0</v>
      </c>
      <c r="Q112" s="38">
        <v>0</v>
      </c>
      <c r="R112" s="38">
        <v>0</v>
      </c>
      <c r="S112" s="38">
        <f t="shared" si="68"/>
        <v>0</v>
      </c>
      <c r="T112" s="38"/>
      <c r="U112" s="38"/>
      <c r="V112" s="38">
        <f t="shared" si="69"/>
        <v>0</v>
      </c>
      <c r="W112" s="38"/>
      <c r="X112" s="38"/>
      <c r="Y112" s="38">
        <f t="shared" si="70"/>
        <v>0</v>
      </c>
      <c r="Z112" s="38"/>
      <c r="AA112" s="38"/>
      <c r="AB112" s="38">
        <f t="shared" si="71"/>
        <v>0</v>
      </c>
    </row>
    <row r="113" spans="1:187" s="32" customFormat="1" ht="31.5" x14ac:dyDescent="0.25">
      <c r="A113" s="37" t="s">
        <v>108</v>
      </c>
      <c r="B113" s="38">
        <f t="shared" si="63"/>
        <v>8314</v>
      </c>
      <c r="C113" s="38">
        <f t="shared" si="63"/>
        <v>8314</v>
      </c>
      <c r="D113" s="38">
        <f t="shared" si="63"/>
        <v>0</v>
      </c>
      <c r="E113" s="38">
        <v>0</v>
      </c>
      <c r="F113" s="38">
        <v>0</v>
      </c>
      <c r="G113" s="38">
        <f t="shared" si="64"/>
        <v>0</v>
      </c>
      <c r="H113" s="38"/>
      <c r="I113" s="38"/>
      <c r="J113" s="38">
        <f t="shared" si="65"/>
        <v>0</v>
      </c>
      <c r="K113" s="38">
        <f>3660+4654</f>
        <v>8314</v>
      </c>
      <c r="L113" s="38">
        <f>3660+4654</f>
        <v>8314</v>
      </c>
      <c r="M113" s="38">
        <f t="shared" si="66"/>
        <v>0</v>
      </c>
      <c r="N113" s="38"/>
      <c r="O113" s="38"/>
      <c r="P113" s="38">
        <f t="shared" si="67"/>
        <v>0</v>
      </c>
      <c r="Q113" s="38">
        <v>0</v>
      </c>
      <c r="R113" s="38">
        <v>0</v>
      </c>
      <c r="S113" s="38">
        <f t="shared" si="68"/>
        <v>0</v>
      </c>
      <c r="T113" s="38"/>
      <c r="U113" s="38"/>
      <c r="V113" s="38">
        <f t="shared" si="69"/>
        <v>0</v>
      </c>
      <c r="W113" s="38"/>
      <c r="X113" s="38"/>
      <c r="Y113" s="38">
        <f t="shared" si="70"/>
        <v>0</v>
      </c>
      <c r="Z113" s="38"/>
      <c r="AA113" s="38"/>
      <c r="AB113" s="38">
        <f t="shared" si="71"/>
        <v>0</v>
      </c>
    </row>
    <row r="114" spans="1:187" s="32" customFormat="1" ht="63" x14ac:dyDescent="0.25">
      <c r="A114" s="37" t="s">
        <v>109</v>
      </c>
      <c r="B114" s="38">
        <f t="shared" si="63"/>
        <v>6000</v>
      </c>
      <c r="C114" s="38">
        <f t="shared" si="63"/>
        <v>6000</v>
      </c>
      <c r="D114" s="38">
        <f t="shared" si="63"/>
        <v>0</v>
      </c>
      <c r="E114" s="38">
        <v>0</v>
      </c>
      <c r="F114" s="38">
        <v>0</v>
      </c>
      <c r="G114" s="38">
        <f t="shared" si="64"/>
        <v>0</v>
      </c>
      <c r="H114" s="38"/>
      <c r="I114" s="38"/>
      <c r="J114" s="38">
        <f t="shared" si="65"/>
        <v>0</v>
      </c>
      <c r="K114" s="38">
        <v>0</v>
      </c>
      <c r="L114" s="38">
        <v>0</v>
      </c>
      <c r="M114" s="38">
        <f t="shared" si="66"/>
        <v>0</v>
      </c>
      <c r="N114" s="38">
        <v>6000</v>
      </c>
      <c r="O114" s="38">
        <v>6000</v>
      </c>
      <c r="P114" s="38">
        <f t="shared" si="67"/>
        <v>0</v>
      </c>
      <c r="Q114" s="38">
        <v>0</v>
      </c>
      <c r="R114" s="38">
        <v>0</v>
      </c>
      <c r="S114" s="38">
        <f t="shared" si="68"/>
        <v>0</v>
      </c>
      <c r="T114" s="38"/>
      <c r="U114" s="38"/>
      <c r="V114" s="38">
        <f t="shared" si="69"/>
        <v>0</v>
      </c>
      <c r="W114" s="38"/>
      <c r="X114" s="38"/>
      <c r="Y114" s="38">
        <f t="shared" si="70"/>
        <v>0</v>
      </c>
      <c r="Z114" s="38"/>
      <c r="AA114" s="38"/>
      <c r="AB114" s="38">
        <f t="shared" si="71"/>
        <v>0</v>
      </c>
    </row>
    <row r="115" spans="1:187" s="29" customFormat="1" ht="31.5" x14ac:dyDescent="0.25">
      <c r="A115" s="37" t="s">
        <v>110</v>
      </c>
      <c r="B115" s="38">
        <f t="shared" si="63"/>
        <v>3000</v>
      </c>
      <c r="C115" s="38">
        <f t="shared" si="63"/>
        <v>3000</v>
      </c>
      <c r="D115" s="38">
        <f t="shared" si="63"/>
        <v>0</v>
      </c>
      <c r="E115" s="38">
        <v>0</v>
      </c>
      <c r="F115" s="38">
        <v>0</v>
      </c>
      <c r="G115" s="38">
        <f t="shared" si="64"/>
        <v>0</v>
      </c>
      <c r="H115" s="38"/>
      <c r="I115" s="38"/>
      <c r="J115" s="38">
        <f t="shared" si="65"/>
        <v>0</v>
      </c>
      <c r="K115" s="38">
        <v>0</v>
      </c>
      <c r="L115" s="38">
        <v>0</v>
      </c>
      <c r="M115" s="38">
        <f t="shared" si="66"/>
        <v>0</v>
      </c>
      <c r="N115" s="38"/>
      <c r="O115" s="38"/>
      <c r="P115" s="38">
        <f t="shared" si="67"/>
        <v>0</v>
      </c>
      <c r="Q115" s="38">
        <v>3000</v>
      </c>
      <c r="R115" s="38">
        <v>3000</v>
      </c>
      <c r="S115" s="38">
        <f t="shared" si="68"/>
        <v>0</v>
      </c>
      <c r="T115" s="38">
        <v>0</v>
      </c>
      <c r="U115" s="38">
        <v>0</v>
      </c>
      <c r="V115" s="38">
        <f t="shared" si="69"/>
        <v>0</v>
      </c>
      <c r="W115" s="38"/>
      <c r="X115" s="38"/>
      <c r="Y115" s="38">
        <f t="shared" si="70"/>
        <v>0</v>
      </c>
      <c r="Z115" s="38"/>
      <c r="AA115" s="38"/>
      <c r="AB115" s="38">
        <f t="shared" si="71"/>
        <v>0</v>
      </c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</row>
    <row r="116" spans="1:187" s="32" customFormat="1" x14ac:dyDescent="0.25">
      <c r="A116" s="30" t="s">
        <v>88</v>
      </c>
      <c r="B116" s="31">
        <f t="shared" si="63"/>
        <v>2976580</v>
      </c>
      <c r="C116" s="31">
        <f t="shared" si="63"/>
        <v>2976580</v>
      </c>
      <c r="D116" s="31">
        <f t="shared" si="63"/>
        <v>0</v>
      </c>
      <c r="E116" s="31">
        <f>SUM(E117:E118)</f>
        <v>0</v>
      </c>
      <c r="F116" s="31">
        <f>SUM(F117:F118)</f>
        <v>0</v>
      </c>
      <c r="G116" s="31">
        <f t="shared" si="64"/>
        <v>0</v>
      </c>
      <c r="H116" s="31">
        <f t="shared" ref="H116:I116" si="119">SUM(H117:H118)</f>
        <v>0</v>
      </c>
      <c r="I116" s="31">
        <f t="shared" si="119"/>
        <v>0</v>
      </c>
      <c r="J116" s="31">
        <f t="shared" si="65"/>
        <v>0</v>
      </c>
      <c r="K116" s="31">
        <f t="shared" ref="K116:L116" si="120">SUM(K117:K118)</f>
        <v>4980</v>
      </c>
      <c r="L116" s="31">
        <f t="shared" si="120"/>
        <v>4980</v>
      </c>
      <c r="M116" s="31">
        <f t="shared" si="66"/>
        <v>0</v>
      </c>
      <c r="N116" s="31">
        <f t="shared" ref="N116:O116" si="121">SUM(N117:N118)</f>
        <v>0</v>
      </c>
      <c r="O116" s="31">
        <f t="shared" si="121"/>
        <v>0</v>
      </c>
      <c r="P116" s="31">
        <f t="shared" si="67"/>
        <v>0</v>
      </c>
      <c r="Q116" s="31">
        <f t="shared" ref="Q116:R116" si="122">SUM(Q117:Q118)</f>
        <v>0</v>
      </c>
      <c r="R116" s="31">
        <f t="shared" si="122"/>
        <v>0</v>
      </c>
      <c r="S116" s="31">
        <f t="shared" si="68"/>
        <v>0</v>
      </c>
      <c r="T116" s="31">
        <f t="shared" ref="T116:U116" si="123">SUM(T117:T118)</f>
        <v>0</v>
      </c>
      <c r="U116" s="31">
        <f t="shared" si="123"/>
        <v>0</v>
      </c>
      <c r="V116" s="31">
        <f t="shared" si="69"/>
        <v>0</v>
      </c>
      <c r="W116" s="31">
        <f t="shared" ref="W116:X116" si="124">SUM(W117:W118)</f>
        <v>0</v>
      </c>
      <c r="X116" s="31">
        <f t="shared" si="124"/>
        <v>0</v>
      </c>
      <c r="Y116" s="31">
        <f t="shared" si="70"/>
        <v>0</v>
      </c>
      <c r="Z116" s="31">
        <f t="shared" ref="Z116:AA116" si="125">SUM(Z117:Z118)</f>
        <v>2971600</v>
      </c>
      <c r="AA116" s="31">
        <f t="shared" si="125"/>
        <v>2971600</v>
      </c>
      <c r="AB116" s="31">
        <f t="shared" si="71"/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</row>
    <row r="117" spans="1:187" s="32" customFormat="1" x14ac:dyDescent="0.25">
      <c r="A117" s="37" t="s">
        <v>111</v>
      </c>
      <c r="B117" s="38">
        <f t="shared" si="63"/>
        <v>2971600</v>
      </c>
      <c r="C117" s="38">
        <f t="shared" si="63"/>
        <v>2971600</v>
      </c>
      <c r="D117" s="38">
        <f t="shared" si="63"/>
        <v>0</v>
      </c>
      <c r="E117" s="38">
        <v>0</v>
      </c>
      <c r="F117" s="38">
        <v>0</v>
      </c>
      <c r="G117" s="38">
        <f t="shared" si="64"/>
        <v>0</v>
      </c>
      <c r="H117" s="38"/>
      <c r="I117" s="38"/>
      <c r="J117" s="38">
        <f t="shared" si="65"/>
        <v>0</v>
      </c>
      <c r="K117" s="38">
        <v>0</v>
      </c>
      <c r="L117" s="38">
        <v>0</v>
      </c>
      <c r="M117" s="38">
        <f t="shared" si="66"/>
        <v>0</v>
      </c>
      <c r="N117" s="38">
        <v>0</v>
      </c>
      <c r="O117" s="38">
        <v>0</v>
      </c>
      <c r="P117" s="38">
        <f t="shared" si="67"/>
        <v>0</v>
      </c>
      <c r="Q117" s="38"/>
      <c r="R117" s="38"/>
      <c r="S117" s="38">
        <f t="shared" si="68"/>
        <v>0</v>
      </c>
      <c r="T117" s="38">
        <v>0</v>
      </c>
      <c r="U117" s="38">
        <v>0</v>
      </c>
      <c r="V117" s="38">
        <f t="shared" si="69"/>
        <v>0</v>
      </c>
      <c r="W117" s="38"/>
      <c r="X117" s="38"/>
      <c r="Y117" s="38">
        <f t="shared" si="70"/>
        <v>0</v>
      </c>
      <c r="Z117" s="38">
        <v>2971600</v>
      </c>
      <c r="AA117" s="38">
        <v>2971600</v>
      </c>
      <c r="AB117" s="38">
        <f t="shared" si="71"/>
        <v>0</v>
      </c>
    </row>
    <row r="118" spans="1:187" s="32" customFormat="1" ht="31.5" x14ac:dyDescent="0.25">
      <c r="A118" s="37" t="s">
        <v>112</v>
      </c>
      <c r="B118" s="38">
        <f t="shared" si="63"/>
        <v>4980</v>
      </c>
      <c r="C118" s="38">
        <f t="shared" si="63"/>
        <v>4980</v>
      </c>
      <c r="D118" s="38">
        <f t="shared" si="63"/>
        <v>0</v>
      </c>
      <c r="E118" s="38">
        <v>0</v>
      </c>
      <c r="F118" s="38">
        <v>0</v>
      </c>
      <c r="G118" s="38">
        <f t="shared" si="64"/>
        <v>0</v>
      </c>
      <c r="H118" s="38"/>
      <c r="I118" s="38"/>
      <c r="J118" s="38">
        <f t="shared" si="65"/>
        <v>0</v>
      </c>
      <c r="K118" s="38">
        <v>4980</v>
      </c>
      <c r="L118" s="38">
        <v>4980</v>
      </c>
      <c r="M118" s="38">
        <f t="shared" si="66"/>
        <v>0</v>
      </c>
      <c r="N118" s="38">
        <v>0</v>
      </c>
      <c r="O118" s="38">
        <v>0</v>
      </c>
      <c r="P118" s="38">
        <f t="shared" si="67"/>
        <v>0</v>
      </c>
      <c r="Q118" s="38"/>
      <c r="R118" s="38"/>
      <c r="S118" s="38">
        <f t="shared" si="68"/>
        <v>0</v>
      </c>
      <c r="T118" s="38">
        <v>0</v>
      </c>
      <c r="U118" s="38">
        <v>0</v>
      </c>
      <c r="V118" s="38">
        <f t="shared" si="69"/>
        <v>0</v>
      </c>
      <c r="W118" s="38"/>
      <c r="X118" s="38"/>
      <c r="Y118" s="38">
        <f t="shared" si="70"/>
        <v>0</v>
      </c>
      <c r="Z118" s="38"/>
      <c r="AA118" s="38"/>
      <c r="AB118" s="38">
        <f t="shared" si="71"/>
        <v>0</v>
      </c>
    </row>
    <row r="119" spans="1:187" s="32" customFormat="1" ht="31.5" x14ac:dyDescent="0.25">
      <c r="A119" s="30" t="s">
        <v>90</v>
      </c>
      <c r="B119" s="31">
        <f t="shared" si="63"/>
        <v>116867</v>
      </c>
      <c r="C119" s="31">
        <f t="shared" si="63"/>
        <v>145929</v>
      </c>
      <c r="D119" s="31">
        <f t="shared" si="63"/>
        <v>29062</v>
      </c>
      <c r="E119" s="31"/>
      <c r="F119" s="31"/>
      <c r="G119" s="31">
        <f t="shared" si="64"/>
        <v>0</v>
      </c>
      <c r="H119" s="31">
        <f t="shared" ref="H119:AA119" si="126">SUM(H120:H131)</f>
        <v>0</v>
      </c>
      <c r="I119" s="31">
        <f t="shared" si="126"/>
        <v>0</v>
      </c>
      <c r="J119" s="31">
        <f t="shared" si="65"/>
        <v>0</v>
      </c>
      <c r="K119" s="31">
        <f t="shared" ref="K119" si="127">SUM(K120:K131)</f>
        <v>9758</v>
      </c>
      <c r="L119" s="31">
        <f t="shared" si="126"/>
        <v>35605</v>
      </c>
      <c r="M119" s="31">
        <f t="shared" si="66"/>
        <v>25847</v>
      </c>
      <c r="N119" s="31">
        <f t="shared" ref="N119" si="128">SUM(N120:N131)</f>
        <v>14455</v>
      </c>
      <c r="O119" s="31">
        <f t="shared" si="126"/>
        <v>14455</v>
      </c>
      <c r="P119" s="31">
        <f t="shared" si="67"/>
        <v>0</v>
      </c>
      <c r="Q119" s="31">
        <f t="shared" ref="Q119" si="129">SUM(Q120:Q131)</f>
        <v>92654</v>
      </c>
      <c r="R119" s="31">
        <f t="shared" si="126"/>
        <v>92654</v>
      </c>
      <c r="S119" s="31">
        <f t="shared" si="68"/>
        <v>0</v>
      </c>
      <c r="T119" s="31">
        <f t="shared" ref="T119" si="130">SUM(T120:T131)</f>
        <v>0</v>
      </c>
      <c r="U119" s="31">
        <f t="shared" si="126"/>
        <v>0</v>
      </c>
      <c r="V119" s="31">
        <f t="shared" si="69"/>
        <v>0</v>
      </c>
      <c r="W119" s="31">
        <f t="shared" ref="W119" si="131">SUM(W120:W131)</f>
        <v>0</v>
      </c>
      <c r="X119" s="31">
        <f t="shared" si="126"/>
        <v>3215</v>
      </c>
      <c r="Y119" s="31">
        <f t="shared" si="70"/>
        <v>3215</v>
      </c>
      <c r="Z119" s="31">
        <f t="shared" ref="Z119" si="132">SUM(Z120:Z131)</f>
        <v>0</v>
      </c>
      <c r="AA119" s="31">
        <f t="shared" si="126"/>
        <v>0</v>
      </c>
      <c r="AB119" s="31">
        <f t="shared" si="71"/>
        <v>0</v>
      </c>
    </row>
    <row r="120" spans="1:187" s="32" customFormat="1" ht="63" x14ac:dyDescent="0.25">
      <c r="A120" s="37" t="s">
        <v>113</v>
      </c>
      <c r="B120" s="38">
        <f t="shared" si="63"/>
        <v>14455</v>
      </c>
      <c r="C120" s="38">
        <f t="shared" si="63"/>
        <v>14455</v>
      </c>
      <c r="D120" s="38">
        <f t="shared" si="63"/>
        <v>0</v>
      </c>
      <c r="E120" s="38">
        <v>0</v>
      </c>
      <c r="F120" s="38">
        <v>0</v>
      </c>
      <c r="G120" s="38">
        <f t="shared" si="64"/>
        <v>0</v>
      </c>
      <c r="H120" s="38"/>
      <c r="I120" s="38"/>
      <c r="J120" s="38">
        <f t="shared" si="65"/>
        <v>0</v>
      </c>
      <c r="K120" s="38">
        <v>0</v>
      </c>
      <c r="L120" s="38">
        <v>0</v>
      </c>
      <c r="M120" s="38">
        <f t="shared" si="66"/>
        <v>0</v>
      </c>
      <c r="N120" s="38">
        <v>14455</v>
      </c>
      <c r="O120" s="38">
        <v>14455</v>
      </c>
      <c r="P120" s="38">
        <f t="shared" si="67"/>
        <v>0</v>
      </c>
      <c r="Q120" s="38">
        <v>0</v>
      </c>
      <c r="R120" s="38">
        <v>0</v>
      </c>
      <c r="S120" s="38">
        <f t="shared" si="68"/>
        <v>0</v>
      </c>
      <c r="T120" s="38"/>
      <c r="U120" s="38"/>
      <c r="V120" s="38">
        <f t="shared" si="69"/>
        <v>0</v>
      </c>
      <c r="W120" s="38"/>
      <c r="X120" s="38"/>
      <c r="Y120" s="38">
        <f t="shared" si="70"/>
        <v>0</v>
      </c>
      <c r="Z120" s="38"/>
      <c r="AA120" s="38"/>
      <c r="AB120" s="38">
        <f t="shared" si="71"/>
        <v>0</v>
      </c>
    </row>
    <row r="121" spans="1:187" s="32" customFormat="1" ht="36" customHeight="1" x14ac:dyDescent="0.25">
      <c r="A121" s="37" t="s">
        <v>114</v>
      </c>
      <c r="B121" s="38">
        <f t="shared" si="63"/>
        <v>1700</v>
      </c>
      <c r="C121" s="38">
        <f t="shared" si="63"/>
        <v>1668</v>
      </c>
      <c r="D121" s="38">
        <f t="shared" si="63"/>
        <v>-32</v>
      </c>
      <c r="E121" s="38">
        <v>0</v>
      </c>
      <c r="F121" s="38">
        <v>0</v>
      </c>
      <c r="G121" s="38">
        <f t="shared" si="64"/>
        <v>0</v>
      </c>
      <c r="H121" s="38"/>
      <c r="I121" s="38"/>
      <c r="J121" s="38">
        <f t="shared" si="65"/>
        <v>0</v>
      </c>
      <c r="K121" s="38">
        <v>1700</v>
      </c>
      <c r="L121" s="38">
        <f>1700-32</f>
        <v>1668</v>
      </c>
      <c r="M121" s="38">
        <f t="shared" si="66"/>
        <v>-32</v>
      </c>
      <c r="N121" s="38"/>
      <c r="O121" s="38"/>
      <c r="P121" s="38">
        <f t="shared" si="67"/>
        <v>0</v>
      </c>
      <c r="Q121" s="38">
        <v>0</v>
      </c>
      <c r="R121" s="38">
        <v>0</v>
      </c>
      <c r="S121" s="38">
        <f t="shared" si="68"/>
        <v>0</v>
      </c>
      <c r="T121" s="38"/>
      <c r="U121" s="38"/>
      <c r="V121" s="38">
        <f t="shared" si="69"/>
        <v>0</v>
      </c>
      <c r="W121" s="38"/>
      <c r="X121" s="38"/>
      <c r="Y121" s="38">
        <f t="shared" si="70"/>
        <v>0</v>
      </c>
      <c r="Z121" s="38"/>
      <c r="AA121" s="38"/>
      <c r="AB121" s="38">
        <f t="shared" si="71"/>
        <v>0</v>
      </c>
    </row>
    <row r="122" spans="1:187" s="85" customFormat="1" ht="31.5" x14ac:dyDescent="0.25">
      <c r="A122" s="83" t="s">
        <v>115</v>
      </c>
      <c r="B122" s="84">
        <f t="shared" si="63"/>
        <v>0</v>
      </c>
      <c r="C122" s="84">
        <f t="shared" si="63"/>
        <v>2420</v>
      </c>
      <c r="D122" s="84">
        <f t="shared" si="63"/>
        <v>2420</v>
      </c>
      <c r="E122" s="84">
        <v>0</v>
      </c>
      <c r="F122" s="84">
        <v>0</v>
      </c>
      <c r="G122" s="84">
        <f t="shared" si="64"/>
        <v>0</v>
      </c>
      <c r="H122" s="84"/>
      <c r="I122" s="84"/>
      <c r="J122" s="84">
        <f t="shared" si="65"/>
        <v>0</v>
      </c>
      <c r="K122" s="84">
        <v>0</v>
      </c>
      <c r="L122" s="84">
        <v>2420</v>
      </c>
      <c r="M122" s="84">
        <f t="shared" si="66"/>
        <v>2420</v>
      </c>
      <c r="N122" s="84"/>
      <c r="O122" s="84"/>
      <c r="P122" s="84">
        <f t="shared" si="67"/>
        <v>0</v>
      </c>
      <c r="Q122" s="84">
        <v>0</v>
      </c>
      <c r="R122" s="84">
        <v>0</v>
      </c>
      <c r="S122" s="84">
        <f t="shared" si="68"/>
        <v>0</v>
      </c>
      <c r="T122" s="84"/>
      <c r="U122" s="84"/>
      <c r="V122" s="84">
        <f t="shared" si="69"/>
        <v>0</v>
      </c>
      <c r="W122" s="84"/>
      <c r="X122" s="84"/>
      <c r="Y122" s="84">
        <f t="shared" si="70"/>
        <v>0</v>
      </c>
      <c r="Z122" s="84"/>
      <c r="AA122" s="84"/>
      <c r="AB122" s="84">
        <f t="shared" si="71"/>
        <v>0</v>
      </c>
    </row>
    <row r="123" spans="1:187" s="32" customFormat="1" ht="31.5" x14ac:dyDescent="0.25">
      <c r="A123" s="37" t="s">
        <v>116</v>
      </c>
      <c r="B123" s="38">
        <f t="shared" si="63"/>
        <v>3600</v>
      </c>
      <c r="C123" s="38">
        <f t="shared" si="63"/>
        <v>3600</v>
      </c>
      <c r="D123" s="38">
        <f t="shared" si="63"/>
        <v>0</v>
      </c>
      <c r="E123" s="38">
        <v>0</v>
      </c>
      <c r="F123" s="38">
        <v>0</v>
      </c>
      <c r="G123" s="38">
        <f t="shared" si="64"/>
        <v>0</v>
      </c>
      <c r="H123" s="38"/>
      <c r="I123" s="38"/>
      <c r="J123" s="38">
        <f t="shared" si="65"/>
        <v>0</v>
      </c>
      <c r="K123" s="38">
        <v>3600</v>
      </c>
      <c r="L123" s="38">
        <v>3600</v>
      </c>
      <c r="M123" s="38">
        <f t="shared" si="66"/>
        <v>0</v>
      </c>
      <c r="N123" s="38"/>
      <c r="O123" s="38"/>
      <c r="P123" s="38">
        <f t="shared" si="67"/>
        <v>0</v>
      </c>
      <c r="Q123" s="38">
        <v>0</v>
      </c>
      <c r="R123" s="38">
        <v>0</v>
      </c>
      <c r="S123" s="38">
        <f t="shared" si="68"/>
        <v>0</v>
      </c>
      <c r="T123" s="38"/>
      <c r="U123" s="38"/>
      <c r="V123" s="38">
        <f t="shared" si="69"/>
        <v>0</v>
      </c>
      <c r="W123" s="38"/>
      <c r="X123" s="38"/>
      <c r="Y123" s="38">
        <f t="shared" si="70"/>
        <v>0</v>
      </c>
      <c r="Z123" s="38"/>
      <c r="AA123" s="38"/>
      <c r="AB123" s="38">
        <f t="shared" si="71"/>
        <v>0</v>
      </c>
    </row>
    <row r="124" spans="1:187" s="32" customFormat="1" ht="31.5" x14ac:dyDescent="0.25">
      <c r="A124" s="37" t="s">
        <v>117</v>
      </c>
      <c r="B124" s="38">
        <f t="shared" si="63"/>
        <v>1704</v>
      </c>
      <c r="C124" s="38">
        <f t="shared" si="63"/>
        <v>1704</v>
      </c>
      <c r="D124" s="38">
        <f t="shared" si="63"/>
        <v>0</v>
      </c>
      <c r="E124" s="38">
        <v>0</v>
      </c>
      <c r="F124" s="38">
        <v>0</v>
      </c>
      <c r="G124" s="38">
        <f t="shared" si="64"/>
        <v>0</v>
      </c>
      <c r="H124" s="38"/>
      <c r="I124" s="38"/>
      <c r="J124" s="38">
        <f t="shared" si="65"/>
        <v>0</v>
      </c>
      <c r="K124" s="38">
        <v>1704</v>
      </c>
      <c r="L124" s="38">
        <v>1704</v>
      </c>
      <c r="M124" s="38">
        <f t="shared" si="66"/>
        <v>0</v>
      </c>
      <c r="N124" s="38"/>
      <c r="O124" s="38"/>
      <c r="P124" s="38">
        <f t="shared" si="67"/>
        <v>0</v>
      </c>
      <c r="Q124" s="38">
        <v>0</v>
      </c>
      <c r="R124" s="38">
        <v>0</v>
      </c>
      <c r="S124" s="38">
        <f t="shared" si="68"/>
        <v>0</v>
      </c>
      <c r="T124" s="38"/>
      <c r="U124" s="38"/>
      <c r="V124" s="38">
        <f t="shared" si="69"/>
        <v>0</v>
      </c>
      <c r="W124" s="38"/>
      <c r="X124" s="38"/>
      <c r="Y124" s="38">
        <f t="shared" si="70"/>
        <v>0</v>
      </c>
      <c r="Z124" s="38"/>
      <c r="AA124" s="38"/>
      <c r="AB124" s="38">
        <f t="shared" si="71"/>
        <v>0</v>
      </c>
    </row>
    <row r="125" spans="1:187" s="32" customFormat="1" ht="31.5" x14ac:dyDescent="0.25">
      <c r="A125" s="37" t="s">
        <v>118</v>
      </c>
      <c r="B125" s="38">
        <f t="shared" si="63"/>
        <v>21500</v>
      </c>
      <c r="C125" s="38">
        <f t="shared" si="63"/>
        <v>21500</v>
      </c>
      <c r="D125" s="38">
        <f t="shared" si="63"/>
        <v>0</v>
      </c>
      <c r="E125" s="38">
        <v>0</v>
      </c>
      <c r="F125" s="38">
        <v>0</v>
      </c>
      <c r="G125" s="38">
        <f t="shared" si="64"/>
        <v>0</v>
      </c>
      <c r="H125" s="38"/>
      <c r="I125" s="38"/>
      <c r="J125" s="38">
        <f t="shared" si="65"/>
        <v>0</v>
      </c>
      <c r="K125" s="38"/>
      <c r="L125" s="38"/>
      <c r="M125" s="38">
        <f t="shared" si="66"/>
        <v>0</v>
      </c>
      <c r="N125" s="38"/>
      <c r="O125" s="38"/>
      <c r="P125" s="38">
        <f t="shared" si="67"/>
        <v>0</v>
      </c>
      <c r="Q125" s="38">
        <f>21426+74</f>
        <v>21500</v>
      </c>
      <c r="R125" s="38">
        <f>21426+74</f>
        <v>21500</v>
      </c>
      <c r="S125" s="38">
        <f t="shared" si="68"/>
        <v>0</v>
      </c>
      <c r="T125" s="38"/>
      <c r="U125" s="38"/>
      <c r="V125" s="38">
        <f t="shared" si="69"/>
        <v>0</v>
      </c>
      <c r="W125" s="38"/>
      <c r="X125" s="38"/>
      <c r="Y125" s="38">
        <f t="shared" si="70"/>
        <v>0</v>
      </c>
      <c r="Z125" s="38"/>
      <c r="AA125" s="38"/>
      <c r="AB125" s="38">
        <f t="shared" si="71"/>
        <v>0</v>
      </c>
    </row>
    <row r="126" spans="1:187" s="85" customFormat="1" ht="31.5" x14ac:dyDescent="0.25">
      <c r="A126" s="83" t="s">
        <v>119</v>
      </c>
      <c r="B126" s="84">
        <f t="shared" si="63"/>
        <v>0</v>
      </c>
      <c r="C126" s="84">
        <f t="shared" si="63"/>
        <v>3215</v>
      </c>
      <c r="D126" s="84">
        <f t="shared" si="63"/>
        <v>3215</v>
      </c>
      <c r="E126" s="84">
        <v>0</v>
      </c>
      <c r="F126" s="84">
        <v>0</v>
      </c>
      <c r="G126" s="84">
        <f t="shared" si="64"/>
        <v>0</v>
      </c>
      <c r="H126" s="84"/>
      <c r="I126" s="84"/>
      <c r="J126" s="84">
        <f t="shared" si="65"/>
        <v>0</v>
      </c>
      <c r="K126" s="84">
        <v>0</v>
      </c>
      <c r="L126" s="84">
        <v>0</v>
      </c>
      <c r="M126" s="84">
        <f t="shared" si="66"/>
        <v>0</v>
      </c>
      <c r="N126" s="84"/>
      <c r="O126" s="84"/>
      <c r="P126" s="84">
        <f t="shared" si="67"/>
        <v>0</v>
      </c>
      <c r="Q126" s="84">
        <v>0</v>
      </c>
      <c r="R126" s="84">
        <v>0</v>
      </c>
      <c r="S126" s="84">
        <f t="shared" si="68"/>
        <v>0</v>
      </c>
      <c r="T126" s="84"/>
      <c r="U126" s="84"/>
      <c r="V126" s="84">
        <f t="shared" si="69"/>
        <v>0</v>
      </c>
      <c r="W126" s="84">
        <v>0</v>
      </c>
      <c r="X126" s="84">
        <v>3215</v>
      </c>
      <c r="Y126" s="84">
        <f t="shared" si="70"/>
        <v>3215</v>
      </c>
      <c r="Z126" s="84"/>
      <c r="AA126" s="84"/>
      <c r="AB126" s="84">
        <f t="shared" si="71"/>
        <v>0</v>
      </c>
    </row>
    <row r="127" spans="1:187" s="32" customFormat="1" ht="31.5" x14ac:dyDescent="0.25">
      <c r="A127" s="37" t="s">
        <v>120</v>
      </c>
      <c r="B127" s="38">
        <f t="shared" si="63"/>
        <v>2754</v>
      </c>
      <c r="C127" s="38">
        <f t="shared" si="63"/>
        <v>2754</v>
      </c>
      <c r="D127" s="38">
        <f t="shared" si="63"/>
        <v>0</v>
      </c>
      <c r="E127" s="38">
        <v>0</v>
      </c>
      <c r="F127" s="38">
        <v>0</v>
      </c>
      <c r="G127" s="38">
        <f t="shared" si="64"/>
        <v>0</v>
      </c>
      <c r="H127" s="38"/>
      <c r="I127" s="38"/>
      <c r="J127" s="38">
        <f t="shared" si="65"/>
        <v>0</v>
      </c>
      <c r="K127" s="38">
        <v>2754</v>
      </c>
      <c r="L127" s="38">
        <v>2754</v>
      </c>
      <c r="M127" s="38">
        <f t="shared" si="66"/>
        <v>0</v>
      </c>
      <c r="N127" s="38"/>
      <c r="O127" s="38"/>
      <c r="P127" s="38">
        <f t="shared" si="67"/>
        <v>0</v>
      </c>
      <c r="Q127" s="38">
        <v>0</v>
      </c>
      <c r="R127" s="38">
        <v>0</v>
      </c>
      <c r="S127" s="38">
        <f t="shared" si="68"/>
        <v>0</v>
      </c>
      <c r="T127" s="38"/>
      <c r="U127" s="38"/>
      <c r="V127" s="38">
        <f t="shared" si="69"/>
        <v>0</v>
      </c>
      <c r="W127" s="38"/>
      <c r="X127" s="38"/>
      <c r="Y127" s="38">
        <f t="shared" si="70"/>
        <v>0</v>
      </c>
      <c r="Z127" s="38"/>
      <c r="AA127" s="38"/>
      <c r="AB127" s="38">
        <f t="shared" si="71"/>
        <v>0</v>
      </c>
    </row>
    <row r="128" spans="1:187" s="32" customFormat="1" ht="31.5" x14ac:dyDescent="0.25">
      <c r="A128" s="37" t="s">
        <v>121</v>
      </c>
      <c r="B128" s="38">
        <f t="shared" si="63"/>
        <v>60156</v>
      </c>
      <c r="C128" s="38">
        <f t="shared" si="63"/>
        <v>69997</v>
      </c>
      <c r="D128" s="38">
        <f t="shared" si="63"/>
        <v>9841</v>
      </c>
      <c r="E128" s="38">
        <v>0</v>
      </c>
      <c r="F128" s="38">
        <v>0</v>
      </c>
      <c r="G128" s="38">
        <f t="shared" si="64"/>
        <v>0</v>
      </c>
      <c r="H128" s="38"/>
      <c r="I128" s="38"/>
      <c r="J128" s="38">
        <f t="shared" si="65"/>
        <v>0</v>
      </c>
      <c r="K128" s="38">
        <v>0</v>
      </c>
      <c r="L128" s="38">
        <v>9841</v>
      </c>
      <c r="M128" s="38">
        <f t="shared" si="66"/>
        <v>9841</v>
      </c>
      <c r="N128" s="38"/>
      <c r="O128" s="38"/>
      <c r="P128" s="38">
        <f t="shared" si="67"/>
        <v>0</v>
      </c>
      <c r="Q128" s="38">
        <v>60156</v>
      </c>
      <c r="R128" s="38">
        <v>60156</v>
      </c>
      <c r="S128" s="38">
        <f t="shared" si="68"/>
        <v>0</v>
      </c>
      <c r="T128" s="38"/>
      <c r="U128" s="38"/>
      <c r="V128" s="38">
        <f t="shared" si="69"/>
        <v>0</v>
      </c>
      <c r="W128" s="38"/>
      <c r="X128" s="38"/>
      <c r="Y128" s="38">
        <f t="shared" si="70"/>
        <v>0</v>
      </c>
      <c r="Z128" s="38"/>
      <c r="AA128" s="38"/>
      <c r="AB128" s="38">
        <f t="shared" si="71"/>
        <v>0</v>
      </c>
    </row>
    <row r="129" spans="1:187" s="85" customFormat="1" ht="31.5" x14ac:dyDescent="0.25">
      <c r="A129" s="83" t="s">
        <v>122</v>
      </c>
      <c r="B129" s="84">
        <f t="shared" si="63"/>
        <v>0</v>
      </c>
      <c r="C129" s="84">
        <f t="shared" si="63"/>
        <v>10965</v>
      </c>
      <c r="D129" s="84">
        <f t="shared" si="63"/>
        <v>10965</v>
      </c>
      <c r="E129" s="84">
        <v>0</v>
      </c>
      <c r="F129" s="84">
        <v>0</v>
      </c>
      <c r="G129" s="84">
        <f t="shared" si="64"/>
        <v>0</v>
      </c>
      <c r="H129" s="84"/>
      <c r="I129" s="84"/>
      <c r="J129" s="84">
        <f t="shared" si="65"/>
        <v>0</v>
      </c>
      <c r="K129" s="84">
        <v>0</v>
      </c>
      <c r="L129" s="84">
        <v>10965</v>
      </c>
      <c r="M129" s="84">
        <f t="shared" si="66"/>
        <v>10965</v>
      </c>
      <c r="N129" s="84"/>
      <c r="O129" s="84"/>
      <c r="P129" s="84"/>
      <c r="Q129" s="84"/>
      <c r="R129" s="84"/>
      <c r="S129" s="84">
        <f t="shared" si="68"/>
        <v>0</v>
      </c>
      <c r="T129" s="84"/>
      <c r="U129" s="84"/>
      <c r="V129" s="84">
        <f t="shared" si="69"/>
        <v>0</v>
      </c>
      <c r="W129" s="84"/>
      <c r="X129" s="84"/>
      <c r="Y129" s="84">
        <f t="shared" si="70"/>
        <v>0</v>
      </c>
      <c r="Z129" s="84"/>
      <c r="AA129" s="84"/>
      <c r="AB129" s="84">
        <f t="shared" si="71"/>
        <v>0</v>
      </c>
    </row>
    <row r="130" spans="1:187" s="85" customFormat="1" ht="31.5" x14ac:dyDescent="0.25">
      <c r="A130" s="83" t="s">
        <v>123</v>
      </c>
      <c r="B130" s="84">
        <f t="shared" si="63"/>
        <v>0</v>
      </c>
      <c r="C130" s="84">
        <f t="shared" si="63"/>
        <v>2653</v>
      </c>
      <c r="D130" s="84">
        <f t="shared" si="63"/>
        <v>2653</v>
      </c>
      <c r="E130" s="84">
        <v>0</v>
      </c>
      <c r="F130" s="84">
        <v>0</v>
      </c>
      <c r="G130" s="84">
        <f t="shared" si="64"/>
        <v>0</v>
      </c>
      <c r="H130" s="84"/>
      <c r="I130" s="84"/>
      <c r="J130" s="84">
        <f t="shared" si="65"/>
        <v>0</v>
      </c>
      <c r="K130" s="84">
        <v>0</v>
      </c>
      <c r="L130" s="84">
        <v>2653</v>
      </c>
      <c r="M130" s="84">
        <f t="shared" si="66"/>
        <v>2653</v>
      </c>
      <c r="N130" s="84"/>
      <c r="O130" s="84"/>
      <c r="P130" s="84"/>
      <c r="Q130" s="84"/>
      <c r="R130" s="84"/>
      <c r="S130" s="84">
        <f t="shared" si="68"/>
        <v>0</v>
      </c>
      <c r="T130" s="84"/>
      <c r="U130" s="84"/>
      <c r="V130" s="84">
        <f t="shared" si="69"/>
        <v>0</v>
      </c>
      <c r="W130" s="84"/>
      <c r="X130" s="84"/>
      <c r="Y130" s="84">
        <f t="shared" si="70"/>
        <v>0</v>
      </c>
      <c r="Z130" s="84"/>
      <c r="AA130" s="84"/>
      <c r="AB130" s="84">
        <f t="shared" si="71"/>
        <v>0</v>
      </c>
    </row>
    <row r="131" spans="1:187" s="32" customFormat="1" ht="31.5" x14ac:dyDescent="0.25">
      <c r="A131" s="37" t="s">
        <v>124</v>
      </c>
      <c r="B131" s="38">
        <f t="shared" si="63"/>
        <v>10998</v>
      </c>
      <c r="C131" s="38">
        <f t="shared" si="63"/>
        <v>10998</v>
      </c>
      <c r="D131" s="38">
        <f t="shared" si="63"/>
        <v>0</v>
      </c>
      <c r="E131" s="38">
        <v>0</v>
      </c>
      <c r="F131" s="38">
        <v>0</v>
      </c>
      <c r="G131" s="38">
        <f t="shared" si="64"/>
        <v>0</v>
      </c>
      <c r="H131" s="38"/>
      <c r="I131" s="38"/>
      <c r="J131" s="38">
        <f t="shared" si="65"/>
        <v>0</v>
      </c>
      <c r="K131" s="38">
        <v>0</v>
      </c>
      <c r="L131" s="38">
        <v>0</v>
      </c>
      <c r="M131" s="38">
        <f t="shared" si="66"/>
        <v>0</v>
      </c>
      <c r="N131" s="38"/>
      <c r="O131" s="38"/>
      <c r="P131" s="38">
        <f t="shared" si="67"/>
        <v>0</v>
      </c>
      <c r="Q131" s="38">
        <v>10998</v>
      </c>
      <c r="R131" s="38">
        <v>10998</v>
      </c>
      <c r="S131" s="38">
        <f t="shared" si="68"/>
        <v>0</v>
      </c>
      <c r="T131" s="38"/>
      <c r="U131" s="38"/>
      <c r="V131" s="38">
        <f t="shared" si="69"/>
        <v>0</v>
      </c>
      <c r="W131" s="38"/>
      <c r="X131" s="38"/>
      <c r="Y131" s="38">
        <f t="shared" si="70"/>
        <v>0</v>
      </c>
      <c r="Z131" s="38"/>
      <c r="AA131" s="38"/>
      <c r="AB131" s="38">
        <f t="shared" si="71"/>
        <v>0</v>
      </c>
    </row>
    <row r="132" spans="1:187" s="32" customFormat="1" x14ac:dyDescent="0.25">
      <c r="A132" s="30" t="s">
        <v>125</v>
      </c>
      <c r="B132" s="31">
        <f t="shared" si="63"/>
        <v>15569</v>
      </c>
      <c r="C132" s="31">
        <f t="shared" si="63"/>
        <v>15569</v>
      </c>
      <c r="D132" s="31">
        <f t="shared" si="63"/>
        <v>0</v>
      </c>
      <c r="E132" s="31">
        <f>SUM(E133:E137)</f>
        <v>0</v>
      </c>
      <c r="F132" s="31">
        <f>SUM(F133:F137)</f>
        <v>0</v>
      </c>
      <c r="G132" s="31">
        <f t="shared" si="64"/>
        <v>0</v>
      </c>
      <c r="H132" s="31">
        <f>SUM(H133:H137)</f>
        <v>0</v>
      </c>
      <c r="I132" s="31">
        <f>SUM(I133:I137)</f>
        <v>0</v>
      </c>
      <c r="J132" s="31">
        <f t="shared" si="65"/>
        <v>0</v>
      </c>
      <c r="K132" s="31">
        <f>SUM(K133:K137)</f>
        <v>2380</v>
      </c>
      <c r="L132" s="31">
        <f>SUM(L133:L137)</f>
        <v>2380</v>
      </c>
      <c r="M132" s="31">
        <f t="shared" si="66"/>
        <v>0</v>
      </c>
      <c r="N132" s="31">
        <f>SUM(N133:N137)</f>
        <v>2939</v>
      </c>
      <c r="O132" s="31">
        <f>SUM(O133:O137)</f>
        <v>2939</v>
      </c>
      <c r="P132" s="31">
        <f t="shared" si="67"/>
        <v>0</v>
      </c>
      <c r="Q132" s="31">
        <f>SUM(Q133:Q137)</f>
        <v>10250</v>
      </c>
      <c r="R132" s="31">
        <f>SUM(R133:R137)</f>
        <v>10250</v>
      </c>
      <c r="S132" s="31">
        <f t="shared" si="68"/>
        <v>0</v>
      </c>
      <c r="T132" s="31">
        <f t="shared" ref="T132" si="133">SUM(T133:T137)</f>
        <v>0</v>
      </c>
      <c r="U132" s="31">
        <f>SUM(U133:U137)</f>
        <v>0</v>
      </c>
      <c r="V132" s="31">
        <f t="shared" si="69"/>
        <v>0</v>
      </c>
      <c r="W132" s="31">
        <f>SUM(W133:W137)</f>
        <v>0</v>
      </c>
      <c r="X132" s="31">
        <f>SUM(X133:X137)</f>
        <v>0</v>
      </c>
      <c r="Y132" s="31">
        <f t="shared" si="70"/>
        <v>0</v>
      </c>
      <c r="Z132" s="31">
        <f>SUM(Z133:Z137)</f>
        <v>0</v>
      </c>
      <c r="AA132" s="31">
        <f>SUM(AA133:AA137)</f>
        <v>0</v>
      </c>
      <c r="AB132" s="31">
        <f t="shared" si="71"/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</row>
    <row r="133" spans="1:187" s="32" customFormat="1" ht="31.5" x14ac:dyDescent="0.25">
      <c r="A133" s="37" t="s">
        <v>126</v>
      </c>
      <c r="B133" s="38">
        <f t="shared" si="63"/>
        <v>5040</v>
      </c>
      <c r="C133" s="38">
        <f t="shared" si="63"/>
        <v>5040</v>
      </c>
      <c r="D133" s="38">
        <f t="shared" si="63"/>
        <v>0</v>
      </c>
      <c r="E133" s="38"/>
      <c r="F133" s="38"/>
      <c r="G133" s="38">
        <f t="shared" si="64"/>
        <v>0</v>
      </c>
      <c r="H133" s="38"/>
      <c r="I133" s="38"/>
      <c r="J133" s="38">
        <f t="shared" si="65"/>
        <v>0</v>
      </c>
      <c r="K133" s="38">
        <v>0</v>
      </c>
      <c r="L133" s="38">
        <v>0</v>
      </c>
      <c r="M133" s="38">
        <f t="shared" si="66"/>
        <v>0</v>
      </c>
      <c r="N133" s="38">
        <v>0</v>
      </c>
      <c r="O133" s="38">
        <v>0</v>
      </c>
      <c r="P133" s="38">
        <f t="shared" si="67"/>
        <v>0</v>
      </c>
      <c r="Q133" s="38">
        <v>5040</v>
      </c>
      <c r="R133" s="38">
        <v>5040</v>
      </c>
      <c r="S133" s="38">
        <f t="shared" si="68"/>
        <v>0</v>
      </c>
      <c r="T133" s="38"/>
      <c r="U133" s="38"/>
      <c r="V133" s="38">
        <f t="shared" si="69"/>
        <v>0</v>
      </c>
      <c r="W133" s="38"/>
      <c r="X133" s="38"/>
      <c r="Y133" s="38">
        <f t="shared" si="70"/>
        <v>0</v>
      </c>
      <c r="Z133" s="38"/>
      <c r="AA133" s="38"/>
      <c r="AB133" s="38">
        <f t="shared" si="71"/>
        <v>0</v>
      </c>
    </row>
    <row r="134" spans="1:187" s="32" customFormat="1" ht="31.5" x14ac:dyDescent="0.25">
      <c r="A134" s="37" t="s">
        <v>127</v>
      </c>
      <c r="B134" s="38">
        <f t="shared" si="63"/>
        <v>2380</v>
      </c>
      <c r="C134" s="38">
        <f t="shared" si="63"/>
        <v>2380</v>
      </c>
      <c r="D134" s="38">
        <f t="shared" si="63"/>
        <v>0</v>
      </c>
      <c r="E134" s="38"/>
      <c r="F134" s="38"/>
      <c r="G134" s="38">
        <f t="shared" si="64"/>
        <v>0</v>
      </c>
      <c r="H134" s="38"/>
      <c r="I134" s="38"/>
      <c r="J134" s="38">
        <f t="shared" si="65"/>
        <v>0</v>
      </c>
      <c r="K134" s="38">
        <v>2380</v>
      </c>
      <c r="L134" s="38">
        <v>2380</v>
      </c>
      <c r="M134" s="38">
        <f t="shared" si="66"/>
        <v>0</v>
      </c>
      <c r="N134" s="38">
        <v>0</v>
      </c>
      <c r="O134" s="38">
        <v>0</v>
      </c>
      <c r="P134" s="38">
        <f t="shared" si="67"/>
        <v>0</v>
      </c>
      <c r="Q134" s="38"/>
      <c r="R134" s="38"/>
      <c r="S134" s="38">
        <f t="shared" si="68"/>
        <v>0</v>
      </c>
      <c r="T134" s="38"/>
      <c r="U134" s="38"/>
      <c r="V134" s="38">
        <f t="shared" si="69"/>
        <v>0</v>
      </c>
      <c r="W134" s="38"/>
      <c r="X134" s="38"/>
      <c r="Y134" s="38">
        <f t="shared" si="70"/>
        <v>0</v>
      </c>
      <c r="Z134" s="38"/>
      <c r="AA134" s="38"/>
      <c r="AB134" s="38">
        <f t="shared" si="71"/>
        <v>0</v>
      </c>
    </row>
    <row r="135" spans="1:187" s="32" customFormat="1" ht="47.25" x14ac:dyDescent="0.25">
      <c r="A135" s="37" t="s">
        <v>128</v>
      </c>
      <c r="B135" s="38">
        <f t="shared" si="63"/>
        <v>1540</v>
      </c>
      <c r="C135" s="38">
        <f t="shared" si="63"/>
        <v>1540</v>
      </c>
      <c r="D135" s="38">
        <f t="shared" si="63"/>
        <v>0</v>
      </c>
      <c r="E135" s="38"/>
      <c r="F135" s="38"/>
      <c r="G135" s="38">
        <f t="shared" si="64"/>
        <v>0</v>
      </c>
      <c r="H135" s="38"/>
      <c r="I135" s="38"/>
      <c r="J135" s="38">
        <f t="shared" si="65"/>
        <v>0</v>
      </c>
      <c r="K135" s="38">
        <v>0</v>
      </c>
      <c r="L135" s="38">
        <v>0</v>
      </c>
      <c r="M135" s="38">
        <f t="shared" si="66"/>
        <v>0</v>
      </c>
      <c r="N135" s="38">
        <v>1540</v>
      </c>
      <c r="O135" s="38">
        <v>1540</v>
      </c>
      <c r="P135" s="38">
        <f t="shared" si="67"/>
        <v>0</v>
      </c>
      <c r="Q135" s="38"/>
      <c r="R135" s="38"/>
      <c r="S135" s="38">
        <f t="shared" si="68"/>
        <v>0</v>
      </c>
      <c r="T135" s="38"/>
      <c r="U135" s="38"/>
      <c r="V135" s="38">
        <f t="shared" si="69"/>
        <v>0</v>
      </c>
      <c r="W135" s="38"/>
      <c r="X135" s="38"/>
      <c r="Y135" s="38">
        <f t="shared" si="70"/>
        <v>0</v>
      </c>
      <c r="Z135" s="38"/>
      <c r="AA135" s="38"/>
      <c r="AB135" s="38">
        <f t="shared" si="71"/>
        <v>0</v>
      </c>
    </row>
    <row r="136" spans="1:187" s="32" customFormat="1" ht="47.25" x14ac:dyDescent="0.25">
      <c r="A136" s="37" t="s">
        <v>129</v>
      </c>
      <c r="B136" s="38">
        <f t="shared" si="63"/>
        <v>1399</v>
      </c>
      <c r="C136" s="38">
        <f t="shared" si="63"/>
        <v>1399</v>
      </c>
      <c r="D136" s="38">
        <f t="shared" si="63"/>
        <v>0</v>
      </c>
      <c r="E136" s="38"/>
      <c r="F136" s="38"/>
      <c r="G136" s="38">
        <f t="shared" si="64"/>
        <v>0</v>
      </c>
      <c r="H136" s="38"/>
      <c r="I136" s="38"/>
      <c r="J136" s="38">
        <f t="shared" si="65"/>
        <v>0</v>
      </c>
      <c r="K136" s="38">
        <v>0</v>
      </c>
      <c r="L136" s="38">
        <v>0</v>
      </c>
      <c r="M136" s="38">
        <f t="shared" si="66"/>
        <v>0</v>
      </c>
      <c r="N136" s="38">
        <v>1399</v>
      </c>
      <c r="O136" s="38">
        <v>1399</v>
      </c>
      <c r="P136" s="38">
        <f t="shared" si="67"/>
        <v>0</v>
      </c>
      <c r="Q136" s="38"/>
      <c r="R136" s="38"/>
      <c r="S136" s="38">
        <f t="shared" si="68"/>
        <v>0</v>
      </c>
      <c r="T136" s="38"/>
      <c r="U136" s="38"/>
      <c r="V136" s="38">
        <f t="shared" si="69"/>
        <v>0</v>
      </c>
      <c r="W136" s="38"/>
      <c r="X136" s="38"/>
      <c r="Y136" s="38">
        <f t="shared" si="70"/>
        <v>0</v>
      </c>
      <c r="Z136" s="38"/>
      <c r="AA136" s="38"/>
      <c r="AB136" s="38">
        <f t="shared" si="71"/>
        <v>0</v>
      </c>
    </row>
    <row r="137" spans="1:187" s="32" customFormat="1" x14ac:dyDescent="0.25">
      <c r="A137" s="37" t="s">
        <v>130</v>
      </c>
      <c r="B137" s="38">
        <f t="shared" si="63"/>
        <v>5210</v>
      </c>
      <c r="C137" s="38">
        <f t="shared" si="63"/>
        <v>5210</v>
      </c>
      <c r="D137" s="38">
        <f t="shared" si="63"/>
        <v>0</v>
      </c>
      <c r="E137" s="38"/>
      <c r="F137" s="38"/>
      <c r="G137" s="38">
        <f t="shared" si="64"/>
        <v>0</v>
      </c>
      <c r="H137" s="38"/>
      <c r="I137" s="38"/>
      <c r="J137" s="38">
        <f t="shared" si="65"/>
        <v>0</v>
      </c>
      <c r="K137" s="38">
        <v>0</v>
      </c>
      <c r="L137" s="38">
        <v>0</v>
      </c>
      <c r="M137" s="38">
        <f t="shared" si="66"/>
        <v>0</v>
      </c>
      <c r="N137" s="38">
        <v>0</v>
      </c>
      <c r="O137" s="38">
        <v>0</v>
      </c>
      <c r="P137" s="38">
        <f t="shared" si="67"/>
        <v>0</v>
      </c>
      <c r="Q137" s="38">
        <v>5210</v>
      </c>
      <c r="R137" s="38">
        <v>5210</v>
      </c>
      <c r="S137" s="38">
        <f t="shared" si="68"/>
        <v>0</v>
      </c>
      <c r="T137" s="38"/>
      <c r="U137" s="38"/>
      <c r="V137" s="38">
        <f t="shared" si="69"/>
        <v>0</v>
      </c>
      <c r="W137" s="38"/>
      <c r="X137" s="38"/>
      <c r="Y137" s="38">
        <f t="shared" si="70"/>
        <v>0</v>
      </c>
      <c r="Z137" s="38"/>
      <c r="AA137" s="38"/>
      <c r="AB137" s="38">
        <f t="shared" si="71"/>
        <v>0</v>
      </c>
    </row>
    <row r="138" spans="1:187" s="32" customFormat="1" x14ac:dyDescent="0.25">
      <c r="A138" s="30" t="s">
        <v>48</v>
      </c>
      <c r="B138" s="31">
        <f t="shared" si="63"/>
        <v>103490</v>
      </c>
      <c r="C138" s="31">
        <f t="shared" si="63"/>
        <v>170906</v>
      </c>
      <c r="D138" s="31">
        <f t="shared" si="63"/>
        <v>67416</v>
      </c>
      <c r="E138" s="31">
        <f t="shared" ref="E138:AA138" si="134">SUM(E139,E143,E147)</f>
        <v>0</v>
      </c>
      <c r="F138" s="31">
        <f t="shared" si="134"/>
        <v>0</v>
      </c>
      <c r="G138" s="31">
        <f t="shared" si="64"/>
        <v>0</v>
      </c>
      <c r="H138" s="31">
        <f t="shared" ref="H138" si="135">SUM(H139,H143,H147)</f>
        <v>0</v>
      </c>
      <c r="I138" s="31">
        <f t="shared" si="134"/>
        <v>0</v>
      </c>
      <c r="J138" s="31">
        <f t="shared" si="65"/>
        <v>0</v>
      </c>
      <c r="K138" s="31">
        <f t="shared" ref="K138" si="136">SUM(K139,K143,K147)</f>
        <v>0</v>
      </c>
      <c r="L138" s="31">
        <f t="shared" si="134"/>
        <v>5342</v>
      </c>
      <c r="M138" s="31">
        <f t="shared" si="66"/>
        <v>5342</v>
      </c>
      <c r="N138" s="31">
        <f t="shared" ref="N138" si="137">SUM(N139,N143,N147)</f>
        <v>0</v>
      </c>
      <c r="O138" s="31">
        <f t="shared" si="134"/>
        <v>0</v>
      </c>
      <c r="P138" s="31">
        <f t="shared" si="67"/>
        <v>0</v>
      </c>
      <c r="Q138" s="31">
        <f t="shared" ref="Q138" si="138">SUM(Q139,Q143,Q147)</f>
        <v>103490</v>
      </c>
      <c r="R138" s="31">
        <f t="shared" si="134"/>
        <v>165564</v>
      </c>
      <c r="S138" s="31">
        <f t="shared" si="68"/>
        <v>62074</v>
      </c>
      <c r="T138" s="31">
        <f t="shared" ref="T138" si="139">SUM(T139,T143,T147)</f>
        <v>0</v>
      </c>
      <c r="U138" s="31">
        <f t="shared" si="134"/>
        <v>0</v>
      </c>
      <c r="V138" s="31">
        <f t="shared" si="69"/>
        <v>0</v>
      </c>
      <c r="W138" s="31">
        <f t="shared" ref="W138" si="140">SUM(W139,W143,W147)</f>
        <v>0</v>
      </c>
      <c r="X138" s="31">
        <f t="shared" si="134"/>
        <v>0</v>
      </c>
      <c r="Y138" s="31">
        <f t="shared" si="70"/>
        <v>0</v>
      </c>
      <c r="Z138" s="31">
        <f t="shared" ref="Z138" si="141">SUM(Z139,Z143,Z147)</f>
        <v>0</v>
      </c>
      <c r="AA138" s="31">
        <f t="shared" si="134"/>
        <v>0</v>
      </c>
      <c r="AB138" s="31">
        <f t="shared" si="71"/>
        <v>0</v>
      </c>
    </row>
    <row r="139" spans="1:187" s="32" customFormat="1" x14ac:dyDescent="0.25">
      <c r="A139" s="30" t="s">
        <v>84</v>
      </c>
      <c r="B139" s="31">
        <f t="shared" si="63"/>
        <v>13339</v>
      </c>
      <c r="C139" s="31">
        <f t="shared" si="63"/>
        <v>13339</v>
      </c>
      <c r="D139" s="31">
        <f t="shared" si="63"/>
        <v>0</v>
      </c>
      <c r="E139" s="31">
        <f t="shared" ref="E139:AA139" si="142">SUM(E140:E142)</f>
        <v>0</v>
      </c>
      <c r="F139" s="31">
        <f t="shared" si="142"/>
        <v>0</v>
      </c>
      <c r="G139" s="31">
        <f t="shared" si="64"/>
        <v>0</v>
      </c>
      <c r="H139" s="31">
        <f t="shared" ref="H139" si="143">SUM(H140:H142)</f>
        <v>0</v>
      </c>
      <c r="I139" s="31">
        <f t="shared" si="142"/>
        <v>0</v>
      </c>
      <c r="J139" s="31">
        <f t="shared" si="65"/>
        <v>0</v>
      </c>
      <c r="K139" s="31">
        <f t="shared" ref="K139" si="144">SUM(K140:K142)</f>
        <v>0</v>
      </c>
      <c r="L139" s="31">
        <f t="shared" si="142"/>
        <v>0</v>
      </c>
      <c r="M139" s="31">
        <f t="shared" si="66"/>
        <v>0</v>
      </c>
      <c r="N139" s="31">
        <f t="shared" ref="N139" si="145">SUM(N140:N142)</f>
        <v>0</v>
      </c>
      <c r="O139" s="31">
        <f t="shared" si="142"/>
        <v>0</v>
      </c>
      <c r="P139" s="31">
        <f t="shared" si="67"/>
        <v>0</v>
      </c>
      <c r="Q139" s="31">
        <f t="shared" ref="Q139" si="146">SUM(Q140:Q142)</f>
        <v>13339</v>
      </c>
      <c r="R139" s="31">
        <f t="shared" si="142"/>
        <v>13339</v>
      </c>
      <c r="S139" s="31">
        <f t="shared" si="68"/>
        <v>0</v>
      </c>
      <c r="T139" s="31">
        <f t="shared" ref="T139" si="147">SUM(T140:T142)</f>
        <v>0</v>
      </c>
      <c r="U139" s="31">
        <f t="shared" si="142"/>
        <v>0</v>
      </c>
      <c r="V139" s="31">
        <f t="shared" si="69"/>
        <v>0</v>
      </c>
      <c r="W139" s="31">
        <f t="shared" ref="W139" si="148">SUM(W140:W142)</f>
        <v>0</v>
      </c>
      <c r="X139" s="31">
        <f t="shared" si="142"/>
        <v>0</v>
      </c>
      <c r="Y139" s="31">
        <f t="shared" si="70"/>
        <v>0</v>
      </c>
      <c r="Z139" s="31">
        <f t="shared" ref="Z139" si="149">SUM(Z140:Z142)</f>
        <v>0</v>
      </c>
      <c r="AA139" s="31">
        <f t="shared" si="142"/>
        <v>0</v>
      </c>
      <c r="AB139" s="31">
        <f t="shared" si="71"/>
        <v>0</v>
      </c>
    </row>
    <row r="140" spans="1:187" s="32" customFormat="1" ht="31.5" x14ac:dyDescent="0.25">
      <c r="A140" s="37" t="s">
        <v>131</v>
      </c>
      <c r="B140" s="38">
        <f t="shared" si="63"/>
        <v>10201</v>
      </c>
      <c r="C140" s="38">
        <f t="shared" si="63"/>
        <v>10201</v>
      </c>
      <c r="D140" s="38">
        <f t="shared" si="63"/>
        <v>0</v>
      </c>
      <c r="E140" s="38"/>
      <c r="F140" s="38"/>
      <c r="G140" s="38">
        <f t="shared" si="64"/>
        <v>0</v>
      </c>
      <c r="H140" s="38"/>
      <c r="I140" s="38"/>
      <c r="J140" s="38">
        <f t="shared" si="65"/>
        <v>0</v>
      </c>
      <c r="K140" s="38"/>
      <c r="L140" s="38"/>
      <c r="M140" s="38">
        <f t="shared" si="66"/>
        <v>0</v>
      </c>
      <c r="N140" s="38"/>
      <c r="O140" s="38"/>
      <c r="P140" s="38">
        <f t="shared" si="67"/>
        <v>0</v>
      </c>
      <c r="Q140" s="38">
        <v>10201</v>
      </c>
      <c r="R140" s="38">
        <v>10201</v>
      </c>
      <c r="S140" s="38">
        <f t="shared" si="68"/>
        <v>0</v>
      </c>
      <c r="T140" s="38"/>
      <c r="U140" s="38"/>
      <c r="V140" s="38">
        <f t="shared" si="69"/>
        <v>0</v>
      </c>
      <c r="W140" s="38"/>
      <c r="X140" s="38"/>
      <c r="Y140" s="38">
        <f t="shared" si="70"/>
        <v>0</v>
      </c>
      <c r="Z140" s="38"/>
      <c r="AA140" s="38"/>
      <c r="AB140" s="38">
        <f t="shared" si="71"/>
        <v>0</v>
      </c>
    </row>
    <row r="141" spans="1:187" s="32" customFormat="1" ht="31.5" x14ac:dyDescent="0.25">
      <c r="A141" s="37" t="s">
        <v>132</v>
      </c>
      <c r="B141" s="38">
        <f t="shared" si="63"/>
        <v>1836</v>
      </c>
      <c r="C141" s="38">
        <f t="shared" si="63"/>
        <v>1836</v>
      </c>
      <c r="D141" s="38">
        <f t="shared" si="63"/>
        <v>0</v>
      </c>
      <c r="E141" s="38"/>
      <c r="F141" s="38"/>
      <c r="G141" s="38">
        <f t="shared" si="64"/>
        <v>0</v>
      </c>
      <c r="H141" s="38"/>
      <c r="I141" s="38"/>
      <c r="J141" s="38">
        <f t="shared" si="65"/>
        <v>0</v>
      </c>
      <c r="K141" s="38"/>
      <c r="L141" s="38"/>
      <c r="M141" s="38">
        <f t="shared" si="66"/>
        <v>0</v>
      </c>
      <c r="N141" s="38"/>
      <c r="O141" s="38"/>
      <c r="P141" s="38">
        <f t="shared" si="67"/>
        <v>0</v>
      </c>
      <c r="Q141" s="38">
        <v>1836</v>
      </c>
      <c r="R141" s="38">
        <v>1836</v>
      </c>
      <c r="S141" s="38">
        <f t="shared" si="68"/>
        <v>0</v>
      </c>
      <c r="T141" s="38"/>
      <c r="U141" s="38"/>
      <c r="V141" s="38">
        <f t="shared" si="69"/>
        <v>0</v>
      </c>
      <c r="W141" s="38"/>
      <c r="X141" s="38"/>
      <c r="Y141" s="38">
        <f t="shared" si="70"/>
        <v>0</v>
      </c>
      <c r="Z141" s="38"/>
      <c r="AA141" s="38"/>
      <c r="AB141" s="38">
        <f t="shared" si="71"/>
        <v>0</v>
      </c>
    </row>
    <row r="142" spans="1:187" s="32" customFormat="1" ht="31.5" x14ac:dyDescent="0.25">
      <c r="A142" s="37" t="s">
        <v>133</v>
      </c>
      <c r="B142" s="38">
        <f t="shared" si="63"/>
        <v>1302</v>
      </c>
      <c r="C142" s="38">
        <f t="shared" si="63"/>
        <v>1302</v>
      </c>
      <c r="D142" s="38">
        <f t="shared" si="63"/>
        <v>0</v>
      </c>
      <c r="E142" s="38"/>
      <c r="F142" s="38"/>
      <c r="G142" s="38">
        <f t="shared" si="64"/>
        <v>0</v>
      </c>
      <c r="H142" s="38"/>
      <c r="I142" s="38"/>
      <c r="J142" s="38">
        <f t="shared" si="65"/>
        <v>0</v>
      </c>
      <c r="K142" s="38"/>
      <c r="L142" s="38"/>
      <c r="M142" s="38">
        <f t="shared" si="66"/>
        <v>0</v>
      </c>
      <c r="N142" s="38"/>
      <c r="O142" s="38"/>
      <c r="P142" s="38">
        <f t="shared" si="67"/>
        <v>0</v>
      </c>
      <c r="Q142" s="38">
        <v>1302</v>
      </c>
      <c r="R142" s="38">
        <v>1302</v>
      </c>
      <c r="S142" s="38">
        <f t="shared" si="68"/>
        <v>0</v>
      </c>
      <c r="T142" s="38"/>
      <c r="U142" s="38"/>
      <c r="V142" s="38">
        <f t="shared" si="69"/>
        <v>0</v>
      </c>
      <c r="W142" s="38"/>
      <c r="X142" s="38"/>
      <c r="Y142" s="38">
        <f t="shared" si="70"/>
        <v>0</v>
      </c>
      <c r="Z142" s="38"/>
      <c r="AA142" s="38"/>
      <c r="AB142" s="38">
        <f t="shared" si="71"/>
        <v>0</v>
      </c>
    </row>
    <row r="143" spans="1:187" s="32" customFormat="1" ht="31.5" x14ac:dyDescent="0.25">
      <c r="A143" s="30" t="s">
        <v>90</v>
      </c>
      <c r="B143" s="31">
        <f t="shared" si="63"/>
        <v>25218</v>
      </c>
      <c r="C143" s="31">
        <f t="shared" si="63"/>
        <v>92634</v>
      </c>
      <c r="D143" s="31">
        <f t="shared" si="63"/>
        <v>67416</v>
      </c>
      <c r="E143" s="31">
        <f t="shared" ref="E143:AA143" si="150">SUM(E144:E146)</f>
        <v>0</v>
      </c>
      <c r="F143" s="31">
        <f t="shared" si="150"/>
        <v>0</v>
      </c>
      <c r="G143" s="31">
        <f t="shared" si="64"/>
        <v>0</v>
      </c>
      <c r="H143" s="31">
        <f t="shared" ref="H143" si="151">SUM(H144:H146)</f>
        <v>0</v>
      </c>
      <c r="I143" s="31">
        <f t="shared" si="150"/>
        <v>0</v>
      </c>
      <c r="J143" s="31">
        <f t="shared" si="65"/>
        <v>0</v>
      </c>
      <c r="K143" s="31">
        <f t="shared" ref="K143" si="152">SUM(K144:K146)</f>
        <v>0</v>
      </c>
      <c r="L143" s="31">
        <f t="shared" si="150"/>
        <v>5342</v>
      </c>
      <c r="M143" s="31">
        <f t="shared" si="66"/>
        <v>5342</v>
      </c>
      <c r="N143" s="31">
        <f t="shared" ref="N143" si="153">SUM(N144:N146)</f>
        <v>0</v>
      </c>
      <c r="O143" s="31">
        <f t="shared" si="150"/>
        <v>0</v>
      </c>
      <c r="P143" s="31">
        <f t="shared" si="67"/>
        <v>0</v>
      </c>
      <c r="Q143" s="31">
        <f t="shared" ref="Q143" si="154">SUM(Q144:Q146)</f>
        <v>25218</v>
      </c>
      <c r="R143" s="31">
        <f t="shared" si="150"/>
        <v>87292</v>
      </c>
      <c r="S143" s="31">
        <f t="shared" si="68"/>
        <v>62074</v>
      </c>
      <c r="T143" s="31">
        <f t="shared" ref="T143" si="155">SUM(T144:T146)</f>
        <v>0</v>
      </c>
      <c r="U143" s="31">
        <f t="shared" si="150"/>
        <v>0</v>
      </c>
      <c r="V143" s="31">
        <f t="shared" si="69"/>
        <v>0</v>
      </c>
      <c r="W143" s="31">
        <f t="shared" ref="W143" si="156">SUM(W144:W146)</f>
        <v>0</v>
      </c>
      <c r="X143" s="31">
        <f t="shared" si="150"/>
        <v>0</v>
      </c>
      <c r="Y143" s="31">
        <f t="shared" si="70"/>
        <v>0</v>
      </c>
      <c r="Z143" s="31">
        <f t="shared" ref="Z143" si="157">SUM(Z144:Z146)</f>
        <v>0</v>
      </c>
      <c r="AA143" s="31">
        <f t="shared" si="150"/>
        <v>0</v>
      </c>
      <c r="AB143" s="31">
        <f t="shared" si="71"/>
        <v>0</v>
      </c>
    </row>
    <row r="144" spans="1:187" s="32" customFormat="1" ht="47.25" x14ac:dyDescent="0.25">
      <c r="A144" s="37" t="s">
        <v>134</v>
      </c>
      <c r="B144" s="38">
        <f t="shared" si="63"/>
        <v>12272</v>
      </c>
      <c r="C144" s="38">
        <f t="shared" si="63"/>
        <v>79688</v>
      </c>
      <c r="D144" s="38">
        <f t="shared" si="63"/>
        <v>67416</v>
      </c>
      <c r="E144" s="38">
        <v>0</v>
      </c>
      <c r="F144" s="38">
        <v>0</v>
      </c>
      <c r="G144" s="38">
        <f t="shared" si="64"/>
        <v>0</v>
      </c>
      <c r="H144" s="38"/>
      <c r="I144" s="38"/>
      <c r="J144" s="38">
        <f t="shared" si="65"/>
        <v>0</v>
      </c>
      <c r="K144" s="38">
        <v>0</v>
      </c>
      <c r="L144" s="38">
        <v>5342</v>
      </c>
      <c r="M144" s="38">
        <f t="shared" si="66"/>
        <v>5342</v>
      </c>
      <c r="N144" s="38"/>
      <c r="O144" s="38"/>
      <c r="P144" s="38">
        <f t="shared" si="67"/>
        <v>0</v>
      </c>
      <c r="Q144" s="38">
        <f>2122+1596+3531+3336+1687</f>
        <v>12272</v>
      </c>
      <c r="R144" s="38">
        <f>2122+1596+3531+3336+1687+13035+15991+14275+13062+11053-5342</f>
        <v>74346</v>
      </c>
      <c r="S144" s="38">
        <f t="shared" si="68"/>
        <v>62074</v>
      </c>
      <c r="T144" s="38"/>
      <c r="U144" s="38"/>
      <c r="V144" s="38">
        <f t="shared" si="69"/>
        <v>0</v>
      </c>
      <c r="W144" s="38"/>
      <c r="X144" s="38"/>
      <c r="Y144" s="38">
        <f t="shared" si="70"/>
        <v>0</v>
      </c>
      <c r="Z144" s="38"/>
      <c r="AA144" s="38"/>
      <c r="AB144" s="38">
        <f t="shared" si="71"/>
        <v>0</v>
      </c>
    </row>
    <row r="145" spans="1:187" s="32" customFormat="1" ht="31.5" x14ac:dyDescent="0.25">
      <c r="A145" s="37" t="s">
        <v>135</v>
      </c>
      <c r="B145" s="38">
        <f t="shared" si="63"/>
        <v>3905</v>
      </c>
      <c r="C145" s="38">
        <f t="shared" si="63"/>
        <v>3905</v>
      </c>
      <c r="D145" s="38">
        <f t="shared" si="63"/>
        <v>0</v>
      </c>
      <c r="E145" s="38"/>
      <c r="F145" s="38"/>
      <c r="G145" s="38">
        <f t="shared" si="64"/>
        <v>0</v>
      </c>
      <c r="H145" s="38"/>
      <c r="I145" s="38"/>
      <c r="J145" s="38">
        <f t="shared" si="65"/>
        <v>0</v>
      </c>
      <c r="K145" s="38"/>
      <c r="L145" s="38"/>
      <c r="M145" s="38">
        <f t="shared" si="66"/>
        <v>0</v>
      </c>
      <c r="N145" s="38"/>
      <c r="O145" s="38"/>
      <c r="P145" s="38">
        <f t="shared" si="67"/>
        <v>0</v>
      </c>
      <c r="Q145" s="38">
        <v>3905</v>
      </c>
      <c r="R145" s="38">
        <v>3905</v>
      </c>
      <c r="S145" s="38">
        <f t="shared" si="68"/>
        <v>0</v>
      </c>
      <c r="T145" s="38"/>
      <c r="U145" s="38"/>
      <c r="V145" s="38">
        <f t="shared" si="69"/>
        <v>0</v>
      </c>
      <c r="W145" s="38"/>
      <c r="X145" s="38"/>
      <c r="Y145" s="38">
        <f t="shared" si="70"/>
        <v>0</v>
      </c>
      <c r="Z145" s="38"/>
      <c r="AA145" s="38"/>
      <c r="AB145" s="38">
        <f t="shared" si="71"/>
        <v>0</v>
      </c>
    </row>
    <row r="146" spans="1:187" s="32" customFormat="1" x14ac:dyDescent="0.25">
      <c r="A146" s="37" t="s">
        <v>136</v>
      </c>
      <c r="B146" s="38">
        <f t="shared" si="63"/>
        <v>9041</v>
      </c>
      <c r="C146" s="38">
        <f t="shared" si="63"/>
        <v>9041</v>
      </c>
      <c r="D146" s="38">
        <f t="shared" si="63"/>
        <v>0</v>
      </c>
      <c r="E146" s="38"/>
      <c r="F146" s="38"/>
      <c r="G146" s="38">
        <f t="shared" si="64"/>
        <v>0</v>
      </c>
      <c r="H146" s="38"/>
      <c r="I146" s="38"/>
      <c r="J146" s="38">
        <f t="shared" si="65"/>
        <v>0</v>
      </c>
      <c r="K146" s="38"/>
      <c r="L146" s="38"/>
      <c r="M146" s="38">
        <f t="shared" si="66"/>
        <v>0</v>
      </c>
      <c r="N146" s="38"/>
      <c r="O146" s="38"/>
      <c r="P146" s="38">
        <f t="shared" si="67"/>
        <v>0</v>
      </c>
      <c r="Q146" s="38">
        <f>11170-2129</f>
        <v>9041</v>
      </c>
      <c r="R146" s="38">
        <f>11170-2129</f>
        <v>9041</v>
      </c>
      <c r="S146" s="38">
        <f t="shared" si="68"/>
        <v>0</v>
      </c>
      <c r="T146" s="38"/>
      <c r="U146" s="38"/>
      <c r="V146" s="38">
        <f t="shared" si="69"/>
        <v>0</v>
      </c>
      <c r="W146" s="38"/>
      <c r="X146" s="38"/>
      <c r="Y146" s="38">
        <f t="shared" si="70"/>
        <v>0</v>
      </c>
      <c r="Z146" s="38"/>
      <c r="AA146" s="38"/>
      <c r="AB146" s="38">
        <f t="shared" si="71"/>
        <v>0</v>
      </c>
    </row>
    <row r="147" spans="1:187" s="32" customFormat="1" x14ac:dyDescent="0.25">
      <c r="A147" s="30" t="s">
        <v>125</v>
      </c>
      <c r="B147" s="31">
        <f t="shared" si="63"/>
        <v>64933</v>
      </c>
      <c r="C147" s="31">
        <f t="shared" si="63"/>
        <v>64933</v>
      </c>
      <c r="D147" s="31">
        <f t="shared" si="63"/>
        <v>0</v>
      </c>
      <c r="E147" s="31">
        <f t="shared" ref="E147" si="158">SUM(E148:E153)</f>
        <v>0</v>
      </c>
      <c r="F147" s="31">
        <f t="shared" ref="F147:AA147" si="159">SUM(F148:F153)</f>
        <v>0</v>
      </c>
      <c r="G147" s="31">
        <f t="shared" si="64"/>
        <v>0</v>
      </c>
      <c r="H147" s="31">
        <f t="shared" ref="H147" si="160">SUM(H148:H153)</f>
        <v>0</v>
      </c>
      <c r="I147" s="31">
        <f t="shared" si="159"/>
        <v>0</v>
      </c>
      <c r="J147" s="31">
        <f t="shared" si="65"/>
        <v>0</v>
      </c>
      <c r="K147" s="31">
        <f t="shared" ref="K147" si="161">SUM(K148:K153)</f>
        <v>0</v>
      </c>
      <c r="L147" s="31">
        <f t="shared" si="159"/>
        <v>0</v>
      </c>
      <c r="M147" s="31">
        <f t="shared" si="66"/>
        <v>0</v>
      </c>
      <c r="N147" s="31">
        <f t="shared" ref="N147" si="162">SUM(N148:N153)</f>
        <v>0</v>
      </c>
      <c r="O147" s="31">
        <f t="shared" si="159"/>
        <v>0</v>
      </c>
      <c r="P147" s="31">
        <f t="shared" si="67"/>
        <v>0</v>
      </c>
      <c r="Q147" s="31">
        <f t="shared" ref="Q147" si="163">SUM(Q148:Q153)</f>
        <v>64933</v>
      </c>
      <c r="R147" s="31">
        <f t="shared" si="159"/>
        <v>64933</v>
      </c>
      <c r="S147" s="31">
        <f t="shared" si="68"/>
        <v>0</v>
      </c>
      <c r="T147" s="31">
        <f t="shared" ref="T147" si="164">SUM(T148:T153)</f>
        <v>0</v>
      </c>
      <c r="U147" s="31">
        <f t="shared" si="159"/>
        <v>0</v>
      </c>
      <c r="V147" s="31">
        <f t="shared" si="69"/>
        <v>0</v>
      </c>
      <c r="W147" s="31">
        <f t="shared" ref="W147" si="165">SUM(W148:W153)</f>
        <v>0</v>
      </c>
      <c r="X147" s="31">
        <f t="shared" si="159"/>
        <v>0</v>
      </c>
      <c r="Y147" s="31">
        <f t="shared" si="70"/>
        <v>0</v>
      </c>
      <c r="Z147" s="31">
        <f t="shared" ref="Z147" si="166">SUM(Z148:Z153)</f>
        <v>0</v>
      </c>
      <c r="AA147" s="31">
        <f t="shared" si="159"/>
        <v>0</v>
      </c>
      <c r="AB147" s="31">
        <f t="shared" si="71"/>
        <v>0</v>
      </c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</row>
    <row r="148" spans="1:187" s="32" customFormat="1" x14ac:dyDescent="0.25">
      <c r="A148" s="37" t="s">
        <v>137</v>
      </c>
      <c r="B148" s="38">
        <f t="shared" si="63"/>
        <v>5848</v>
      </c>
      <c r="C148" s="38">
        <f t="shared" si="63"/>
        <v>5848</v>
      </c>
      <c r="D148" s="38">
        <f t="shared" si="63"/>
        <v>0</v>
      </c>
      <c r="E148" s="38"/>
      <c r="F148" s="38"/>
      <c r="G148" s="38">
        <f t="shared" si="64"/>
        <v>0</v>
      </c>
      <c r="H148" s="38"/>
      <c r="I148" s="38"/>
      <c r="J148" s="38">
        <f t="shared" si="65"/>
        <v>0</v>
      </c>
      <c r="K148" s="38"/>
      <c r="L148" s="38"/>
      <c r="M148" s="38">
        <f t="shared" si="66"/>
        <v>0</v>
      </c>
      <c r="N148" s="38"/>
      <c r="O148" s="38"/>
      <c r="P148" s="38">
        <f t="shared" si="67"/>
        <v>0</v>
      </c>
      <c r="Q148" s="38">
        <f>7366-1518</f>
        <v>5848</v>
      </c>
      <c r="R148" s="38">
        <f>7366-1518</f>
        <v>5848</v>
      </c>
      <c r="S148" s="38">
        <f t="shared" si="68"/>
        <v>0</v>
      </c>
      <c r="T148" s="38"/>
      <c r="U148" s="38"/>
      <c r="V148" s="38">
        <f t="shared" si="69"/>
        <v>0</v>
      </c>
      <c r="W148" s="38"/>
      <c r="X148" s="38"/>
      <c r="Y148" s="38">
        <f t="shared" si="70"/>
        <v>0</v>
      </c>
      <c r="Z148" s="38"/>
      <c r="AA148" s="38"/>
      <c r="AB148" s="38">
        <f t="shared" si="71"/>
        <v>0</v>
      </c>
    </row>
    <row r="149" spans="1:187" s="32" customFormat="1" ht="31.5" x14ac:dyDescent="0.25">
      <c r="A149" s="37" t="s">
        <v>138</v>
      </c>
      <c r="B149" s="38">
        <f t="shared" si="63"/>
        <v>28316</v>
      </c>
      <c r="C149" s="38">
        <f t="shared" si="63"/>
        <v>28316</v>
      </c>
      <c r="D149" s="38">
        <f t="shared" si="63"/>
        <v>0</v>
      </c>
      <c r="E149" s="38"/>
      <c r="F149" s="38"/>
      <c r="G149" s="38">
        <f t="shared" si="64"/>
        <v>0</v>
      </c>
      <c r="H149" s="38"/>
      <c r="I149" s="38"/>
      <c r="J149" s="38">
        <f t="shared" si="65"/>
        <v>0</v>
      </c>
      <c r="K149" s="38"/>
      <c r="L149" s="38"/>
      <c r="M149" s="38">
        <f t="shared" si="66"/>
        <v>0</v>
      </c>
      <c r="N149" s="38"/>
      <c r="O149" s="38"/>
      <c r="P149" s="38">
        <f t="shared" si="67"/>
        <v>0</v>
      </c>
      <c r="Q149" s="38">
        <v>28316</v>
      </c>
      <c r="R149" s="38">
        <v>28316</v>
      </c>
      <c r="S149" s="38">
        <f t="shared" si="68"/>
        <v>0</v>
      </c>
      <c r="T149" s="38"/>
      <c r="U149" s="38"/>
      <c r="V149" s="38">
        <f t="shared" si="69"/>
        <v>0</v>
      </c>
      <c r="W149" s="38"/>
      <c r="X149" s="38"/>
      <c r="Y149" s="38">
        <f t="shared" si="70"/>
        <v>0</v>
      </c>
      <c r="Z149" s="38"/>
      <c r="AA149" s="38"/>
      <c r="AB149" s="38">
        <f t="shared" si="71"/>
        <v>0</v>
      </c>
    </row>
    <row r="150" spans="1:187" s="32" customFormat="1" ht="31.5" x14ac:dyDescent="0.25">
      <c r="A150" s="37" t="s">
        <v>139</v>
      </c>
      <c r="B150" s="38">
        <f t="shared" si="63"/>
        <v>10006</v>
      </c>
      <c r="C150" s="38">
        <f t="shared" si="63"/>
        <v>10006</v>
      </c>
      <c r="D150" s="38">
        <f t="shared" si="63"/>
        <v>0</v>
      </c>
      <c r="E150" s="38"/>
      <c r="F150" s="38"/>
      <c r="G150" s="38">
        <f t="shared" si="64"/>
        <v>0</v>
      </c>
      <c r="H150" s="38"/>
      <c r="I150" s="38"/>
      <c r="J150" s="38">
        <f t="shared" si="65"/>
        <v>0</v>
      </c>
      <c r="K150" s="38"/>
      <c r="L150" s="38"/>
      <c r="M150" s="38">
        <f t="shared" si="66"/>
        <v>0</v>
      </c>
      <c r="N150" s="38"/>
      <c r="O150" s="38"/>
      <c r="P150" s="38">
        <f t="shared" si="67"/>
        <v>0</v>
      </c>
      <c r="Q150" s="38">
        <v>10006</v>
      </c>
      <c r="R150" s="38">
        <v>10006</v>
      </c>
      <c r="S150" s="38">
        <f t="shared" si="68"/>
        <v>0</v>
      </c>
      <c r="T150" s="38"/>
      <c r="U150" s="38"/>
      <c r="V150" s="38">
        <f t="shared" si="69"/>
        <v>0</v>
      </c>
      <c r="W150" s="38"/>
      <c r="X150" s="38"/>
      <c r="Y150" s="38">
        <f t="shared" si="70"/>
        <v>0</v>
      </c>
      <c r="Z150" s="38"/>
      <c r="AA150" s="38"/>
      <c r="AB150" s="38">
        <f t="shared" si="71"/>
        <v>0</v>
      </c>
    </row>
    <row r="151" spans="1:187" s="32" customFormat="1" ht="31.5" x14ac:dyDescent="0.25">
      <c r="A151" s="37" t="s">
        <v>140</v>
      </c>
      <c r="B151" s="38">
        <f t="shared" si="63"/>
        <v>4594</v>
      </c>
      <c r="C151" s="38">
        <f t="shared" si="63"/>
        <v>4594</v>
      </c>
      <c r="D151" s="38">
        <f t="shared" si="63"/>
        <v>0</v>
      </c>
      <c r="E151" s="38"/>
      <c r="F151" s="38"/>
      <c r="G151" s="38">
        <f t="shared" si="64"/>
        <v>0</v>
      </c>
      <c r="H151" s="38"/>
      <c r="I151" s="38"/>
      <c r="J151" s="38">
        <f t="shared" si="65"/>
        <v>0</v>
      </c>
      <c r="K151" s="38"/>
      <c r="L151" s="38"/>
      <c r="M151" s="38">
        <f t="shared" si="66"/>
        <v>0</v>
      </c>
      <c r="N151" s="38"/>
      <c r="O151" s="38"/>
      <c r="P151" s="38">
        <f t="shared" si="67"/>
        <v>0</v>
      </c>
      <c r="Q151" s="38">
        <v>4594</v>
      </c>
      <c r="R151" s="38">
        <v>4594</v>
      </c>
      <c r="S151" s="38">
        <f t="shared" si="68"/>
        <v>0</v>
      </c>
      <c r="T151" s="38"/>
      <c r="U151" s="38"/>
      <c r="V151" s="38">
        <f t="shared" si="69"/>
        <v>0</v>
      </c>
      <c r="W151" s="38"/>
      <c r="X151" s="38"/>
      <c r="Y151" s="38">
        <f t="shared" si="70"/>
        <v>0</v>
      </c>
      <c r="Z151" s="38"/>
      <c r="AA151" s="38"/>
      <c r="AB151" s="38">
        <f t="shared" si="71"/>
        <v>0</v>
      </c>
    </row>
    <row r="152" spans="1:187" s="32" customFormat="1" ht="31.5" x14ac:dyDescent="0.25">
      <c r="A152" s="37" t="s">
        <v>141</v>
      </c>
      <c r="B152" s="38">
        <f t="shared" si="63"/>
        <v>10006</v>
      </c>
      <c r="C152" s="38">
        <f t="shared" si="63"/>
        <v>10006</v>
      </c>
      <c r="D152" s="38">
        <f t="shared" si="63"/>
        <v>0</v>
      </c>
      <c r="E152" s="38"/>
      <c r="F152" s="38"/>
      <c r="G152" s="38">
        <f t="shared" si="64"/>
        <v>0</v>
      </c>
      <c r="H152" s="38"/>
      <c r="I152" s="38"/>
      <c r="J152" s="38">
        <f t="shared" si="65"/>
        <v>0</v>
      </c>
      <c r="K152" s="38"/>
      <c r="L152" s="38"/>
      <c r="M152" s="38">
        <f t="shared" si="66"/>
        <v>0</v>
      </c>
      <c r="N152" s="38"/>
      <c r="O152" s="38"/>
      <c r="P152" s="38">
        <f t="shared" si="67"/>
        <v>0</v>
      </c>
      <c r="Q152" s="38">
        <v>10006</v>
      </c>
      <c r="R152" s="38">
        <v>10006</v>
      </c>
      <c r="S152" s="38">
        <f t="shared" si="68"/>
        <v>0</v>
      </c>
      <c r="T152" s="38"/>
      <c r="U152" s="38"/>
      <c r="V152" s="38">
        <f t="shared" si="69"/>
        <v>0</v>
      </c>
      <c r="W152" s="38"/>
      <c r="X152" s="38"/>
      <c r="Y152" s="38">
        <f t="shared" si="70"/>
        <v>0</v>
      </c>
      <c r="Z152" s="38"/>
      <c r="AA152" s="38"/>
      <c r="AB152" s="38">
        <f t="shared" si="71"/>
        <v>0</v>
      </c>
    </row>
    <row r="153" spans="1:187" s="32" customFormat="1" ht="31.5" x14ac:dyDescent="0.25">
      <c r="A153" s="37" t="s">
        <v>142</v>
      </c>
      <c r="B153" s="38">
        <f t="shared" si="63"/>
        <v>6163</v>
      </c>
      <c r="C153" s="38">
        <f t="shared" si="63"/>
        <v>6163</v>
      </c>
      <c r="D153" s="38">
        <f t="shared" si="63"/>
        <v>0</v>
      </c>
      <c r="E153" s="38"/>
      <c r="F153" s="38"/>
      <c r="G153" s="38">
        <f t="shared" si="64"/>
        <v>0</v>
      </c>
      <c r="H153" s="38"/>
      <c r="I153" s="38"/>
      <c r="J153" s="38">
        <f t="shared" si="65"/>
        <v>0</v>
      </c>
      <c r="K153" s="38"/>
      <c r="L153" s="38"/>
      <c r="M153" s="38">
        <f t="shared" si="66"/>
        <v>0</v>
      </c>
      <c r="N153" s="38"/>
      <c r="O153" s="38"/>
      <c r="P153" s="38">
        <f t="shared" si="67"/>
        <v>0</v>
      </c>
      <c r="Q153" s="38">
        <v>6163</v>
      </c>
      <c r="R153" s="38">
        <v>6163</v>
      </c>
      <c r="S153" s="38">
        <f t="shared" si="68"/>
        <v>0</v>
      </c>
      <c r="T153" s="38"/>
      <c r="U153" s="38"/>
      <c r="V153" s="38">
        <f t="shared" si="69"/>
        <v>0</v>
      </c>
      <c r="W153" s="38"/>
      <c r="X153" s="38"/>
      <c r="Y153" s="38">
        <f t="shared" si="70"/>
        <v>0</v>
      </c>
      <c r="Z153" s="38"/>
      <c r="AA153" s="38"/>
      <c r="AB153" s="38">
        <f t="shared" si="71"/>
        <v>0</v>
      </c>
    </row>
    <row r="154" spans="1:187" s="32" customFormat="1" ht="31.5" x14ac:dyDescent="0.25">
      <c r="A154" s="30" t="s">
        <v>52</v>
      </c>
      <c r="B154" s="31">
        <f t="shared" si="63"/>
        <v>497547</v>
      </c>
      <c r="C154" s="31">
        <f t="shared" si="63"/>
        <v>526645</v>
      </c>
      <c r="D154" s="31">
        <f t="shared" si="63"/>
        <v>29098</v>
      </c>
      <c r="E154" s="31">
        <f t="shared" ref="E154:AB154" si="167">SUM(E155,E166,E183,E187,E194)</f>
        <v>0</v>
      </c>
      <c r="F154" s="31">
        <f t="shared" si="167"/>
        <v>0</v>
      </c>
      <c r="G154" s="31">
        <f t="shared" si="167"/>
        <v>0</v>
      </c>
      <c r="H154" s="31">
        <f t="shared" si="167"/>
        <v>0</v>
      </c>
      <c r="I154" s="31">
        <f t="shared" si="167"/>
        <v>0</v>
      </c>
      <c r="J154" s="31">
        <f t="shared" si="167"/>
        <v>0</v>
      </c>
      <c r="K154" s="31">
        <f t="shared" si="167"/>
        <v>0</v>
      </c>
      <c r="L154" s="31">
        <f t="shared" si="167"/>
        <v>0</v>
      </c>
      <c r="M154" s="31">
        <f t="shared" si="167"/>
        <v>0</v>
      </c>
      <c r="N154" s="31">
        <f t="shared" si="167"/>
        <v>250201</v>
      </c>
      <c r="O154" s="31">
        <f t="shared" si="167"/>
        <v>250201</v>
      </c>
      <c r="P154" s="31">
        <f t="shared" si="167"/>
        <v>0</v>
      </c>
      <c r="Q154" s="31">
        <f t="shared" si="167"/>
        <v>247346</v>
      </c>
      <c r="R154" s="31">
        <f t="shared" si="167"/>
        <v>274178</v>
      </c>
      <c r="S154" s="31">
        <f t="shared" si="167"/>
        <v>26832</v>
      </c>
      <c r="T154" s="31">
        <f t="shared" si="167"/>
        <v>0</v>
      </c>
      <c r="U154" s="31">
        <f t="shared" si="167"/>
        <v>0</v>
      </c>
      <c r="V154" s="31">
        <f t="shared" si="167"/>
        <v>0</v>
      </c>
      <c r="W154" s="31">
        <f t="shared" si="167"/>
        <v>0</v>
      </c>
      <c r="X154" s="31">
        <f t="shared" si="167"/>
        <v>2266</v>
      </c>
      <c r="Y154" s="31">
        <f t="shared" si="167"/>
        <v>2266</v>
      </c>
      <c r="Z154" s="31">
        <f t="shared" si="167"/>
        <v>0</v>
      </c>
      <c r="AA154" s="31">
        <f t="shared" si="167"/>
        <v>0</v>
      </c>
      <c r="AB154" s="31">
        <f t="shared" si="167"/>
        <v>0</v>
      </c>
    </row>
    <row r="155" spans="1:187" s="32" customFormat="1" x14ac:dyDescent="0.25">
      <c r="A155" s="30" t="s">
        <v>84</v>
      </c>
      <c r="B155" s="31">
        <f t="shared" ref="B155:D229" si="168">E155+H155+K155+N155+Q155+T155+W155+Z155</f>
        <v>121469</v>
      </c>
      <c r="C155" s="31">
        <f t="shared" si="168"/>
        <v>121469</v>
      </c>
      <c r="D155" s="31">
        <f t="shared" si="168"/>
        <v>0</v>
      </c>
      <c r="E155" s="31">
        <f>SUM(E156:E165)</f>
        <v>0</v>
      </c>
      <c r="F155" s="31">
        <f>SUM(F156:F165)</f>
        <v>0</v>
      </c>
      <c r="G155" s="31">
        <f t="shared" si="64"/>
        <v>0</v>
      </c>
      <c r="H155" s="31">
        <f>SUM(H156:H165)</f>
        <v>0</v>
      </c>
      <c r="I155" s="31">
        <f>SUM(I156:I165)</f>
        <v>0</v>
      </c>
      <c r="J155" s="31">
        <f t="shared" si="65"/>
        <v>0</v>
      </c>
      <c r="K155" s="31">
        <f>SUM(K156:K165)</f>
        <v>0</v>
      </c>
      <c r="L155" s="31">
        <f>SUM(L156:L165)</f>
        <v>0</v>
      </c>
      <c r="M155" s="31">
        <f t="shared" si="66"/>
        <v>0</v>
      </c>
      <c r="N155" s="31">
        <f>SUM(N156:N165)</f>
        <v>102471</v>
      </c>
      <c r="O155" s="31">
        <f>SUM(O156:O165)</f>
        <v>102471</v>
      </c>
      <c r="P155" s="31">
        <f t="shared" si="67"/>
        <v>0</v>
      </c>
      <c r="Q155" s="31">
        <f>SUM(Q156:Q165)</f>
        <v>18998</v>
      </c>
      <c r="R155" s="31">
        <f>SUM(R156:R165)</f>
        <v>18998</v>
      </c>
      <c r="S155" s="31">
        <f t="shared" si="68"/>
        <v>0</v>
      </c>
      <c r="T155" s="31">
        <f>SUM(T156:T165)</f>
        <v>0</v>
      </c>
      <c r="U155" s="31">
        <f>SUM(U156:U165)</f>
        <v>0</v>
      </c>
      <c r="V155" s="31">
        <f t="shared" si="69"/>
        <v>0</v>
      </c>
      <c r="W155" s="31">
        <f>SUM(W156:W165)</f>
        <v>0</v>
      </c>
      <c r="X155" s="31">
        <f>SUM(X156:X165)</f>
        <v>0</v>
      </c>
      <c r="Y155" s="31">
        <f t="shared" si="70"/>
        <v>0</v>
      </c>
      <c r="Z155" s="31">
        <f>SUM(Z156:Z165)</f>
        <v>0</v>
      </c>
      <c r="AA155" s="31">
        <f>SUM(AA156:AA165)</f>
        <v>0</v>
      </c>
      <c r="AB155" s="31">
        <f t="shared" si="71"/>
        <v>0</v>
      </c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</row>
    <row r="156" spans="1:187" s="32" customFormat="1" x14ac:dyDescent="0.25">
      <c r="A156" s="37" t="s">
        <v>143</v>
      </c>
      <c r="B156" s="38">
        <f t="shared" si="168"/>
        <v>720</v>
      </c>
      <c r="C156" s="38">
        <f t="shared" si="168"/>
        <v>720</v>
      </c>
      <c r="D156" s="38">
        <f t="shared" si="168"/>
        <v>0</v>
      </c>
      <c r="E156" s="38"/>
      <c r="F156" s="38"/>
      <c r="G156" s="38">
        <f t="shared" ref="G156:G230" si="169">F156-E156</f>
        <v>0</v>
      </c>
      <c r="H156" s="38"/>
      <c r="I156" s="38"/>
      <c r="J156" s="38">
        <f t="shared" ref="J156:J230" si="170">I156-H156</f>
        <v>0</v>
      </c>
      <c r="K156" s="38">
        <v>0</v>
      </c>
      <c r="L156" s="38">
        <v>0</v>
      </c>
      <c r="M156" s="38">
        <f t="shared" ref="M156:M230" si="171">L156-K156</f>
        <v>0</v>
      </c>
      <c r="N156" s="38">
        <v>0</v>
      </c>
      <c r="O156" s="38">
        <v>0</v>
      </c>
      <c r="P156" s="38">
        <f t="shared" ref="P156:P230" si="172">O156-N156</f>
        <v>0</v>
      </c>
      <c r="Q156" s="38">
        <v>720</v>
      </c>
      <c r="R156" s="38">
        <v>720</v>
      </c>
      <c r="S156" s="38">
        <f t="shared" ref="S156:S230" si="173">R156-Q156</f>
        <v>0</v>
      </c>
      <c r="T156" s="38"/>
      <c r="U156" s="38"/>
      <c r="V156" s="38">
        <f t="shared" ref="V156:V230" si="174">U156-T156</f>
        <v>0</v>
      </c>
      <c r="W156" s="38"/>
      <c r="X156" s="38"/>
      <c r="Y156" s="38">
        <f t="shared" ref="Y156:Y230" si="175">X156-W156</f>
        <v>0</v>
      </c>
      <c r="Z156" s="38"/>
      <c r="AA156" s="38"/>
      <c r="AB156" s="38">
        <f t="shared" ref="AB156:AB230" si="176">AA156-Z156</f>
        <v>0</v>
      </c>
    </row>
    <row r="157" spans="1:187" s="29" customFormat="1" ht="31.5" x14ac:dyDescent="0.25">
      <c r="A157" s="40" t="s">
        <v>144</v>
      </c>
      <c r="B157" s="42">
        <f t="shared" si="168"/>
        <v>1320</v>
      </c>
      <c r="C157" s="42">
        <f t="shared" si="168"/>
        <v>1320</v>
      </c>
      <c r="D157" s="42">
        <f t="shared" si="168"/>
        <v>0</v>
      </c>
      <c r="E157" s="42"/>
      <c r="F157" s="42"/>
      <c r="G157" s="42">
        <f t="shared" si="169"/>
        <v>0</v>
      </c>
      <c r="H157" s="42"/>
      <c r="I157" s="42"/>
      <c r="J157" s="42">
        <f t="shared" si="170"/>
        <v>0</v>
      </c>
      <c r="K157" s="42">
        <v>0</v>
      </c>
      <c r="L157" s="42">
        <v>0</v>
      </c>
      <c r="M157" s="42">
        <f t="shared" si="171"/>
        <v>0</v>
      </c>
      <c r="N157" s="42">
        <v>0</v>
      </c>
      <c r="O157" s="42">
        <v>0</v>
      </c>
      <c r="P157" s="42">
        <f t="shared" si="172"/>
        <v>0</v>
      </c>
      <c r="Q157" s="42">
        <v>1320</v>
      </c>
      <c r="R157" s="42">
        <v>1320</v>
      </c>
      <c r="S157" s="42">
        <f t="shared" si="173"/>
        <v>0</v>
      </c>
      <c r="T157" s="42"/>
      <c r="U157" s="42"/>
      <c r="V157" s="42">
        <f t="shared" si="174"/>
        <v>0</v>
      </c>
      <c r="W157" s="42"/>
      <c r="X157" s="42"/>
      <c r="Y157" s="42">
        <f t="shared" si="175"/>
        <v>0</v>
      </c>
      <c r="Z157" s="42"/>
      <c r="AA157" s="42"/>
      <c r="AB157" s="42">
        <f t="shared" si="176"/>
        <v>0</v>
      </c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</row>
    <row r="158" spans="1:187" s="29" customFormat="1" ht="31.5" x14ac:dyDescent="0.25">
      <c r="A158" s="40" t="s">
        <v>145</v>
      </c>
      <c r="B158" s="42">
        <f t="shared" si="168"/>
        <v>720</v>
      </c>
      <c r="C158" s="42">
        <f t="shared" si="168"/>
        <v>720</v>
      </c>
      <c r="D158" s="42">
        <f t="shared" si="168"/>
        <v>0</v>
      </c>
      <c r="E158" s="42"/>
      <c r="F158" s="42"/>
      <c r="G158" s="42">
        <f t="shared" si="169"/>
        <v>0</v>
      </c>
      <c r="H158" s="42"/>
      <c r="I158" s="42"/>
      <c r="J158" s="42">
        <f t="shared" si="170"/>
        <v>0</v>
      </c>
      <c r="K158" s="42">
        <v>0</v>
      </c>
      <c r="L158" s="42">
        <v>0</v>
      </c>
      <c r="M158" s="42">
        <f t="shared" si="171"/>
        <v>0</v>
      </c>
      <c r="N158" s="42">
        <v>0</v>
      </c>
      <c r="O158" s="42">
        <v>0</v>
      </c>
      <c r="P158" s="42">
        <f t="shared" si="172"/>
        <v>0</v>
      </c>
      <c r="Q158" s="42">
        <v>720</v>
      </c>
      <c r="R158" s="42">
        <v>720</v>
      </c>
      <c r="S158" s="42">
        <f t="shared" si="173"/>
        <v>0</v>
      </c>
      <c r="T158" s="42"/>
      <c r="U158" s="42"/>
      <c r="V158" s="42">
        <f t="shared" si="174"/>
        <v>0</v>
      </c>
      <c r="W158" s="42"/>
      <c r="X158" s="42"/>
      <c r="Y158" s="42">
        <f t="shared" si="175"/>
        <v>0</v>
      </c>
      <c r="Z158" s="42"/>
      <c r="AA158" s="42"/>
      <c r="AB158" s="42">
        <f t="shared" si="176"/>
        <v>0</v>
      </c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</row>
    <row r="159" spans="1:187" s="29" customFormat="1" ht="31.5" x14ac:dyDescent="0.25">
      <c r="A159" s="40" t="s">
        <v>146</v>
      </c>
      <c r="B159" s="42">
        <f t="shared" si="168"/>
        <v>12355</v>
      </c>
      <c r="C159" s="42">
        <f t="shared" si="168"/>
        <v>12355</v>
      </c>
      <c r="D159" s="42">
        <f t="shared" si="168"/>
        <v>0</v>
      </c>
      <c r="E159" s="42"/>
      <c r="F159" s="42"/>
      <c r="G159" s="42">
        <f t="shared" si="169"/>
        <v>0</v>
      </c>
      <c r="H159" s="42"/>
      <c r="I159" s="42"/>
      <c r="J159" s="42">
        <f t="shared" si="170"/>
        <v>0</v>
      </c>
      <c r="K159" s="42">
        <v>0</v>
      </c>
      <c r="L159" s="42">
        <v>0</v>
      </c>
      <c r="M159" s="42">
        <f t="shared" si="171"/>
        <v>0</v>
      </c>
      <c r="N159" s="42">
        <v>0</v>
      </c>
      <c r="O159" s="42">
        <v>0</v>
      </c>
      <c r="P159" s="42">
        <f t="shared" si="172"/>
        <v>0</v>
      </c>
      <c r="Q159" s="42">
        <v>12355</v>
      </c>
      <c r="R159" s="42">
        <v>12355</v>
      </c>
      <c r="S159" s="42">
        <f t="shared" si="173"/>
        <v>0</v>
      </c>
      <c r="T159" s="42"/>
      <c r="U159" s="42"/>
      <c r="V159" s="42">
        <f t="shared" si="174"/>
        <v>0</v>
      </c>
      <c r="W159" s="42"/>
      <c r="X159" s="42"/>
      <c r="Y159" s="42">
        <f t="shared" si="175"/>
        <v>0</v>
      </c>
      <c r="Z159" s="42"/>
      <c r="AA159" s="42"/>
      <c r="AB159" s="42">
        <f t="shared" si="176"/>
        <v>0</v>
      </c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</row>
    <row r="160" spans="1:187" s="29" customFormat="1" ht="47.25" x14ac:dyDescent="0.25">
      <c r="A160" s="40" t="s">
        <v>147</v>
      </c>
      <c r="B160" s="42">
        <f t="shared" si="168"/>
        <v>1889</v>
      </c>
      <c r="C160" s="42">
        <f t="shared" si="168"/>
        <v>1889</v>
      </c>
      <c r="D160" s="42">
        <f t="shared" si="168"/>
        <v>0</v>
      </c>
      <c r="E160" s="42"/>
      <c r="F160" s="42"/>
      <c r="G160" s="42">
        <f t="shared" si="169"/>
        <v>0</v>
      </c>
      <c r="H160" s="42"/>
      <c r="I160" s="42"/>
      <c r="J160" s="42">
        <f t="shared" si="170"/>
        <v>0</v>
      </c>
      <c r="K160" s="42">
        <v>0</v>
      </c>
      <c r="L160" s="42">
        <v>0</v>
      </c>
      <c r="M160" s="42">
        <f t="shared" si="171"/>
        <v>0</v>
      </c>
      <c r="N160" s="42">
        <v>0</v>
      </c>
      <c r="O160" s="42">
        <v>0</v>
      </c>
      <c r="P160" s="42">
        <f t="shared" si="172"/>
        <v>0</v>
      </c>
      <c r="Q160" s="42">
        <f>929+960</f>
        <v>1889</v>
      </c>
      <c r="R160" s="42">
        <f>929+960</f>
        <v>1889</v>
      </c>
      <c r="S160" s="42">
        <f t="shared" si="173"/>
        <v>0</v>
      </c>
      <c r="T160" s="42"/>
      <c r="U160" s="42"/>
      <c r="V160" s="42">
        <f t="shared" si="174"/>
        <v>0</v>
      </c>
      <c r="W160" s="42"/>
      <c r="X160" s="42"/>
      <c r="Y160" s="42">
        <f t="shared" si="175"/>
        <v>0</v>
      </c>
      <c r="Z160" s="42"/>
      <c r="AA160" s="42"/>
      <c r="AB160" s="42">
        <f t="shared" si="176"/>
        <v>0</v>
      </c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</row>
    <row r="161" spans="1:187" s="29" customFormat="1" ht="31.5" x14ac:dyDescent="0.25">
      <c r="A161" s="40" t="s">
        <v>148</v>
      </c>
      <c r="B161" s="42">
        <f t="shared" si="168"/>
        <v>1994</v>
      </c>
      <c r="C161" s="42">
        <f t="shared" si="168"/>
        <v>1994</v>
      </c>
      <c r="D161" s="42">
        <f t="shared" si="168"/>
        <v>0</v>
      </c>
      <c r="E161" s="42"/>
      <c r="F161" s="42"/>
      <c r="G161" s="42">
        <f t="shared" si="169"/>
        <v>0</v>
      </c>
      <c r="H161" s="42"/>
      <c r="I161" s="42"/>
      <c r="J161" s="42">
        <f t="shared" si="170"/>
        <v>0</v>
      </c>
      <c r="K161" s="42">
        <v>0</v>
      </c>
      <c r="L161" s="42">
        <v>0</v>
      </c>
      <c r="M161" s="42">
        <f t="shared" si="171"/>
        <v>0</v>
      </c>
      <c r="N161" s="42">
        <v>0</v>
      </c>
      <c r="O161" s="42">
        <v>0</v>
      </c>
      <c r="P161" s="42">
        <f t="shared" si="172"/>
        <v>0</v>
      </c>
      <c r="Q161" s="42">
        <v>1994</v>
      </c>
      <c r="R161" s="42">
        <v>1994</v>
      </c>
      <c r="S161" s="42">
        <f t="shared" si="173"/>
        <v>0</v>
      </c>
      <c r="T161" s="42"/>
      <c r="U161" s="42"/>
      <c r="V161" s="42">
        <f t="shared" si="174"/>
        <v>0</v>
      </c>
      <c r="W161" s="42"/>
      <c r="X161" s="42"/>
      <c r="Y161" s="42">
        <f t="shared" si="175"/>
        <v>0</v>
      </c>
      <c r="Z161" s="42"/>
      <c r="AA161" s="42"/>
      <c r="AB161" s="42">
        <f t="shared" si="176"/>
        <v>0</v>
      </c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  <c r="FF161" s="32"/>
      <c r="FG161" s="32"/>
      <c r="FH161" s="32"/>
      <c r="FI161" s="32"/>
      <c r="FJ161" s="32"/>
      <c r="FK161" s="32"/>
      <c r="FL161" s="32"/>
      <c r="FM161" s="32"/>
      <c r="FN161" s="32"/>
      <c r="FO161" s="32"/>
      <c r="FP161" s="32"/>
      <c r="FQ161" s="32"/>
      <c r="FR161" s="32"/>
      <c r="FS161" s="32"/>
      <c r="FT161" s="32"/>
      <c r="FU161" s="32"/>
      <c r="FV161" s="32"/>
      <c r="FW161" s="32"/>
      <c r="FX161" s="32"/>
      <c r="FY161" s="32"/>
      <c r="FZ161" s="32"/>
      <c r="GA161" s="32"/>
      <c r="GB161" s="32"/>
      <c r="GC161" s="32"/>
      <c r="GD161" s="32"/>
      <c r="GE161" s="32"/>
    </row>
    <row r="162" spans="1:187" s="32" customFormat="1" ht="47.25" x14ac:dyDescent="0.25">
      <c r="A162" s="40" t="s">
        <v>149</v>
      </c>
      <c r="B162" s="35">
        <f t="shared" si="168"/>
        <v>30000</v>
      </c>
      <c r="C162" s="35">
        <f t="shared" si="168"/>
        <v>30000</v>
      </c>
      <c r="D162" s="35">
        <f t="shared" si="168"/>
        <v>0</v>
      </c>
      <c r="E162" s="35"/>
      <c r="F162" s="35"/>
      <c r="G162" s="35">
        <f t="shared" si="169"/>
        <v>0</v>
      </c>
      <c r="H162" s="35"/>
      <c r="I162" s="35"/>
      <c r="J162" s="35">
        <f t="shared" si="170"/>
        <v>0</v>
      </c>
      <c r="K162" s="35">
        <v>0</v>
      </c>
      <c r="L162" s="35">
        <v>0</v>
      </c>
      <c r="M162" s="35">
        <f t="shared" si="171"/>
        <v>0</v>
      </c>
      <c r="N162" s="35">
        <v>30000</v>
      </c>
      <c r="O162" s="35">
        <v>30000</v>
      </c>
      <c r="P162" s="35">
        <f t="shared" si="172"/>
        <v>0</v>
      </c>
      <c r="Q162" s="35">
        <v>0</v>
      </c>
      <c r="R162" s="35">
        <v>0</v>
      </c>
      <c r="S162" s="35">
        <f t="shared" si="173"/>
        <v>0</v>
      </c>
      <c r="T162" s="35"/>
      <c r="U162" s="35"/>
      <c r="V162" s="35">
        <f t="shared" si="174"/>
        <v>0</v>
      </c>
      <c r="W162" s="35"/>
      <c r="X162" s="35"/>
      <c r="Y162" s="35">
        <f t="shared" si="175"/>
        <v>0</v>
      </c>
      <c r="Z162" s="35"/>
      <c r="AA162" s="35"/>
      <c r="AB162" s="35">
        <f t="shared" si="176"/>
        <v>0</v>
      </c>
    </row>
    <row r="163" spans="1:187" s="32" customFormat="1" ht="52.5" customHeight="1" x14ac:dyDescent="0.25">
      <c r="A163" s="40" t="s">
        <v>150</v>
      </c>
      <c r="B163" s="35">
        <f t="shared" si="168"/>
        <v>52246</v>
      </c>
      <c r="C163" s="35">
        <f t="shared" si="168"/>
        <v>52246</v>
      </c>
      <c r="D163" s="35">
        <f t="shared" si="168"/>
        <v>0</v>
      </c>
      <c r="E163" s="35"/>
      <c r="F163" s="35"/>
      <c r="G163" s="35">
        <f t="shared" si="169"/>
        <v>0</v>
      </c>
      <c r="H163" s="35"/>
      <c r="I163" s="35"/>
      <c r="J163" s="35">
        <f t="shared" si="170"/>
        <v>0</v>
      </c>
      <c r="K163" s="35">
        <v>0</v>
      </c>
      <c r="L163" s="35">
        <v>0</v>
      </c>
      <c r="M163" s="35">
        <f t="shared" si="171"/>
        <v>0</v>
      </c>
      <c r="N163" s="35">
        <v>52246</v>
      </c>
      <c r="O163" s="35">
        <v>52246</v>
      </c>
      <c r="P163" s="35">
        <f t="shared" si="172"/>
        <v>0</v>
      </c>
      <c r="Q163" s="35">
        <v>0</v>
      </c>
      <c r="R163" s="35">
        <v>0</v>
      </c>
      <c r="S163" s="35">
        <f t="shared" si="173"/>
        <v>0</v>
      </c>
      <c r="T163" s="35"/>
      <c r="U163" s="35"/>
      <c r="V163" s="35">
        <f t="shared" si="174"/>
        <v>0</v>
      </c>
      <c r="W163" s="35"/>
      <c r="X163" s="35"/>
      <c r="Y163" s="35">
        <f t="shared" si="175"/>
        <v>0</v>
      </c>
      <c r="Z163" s="35"/>
      <c r="AA163" s="35"/>
      <c r="AB163" s="35">
        <f t="shared" si="176"/>
        <v>0</v>
      </c>
    </row>
    <row r="164" spans="1:187" s="32" customFormat="1" ht="78.75" x14ac:dyDescent="0.25">
      <c r="A164" s="40" t="s">
        <v>151</v>
      </c>
      <c r="B164" s="35">
        <f t="shared" si="168"/>
        <v>9000</v>
      </c>
      <c r="C164" s="35">
        <f t="shared" si="168"/>
        <v>9000</v>
      </c>
      <c r="D164" s="35">
        <f t="shared" si="168"/>
        <v>0</v>
      </c>
      <c r="E164" s="35"/>
      <c r="F164" s="35"/>
      <c r="G164" s="35">
        <f t="shared" si="169"/>
        <v>0</v>
      </c>
      <c r="H164" s="35"/>
      <c r="I164" s="35"/>
      <c r="J164" s="35">
        <f t="shared" si="170"/>
        <v>0</v>
      </c>
      <c r="K164" s="35">
        <v>0</v>
      </c>
      <c r="L164" s="35">
        <v>0</v>
      </c>
      <c r="M164" s="35">
        <f t="shared" si="171"/>
        <v>0</v>
      </c>
      <c r="N164" s="35">
        <v>9000</v>
      </c>
      <c r="O164" s="35">
        <v>9000</v>
      </c>
      <c r="P164" s="35">
        <f t="shared" si="172"/>
        <v>0</v>
      </c>
      <c r="Q164" s="35">
        <v>0</v>
      </c>
      <c r="R164" s="35">
        <v>0</v>
      </c>
      <c r="S164" s="35">
        <f t="shared" si="173"/>
        <v>0</v>
      </c>
      <c r="T164" s="35"/>
      <c r="U164" s="35"/>
      <c r="V164" s="35">
        <f t="shared" si="174"/>
        <v>0</v>
      </c>
      <c r="W164" s="35"/>
      <c r="X164" s="35"/>
      <c r="Y164" s="35">
        <f t="shared" si="175"/>
        <v>0</v>
      </c>
      <c r="Z164" s="35"/>
      <c r="AA164" s="35"/>
      <c r="AB164" s="35">
        <f t="shared" si="176"/>
        <v>0</v>
      </c>
    </row>
    <row r="165" spans="1:187" s="32" customFormat="1" ht="94.5" x14ac:dyDescent="0.25">
      <c r="A165" s="40" t="s">
        <v>152</v>
      </c>
      <c r="B165" s="35">
        <f t="shared" si="168"/>
        <v>11225</v>
      </c>
      <c r="C165" s="35">
        <f t="shared" si="168"/>
        <v>11225</v>
      </c>
      <c r="D165" s="35">
        <f t="shared" si="168"/>
        <v>0</v>
      </c>
      <c r="E165" s="35"/>
      <c r="F165" s="35"/>
      <c r="G165" s="35">
        <f t="shared" si="169"/>
        <v>0</v>
      </c>
      <c r="H165" s="35"/>
      <c r="I165" s="35"/>
      <c r="J165" s="35">
        <f t="shared" si="170"/>
        <v>0</v>
      </c>
      <c r="K165" s="35">
        <v>0</v>
      </c>
      <c r="L165" s="35">
        <v>0</v>
      </c>
      <c r="M165" s="35">
        <f t="shared" si="171"/>
        <v>0</v>
      </c>
      <c r="N165" s="35">
        <v>11225</v>
      </c>
      <c r="O165" s="35">
        <v>11225</v>
      </c>
      <c r="P165" s="35">
        <f t="shared" si="172"/>
        <v>0</v>
      </c>
      <c r="Q165" s="35">
        <v>0</v>
      </c>
      <c r="R165" s="35">
        <v>0</v>
      </c>
      <c r="S165" s="35">
        <f t="shared" si="173"/>
        <v>0</v>
      </c>
      <c r="T165" s="35"/>
      <c r="U165" s="35"/>
      <c r="V165" s="35">
        <f t="shared" si="174"/>
        <v>0</v>
      </c>
      <c r="W165" s="35"/>
      <c r="X165" s="35"/>
      <c r="Y165" s="35">
        <f t="shared" si="175"/>
        <v>0</v>
      </c>
      <c r="Z165" s="35"/>
      <c r="AA165" s="35"/>
      <c r="AB165" s="35">
        <f t="shared" si="176"/>
        <v>0</v>
      </c>
    </row>
    <row r="166" spans="1:187" s="32" customFormat="1" ht="31.5" x14ac:dyDescent="0.25">
      <c r="A166" s="30" t="s">
        <v>90</v>
      </c>
      <c r="B166" s="31">
        <f t="shared" si="168"/>
        <v>84373</v>
      </c>
      <c r="C166" s="31">
        <f t="shared" si="168"/>
        <v>114074</v>
      </c>
      <c r="D166" s="31">
        <f t="shared" si="168"/>
        <v>29701</v>
      </c>
      <c r="E166" s="31">
        <f>SUM(E167:E182)</f>
        <v>0</v>
      </c>
      <c r="F166" s="31">
        <f>SUM(F167:F182)</f>
        <v>0</v>
      </c>
      <c r="G166" s="31">
        <f t="shared" si="169"/>
        <v>0</v>
      </c>
      <c r="H166" s="31">
        <f>SUM(H167:H182)</f>
        <v>0</v>
      </c>
      <c r="I166" s="31">
        <f>SUM(I167:I182)</f>
        <v>0</v>
      </c>
      <c r="J166" s="31">
        <f t="shared" si="170"/>
        <v>0</v>
      </c>
      <c r="K166" s="31">
        <f>SUM(K167:K182)</f>
        <v>0</v>
      </c>
      <c r="L166" s="31">
        <f>SUM(L167:L182)</f>
        <v>0</v>
      </c>
      <c r="M166" s="31">
        <f t="shared" si="171"/>
        <v>0</v>
      </c>
      <c r="N166" s="31">
        <f>SUM(N167:N182)</f>
        <v>27932</v>
      </c>
      <c r="O166" s="31">
        <f>SUM(O167:O182)</f>
        <v>27932</v>
      </c>
      <c r="P166" s="31">
        <f t="shared" si="172"/>
        <v>0</v>
      </c>
      <c r="Q166" s="31">
        <f>SUM(Q167:Q182)</f>
        <v>56441</v>
      </c>
      <c r="R166" s="31">
        <f>SUM(R167:R182)</f>
        <v>83876</v>
      </c>
      <c r="S166" s="31">
        <f t="shared" si="173"/>
        <v>27435</v>
      </c>
      <c r="T166" s="31">
        <f>SUM(T167:T182)</f>
        <v>0</v>
      </c>
      <c r="U166" s="31">
        <f>SUM(U167:U182)</f>
        <v>0</v>
      </c>
      <c r="V166" s="31">
        <f t="shared" si="174"/>
        <v>0</v>
      </c>
      <c r="W166" s="31">
        <f>SUM(W167:W182)</f>
        <v>0</v>
      </c>
      <c r="X166" s="31">
        <f>SUM(X167:X182)</f>
        <v>2266</v>
      </c>
      <c r="Y166" s="31">
        <f t="shared" si="175"/>
        <v>2266</v>
      </c>
      <c r="Z166" s="31">
        <f>SUM(Z167:Z182)</f>
        <v>0</v>
      </c>
      <c r="AA166" s="31">
        <f>SUM(AA167:AA182)</f>
        <v>0</v>
      </c>
      <c r="AB166" s="31">
        <f t="shared" si="176"/>
        <v>0</v>
      </c>
    </row>
    <row r="167" spans="1:187" s="32" customFormat="1" ht="94.5" x14ac:dyDescent="0.25">
      <c r="A167" s="40" t="s">
        <v>153</v>
      </c>
      <c r="B167" s="35">
        <f t="shared" si="168"/>
        <v>4684</v>
      </c>
      <c r="C167" s="35">
        <f t="shared" si="168"/>
        <v>4684</v>
      </c>
      <c r="D167" s="35">
        <f t="shared" si="168"/>
        <v>0</v>
      </c>
      <c r="E167" s="35"/>
      <c r="F167" s="35"/>
      <c r="G167" s="35">
        <f t="shared" si="169"/>
        <v>0</v>
      </c>
      <c r="H167" s="35"/>
      <c r="I167" s="35"/>
      <c r="J167" s="35">
        <f t="shared" si="170"/>
        <v>0</v>
      </c>
      <c r="K167" s="35"/>
      <c r="L167" s="35"/>
      <c r="M167" s="35">
        <f t="shared" si="171"/>
        <v>0</v>
      </c>
      <c r="N167" s="35">
        <v>4684</v>
      </c>
      <c r="O167" s="35">
        <v>4684</v>
      </c>
      <c r="P167" s="35">
        <f t="shared" si="172"/>
        <v>0</v>
      </c>
      <c r="Q167" s="35">
        <v>0</v>
      </c>
      <c r="R167" s="35">
        <v>0</v>
      </c>
      <c r="S167" s="35">
        <f t="shared" si="173"/>
        <v>0</v>
      </c>
      <c r="T167" s="35"/>
      <c r="U167" s="35"/>
      <c r="V167" s="35">
        <f t="shared" si="174"/>
        <v>0</v>
      </c>
      <c r="W167" s="35"/>
      <c r="X167" s="35"/>
      <c r="Y167" s="35">
        <f t="shared" si="175"/>
        <v>0</v>
      </c>
      <c r="Z167" s="35"/>
      <c r="AA167" s="35"/>
      <c r="AB167" s="35">
        <f t="shared" si="176"/>
        <v>0</v>
      </c>
    </row>
    <row r="168" spans="1:187" s="32" customFormat="1" ht="94.5" x14ac:dyDescent="0.25">
      <c r="A168" s="40" t="s">
        <v>154</v>
      </c>
      <c r="B168" s="35">
        <f t="shared" si="168"/>
        <v>18000</v>
      </c>
      <c r="C168" s="35">
        <f t="shared" si="168"/>
        <v>18000</v>
      </c>
      <c r="D168" s="35">
        <f t="shared" si="168"/>
        <v>0</v>
      </c>
      <c r="E168" s="35"/>
      <c r="F168" s="35"/>
      <c r="G168" s="35">
        <f t="shared" si="169"/>
        <v>0</v>
      </c>
      <c r="H168" s="35"/>
      <c r="I168" s="35"/>
      <c r="J168" s="35">
        <f t="shared" si="170"/>
        <v>0</v>
      </c>
      <c r="K168" s="35"/>
      <c r="L168" s="35"/>
      <c r="M168" s="35">
        <f t="shared" si="171"/>
        <v>0</v>
      </c>
      <c r="N168" s="35">
        <v>18000</v>
      </c>
      <c r="O168" s="35">
        <v>18000</v>
      </c>
      <c r="P168" s="35">
        <f t="shared" si="172"/>
        <v>0</v>
      </c>
      <c r="Q168" s="35">
        <v>0</v>
      </c>
      <c r="R168" s="35">
        <v>0</v>
      </c>
      <c r="S168" s="35">
        <f t="shared" si="173"/>
        <v>0</v>
      </c>
      <c r="T168" s="35"/>
      <c r="U168" s="35"/>
      <c r="V168" s="35">
        <f t="shared" si="174"/>
        <v>0</v>
      </c>
      <c r="W168" s="35"/>
      <c r="X168" s="35"/>
      <c r="Y168" s="35">
        <f t="shared" si="175"/>
        <v>0</v>
      </c>
      <c r="Z168" s="35"/>
      <c r="AA168" s="35"/>
      <c r="AB168" s="35">
        <f t="shared" si="176"/>
        <v>0</v>
      </c>
    </row>
    <row r="169" spans="1:187" s="32" customFormat="1" ht="47.25" x14ac:dyDescent="0.25">
      <c r="A169" s="40" t="s">
        <v>155</v>
      </c>
      <c r="B169" s="35">
        <f t="shared" si="168"/>
        <v>1500</v>
      </c>
      <c r="C169" s="35">
        <f t="shared" si="168"/>
        <v>1500</v>
      </c>
      <c r="D169" s="35">
        <f t="shared" si="168"/>
        <v>0</v>
      </c>
      <c r="E169" s="35"/>
      <c r="F169" s="35"/>
      <c r="G169" s="35">
        <f t="shared" si="169"/>
        <v>0</v>
      </c>
      <c r="H169" s="35"/>
      <c r="I169" s="35"/>
      <c r="J169" s="35">
        <f t="shared" si="170"/>
        <v>0</v>
      </c>
      <c r="K169" s="35"/>
      <c r="L169" s="35"/>
      <c r="M169" s="35">
        <f t="shared" si="171"/>
        <v>0</v>
      </c>
      <c r="N169" s="35">
        <v>1500</v>
      </c>
      <c r="O169" s="35">
        <v>1500</v>
      </c>
      <c r="P169" s="35">
        <f t="shared" si="172"/>
        <v>0</v>
      </c>
      <c r="Q169" s="35"/>
      <c r="R169" s="35"/>
      <c r="S169" s="35">
        <f t="shared" si="173"/>
        <v>0</v>
      </c>
      <c r="T169" s="35"/>
      <c r="U169" s="35"/>
      <c r="V169" s="35">
        <f t="shared" si="174"/>
        <v>0</v>
      </c>
      <c r="W169" s="35"/>
      <c r="X169" s="35"/>
      <c r="Y169" s="35">
        <f t="shared" si="175"/>
        <v>0</v>
      </c>
      <c r="Z169" s="35"/>
      <c r="AA169" s="35"/>
      <c r="AB169" s="35">
        <f t="shared" si="176"/>
        <v>0</v>
      </c>
    </row>
    <row r="170" spans="1:187" s="29" customFormat="1" ht="63" x14ac:dyDescent="0.25">
      <c r="A170" s="40" t="s">
        <v>156</v>
      </c>
      <c r="B170" s="42">
        <f t="shared" si="168"/>
        <v>3748</v>
      </c>
      <c r="C170" s="42">
        <f t="shared" si="168"/>
        <v>3748</v>
      </c>
      <c r="D170" s="42">
        <f t="shared" si="168"/>
        <v>0</v>
      </c>
      <c r="E170" s="42"/>
      <c r="F170" s="42"/>
      <c r="G170" s="42">
        <f t="shared" si="169"/>
        <v>0</v>
      </c>
      <c r="H170" s="42"/>
      <c r="I170" s="42"/>
      <c r="J170" s="42">
        <f t="shared" si="170"/>
        <v>0</v>
      </c>
      <c r="K170" s="42"/>
      <c r="L170" s="42"/>
      <c r="M170" s="42">
        <f t="shared" si="171"/>
        <v>0</v>
      </c>
      <c r="N170" s="42">
        <v>3748</v>
      </c>
      <c r="O170" s="42">
        <v>3748</v>
      </c>
      <c r="P170" s="42">
        <f t="shared" si="172"/>
        <v>0</v>
      </c>
      <c r="Q170" s="42">
        <v>0</v>
      </c>
      <c r="R170" s="42">
        <v>0</v>
      </c>
      <c r="S170" s="42">
        <f t="shared" si="173"/>
        <v>0</v>
      </c>
      <c r="T170" s="42"/>
      <c r="U170" s="42"/>
      <c r="V170" s="42">
        <f t="shared" si="174"/>
        <v>0</v>
      </c>
      <c r="W170" s="42"/>
      <c r="X170" s="42"/>
      <c r="Y170" s="42">
        <f t="shared" si="175"/>
        <v>0</v>
      </c>
      <c r="Z170" s="42"/>
      <c r="AA170" s="42"/>
      <c r="AB170" s="42">
        <f t="shared" si="176"/>
        <v>0</v>
      </c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  <c r="FB170" s="32"/>
      <c r="FC170" s="32"/>
      <c r="FD170" s="32"/>
      <c r="FE170" s="32"/>
      <c r="FF170" s="32"/>
      <c r="FG170" s="32"/>
      <c r="FH170" s="32"/>
      <c r="FI170" s="32"/>
      <c r="FJ170" s="32"/>
      <c r="FK170" s="32"/>
      <c r="FL170" s="32"/>
      <c r="FM170" s="32"/>
      <c r="FN170" s="32"/>
      <c r="FO170" s="32"/>
      <c r="FP170" s="32"/>
      <c r="FQ170" s="32"/>
      <c r="FR170" s="32"/>
      <c r="FS170" s="32"/>
      <c r="FT170" s="32"/>
      <c r="FU170" s="32"/>
      <c r="FV170" s="32"/>
      <c r="FW170" s="32"/>
      <c r="FX170" s="32"/>
      <c r="FY170" s="32"/>
      <c r="FZ170" s="32"/>
      <c r="GA170" s="32"/>
      <c r="GB170" s="32"/>
      <c r="GC170" s="32"/>
      <c r="GD170" s="32"/>
      <c r="GE170" s="32"/>
    </row>
    <row r="171" spans="1:187" s="29" customFormat="1" ht="31.5" x14ac:dyDescent="0.25">
      <c r="A171" s="40" t="s">
        <v>157</v>
      </c>
      <c r="B171" s="42">
        <f t="shared" si="168"/>
        <v>3500</v>
      </c>
      <c r="C171" s="42">
        <f t="shared" si="168"/>
        <v>3500</v>
      </c>
      <c r="D171" s="42">
        <f t="shared" si="168"/>
        <v>0</v>
      </c>
      <c r="E171" s="42"/>
      <c r="F171" s="42"/>
      <c r="G171" s="42">
        <f t="shared" si="169"/>
        <v>0</v>
      </c>
      <c r="H171" s="42"/>
      <c r="I171" s="42"/>
      <c r="J171" s="42">
        <f t="shared" si="170"/>
        <v>0</v>
      </c>
      <c r="K171" s="42">
        <v>0</v>
      </c>
      <c r="L171" s="42">
        <v>0</v>
      </c>
      <c r="M171" s="42">
        <f t="shared" si="171"/>
        <v>0</v>
      </c>
      <c r="N171" s="42"/>
      <c r="O171" s="42"/>
      <c r="P171" s="42">
        <f t="shared" si="172"/>
        <v>0</v>
      </c>
      <c r="Q171" s="42">
        <v>3500</v>
      </c>
      <c r="R171" s="42">
        <v>3500</v>
      </c>
      <c r="S171" s="42">
        <f t="shared" si="173"/>
        <v>0</v>
      </c>
      <c r="T171" s="42"/>
      <c r="U171" s="42"/>
      <c r="V171" s="42">
        <f t="shared" si="174"/>
        <v>0</v>
      </c>
      <c r="W171" s="42"/>
      <c r="X171" s="42"/>
      <c r="Y171" s="42">
        <f t="shared" si="175"/>
        <v>0</v>
      </c>
      <c r="Z171" s="42"/>
      <c r="AA171" s="42"/>
      <c r="AB171" s="42">
        <f t="shared" si="176"/>
        <v>0</v>
      </c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DX171" s="32"/>
      <c r="DY171" s="32"/>
      <c r="DZ171" s="32"/>
      <c r="EA171" s="32"/>
      <c r="EB171" s="32"/>
      <c r="EC171" s="32"/>
      <c r="ED171" s="32"/>
      <c r="EE171" s="32"/>
      <c r="EF171" s="32"/>
      <c r="EG171" s="32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  <c r="EU171" s="32"/>
      <c r="EV171" s="32"/>
      <c r="EW171" s="32"/>
      <c r="EX171" s="32"/>
      <c r="EY171" s="32"/>
      <c r="EZ171" s="32"/>
      <c r="FA171" s="32"/>
      <c r="FB171" s="32"/>
      <c r="FC171" s="32"/>
      <c r="FD171" s="32"/>
      <c r="FE171" s="32"/>
      <c r="FF171" s="32"/>
      <c r="FG171" s="32"/>
      <c r="FH171" s="32"/>
      <c r="FI171" s="32"/>
      <c r="FJ171" s="32"/>
      <c r="FK171" s="32"/>
      <c r="FL171" s="32"/>
      <c r="FM171" s="32"/>
      <c r="FN171" s="32"/>
      <c r="FO171" s="32"/>
      <c r="FP171" s="32"/>
      <c r="FQ171" s="32"/>
      <c r="FR171" s="32"/>
      <c r="FS171" s="32"/>
      <c r="FT171" s="32"/>
      <c r="FU171" s="32"/>
      <c r="FV171" s="32"/>
      <c r="FW171" s="32"/>
      <c r="FX171" s="32"/>
      <c r="FY171" s="32"/>
      <c r="FZ171" s="32"/>
      <c r="GA171" s="32"/>
      <c r="GB171" s="32"/>
      <c r="GC171" s="32"/>
      <c r="GD171" s="32"/>
      <c r="GE171" s="32"/>
    </row>
    <row r="172" spans="1:187" s="88" customFormat="1" ht="31.5" x14ac:dyDescent="0.25">
      <c r="A172" s="86" t="s">
        <v>158</v>
      </c>
      <c r="B172" s="87">
        <f t="shared" si="168"/>
        <v>3360</v>
      </c>
      <c r="C172" s="87">
        <f t="shared" si="168"/>
        <v>4442</v>
      </c>
      <c r="D172" s="87">
        <f t="shared" si="168"/>
        <v>1082</v>
      </c>
      <c r="E172" s="87"/>
      <c r="F172" s="87"/>
      <c r="G172" s="87">
        <f t="shared" si="169"/>
        <v>0</v>
      </c>
      <c r="H172" s="87"/>
      <c r="I172" s="87"/>
      <c r="J172" s="87">
        <f t="shared" si="170"/>
        <v>0</v>
      </c>
      <c r="K172" s="87">
        <v>0</v>
      </c>
      <c r="L172" s="87">
        <v>0</v>
      </c>
      <c r="M172" s="87">
        <f t="shared" si="171"/>
        <v>0</v>
      </c>
      <c r="N172" s="87"/>
      <c r="O172" s="87"/>
      <c r="P172" s="87">
        <f t="shared" si="172"/>
        <v>0</v>
      </c>
      <c r="Q172" s="87">
        <v>3360</v>
      </c>
      <c r="R172" s="87">
        <f>3360+1082</f>
        <v>4442</v>
      </c>
      <c r="S172" s="87">
        <f t="shared" si="173"/>
        <v>1082</v>
      </c>
      <c r="T172" s="87"/>
      <c r="U172" s="87"/>
      <c r="V172" s="87">
        <f t="shared" si="174"/>
        <v>0</v>
      </c>
      <c r="W172" s="87"/>
      <c r="X172" s="87"/>
      <c r="Y172" s="87">
        <f t="shared" si="175"/>
        <v>0</v>
      </c>
      <c r="Z172" s="87"/>
      <c r="AA172" s="87"/>
      <c r="AB172" s="87">
        <f t="shared" si="176"/>
        <v>0</v>
      </c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5"/>
      <c r="CH172" s="85"/>
      <c r="CI172" s="85"/>
      <c r="CJ172" s="85"/>
      <c r="CK172" s="85"/>
      <c r="CL172" s="85"/>
      <c r="CM172" s="85"/>
      <c r="CN172" s="85"/>
      <c r="CO172" s="85"/>
      <c r="CP172" s="85"/>
      <c r="CQ172" s="85"/>
      <c r="CR172" s="85"/>
      <c r="CS172" s="85"/>
      <c r="CT172" s="85"/>
      <c r="CU172" s="85"/>
      <c r="CV172" s="85"/>
      <c r="CW172" s="85"/>
      <c r="CX172" s="85"/>
      <c r="CY172" s="85"/>
      <c r="CZ172" s="85"/>
      <c r="DA172" s="85"/>
      <c r="DB172" s="85"/>
      <c r="DC172" s="85"/>
      <c r="DD172" s="85"/>
      <c r="DE172" s="85"/>
      <c r="DF172" s="85"/>
      <c r="DG172" s="85"/>
      <c r="DH172" s="85"/>
      <c r="DI172" s="85"/>
      <c r="DJ172" s="85"/>
      <c r="DK172" s="85"/>
      <c r="DL172" s="85"/>
      <c r="DM172" s="85"/>
      <c r="DN172" s="85"/>
      <c r="DO172" s="85"/>
      <c r="DP172" s="85"/>
      <c r="DQ172" s="85"/>
      <c r="DR172" s="85"/>
      <c r="DS172" s="85"/>
      <c r="DT172" s="85"/>
      <c r="DU172" s="85"/>
      <c r="DV172" s="85"/>
      <c r="DW172" s="85"/>
      <c r="DX172" s="85"/>
      <c r="DY172" s="85"/>
      <c r="DZ172" s="85"/>
      <c r="EA172" s="85"/>
      <c r="EB172" s="85"/>
      <c r="EC172" s="85"/>
      <c r="ED172" s="85"/>
      <c r="EE172" s="85"/>
      <c r="EF172" s="85"/>
      <c r="EG172" s="85"/>
      <c r="EH172" s="85"/>
      <c r="EI172" s="85"/>
      <c r="EJ172" s="85"/>
      <c r="EK172" s="85"/>
      <c r="EL172" s="85"/>
      <c r="EM172" s="85"/>
      <c r="EN172" s="85"/>
      <c r="EO172" s="85"/>
      <c r="EP172" s="85"/>
      <c r="EQ172" s="85"/>
      <c r="ER172" s="85"/>
      <c r="ES172" s="85"/>
      <c r="ET172" s="85"/>
      <c r="EU172" s="85"/>
      <c r="EV172" s="85"/>
      <c r="EW172" s="85"/>
      <c r="EX172" s="85"/>
      <c r="EY172" s="85"/>
      <c r="EZ172" s="85"/>
      <c r="FA172" s="85"/>
      <c r="FB172" s="85"/>
      <c r="FC172" s="85"/>
      <c r="FD172" s="85"/>
      <c r="FE172" s="85"/>
      <c r="FF172" s="85"/>
      <c r="FG172" s="85"/>
      <c r="FH172" s="85"/>
      <c r="FI172" s="85"/>
      <c r="FJ172" s="85"/>
      <c r="FK172" s="85"/>
      <c r="FL172" s="85"/>
      <c r="FM172" s="85"/>
      <c r="FN172" s="85"/>
      <c r="FO172" s="85"/>
      <c r="FP172" s="85"/>
      <c r="FQ172" s="85"/>
      <c r="FR172" s="85"/>
      <c r="FS172" s="85"/>
      <c r="FT172" s="85"/>
      <c r="FU172" s="85"/>
      <c r="FV172" s="85"/>
      <c r="FW172" s="85"/>
      <c r="FX172" s="85"/>
      <c r="FY172" s="85"/>
      <c r="FZ172" s="85"/>
      <c r="GA172" s="85"/>
      <c r="GB172" s="85"/>
      <c r="GC172" s="85"/>
      <c r="GD172" s="85"/>
      <c r="GE172" s="85"/>
    </row>
    <row r="173" spans="1:187" s="29" customFormat="1" ht="31.5" x14ac:dyDescent="0.25">
      <c r="A173" s="40" t="s">
        <v>159</v>
      </c>
      <c r="B173" s="42">
        <f t="shared" si="168"/>
        <v>3816</v>
      </c>
      <c r="C173" s="42">
        <f t="shared" si="168"/>
        <v>3816</v>
      </c>
      <c r="D173" s="42">
        <f t="shared" si="168"/>
        <v>0</v>
      </c>
      <c r="E173" s="42"/>
      <c r="F173" s="42"/>
      <c r="G173" s="42">
        <f t="shared" si="169"/>
        <v>0</v>
      </c>
      <c r="H173" s="42"/>
      <c r="I173" s="42"/>
      <c r="J173" s="42">
        <f t="shared" si="170"/>
        <v>0</v>
      </c>
      <c r="K173" s="42">
        <v>0</v>
      </c>
      <c r="L173" s="42">
        <v>0</v>
      </c>
      <c r="M173" s="42">
        <f t="shared" si="171"/>
        <v>0</v>
      </c>
      <c r="N173" s="42"/>
      <c r="O173" s="42"/>
      <c r="P173" s="42">
        <f t="shared" si="172"/>
        <v>0</v>
      </c>
      <c r="Q173" s="42">
        <v>3816</v>
      </c>
      <c r="R173" s="42">
        <v>3816</v>
      </c>
      <c r="S173" s="42">
        <f t="shared" si="173"/>
        <v>0</v>
      </c>
      <c r="T173" s="42"/>
      <c r="U173" s="42"/>
      <c r="V173" s="42">
        <f t="shared" si="174"/>
        <v>0</v>
      </c>
      <c r="W173" s="42"/>
      <c r="X173" s="42"/>
      <c r="Y173" s="42">
        <f t="shared" si="175"/>
        <v>0</v>
      </c>
      <c r="Z173" s="42"/>
      <c r="AA173" s="42"/>
      <c r="AB173" s="42">
        <f t="shared" si="176"/>
        <v>0</v>
      </c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  <c r="DY173" s="32"/>
      <c r="DZ173" s="32"/>
      <c r="EA173" s="32"/>
      <c r="EB173" s="32"/>
      <c r="EC173" s="32"/>
      <c r="ED173" s="32"/>
      <c r="EE173" s="32"/>
      <c r="EF173" s="32"/>
      <c r="EG173" s="32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  <c r="FB173" s="32"/>
      <c r="FC173" s="32"/>
      <c r="FD173" s="32"/>
      <c r="FE173" s="32"/>
      <c r="FF173" s="32"/>
      <c r="FG173" s="32"/>
      <c r="FH173" s="32"/>
      <c r="FI173" s="32"/>
      <c r="FJ173" s="32"/>
      <c r="FK173" s="32"/>
      <c r="FL173" s="32"/>
      <c r="FM173" s="32"/>
      <c r="FN173" s="32"/>
      <c r="FO173" s="32"/>
      <c r="FP173" s="32"/>
      <c r="FQ173" s="32"/>
      <c r="FR173" s="32"/>
      <c r="FS173" s="32"/>
      <c r="FT173" s="32"/>
      <c r="FU173" s="32"/>
      <c r="FV173" s="32"/>
      <c r="FW173" s="32"/>
      <c r="FX173" s="32"/>
      <c r="FY173" s="32"/>
      <c r="FZ173" s="32"/>
      <c r="GA173" s="32"/>
      <c r="GB173" s="32"/>
      <c r="GC173" s="32"/>
      <c r="GD173" s="32"/>
      <c r="GE173" s="32"/>
    </row>
    <row r="174" spans="1:187" s="88" customFormat="1" ht="31.5" x14ac:dyDescent="0.25">
      <c r="A174" s="86" t="s">
        <v>160</v>
      </c>
      <c r="B174" s="87">
        <f t="shared" si="168"/>
        <v>0</v>
      </c>
      <c r="C174" s="87">
        <f t="shared" si="168"/>
        <v>2635</v>
      </c>
      <c r="D174" s="87">
        <f t="shared" si="168"/>
        <v>2635</v>
      </c>
      <c r="E174" s="87"/>
      <c r="F174" s="87"/>
      <c r="G174" s="87">
        <f t="shared" si="169"/>
        <v>0</v>
      </c>
      <c r="H174" s="87"/>
      <c r="I174" s="87"/>
      <c r="J174" s="87">
        <f t="shared" si="170"/>
        <v>0</v>
      </c>
      <c r="K174" s="87">
        <v>0</v>
      </c>
      <c r="L174" s="87">
        <v>0</v>
      </c>
      <c r="M174" s="87">
        <f t="shared" si="171"/>
        <v>0</v>
      </c>
      <c r="N174" s="87"/>
      <c r="O174" s="87"/>
      <c r="P174" s="87">
        <f t="shared" si="172"/>
        <v>0</v>
      </c>
      <c r="Q174" s="87">
        <v>0</v>
      </c>
      <c r="R174" s="87">
        <v>2635</v>
      </c>
      <c r="S174" s="87">
        <f t="shared" si="173"/>
        <v>2635</v>
      </c>
      <c r="T174" s="87"/>
      <c r="U174" s="87"/>
      <c r="V174" s="87">
        <f t="shared" si="174"/>
        <v>0</v>
      </c>
      <c r="W174" s="87"/>
      <c r="X174" s="87"/>
      <c r="Y174" s="87">
        <f t="shared" si="175"/>
        <v>0</v>
      </c>
      <c r="Z174" s="87"/>
      <c r="AA174" s="87"/>
      <c r="AB174" s="87">
        <f t="shared" si="176"/>
        <v>0</v>
      </c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  <c r="BX174" s="85"/>
      <c r="BY174" s="85"/>
      <c r="BZ174" s="85"/>
      <c r="CA174" s="85"/>
      <c r="CB174" s="85"/>
      <c r="CC174" s="85"/>
      <c r="CD174" s="85"/>
      <c r="CE174" s="85"/>
      <c r="CF174" s="85"/>
      <c r="CG174" s="85"/>
      <c r="CH174" s="85"/>
      <c r="CI174" s="85"/>
      <c r="CJ174" s="85"/>
      <c r="CK174" s="85"/>
      <c r="CL174" s="85"/>
      <c r="CM174" s="85"/>
      <c r="CN174" s="85"/>
      <c r="CO174" s="85"/>
      <c r="CP174" s="85"/>
      <c r="CQ174" s="85"/>
      <c r="CR174" s="85"/>
      <c r="CS174" s="85"/>
      <c r="CT174" s="85"/>
      <c r="CU174" s="85"/>
      <c r="CV174" s="85"/>
      <c r="CW174" s="85"/>
      <c r="CX174" s="85"/>
      <c r="CY174" s="85"/>
      <c r="CZ174" s="85"/>
      <c r="DA174" s="85"/>
      <c r="DB174" s="85"/>
      <c r="DC174" s="85"/>
      <c r="DD174" s="85"/>
      <c r="DE174" s="85"/>
      <c r="DF174" s="85"/>
      <c r="DG174" s="85"/>
      <c r="DH174" s="85"/>
      <c r="DI174" s="85"/>
      <c r="DJ174" s="85"/>
      <c r="DK174" s="85"/>
      <c r="DL174" s="85"/>
      <c r="DM174" s="85"/>
      <c r="DN174" s="85"/>
      <c r="DO174" s="85"/>
      <c r="DP174" s="85"/>
      <c r="DQ174" s="85"/>
      <c r="DR174" s="85"/>
      <c r="DS174" s="85"/>
      <c r="DT174" s="85"/>
      <c r="DU174" s="85"/>
      <c r="DV174" s="85"/>
      <c r="DW174" s="85"/>
      <c r="DX174" s="85"/>
      <c r="DY174" s="85"/>
      <c r="DZ174" s="85"/>
      <c r="EA174" s="85"/>
      <c r="EB174" s="85"/>
      <c r="EC174" s="85"/>
      <c r="ED174" s="85"/>
      <c r="EE174" s="85"/>
      <c r="EF174" s="85"/>
      <c r="EG174" s="85"/>
      <c r="EH174" s="85"/>
      <c r="EI174" s="85"/>
      <c r="EJ174" s="85"/>
      <c r="EK174" s="85"/>
      <c r="EL174" s="85"/>
      <c r="EM174" s="85"/>
      <c r="EN174" s="85"/>
      <c r="EO174" s="85"/>
      <c r="EP174" s="85"/>
      <c r="EQ174" s="85"/>
      <c r="ER174" s="85"/>
      <c r="ES174" s="85"/>
      <c r="ET174" s="85"/>
      <c r="EU174" s="85"/>
      <c r="EV174" s="85"/>
      <c r="EW174" s="85"/>
      <c r="EX174" s="85"/>
      <c r="EY174" s="85"/>
      <c r="EZ174" s="85"/>
      <c r="FA174" s="85"/>
      <c r="FB174" s="85"/>
      <c r="FC174" s="85"/>
      <c r="FD174" s="85"/>
      <c r="FE174" s="85"/>
      <c r="FF174" s="85"/>
      <c r="FG174" s="85"/>
      <c r="FH174" s="85"/>
      <c r="FI174" s="85"/>
      <c r="FJ174" s="85"/>
      <c r="FK174" s="85"/>
      <c r="FL174" s="85"/>
      <c r="FM174" s="85"/>
      <c r="FN174" s="85"/>
      <c r="FO174" s="85"/>
      <c r="FP174" s="85"/>
      <c r="FQ174" s="85"/>
      <c r="FR174" s="85"/>
      <c r="FS174" s="85"/>
      <c r="FT174" s="85"/>
      <c r="FU174" s="85"/>
      <c r="FV174" s="85"/>
      <c r="FW174" s="85"/>
      <c r="FX174" s="85"/>
      <c r="FY174" s="85"/>
      <c r="FZ174" s="85"/>
      <c r="GA174" s="85"/>
      <c r="GB174" s="85"/>
      <c r="GC174" s="85"/>
      <c r="GD174" s="85"/>
      <c r="GE174" s="85"/>
    </row>
    <row r="175" spans="1:187" s="88" customFormat="1" ht="31.5" x14ac:dyDescent="0.25">
      <c r="A175" s="86" t="s">
        <v>161</v>
      </c>
      <c r="B175" s="87">
        <f t="shared" si="168"/>
        <v>0</v>
      </c>
      <c r="C175" s="87">
        <f t="shared" si="168"/>
        <v>3976</v>
      </c>
      <c r="D175" s="87">
        <f t="shared" si="168"/>
        <v>3976</v>
      </c>
      <c r="E175" s="87"/>
      <c r="F175" s="87"/>
      <c r="G175" s="87">
        <f t="shared" si="169"/>
        <v>0</v>
      </c>
      <c r="H175" s="87"/>
      <c r="I175" s="87"/>
      <c r="J175" s="87">
        <f t="shared" si="170"/>
        <v>0</v>
      </c>
      <c r="K175" s="87">
        <v>0</v>
      </c>
      <c r="L175" s="87">
        <v>0</v>
      </c>
      <c r="M175" s="87">
        <f t="shared" si="171"/>
        <v>0</v>
      </c>
      <c r="N175" s="87"/>
      <c r="O175" s="87"/>
      <c r="P175" s="87">
        <f t="shared" si="172"/>
        <v>0</v>
      </c>
      <c r="Q175" s="87">
        <v>0</v>
      </c>
      <c r="R175" s="87">
        <v>3976</v>
      </c>
      <c r="S175" s="87">
        <f t="shared" si="173"/>
        <v>3976</v>
      </c>
      <c r="T175" s="87"/>
      <c r="U175" s="87"/>
      <c r="V175" s="87">
        <f t="shared" si="174"/>
        <v>0</v>
      </c>
      <c r="W175" s="87"/>
      <c r="X175" s="87"/>
      <c r="Y175" s="87">
        <f t="shared" si="175"/>
        <v>0</v>
      </c>
      <c r="Z175" s="87"/>
      <c r="AA175" s="87"/>
      <c r="AB175" s="87">
        <f t="shared" si="176"/>
        <v>0</v>
      </c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5"/>
      <c r="CI175" s="85"/>
      <c r="CJ175" s="85"/>
      <c r="CK175" s="85"/>
      <c r="CL175" s="85"/>
      <c r="CM175" s="85"/>
      <c r="CN175" s="85"/>
      <c r="CO175" s="85"/>
      <c r="CP175" s="85"/>
      <c r="CQ175" s="85"/>
      <c r="CR175" s="85"/>
      <c r="CS175" s="85"/>
      <c r="CT175" s="85"/>
      <c r="CU175" s="85"/>
      <c r="CV175" s="85"/>
      <c r="CW175" s="85"/>
      <c r="CX175" s="85"/>
      <c r="CY175" s="85"/>
      <c r="CZ175" s="85"/>
      <c r="DA175" s="85"/>
      <c r="DB175" s="85"/>
      <c r="DC175" s="85"/>
      <c r="DD175" s="85"/>
      <c r="DE175" s="85"/>
      <c r="DF175" s="85"/>
      <c r="DG175" s="85"/>
      <c r="DH175" s="85"/>
      <c r="DI175" s="85"/>
      <c r="DJ175" s="85"/>
      <c r="DK175" s="85"/>
      <c r="DL175" s="85"/>
      <c r="DM175" s="85"/>
      <c r="DN175" s="85"/>
      <c r="DO175" s="85"/>
      <c r="DP175" s="85"/>
      <c r="DQ175" s="85"/>
      <c r="DR175" s="85"/>
      <c r="DS175" s="85"/>
      <c r="DT175" s="85"/>
      <c r="DU175" s="85"/>
      <c r="DV175" s="85"/>
      <c r="DW175" s="85"/>
      <c r="DX175" s="85"/>
      <c r="DY175" s="85"/>
      <c r="DZ175" s="85"/>
      <c r="EA175" s="85"/>
      <c r="EB175" s="85"/>
      <c r="EC175" s="85"/>
      <c r="ED175" s="85"/>
      <c r="EE175" s="85"/>
      <c r="EF175" s="85"/>
      <c r="EG175" s="85"/>
      <c r="EH175" s="85"/>
      <c r="EI175" s="85"/>
      <c r="EJ175" s="85"/>
      <c r="EK175" s="85"/>
      <c r="EL175" s="85"/>
      <c r="EM175" s="85"/>
      <c r="EN175" s="85"/>
      <c r="EO175" s="85"/>
      <c r="EP175" s="85"/>
      <c r="EQ175" s="85"/>
      <c r="ER175" s="85"/>
      <c r="ES175" s="85"/>
      <c r="ET175" s="85"/>
      <c r="EU175" s="85"/>
      <c r="EV175" s="85"/>
      <c r="EW175" s="85"/>
      <c r="EX175" s="85"/>
      <c r="EY175" s="85"/>
      <c r="EZ175" s="85"/>
      <c r="FA175" s="85"/>
      <c r="FB175" s="85"/>
      <c r="FC175" s="85"/>
      <c r="FD175" s="85"/>
      <c r="FE175" s="85"/>
      <c r="FF175" s="85"/>
      <c r="FG175" s="85"/>
      <c r="FH175" s="85"/>
      <c r="FI175" s="85"/>
      <c r="FJ175" s="85"/>
      <c r="FK175" s="85"/>
      <c r="FL175" s="85"/>
      <c r="FM175" s="85"/>
      <c r="FN175" s="85"/>
      <c r="FO175" s="85"/>
      <c r="FP175" s="85"/>
      <c r="FQ175" s="85"/>
      <c r="FR175" s="85"/>
      <c r="FS175" s="85"/>
      <c r="FT175" s="85"/>
      <c r="FU175" s="85"/>
      <c r="FV175" s="85"/>
      <c r="FW175" s="85"/>
      <c r="FX175" s="85"/>
      <c r="FY175" s="85"/>
      <c r="FZ175" s="85"/>
      <c r="GA175" s="85"/>
      <c r="GB175" s="85"/>
      <c r="GC175" s="85"/>
      <c r="GD175" s="85"/>
      <c r="GE175" s="85"/>
    </row>
    <row r="176" spans="1:187" s="88" customFormat="1" ht="29.25" customHeight="1" x14ac:dyDescent="0.25">
      <c r="A176" s="86" t="s">
        <v>162</v>
      </c>
      <c r="B176" s="87">
        <f t="shared" si="168"/>
        <v>0</v>
      </c>
      <c r="C176" s="87">
        <f t="shared" si="168"/>
        <v>2266</v>
      </c>
      <c r="D176" s="87">
        <f t="shared" si="168"/>
        <v>2266</v>
      </c>
      <c r="E176" s="87"/>
      <c r="F176" s="87"/>
      <c r="G176" s="87">
        <f t="shared" si="169"/>
        <v>0</v>
      </c>
      <c r="H176" s="87"/>
      <c r="I176" s="87"/>
      <c r="J176" s="87">
        <f t="shared" si="170"/>
        <v>0</v>
      </c>
      <c r="K176" s="87">
        <v>0</v>
      </c>
      <c r="L176" s="87">
        <v>0</v>
      </c>
      <c r="M176" s="87">
        <f t="shared" si="171"/>
        <v>0</v>
      </c>
      <c r="N176" s="87"/>
      <c r="O176" s="87"/>
      <c r="P176" s="87">
        <f t="shared" si="172"/>
        <v>0</v>
      </c>
      <c r="Q176" s="87">
        <v>0</v>
      </c>
      <c r="R176" s="87">
        <v>0</v>
      </c>
      <c r="S176" s="87">
        <f t="shared" si="173"/>
        <v>0</v>
      </c>
      <c r="T176" s="87"/>
      <c r="U176" s="87"/>
      <c r="V176" s="87">
        <f t="shared" si="174"/>
        <v>0</v>
      </c>
      <c r="W176" s="87">
        <v>0</v>
      </c>
      <c r="X176" s="87">
        <v>2266</v>
      </c>
      <c r="Y176" s="87">
        <f t="shared" si="175"/>
        <v>2266</v>
      </c>
      <c r="Z176" s="87"/>
      <c r="AA176" s="87"/>
      <c r="AB176" s="87">
        <f t="shared" si="176"/>
        <v>0</v>
      </c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  <c r="BX176" s="85"/>
      <c r="BY176" s="85"/>
      <c r="BZ176" s="85"/>
      <c r="CA176" s="85"/>
      <c r="CB176" s="85"/>
      <c r="CC176" s="85"/>
      <c r="CD176" s="85"/>
      <c r="CE176" s="85"/>
      <c r="CF176" s="85"/>
      <c r="CG176" s="85"/>
      <c r="CH176" s="85"/>
      <c r="CI176" s="85"/>
      <c r="CJ176" s="85"/>
      <c r="CK176" s="85"/>
      <c r="CL176" s="85"/>
      <c r="CM176" s="85"/>
      <c r="CN176" s="85"/>
      <c r="CO176" s="85"/>
      <c r="CP176" s="85"/>
      <c r="CQ176" s="85"/>
      <c r="CR176" s="85"/>
      <c r="CS176" s="85"/>
      <c r="CT176" s="85"/>
      <c r="CU176" s="85"/>
      <c r="CV176" s="85"/>
      <c r="CW176" s="85"/>
      <c r="CX176" s="85"/>
      <c r="CY176" s="85"/>
      <c r="CZ176" s="85"/>
      <c r="DA176" s="85"/>
      <c r="DB176" s="85"/>
      <c r="DC176" s="85"/>
      <c r="DD176" s="85"/>
      <c r="DE176" s="85"/>
      <c r="DF176" s="85"/>
      <c r="DG176" s="85"/>
      <c r="DH176" s="85"/>
      <c r="DI176" s="85"/>
      <c r="DJ176" s="85"/>
      <c r="DK176" s="85"/>
      <c r="DL176" s="85"/>
      <c r="DM176" s="85"/>
      <c r="DN176" s="85"/>
      <c r="DO176" s="85"/>
      <c r="DP176" s="85"/>
      <c r="DQ176" s="85"/>
      <c r="DR176" s="85"/>
      <c r="DS176" s="85"/>
      <c r="DT176" s="85"/>
      <c r="DU176" s="85"/>
      <c r="DV176" s="85"/>
      <c r="DW176" s="85"/>
      <c r="DX176" s="85"/>
      <c r="DY176" s="85"/>
      <c r="DZ176" s="85"/>
      <c r="EA176" s="85"/>
      <c r="EB176" s="85"/>
      <c r="EC176" s="85"/>
      <c r="ED176" s="85"/>
      <c r="EE176" s="85"/>
      <c r="EF176" s="85"/>
      <c r="EG176" s="85"/>
      <c r="EH176" s="85"/>
      <c r="EI176" s="85"/>
      <c r="EJ176" s="85"/>
      <c r="EK176" s="85"/>
      <c r="EL176" s="85"/>
      <c r="EM176" s="85"/>
      <c r="EN176" s="85"/>
      <c r="EO176" s="85"/>
      <c r="EP176" s="85"/>
      <c r="EQ176" s="85"/>
      <c r="ER176" s="85"/>
      <c r="ES176" s="85"/>
      <c r="ET176" s="85"/>
      <c r="EU176" s="85"/>
      <c r="EV176" s="85"/>
      <c r="EW176" s="85"/>
      <c r="EX176" s="85"/>
      <c r="EY176" s="85"/>
      <c r="EZ176" s="85"/>
      <c r="FA176" s="85"/>
      <c r="FB176" s="85"/>
      <c r="FC176" s="85"/>
      <c r="FD176" s="85"/>
      <c r="FE176" s="85"/>
      <c r="FF176" s="85"/>
      <c r="FG176" s="85"/>
      <c r="FH176" s="85"/>
      <c r="FI176" s="85"/>
      <c r="FJ176" s="85"/>
      <c r="FK176" s="85"/>
      <c r="FL176" s="85"/>
      <c r="FM176" s="85"/>
      <c r="FN176" s="85"/>
      <c r="FO176" s="85"/>
      <c r="FP176" s="85"/>
      <c r="FQ176" s="85"/>
      <c r="FR176" s="85"/>
      <c r="FS176" s="85"/>
      <c r="FT176" s="85"/>
      <c r="FU176" s="85"/>
      <c r="FV176" s="85"/>
      <c r="FW176" s="85"/>
      <c r="FX176" s="85"/>
      <c r="FY176" s="85"/>
      <c r="FZ176" s="85"/>
      <c r="GA176" s="85"/>
      <c r="GB176" s="85"/>
      <c r="GC176" s="85"/>
      <c r="GD176" s="85"/>
      <c r="GE176" s="85"/>
    </row>
    <row r="177" spans="1:187" s="29" customFormat="1" ht="47.25" x14ac:dyDescent="0.25">
      <c r="A177" s="40" t="s">
        <v>163</v>
      </c>
      <c r="B177" s="42">
        <f t="shared" si="168"/>
        <v>5843</v>
      </c>
      <c r="C177" s="42">
        <f t="shared" si="168"/>
        <v>5843</v>
      </c>
      <c r="D177" s="42">
        <f t="shared" si="168"/>
        <v>0</v>
      </c>
      <c r="E177" s="42"/>
      <c r="F177" s="42"/>
      <c r="G177" s="42">
        <f t="shared" si="169"/>
        <v>0</v>
      </c>
      <c r="H177" s="42"/>
      <c r="I177" s="42"/>
      <c r="J177" s="42">
        <f t="shared" si="170"/>
        <v>0</v>
      </c>
      <c r="K177" s="42">
        <v>0</v>
      </c>
      <c r="L177" s="42">
        <v>0</v>
      </c>
      <c r="M177" s="42">
        <f t="shared" si="171"/>
        <v>0</v>
      </c>
      <c r="N177" s="42"/>
      <c r="O177" s="42"/>
      <c r="P177" s="42">
        <f t="shared" si="172"/>
        <v>0</v>
      </c>
      <c r="Q177" s="42">
        <v>5843</v>
      </c>
      <c r="R177" s="42">
        <v>5843</v>
      </c>
      <c r="S177" s="42">
        <f t="shared" si="173"/>
        <v>0</v>
      </c>
      <c r="T177" s="42"/>
      <c r="U177" s="42"/>
      <c r="V177" s="42">
        <f t="shared" si="174"/>
        <v>0</v>
      </c>
      <c r="W177" s="42"/>
      <c r="X177" s="42"/>
      <c r="Y177" s="42">
        <f t="shared" si="175"/>
        <v>0</v>
      </c>
      <c r="Z177" s="42"/>
      <c r="AA177" s="42"/>
      <c r="AB177" s="42">
        <f t="shared" si="176"/>
        <v>0</v>
      </c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  <c r="FB177" s="32"/>
      <c r="FC177" s="32"/>
      <c r="FD177" s="32"/>
      <c r="FE177" s="32"/>
      <c r="FF177" s="32"/>
      <c r="FG177" s="32"/>
      <c r="FH177" s="32"/>
      <c r="FI177" s="32"/>
      <c r="FJ177" s="32"/>
      <c r="FK177" s="32"/>
      <c r="FL177" s="32"/>
      <c r="FM177" s="32"/>
      <c r="FN177" s="32"/>
      <c r="FO177" s="32"/>
      <c r="FP177" s="32"/>
      <c r="FQ177" s="32"/>
      <c r="FR177" s="32"/>
      <c r="FS177" s="32"/>
      <c r="FT177" s="32"/>
      <c r="FU177" s="32"/>
      <c r="FV177" s="32"/>
      <c r="FW177" s="32"/>
      <c r="FX177" s="32"/>
      <c r="FY177" s="32"/>
      <c r="FZ177" s="32"/>
      <c r="GA177" s="32"/>
      <c r="GB177" s="32"/>
      <c r="GC177" s="32"/>
      <c r="GD177" s="32"/>
      <c r="GE177" s="32"/>
    </row>
    <row r="178" spans="1:187" s="29" customFormat="1" ht="31.5" x14ac:dyDescent="0.25">
      <c r="A178" s="40" t="s">
        <v>164</v>
      </c>
      <c r="B178" s="42">
        <f t="shared" si="168"/>
        <v>2400</v>
      </c>
      <c r="C178" s="42">
        <f t="shared" si="168"/>
        <v>2400</v>
      </c>
      <c r="D178" s="42">
        <f t="shared" si="168"/>
        <v>0</v>
      </c>
      <c r="E178" s="42"/>
      <c r="F178" s="42"/>
      <c r="G178" s="42">
        <f t="shared" si="169"/>
        <v>0</v>
      </c>
      <c r="H178" s="42"/>
      <c r="I178" s="42"/>
      <c r="J178" s="42">
        <f t="shared" si="170"/>
        <v>0</v>
      </c>
      <c r="K178" s="42">
        <v>0</v>
      </c>
      <c r="L178" s="42">
        <v>0</v>
      </c>
      <c r="M178" s="42">
        <f t="shared" si="171"/>
        <v>0</v>
      </c>
      <c r="N178" s="42"/>
      <c r="O178" s="42"/>
      <c r="P178" s="42">
        <f t="shared" si="172"/>
        <v>0</v>
      </c>
      <c r="Q178" s="42">
        <v>2400</v>
      </c>
      <c r="R178" s="42">
        <v>2400</v>
      </c>
      <c r="S178" s="42">
        <f t="shared" si="173"/>
        <v>0</v>
      </c>
      <c r="T178" s="42"/>
      <c r="U178" s="42"/>
      <c r="V178" s="42">
        <f t="shared" si="174"/>
        <v>0</v>
      </c>
      <c r="W178" s="42"/>
      <c r="X178" s="42"/>
      <c r="Y178" s="42">
        <f t="shared" si="175"/>
        <v>0</v>
      </c>
      <c r="Z178" s="42"/>
      <c r="AA178" s="42"/>
      <c r="AB178" s="42">
        <f t="shared" si="176"/>
        <v>0</v>
      </c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  <c r="EG178" s="32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  <c r="EU178" s="32"/>
      <c r="EV178" s="32"/>
      <c r="EW178" s="32"/>
      <c r="EX178" s="32"/>
      <c r="EY178" s="32"/>
      <c r="EZ178" s="32"/>
      <c r="FA178" s="32"/>
      <c r="FB178" s="32"/>
      <c r="FC178" s="32"/>
      <c r="FD178" s="32"/>
      <c r="FE178" s="32"/>
      <c r="FF178" s="32"/>
      <c r="FG178" s="32"/>
      <c r="FH178" s="32"/>
      <c r="FI178" s="32"/>
      <c r="FJ178" s="32"/>
      <c r="FK178" s="32"/>
      <c r="FL178" s="32"/>
      <c r="FM178" s="32"/>
      <c r="FN178" s="32"/>
      <c r="FO178" s="32"/>
      <c r="FP178" s="32"/>
      <c r="FQ178" s="32"/>
      <c r="FR178" s="32"/>
      <c r="FS178" s="32"/>
      <c r="FT178" s="32"/>
      <c r="FU178" s="32"/>
      <c r="FV178" s="32"/>
      <c r="FW178" s="32"/>
      <c r="FX178" s="32"/>
      <c r="FY178" s="32"/>
      <c r="FZ178" s="32"/>
      <c r="GA178" s="32"/>
      <c r="GB178" s="32"/>
      <c r="GC178" s="32"/>
      <c r="GD178" s="32"/>
      <c r="GE178" s="32"/>
    </row>
    <row r="179" spans="1:187" s="32" customFormat="1" ht="47.25" x14ac:dyDescent="0.25">
      <c r="A179" s="37" t="s">
        <v>165</v>
      </c>
      <c r="B179" s="38">
        <f t="shared" si="168"/>
        <v>7113</v>
      </c>
      <c r="C179" s="38">
        <f t="shared" si="168"/>
        <v>7113</v>
      </c>
      <c r="D179" s="38">
        <f t="shared" si="168"/>
        <v>0</v>
      </c>
      <c r="E179" s="38"/>
      <c r="F179" s="38"/>
      <c r="G179" s="38">
        <f t="shared" si="169"/>
        <v>0</v>
      </c>
      <c r="H179" s="38"/>
      <c r="I179" s="38"/>
      <c r="J179" s="38">
        <f t="shared" si="170"/>
        <v>0</v>
      </c>
      <c r="K179" s="38"/>
      <c r="L179" s="38"/>
      <c r="M179" s="38">
        <f t="shared" si="171"/>
        <v>0</v>
      </c>
      <c r="N179" s="38">
        <v>0</v>
      </c>
      <c r="O179" s="38">
        <v>0</v>
      </c>
      <c r="P179" s="38">
        <f t="shared" si="172"/>
        <v>0</v>
      </c>
      <c r="Q179" s="38">
        <f>6414+699</f>
        <v>7113</v>
      </c>
      <c r="R179" s="38">
        <f>6414+699</f>
        <v>7113</v>
      </c>
      <c r="S179" s="38">
        <f t="shared" si="173"/>
        <v>0</v>
      </c>
      <c r="T179" s="38"/>
      <c r="U179" s="38"/>
      <c r="V179" s="38">
        <f t="shared" si="174"/>
        <v>0</v>
      </c>
      <c r="W179" s="38"/>
      <c r="X179" s="38"/>
      <c r="Y179" s="38">
        <f t="shared" si="175"/>
        <v>0</v>
      </c>
      <c r="Z179" s="38"/>
      <c r="AA179" s="38"/>
      <c r="AB179" s="38">
        <f t="shared" si="176"/>
        <v>0</v>
      </c>
    </row>
    <row r="180" spans="1:187" s="32" customFormat="1" ht="31.5" x14ac:dyDescent="0.25">
      <c r="A180" s="40" t="s">
        <v>166</v>
      </c>
      <c r="B180" s="35">
        <f t="shared" si="168"/>
        <v>14998</v>
      </c>
      <c r="C180" s="35">
        <f t="shared" si="168"/>
        <v>14998</v>
      </c>
      <c r="D180" s="35">
        <f t="shared" si="168"/>
        <v>0</v>
      </c>
      <c r="E180" s="35"/>
      <c r="F180" s="35"/>
      <c r="G180" s="35">
        <f t="shared" si="169"/>
        <v>0</v>
      </c>
      <c r="H180" s="35"/>
      <c r="I180" s="35"/>
      <c r="J180" s="35">
        <f t="shared" si="170"/>
        <v>0</v>
      </c>
      <c r="K180" s="35"/>
      <c r="L180" s="35"/>
      <c r="M180" s="35">
        <f t="shared" si="171"/>
        <v>0</v>
      </c>
      <c r="N180" s="35">
        <v>0</v>
      </c>
      <c r="O180" s="35">
        <v>0</v>
      </c>
      <c r="P180" s="35">
        <f t="shared" si="172"/>
        <v>0</v>
      </c>
      <c r="Q180" s="35">
        <v>14998</v>
      </c>
      <c r="R180" s="35">
        <v>14998</v>
      </c>
      <c r="S180" s="35">
        <f t="shared" si="173"/>
        <v>0</v>
      </c>
      <c r="T180" s="35"/>
      <c r="U180" s="35"/>
      <c r="V180" s="35">
        <f t="shared" si="174"/>
        <v>0</v>
      </c>
      <c r="W180" s="35"/>
      <c r="X180" s="35"/>
      <c r="Y180" s="35">
        <f t="shared" si="175"/>
        <v>0</v>
      </c>
      <c r="Z180" s="35"/>
      <c r="AA180" s="35"/>
      <c r="AB180" s="35">
        <f t="shared" si="176"/>
        <v>0</v>
      </c>
    </row>
    <row r="181" spans="1:187" s="32" customFormat="1" ht="63" x14ac:dyDescent="0.25">
      <c r="A181" s="37" t="s">
        <v>167</v>
      </c>
      <c r="B181" s="38">
        <f t="shared" si="168"/>
        <v>3605</v>
      </c>
      <c r="C181" s="38">
        <f t="shared" si="168"/>
        <v>23826</v>
      </c>
      <c r="D181" s="38">
        <f t="shared" si="168"/>
        <v>20221</v>
      </c>
      <c r="E181" s="38">
        <v>0</v>
      </c>
      <c r="F181" s="38">
        <v>0</v>
      </c>
      <c r="G181" s="38">
        <f t="shared" si="169"/>
        <v>0</v>
      </c>
      <c r="H181" s="38"/>
      <c r="I181" s="38"/>
      <c r="J181" s="38">
        <f t="shared" si="170"/>
        <v>0</v>
      </c>
      <c r="K181" s="38"/>
      <c r="L181" s="38"/>
      <c r="M181" s="38">
        <f t="shared" si="171"/>
        <v>0</v>
      </c>
      <c r="N181" s="38"/>
      <c r="O181" s="38"/>
      <c r="P181" s="38">
        <f t="shared" si="172"/>
        <v>0</v>
      </c>
      <c r="Q181" s="38">
        <v>3605</v>
      </c>
      <c r="R181" s="38">
        <f>3605+20221</f>
        <v>23826</v>
      </c>
      <c r="S181" s="38">
        <f t="shared" si="173"/>
        <v>20221</v>
      </c>
      <c r="T181" s="38"/>
      <c r="U181" s="38"/>
      <c r="V181" s="38">
        <f t="shared" si="174"/>
        <v>0</v>
      </c>
      <c r="W181" s="38"/>
      <c r="X181" s="38"/>
      <c r="Y181" s="38">
        <f t="shared" si="175"/>
        <v>0</v>
      </c>
      <c r="Z181" s="38"/>
      <c r="AA181" s="38"/>
      <c r="AB181" s="38">
        <f t="shared" si="176"/>
        <v>0</v>
      </c>
    </row>
    <row r="182" spans="1:187" s="85" customFormat="1" x14ac:dyDescent="0.25">
      <c r="A182" s="83" t="s">
        <v>168</v>
      </c>
      <c r="B182" s="84">
        <f t="shared" si="168"/>
        <v>11806</v>
      </c>
      <c r="C182" s="84">
        <f t="shared" si="168"/>
        <v>11327</v>
      </c>
      <c r="D182" s="84">
        <f t="shared" si="168"/>
        <v>-479</v>
      </c>
      <c r="E182" s="84"/>
      <c r="F182" s="84"/>
      <c r="G182" s="84">
        <f t="shared" si="169"/>
        <v>0</v>
      </c>
      <c r="H182" s="84"/>
      <c r="I182" s="84"/>
      <c r="J182" s="84">
        <f t="shared" si="170"/>
        <v>0</v>
      </c>
      <c r="K182" s="84"/>
      <c r="L182" s="84"/>
      <c r="M182" s="84">
        <f t="shared" si="171"/>
        <v>0</v>
      </c>
      <c r="N182" s="84">
        <v>0</v>
      </c>
      <c r="O182" s="84">
        <v>0</v>
      </c>
      <c r="P182" s="84">
        <f t="shared" si="172"/>
        <v>0</v>
      </c>
      <c r="Q182" s="84">
        <v>11806</v>
      </c>
      <c r="R182" s="84">
        <f>11806-479</f>
        <v>11327</v>
      </c>
      <c r="S182" s="84">
        <f t="shared" si="173"/>
        <v>-479</v>
      </c>
      <c r="T182" s="84"/>
      <c r="U182" s="84"/>
      <c r="V182" s="84">
        <f t="shared" si="174"/>
        <v>0</v>
      </c>
      <c r="W182" s="84"/>
      <c r="X182" s="84"/>
      <c r="Y182" s="84">
        <f t="shared" si="175"/>
        <v>0</v>
      </c>
      <c r="Z182" s="84"/>
      <c r="AA182" s="84"/>
      <c r="AB182" s="84">
        <f t="shared" si="176"/>
        <v>0</v>
      </c>
    </row>
    <row r="183" spans="1:187" s="32" customFormat="1" x14ac:dyDescent="0.25">
      <c r="A183" s="30" t="s">
        <v>169</v>
      </c>
      <c r="B183" s="31">
        <f t="shared" si="168"/>
        <v>183988</v>
      </c>
      <c r="C183" s="31">
        <f t="shared" si="168"/>
        <v>183988</v>
      </c>
      <c r="D183" s="31">
        <f t="shared" si="168"/>
        <v>0</v>
      </c>
      <c r="E183" s="31">
        <f>SUM(E184:E186)</f>
        <v>0</v>
      </c>
      <c r="F183" s="31">
        <f>SUM(F184:F186)</f>
        <v>0</v>
      </c>
      <c r="G183" s="31">
        <f t="shared" si="169"/>
        <v>0</v>
      </c>
      <c r="H183" s="31">
        <f>SUM(H184:H186)</f>
        <v>0</v>
      </c>
      <c r="I183" s="31">
        <f>SUM(I184:I186)</f>
        <v>0</v>
      </c>
      <c r="J183" s="31">
        <f t="shared" si="170"/>
        <v>0</v>
      </c>
      <c r="K183" s="31">
        <f>SUM(K184:K186)</f>
        <v>0</v>
      </c>
      <c r="L183" s="31">
        <f>SUM(L184:L186)</f>
        <v>0</v>
      </c>
      <c r="M183" s="31">
        <f t="shared" si="171"/>
        <v>0</v>
      </c>
      <c r="N183" s="31">
        <f>SUM(N184:N186)</f>
        <v>113488</v>
      </c>
      <c r="O183" s="31">
        <f>SUM(O184:O186)</f>
        <v>113488</v>
      </c>
      <c r="P183" s="31">
        <f t="shared" si="172"/>
        <v>0</v>
      </c>
      <c r="Q183" s="31">
        <f>SUM(Q184:Q186)</f>
        <v>70500</v>
      </c>
      <c r="R183" s="31">
        <f>SUM(R184:R186)</f>
        <v>70500</v>
      </c>
      <c r="S183" s="31">
        <f t="shared" si="173"/>
        <v>0</v>
      </c>
      <c r="T183" s="31">
        <f>SUM(T184:T186)</f>
        <v>0</v>
      </c>
      <c r="U183" s="31">
        <f>SUM(U184:U186)</f>
        <v>0</v>
      </c>
      <c r="V183" s="31">
        <f t="shared" si="174"/>
        <v>0</v>
      </c>
      <c r="W183" s="31">
        <f>SUM(W184:W186)</f>
        <v>0</v>
      </c>
      <c r="X183" s="31">
        <f>SUM(X184:X186)</f>
        <v>0</v>
      </c>
      <c r="Y183" s="31">
        <f t="shared" si="175"/>
        <v>0</v>
      </c>
      <c r="Z183" s="31">
        <f>SUM(Z184:Z186)</f>
        <v>0</v>
      </c>
      <c r="AA183" s="31">
        <f>SUM(AA184:AA186)</f>
        <v>0</v>
      </c>
      <c r="AB183" s="31">
        <f t="shared" si="176"/>
        <v>0</v>
      </c>
    </row>
    <row r="184" spans="1:187" s="29" customFormat="1" ht="31.5" x14ac:dyDescent="0.25">
      <c r="A184" s="40" t="s">
        <v>170</v>
      </c>
      <c r="B184" s="42">
        <f t="shared" si="168"/>
        <v>70500</v>
      </c>
      <c r="C184" s="42">
        <f t="shared" si="168"/>
        <v>70500</v>
      </c>
      <c r="D184" s="42">
        <f t="shared" si="168"/>
        <v>0</v>
      </c>
      <c r="E184" s="42"/>
      <c r="F184" s="42"/>
      <c r="G184" s="42">
        <f t="shared" si="169"/>
        <v>0</v>
      </c>
      <c r="H184" s="42"/>
      <c r="I184" s="42"/>
      <c r="J184" s="42">
        <f t="shared" si="170"/>
        <v>0</v>
      </c>
      <c r="K184" s="42">
        <v>0</v>
      </c>
      <c r="L184" s="42">
        <v>0</v>
      </c>
      <c r="M184" s="42">
        <f t="shared" si="171"/>
        <v>0</v>
      </c>
      <c r="N184" s="42"/>
      <c r="O184" s="42"/>
      <c r="P184" s="42">
        <f t="shared" si="172"/>
        <v>0</v>
      </c>
      <c r="Q184" s="42">
        <v>70500</v>
      </c>
      <c r="R184" s="42">
        <v>70500</v>
      </c>
      <c r="S184" s="42">
        <f t="shared" si="173"/>
        <v>0</v>
      </c>
      <c r="T184" s="42"/>
      <c r="U184" s="42"/>
      <c r="V184" s="42">
        <f t="shared" si="174"/>
        <v>0</v>
      </c>
      <c r="W184" s="42"/>
      <c r="X184" s="42"/>
      <c r="Y184" s="42">
        <f t="shared" si="175"/>
        <v>0</v>
      </c>
      <c r="Z184" s="42"/>
      <c r="AA184" s="42"/>
      <c r="AB184" s="42">
        <f t="shared" si="176"/>
        <v>0</v>
      </c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  <c r="EG184" s="32"/>
      <c r="EH184" s="32"/>
      <c r="EI184" s="32"/>
      <c r="EJ184" s="32"/>
      <c r="EK184" s="32"/>
      <c r="EL184" s="32"/>
      <c r="EM184" s="32"/>
      <c r="EN184" s="32"/>
      <c r="EO184" s="32"/>
      <c r="EP184" s="32"/>
      <c r="EQ184" s="32"/>
      <c r="ER184" s="32"/>
      <c r="ES184" s="32"/>
      <c r="ET184" s="32"/>
      <c r="EU184" s="32"/>
      <c r="EV184" s="32"/>
      <c r="EW184" s="32"/>
      <c r="EX184" s="32"/>
      <c r="EY184" s="32"/>
      <c r="EZ184" s="32"/>
      <c r="FA184" s="32"/>
      <c r="FB184" s="32"/>
      <c r="FC184" s="32"/>
      <c r="FD184" s="32"/>
      <c r="FE184" s="32"/>
      <c r="FF184" s="32"/>
      <c r="FG184" s="32"/>
      <c r="FH184" s="32"/>
      <c r="FI184" s="32"/>
      <c r="FJ184" s="32"/>
      <c r="FK184" s="32"/>
      <c r="FL184" s="32"/>
      <c r="FM184" s="32"/>
      <c r="FN184" s="32"/>
      <c r="FO184" s="32"/>
      <c r="FP184" s="32"/>
      <c r="FQ184" s="32"/>
      <c r="FR184" s="32"/>
      <c r="FS184" s="32"/>
      <c r="FT184" s="32"/>
      <c r="FU184" s="32"/>
      <c r="FV184" s="32"/>
      <c r="FW184" s="32"/>
      <c r="FX184" s="32"/>
      <c r="FY184" s="32"/>
      <c r="FZ184" s="32"/>
      <c r="GA184" s="32"/>
      <c r="GB184" s="32"/>
      <c r="GC184" s="32"/>
      <c r="GD184" s="32"/>
      <c r="GE184" s="32"/>
    </row>
    <row r="185" spans="1:187" s="32" customFormat="1" ht="94.5" x14ac:dyDescent="0.25">
      <c r="A185" s="40" t="s">
        <v>171</v>
      </c>
      <c r="B185" s="35">
        <f t="shared" si="168"/>
        <v>77500</v>
      </c>
      <c r="C185" s="35">
        <f t="shared" si="168"/>
        <v>77500</v>
      </c>
      <c r="D185" s="35">
        <f t="shared" si="168"/>
        <v>0</v>
      </c>
      <c r="E185" s="35"/>
      <c r="F185" s="35"/>
      <c r="G185" s="35">
        <f t="shared" si="169"/>
        <v>0</v>
      </c>
      <c r="H185" s="35"/>
      <c r="I185" s="35"/>
      <c r="J185" s="35">
        <f t="shared" si="170"/>
        <v>0</v>
      </c>
      <c r="K185" s="35">
        <v>0</v>
      </c>
      <c r="L185" s="35">
        <v>0</v>
      </c>
      <c r="M185" s="35">
        <f t="shared" si="171"/>
        <v>0</v>
      </c>
      <c r="N185" s="35">
        <v>77500</v>
      </c>
      <c r="O185" s="35">
        <v>77500</v>
      </c>
      <c r="P185" s="35">
        <f t="shared" si="172"/>
        <v>0</v>
      </c>
      <c r="Q185" s="35"/>
      <c r="R185" s="35"/>
      <c r="S185" s="35">
        <f t="shared" si="173"/>
        <v>0</v>
      </c>
      <c r="T185" s="35"/>
      <c r="U185" s="35"/>
      <c r="V185" s="35">
        <f t="shared" si="174"/>
        <v>0</v>
      </c>
      <c r="W185" s="35"/>
      <c r="X185" s="35"/>
      <c r="Y185" s="35">
        <f t="shared" si="175"/>
        <v>0</v>
      </c>
      <c r="Z185" s="35"/>
      <c r="AA185" s="35"/>
      <c r="AB185" s="35">
        <f t="shared" si="176"/>
        <v>0</v>
      </c>
    </row>
    <row r="186" spans="1:187" s="32" customFormat="1" ht="78.75" x14ac:dyDescent="0.25">
      <c r="A186" s="40" t="s">
        <v>172</v>
      </c>
      <c r="B186" s="35">
        <f t="shared" si="168"/>
        <v>35988</v>
      </c>
      <c r="C186" s="35">
        <f t="shared" si="168"/>
        <v>35988</v>
      </c>
      <c r="D186" s="35">
        <f t="shared" si="168"/>
        <v>0</v>
      </c>
      <c r="E186" s="35"/>
      <c r="F186" s="35"/>
      <c r="G186" s="35">
        <f t="shared" si="169"/>
        <v>0</v>
      </c>
      <c r="H186" s="35"/>
      <c r="I186" s="35"/>
      <c r="J186" s="35">
        <f t="shared" si="170"/>
        <v>0</v>
      </c>
      <c r="K186" s="35">
        <v>0</v>
      </c>
      <c r="L186" s="35">
        <v>0</v>
      </c>
      <c r="M186" s="35">
        <f t="shared" si="171"/>
        <v>0</v>
      </c>
      <c r="N186" s="35">
        <f>29988+6000</f>
        <v>35988</v>
      </c>
      <c r="O186" s="35">
        <f>29988+6000</f>
        <v>35988</v>
      </c>
      <c r="P186" s="35">
        <f t="shared" si="172"/>
        <v>0</v>
      </c>
      <c r="Q186" s="35"/>
      <c r="R186" s="35"/>
      <c r="S186" s="35">
        <f t="shared" si="173"/>
        <v>0</v>
      </c>
      <c r="T186" s="35"/>
      <c r="U186" s="35"/>
      <c r="V186" s="35">
        <f t="shared" si="174"/>
        <v>0</v>
      </c>
      <c r="W186" s="35"/>
      <c r="X186" s="35"/>
      <c r="Y186" s="35">
        <f t="shared" si="175"/>
        <v>0</v>
      </c>
      <c r="Z186" s="35"/>
      <c r="AA186" s="35"/>
      <c r="AB186" s="35">
        <f t="shared" si="176"/>
        <v>0</v>
      </c>
    </row>
    <row r="187" spans="1:187" s="32" customFormat="1" x14ac:dyDescent="0.25">
      <c r="A187" s="30" t="s">
        <v>125</v>
      </c>
      <c r="B187" s="31">
        <f t="shared" si="168"/>
        <v>47183</v>
      </c>
      <c r="C187" s="31">
        <f t="shared" si="168"/>
        <v>46580</v>
      </c>
      <c r="D187" s="31">
        <f t="shared" si="168"/>
        <v>-603</v>
      </c>
      <c r="E187" s="31">
        <f t="shared" ref="E187:AA187" si="177">SUM(E188:E193)</f>
        <v>0</v>
      </c>
      <c r="F187" s="31">
        <f t="shared" si="177"/>
        <v>0</v>
      </c>
      <c r="G187" s="31">
        <f t="shared" si="169"/>
        <v>0</v>
      </c>
      <c r="H187" s="31">
        <f t="shared" ref="H187" si="178">SUM(H188:H193)</f>
        <v>0</v>
      </c>
      <c r="I187" s="31">
        <f t="shared" si="177"/>
        <v>0</v>
      </c>
      <c r="J187" s="31">
        <f t="shared" si="170"/>
        <v>0</v>
      </c>
      <c r="K187" s="31">
        <f t="shared" ref="K187" si="179">SUM(K188:K193)</f>
        <v>0</v>
      </c>
      <c r="L187" s="31">
        <f t="shared" si="177"/>
        <v>0</v>
      </c>
      <c r="M187" s="31">
        <f t="shared" si="171"/>
        <v>0</v>
      </c>
      <c r="N187" s="31">
        <f t="shared" ref="N187" si="180">SUM(N188:N193)</f>
        <v>6310</v>
      </c>
      <c r="O187" s="31">
        <f t="shared" si="177"/>
        <v>6310</v>
      </c>
      <c r="P187" s="31">
        <f t="shared" si="172"/>
        <v>0</v>
      </c>
      <c r="Q187" s="31">
        <f t="shared" ref="Q187" si="181">SUM(Q188:Q193)</f>
        <v>40873</v>
      </c>
      <c r="R187" s="31">
        <f t="shared" si="177"/>
        <v>40270</v>
      </c>
      <c r="S187" s="31">
        <f t="shared" si="173"/>
        <v>-603</v>
      </c>
      <c r="T187" s="31">
        <f t="shared" ref="T187" si="182">SUM(T188:T193)</f>
        <v>0</v>
      </c>
      <c r="U187" s="31">
        <f t="shared" si="177"/>
        <v>0</v>
      </c>
      <c r="V187" s="31">
        <f t="shared" si="174"/>
        <v>0</v>
      </c>
      <c r="W187" s="31">
        <f t="shared" ref="W187" si="183">SUM(W188:W193)</f>
        <v>0</v>
      </c>
      <c r="X187" s="31">
        <f t="shared" si="177"/>
        <v>0</v>
      </c>
      <c r="Y187" s="31">
        <f t="shared" si="175"/>
        <v>0</v>
      </c>
      <c r="Z187" s="31">
        <f t="shared" ref="Z187" si="184">SUM(Z188:Z193)</f>
        <v>0</v>
      </c>
      <c r="AA187" s="31">
        <f t="shared" si="177"/>
        <v>0</v>
      </c>
      <c r="AB187" s="31">
        <f t="shared" si="176"/>
        <v>0</v>
      </c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</row>
    <row r="188" spans="1:187" s="32" customFormat="1" ht="47.25" x14ac:dyDescent="0.25">
      <c r="A188" s="39" t="s">
        <v>173</v>
      </c>
      <c r="B188" s="38">
        <f t="shared" si="168"/>
        <v>7405</v>
      </c>
      <c r="C188" s="38">
        <f t="shared" si="168"/>
        <v>6802</v>
      </c>
      <c r="D188" s="38">
        <f t="shared" si="168"/>
        <v>-603</v>
      </c>
      <c r="E188" s="38"/>
      <c r="F188" s="38"/>
      <c r="G188" s="38">
        <f t="shared" si="169"/>
        <v>0</v>
      </c>
      <c r="H188" s="38"/>
      <c r="I188" s="38"/>
      <c r="J188" s="38">
        <f t="shared" si="170"/>
        <v>0</v>
      </c>
      <c r="K188" s="38"/>
      <c r="L188" s="38"/>
      <c r="M188" s="38">
        <f t="shared" si="171"/>
        <v>0</v>
      </c>
      <c r="N188" s="38">
        <v>0</v>
      </c>
      <c r="O188" s="38">
        <v>0</v>
      </c>
      <c r="P188" s="38">
        <f t="shared" si="172"/>
        <v>0</v>
      </c>
      <c r="Q188" s="38">
        <v>7405</v>
      </c>
      <c r="R188" s="38">
        <f>7405-603</f>
        <v>6802</v>
      </c>
      <c r="S188" s="38">
        <f t="shared" si="173"/>
        <v>-603</v>
      </c>
      <c r="T188" s="38"/>
      <c r="U188" s="38"/>
      <c r="V188" s="38">
        <f t="shared" si="174"/>
        <v>0</v>
      </c>
      <c r="W188" s="38"/>
      <c r="X188" s="38"/>
      <c r="Y188" s="38">
        <f t="shared" si="175"/>
        <v>0</v>
      </c>
      <c r="Z188" s="38"/>
      <c r="AA188" s="38"/>
      <c r="AB188" s="38">
        <f t="shared" si="176"/>
        <v>0</v>
      </c>
    </row>
    <row r="189" spans="1:187" s="32" customFormat="1" ht="31.5" x14ac:dyDescent="0.25">
      <c r="A189" s="40" t="s">
        <v>174</v>
      </c>
      <c r="B189" s="35">
        <f t="shared" si="168"/>
        <v>6024</v>
      </c>
      <c r="C189" s="35">
        <f t="shared" si="168"/>
        <v>6024</v>
      </c>
      <c r="D189" s="35">
        <f t="shared" si="168"/>
        <v>0</v>
      </c>
      <c r="E189" s="35"/>
      <c r="F189" s="35"/>
      <c r="G189" s="35">
        <f t="shared" si="169"/>
        <v>0</v>
      </c>
      <c r="H189" s="35"/>
      <c r="I189" s="35"/>
      <c r="J189" s="35">
        <f t="shared" si="170"/>
        <v>0</v>
      </c>
      <c r="K189" s="35"/>
      <c r="L189" s="35"/>
      <c r="M189" s="35">
        <f t="shared" si="171"/>
        <v>0</v>
      </c>
      <c r="N189" s="35">
        <v>0</v>
      </c>
      <c r="O189" s="35">
        <v>0</v>
      </c>
      <c r="P189" s="35">
        <f t="shared" si="172"/>
        <v>0</v>
      </c>
      <c r="Q189" s="35">
        <v>6024</v>
      </c>
      <c r="R189" s="35">
        <v>6024</v>
      </c>
      <c r="S189" s="35">
        <f t="shared" si="173"/>
        <v>0</v>
      </c>
      <c r="T189" s="35"/>
      <c r="U189" s="35"/>
      <c r="V189" s="35">
        <f t="shared" si="174"/>
        <v>0</v>
      </c>
      <c r="W189" s="35"/>
      <c r="X189" s="35"/>
      <c r="Y189" s="35">
        <f t="shared" si="175"/>
        <v>0</v>
      </c>
      <c r="Z189" s="35"/>
      <c r="AA189" s="35"/>
      <c r="AB189" s="35">
        <f t="shared" si="176"/>
        <v>0</v>
      </c>
    </row>
    <row r="190" spans="1:187" s="32" customFormat="1" ht="47.25" x14ac:dyDescent="0.25">
      <c r="A190" s="40" t="s">
        <v>175</v>
      </c>
      <c r="B190" s="35">
        <f t="shared" si="168"/>
        <v>19988</v>
      </c>
      <c r="C190" s="35">
        <f t="shared" si="168"/>
        <v>19988</v>
      </c>
      <c r="D190" s="35">
        <f t="shared" si="168"/>
        <v>0</v>
      </c>
      <c r="E190" s="35"/>
      <c r="F190" s="35"/>
      <c r="G190" s="35">
        <f t="shared" si="169"/>
        <v>0</v>
      </c>
      <c r="H190" s="35"/>
      <c r="I190" s="35"/>
      <c r="J190" s="35">
        <f t="shared" si="170"/>
        <v>0</v>
      </c>
      <c r="K190" s="35"/>
      <c r="L190" s="35"/>
      <c r="M190" s="35">
        <f t="shared" si="171"/>
        <v>0</v>
      </c>
      <c r="N190" s="35">
        <v>0</v>
      </c>
      <c r="O190" s="35">
        <v>0</v>
      </c>
      <c r="P190" s="35">
        <f t="shared" si="172"/>
        <v>0</v>
      </c>
      <c r="Q190" s="35">
        <v>19988</v>
      </c>
      <c r="R190" s="35">
        <v>19988</v>
      </c>
      <c r="S190" s="35">
        <f t="shared" si="173"/>
        <v>0</v>
      </c>
      <c r="T190" s="35"/>
      <c r="U190" s="35"/>
      <c r="V190" s="35">
        <f t="shared" si="174"/>
        <v>0</v>
      </c>
      <c r="W190" s="35"/>
      <c r="X190" s="35"/>
      <c r="Y190" s="35">
        <f t="shared" si="175"/>
        <v>0</v>
      </c>
      <c r="Z190" s="35"/>
      <c r="AA190" s="35"/>
      <c r="AB190" s="35">
        <f t="shared" si="176"/>
        <v>0</v>
      </c>
    </row>
    <row r="191" spans="1:187" s="32" customFormat="1" ht="31.5" x14ac:dyDescent="0.25">
      <c r="A191" s="40" t="s">
        <v>176</v>
      </c>
      <c r="B191" s="35">
        <f t="shared" si="168"/>
        <v>7456</v>
      </c>
      <c r="C191" s="35">
        <f t="shared" si="168"/>
        <v>7456</v>
      </c>
      <c r="D191" s="35">
        <f t="shared" si="168"/>
        <v>0</v>
      </c>
      <c r="E191" s="35"/>
      <c r="F191" s="35"/>
      <c r="G191" s="35">
        <f t="shared" si="169"/>
        <v>0</v>
      </c>
      <c r="H191" s="35"/>
      <c r="I191" s="35"/>
      <c r="J191" s="35">
        <f t="shared" si="170"/>
        <v>0</v>
      </c>
      <c r="K191" s="35"/>
      <c r="L191" s="35"/>
      <c r="M191" s="35">
        <f t="shared" si="171"/>
        <v>0</v>
      </c>
      <c r="N191" s="35">
        <v>0</v>
      </c>
      <c r="O191" s="35">
        <v>0</v>
      </c>
      <c r="P191" s="35">
        <f t="shared" si="172"/>
        <v>0</v>
      </c>
      <c r="Q191" s="35">
        <v>7456</v>
      </c>
      <c r="R191" s="35">
        <v>7456</v>
      </c>
      <c r="S191" s="35">
        <f t="shared" si="173"/>
        <v>0</v>
      </c>
      <c r="T191" s="35"/>
      <c r="U191" s="35"/>
      <c r="V191" s="35">
        <f t="shared" si="174"/>
        <v>0</v>
      </c>
      <c r="W191" s="35"/>
      <c r="X191" s="35"/>
      <c r="Y191" s="35">
        <f t="shared" si="175"/>
        <v>0</v>
      </c>
      <c r="Z191" s="35"/>
      <c r="AA191" s="35"/>
      <c r="AB191" s="35">
        <f t="shared" si="176"/>
        <v>0</v>
      </c>
    </row>
    <row r="192" spans="1:187" s="32" customFormat="1" ht="94.5" x14ac:dyDescent="0.25">
      <c r="A192" s="40" t="s">
        <v>177</v>
      </c>
      <c r="B192" s="35">
        <f t="shared" si="168"/>
        <v>5000</v>
      </c>
      <c r="C192" s="35">
        <f t="shared" si="168"/>
        <v>5000</v>
      </c>
      <c r="D192" s="35">
        <f t="shared" si="168"/>
        <v>0</v>
      </c>
      <c r="E192" s="35"/>
      <c r="F192" s="35"/>
      <c r="G192" s="35">
        <f t="shared" si="169"/>
        <v>0</v>
      </c>
      <c r="H192" s="35"/>
      <c r="I192" s="35"/>
      <c r="J192" s="35">
        <f t="shared" si="170"/>
        <v>0</v>
      </c>
      <c r="K192" s="35">
        <v>0</v>
      </c>
      <c r="L192" s="35">
        <v>0</v>
      </c>
      <c r="M192" s="35">
        <f t="shared" si="171"/>
        <v>0</v>
      </c>
      <c r="N192" s="35">
        <v>5000</v>
      </c>
      <c r="O192" s="35">
        <v>5000</v>
      </c>
      <c r="P192" s="35">
        <f t="shared" si="172"/>
        <v>0</v>
      </c>
      <c r="Q192" s="35"/>
      <c r="R192" s="35"/>
      <c r="S192" s="35">
        <f t="shared" si="173"/>
        <v>0</v>
      </c>
      <c r="T192" s="35"/>
      <c r="U192" s="35"/>
      <c r="V192" s="35">
        <f t="shared" si="174"/>
        <v>0</v>
      </c>
      <c r="W192" s="35"/>
      <c r="X192" s="35"/>
      <c r="Y192" s="35">
        <f t="shared" si="175"/>
        <v>0</v>
      </c>
      <c r="Z192" s="35"/>
      <c r="AA192" s="35"/>
      <c r="AB192" s="35">
        <f t="shared" si="176"/>
        <v>0</v>
      </c>
    </row>
    <row r="193" spans="1:187" s="32" customFormat="1" ht="94.5" x14ac:dyDescent="0.25">
      <c r="A193" s="40" t="s">
        <v>178</v>
      </c>
      <c r="B193" s="35">
        <f t="shared" si="168"/>
        <v>1310</v>
      </c>
      <c r="C193" s="35">
        <f t="shared" si="168"/>
        <v>1310</v>
      </c>
      <c r="D193" s="35">
        <f t="shared" si="168"/>
        <v>0</v>
      </c>
      <c r="E193" s="35"/>
      <c r="F193" s="35"/>
      <c r="G193" s="35">
        <f t="shared" si="169"/>
        <v>0</v>
      </c>
      <c r="H193" s="35"/>
      <c r="I193" s="35"/>
      <c r="J193" s="35">
        <f t="shared" si="170"/>
        <v>0</v>
      </c>
      <c r="K193" s="35"/>
      <c r="L193" s="35"/>
      <c r="M193" s="35">
        <f t="shared" si="171"/>
        <v>0</v>
      </c>
      <c r="N193" s="35">
        <v>1310</v>
      </c>
      <c r="O193" s="35">
        <v>1310</v>
      </c>
      <c r="P193" s="35">
        <f t="shared" si="172"/>
        <v>0</v>
      </c>
      <c r="Q193" s="35">
        <v>0</v>
      </c>
      <c r="R193" s="35">
        <v>0</v>
      </c>
      <c r="S193" s="35">
        <f t="shared" si="173"/>
        <v>0</v>
      </c>
      <c r="T193" s="35"/>
      <c r="U193" s="35"/>
      <c r="V193" s="35">
        <f t="shared" si="174"/>
        <v>0</v>
      </c>
      <c r="W193" s="35"/>
      <c r="X193" s="35"/>
      <c r="Y193" s="35">
        <f t="shared" si="175"/>
        <v>0</v>
      </c>
      <c r="Z193" s="35"/>
      <c r="AA193" s="35"/>
      <c r="AB193" s="35">
        <f t="shared" si="176"/>
        <v>0</v>
      </c>
    </row>
    <row r="194" spans="1:187" s="32" customFormat="1" x14ac:dyDescent="0.25">
      <c r="A194" s="30" t="s">
        <v>97</v>
      </c>
      <c r="B194" s="31">
        <f t="shared" si="168"/>
        <v>60534</v>
      </c>
      <c r="C194" s="31">
        <f t="shared" si="168"/>
        <v>60534</v>
      </c>
      <c r="D194" s="31">
        <f t="shared" si="168"/>
        <v>0</v>
      </c>
      <c r="E194" s="31">
        <f>SUM(E195)</f>
        <v>0</v>
      </c>
      <c r="F194" s="31">
        <f>SUM(F195)</f>
        <v>0</v>
      </c>
      <c r="G194" s="31">
        <f t="shared" si="169"/>
        <v>0</v>
      </c>
      <c r="H194" s="31">
        <f t="shared" ref="H194:I194" si="185">SUM(H195)</f>
        <v>0</v>
      </c>
      <c r="I194" s="31">
        <f t="shared" si="185"/>
        <v>0</v>
      </c>
      <c r="J194" s="31">
        <f t="shared" si="170"/>
        <v>0</v>
      </c>
      <c r="K194" s="31">
        <f t="shared" ref="K194:L194" si="186">SUM(K195)</f>
        <v>0</v>
      </c>
      <c r="L194" s="31">
        <f t="shared" si="186"/>
        <v>0</v>
      </c>
      <c r="M194" s="31">
        <f t="shared" si="171"/>
        <v>0</v>
      </c>
      <c r="N194" s="31">
        <f t="shared" ref="N194:O194" si="187">SUM(N195)</f>
        <v>0</v>
      </c>
      <c r="O194" s="31">
        <f t="shared" si="187"/>
        <v>0</v>
      </c>
      <c r="P194" s="31">
        <f t="shared" si="172"/>
        <v>0</v>
      </c>
      <c r="Q194" s="31">
        <f t="shared" ref="Q194:R194" si="188">SUM(Q195)</f>
        <v>60534</v>
      </c>
      <c r="R194" s="31">
        <f t="shared" si="188"/>
        <v>60534</v>
      </c>
      <c r="S194" s="31">
        <f t="shared" si="173"/>
        <v>0</v>
      </c>
      <c r="T194" s="31">
        <f t="shared" ref="T194:U194" si="189">SUM(T195)</f>
        <v>0</v>
      </c>
      <c r="U194" s="31">
        <f t="shared" si="189"/>
        <v>0</v>
      </c>
      <c r="V194" s="31">
        <f t="shared" si="174"/>
        <v>0</v>
      </c>
      <c r="W194" s="31">
        <f t="shared" ref="W194:X194" si="190">SUM(W195)</f>
        <v>0</v>
      </c>
      <c r="X194" s="31">
        <f t="shared" si="190"/>
        <v>0</v>
      </c>
      <c r="Y194" s="31">
        <f t="shared" si="175"/>
        <v>0</v>
      </c>
      <c r="Z194" s="31">
        <f t="shared" ref="Z194:AA194" si="191">SUM(Z195)</f>
        <v>0</v>
      </c>
      <c r="AA194" s="31">
        <f t="shared" si="191"/>
        <v>0</v>
      </c>
      <c r="AB194" s="31">
        <f t="shared" si="176"/>
        <v>0</v>
      </c>
    </row>
    <row r="195" spans="1:187" s="32" customFormat="1" ht="63" x14ac:dyDescent="0.25">
      <c r="A195" s="37" t="s">
        <v>179</v>
      </c>
      <c r="B195" s="38">
        <f t="shared" si="168"/>
        <v>60534</v>
      </c>
      <c r="C195" s="38">
        <f t="shared" si="168"/>
        <v>60534</v>
      </c>
      <c r="D195" s="38">
        <f t="shared" si="168"/>
        <v>0</v>
      </c>
      <c r="E195" s="38"/>
      <c r="F195" s="38"/>
      <c r="G195" s="38">
        <f t="shared" si="169"/>
        <v>0</v>
      </c>
      <c r="H195" s="38"/>
      <c r="I195" s="38"/>
      <c r="J195" s="38">
        <f t="shared" si="170"/>
        <v>0</v>
      </c>
      <c r="K195" s="38">
        <v>0</v>
      </c>
      <c r="L195" s="38">
        <v>0</v>
      </c>
      <c r="M195" s="38">
        <f t="shared" si="171"/>
        <v>0</v>
      </c>
      <c r="N195" s="38"/>
      <c r="O195" s="38"/>
      <c r="P195" s="38">
        <f t="shared" si="172"/>
        <v>0</v>
      </c>
      <c r="Q195" s="38">
        <v>60534</v>
      </c>
      <c r="R195" s="38">
        <v>60534</v>
      </c>
      <c r="S195" s="38">
        <f t="shared" si="173"/>
        <v>0</v>
      </c>
      <c r="T195" s="38"/>
      <c r="U195" s="38"/>
      <c r="V195" s="38">
        <f t="shared" si="174"/>
        <v>0</v>
      </c>
      <c r="W195" s="38">
        <v>0</v>
      </c>
      <c r="X195" s="38">
        <v>0</v>
      </c>
      <c r="Y195" s="38">
        <f t="shared" si="175"/>
        <v>0</v>
      </c>
      <c r="Z195" s="38"/>
      <c r="AA195" s="38"/>
      <c r="AB195" s="38">
        <f t="shared" si="176"/>
        <v>0</v>
      </c>
    </row>
    <row r="196" spans="1:187" s="32" customFormat="1" ht="31.5" x14ac:dyDescent="0.25">
      <c r="A196" s="30" t="s">
        <v>59</v>
      </c>
      <c r="B196" s="31">
        <f t="shared" si="168"/>
        <v>13606911</v>
      </c>
      <c r="C196" s="31">
        <f t="shared" si="168"/>
        <v>13620256</v>
      </c>
      <c r="D196" s="31">
        <f t="shared" si="168"/>
        <v>13345</v>
      </c>
      <c r="E196" s="31">
        <f t="shared" ref="E196:AA196" si="192">SUM(E197,E201,E209,E205)</f>
        <v>152495</v>
      </c>
      <c r="F196" s="31">
        <f t="shared" si="192"/>
        <v>152495</v>
      </c>
      <c r="G196" s="31">
        <f t="shared" si="169"/>
        <v>0</v>
      </c>
      <c r="H196" s="31">
        <f t="shared" ref="H196" si="193">SUM(H197,H201,H209,H205)</f>
        <v>25276</v>
      </c>
      <c r="I196" s="31">
        <f t="shared" si="192"/>
        <v>25276</v>
      </c>
      <c r="J196" s="31">
        <f t="shared" si="170"/>
        <v>0</v>
      </c>
      <c r="K196" s="31">
        <f t="shared" ref="K196" si="194">SUM(K197,K201,K209,K205)</f>
        <v>563874</v>
      </c>
      <c r="L196" s="31">
        <f t="shared" si="192"/>
        <v>577219</v>
      </c>
      <c r="M196" s="31">
        <f t="shared" si="171"/>
        <v>13345</v>
      </c>
      <c r="N196" s="31">
        <f t="shared" ref="N196" si="195">SUM(N197,N201,N209,N205)</f>
        <v>7417574</v>
      </c>
      <c r="O196" s="31">
        <f t="shared" si="192"/>
        <v>7417574</v>
      </c>
      <c r="P196" s="31">
        <f t="shared" si="172"/>
        <v>0</v>
      </c>
      <c r="Q196" s="31">
        <f t="shared" ref="Q196" si="196">SUM(Q197,Q201,Q209,Q205)</f>
        <v>0</v>
      </c>
      <c r="R196" s="31">
        <f t="shared" si="192"/>
        <v>0</v>
      </c>
      <c r="S196" s="31">
        <f t="shared" si="173"/>
        <v>0</v>
      </c>
      <c r="T196" s="31">
        <f t="shared" ref="T196" si="197">SUM(T197,T201,T209,T205)</f>
        <v>4847692</v>
      </c>
      <c r="U196" s="31">
        <f t="shared" si="192"/>
        <v>4847692</v>
      </c>
      <c r="V196" s="31">
        <f t="shared" si="174"/>
        <v>0</v>
      </c>
      <c r="W196" s="31">
        <f t="shared" ref="W196" si="198">SUM(W197,W201,W209,W205)</f>
        <v>0</v>
      </c>
      <c r="X196" s="31">
        <f t="shared" si="192"/>
        <v>0</v>
      </c>
      <c r="Y196" s="31">
        <f t="shared" si="175"/>
        <v>0</v>
      </c>
      <c r="Z196" s="31">
        <f t="shared" ref="Z196" si="199">SUM(Z197,Z201,Z209,Z205)</f>
        <v>600000</v>
      </c>
      <c r="AA196" s="31">
        <f t="shared" si="192"/>
        <v>600000</v>
      </c>
      <c r="AB196" s="31">
        <f t="shared" si="176"/>
        <v>0</v>
      </c>
    </row>
    <row r="197" spans="1:187" s="29" customFormat="1" ht="31.5" x14ac:dyDescent="0.25">
      <c r="A197" s="30" t="s">
        <v>90</v>
      </c>
      <c r="B197" s="31">
        <f t="shared" si="168"/>
        <v>1201200</v>
      </c>
      <c r="C197" s="31">
        <f t="shared" si="168"/>
        <v>1214545</v>
      </c>
      <c r="D197" s="31">
        <f t="shared" si="168"/>
        <v>13345</v>
      </c>
      <c r="E197" s="31">
        <f t="shared" ref="E197:AA197" si="200">SUM(E198:E200)</f>
        <v>0</v>
      </c>
      <c r="F197" s="31">
        <f t="shared" si="200"/>
        <v>0</v>
      </c>
      <c r="G197" s="31">
        <f t="shared" si="169"/>
        <v>0</v>
      </c>
      <c r="H197" s="31">
        <f t="shared" ref="H197" si="201">SUM(H198:H200)</f>
        <v>0</v>
      </c>
      <c r="I197" s="31">
        <f t="shared" si="200"/>
        <v>0</v>
      </c>
      <c r="J197" s="31">
        <f t="shared" si="170"/>
        <v>0</v>
      </c>
      <c r="K197" s="31">
        <f t="shared" ref="K197" si="202">SUM(K198:K200)</f>
        <v>0</v>
      </c>
      <c r="L197" s="31">
        <f t="shared" si="200"/>
        <v>13345</v>
      </c>
      <c r="M197" s="31">
        <f t="shared" si="171"/>
        <v>13345</v>
      </c>
      <c r="N197" s="31">
        <f t="shared" ref="N197" si="203">SUM(N198:N200)</f>
        <v>1201200</v>
      </c>
      <c r="O197" s="31">
        <f t="shared" si="200"/>
        <v>1201200</v>
      </c>
      <c r="P197" s="31">
        <f t="shared" si="172"/>
        <v>0</v>
      </c>
      <c r="Q197" s="31">
        <f t="shared" ref="Q197" si="204">SUM(Q198:Q200)</f>
        <v>0</v>
      </c>
      <c r="R197" s="31">
        <f t="shared" si="200"/>
        <v>0</v>
      </c>
      <c r="S197" s="31">
        <f t="shared" si="173"/>
        <v>0</v>
      </c>
      <c r="T197" s="31">
        <f t="shared" ref="T197" si="205">SUM(T198:T200)</f>
        <v>0</v>
      </c>
      <c r="U197" s="31">
        <f t="shared" si="200"/>
        <v>0</v>
      </c>
      <c r="V197" s="31">
        <f t="shared" si="174"/>
        <v>0</v>
      </c>
      <c r="W197" s="31">
        <f t="shared" ref="W197" si="206">SUM(W198:W200)</f>
        <v>0</v>
      </c>
      <c r="X197" s="31">
        <f t="shared" si="200"/>
        <v>0</v>
      </c>
      <c r="Y197" s="31">
        <f t="shared" si="175"/>
        <v>0</v>
      </c>
      <c r="Z197" s="31">
        <f t="shared" ref="Z197" si="207">SUM(Z198:Z200)</f>
        <v>0</v>
      </c>
      <c r="AA197" s="31">
        <f t="shared" si="200"/>
        <v>0</v>
      </c>
      <c r="AB197" s="31">
        <f t="shared" si="176"/>
        <v>0</v>
      </c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  <c r="DW197" s="32"/>
      <c r="DX197" s="32"/>
      <c r="DY197" s="32"/>
      <c r="DZ197" s="32"/>
      <c r="EA197" s="32"/>
      <c r="EB197" s="32"/>
      <c r="EC197" s="32"/>
      <c r="ED197" s="32"/>
      <c r="EE197" s="32"/>
      <c r="EF197" s="32"/>
      <c r="EG197" s="32"/>
      <c r="EH197" s="32"/>
      <c r="EI197" s="32"/>
      <c r="EJ197" s="32"/>
      <c r="EK197" s="32"/>
      <c r="EL197" s="32"/>
      <c r="EM197" s="32"/>
      <c r="EN197" s="32"/>
      <c r="EO197" s="32"/>
      <c r="EP197" s="32"/>
      <c r="EQ197" s="32"/>
      <c r="ER197" s="32"/>
      <c r="ES197" s="32"/>
      <c r="ET197" s="32"/>
      <c r="EU197" s="32"/>
      <c r="EV197" s="32"/>
      <c r="EW197" s="32"/>
      <c r="EX197" s="32"/>
      <c r="EY197" s="32"/>
      <c r="EZ197" s="32"/>
      <c r="FA197" s="32"/>
      <c r="FB197" s="32"/>
      <c r="FC197" s="32"/>
      <c r="FD197" s="32"/>
      <c r="FE197" s="32"/>
      <c r="FF197" s="32"/>
      <c r="FG197" s="32"/>
      <c r="FH197" s="32"/>
      <c r="FI197" s="32"/>
      <c r="FJ197" s="32"/>
      <c r="FK197" s="32"/>
      <c r="FL197" s="32"/>
      <c r="FM197" s="32"/>
      <c r="FN197" s="32"/>
      <c r="FO197" s="32"/>
      <c r="FP197" s="32"/>
      <c r="FQ197" s="32"/>
      <c r="FR197" s="32"/>
      <c r="FS197" s="32"/>
      <c r="FT197" s="32"/>
      <c r="FU197" s="32"/>
      <c r="FV197" s="32"/>
      <c r="FW197" s="32"/>
      <c r="FX197" s="32"/>
      <c r="FY197" s="32"/>
      <c r="FZ197" s="32"/>
      <c r="GA197" s="32"/>
      <c r="GB197" s="32"/>
      <c r="GC197" s="32"/>
      <c r="GD197" s="32"/>
      <c r="GE197" s="32"/>
    </row>
    <row r="198" spans="1:187" s="32" customFormat="1" ht="63" x14ac:dyDescent="0.25">
      <c r="A198" s="40" t="s">
        <v>180</v>
      </c>
      <c r="B198" s="38">
        <f t="shared" si="168"/>
        <v>1200</v>
      </c>
      <c r="C198" s="38">
        <f t="shared" si="168"/>
        <v>1200</v>
      </c>
      <c r="D198" s="38">
        <f t="shared" si="168"/>
        <v>0</v>
      </c>
      <c r="E198" s="38">
        <v>0</v>
      </c>
      <c r="F198" s="38">
        <v>0</v>
      </c>
      <c r="G198" s="38">
        <f t="shared" si="169"/>
        <v>0</v>
      </c>
      <c r="H198" s="38"/>
      <c r="I198" s="38"/>
      <c r="J198" s="38">
        <f t="shared" si="170"/>
        <v>0</v>
      </c>
      <c r="K198" s="38">
        <v>0</v>
      </c>
      <c r="L198" s="38">
        <v>0</v>
      </c>
      <c r="M198" s="38">
        <f t="shared" si="171"/>
        <v>0</v>
      </c>
      <c r="N198" s="38">
        <v>1200</v>
      </c>
      <c r="O198" s="38">
        <v>1200</v>
      </c>
      <c r="P198" s="38">
        <f t="shared" si="172"/>
        <v>0</v>
      </c>
      <c r="Q198" s="38"/>
      <c r="R198" s="38"/>
      <c r="S198" s="38">
        <f t="shared" si="173"/>
        <v>0</v>
      </c>
      <c r="T198" s="38"/>
      <c r="U198" s="38"/>
      <c r="V198" s="38">
        <f t="shared" si="174"/>
        <v>0</v>
      </c>
      <c r="W198" s="38"/>
      <c r="X198" s="38"/>
      <c r="Y198" s="38">
        <f t="shared" si="175"/>
        <v>0</v>
      </c>
      <c r="Z198" s="38"/>
      <c r="AA198" s="38"/>
      <c r="AB198" s="38">
        <f t="shared" si="176"/>
        <v>0</v>
      </c>
    </row>
    <row r="199" spans="1:187" s="32" customFormat="1" ht="31.5" x14ac:dyDescent="0.25">
      <c r="A199" s="40" t="s">
        <v>181</v>
      </c>
      <c r="B199" s="38">
        <f t="shared" si="168"/>
        <v>0</v>
      </c>
      <c r="C199" s="38">
        <f t="shared" si="168"/>
        <v>13345</v>
      </c>
      <c r="D199" s="38">
        <f t="shared" si="168"/>
        <v>13345</v>
      </c>
      <c r="E199" s="38">
        <v>0</v>
      </c>
      <c r="F199" s="38">
        <v>0</v>
      </c>
      <c r="G199" s="38">
        <f t="shared" si="169"/>
        <v>0</v>
      </c>
      <c r="H199" s="38"/>
      <c r="I199" s="38"/>
      <c r="J199" s="38">
        <f t="shared" si="170"/>
        <v>0</v>
      </c>
      <c r="K199" s="38">
        <v>0</v>
      </c>
      <c r="L199" s="38">
        <v>13345</v>
      </c>
      <c r="M199" s="38">
        <f t="shared" si="171"/>
        <v>13345</v>
      </c>
      <c r="N199" s="38"/>
      <c r="O199" s="38"/>
      <c r="P199" s="38">
        <f t="shared" si="172"/>
        <v>0</v>
      </c>
      <c r="Q199" s="38"/>
      <c r="R199" s="38"/>
      <c r="S199" s="38">
        <f t="shared" si="173"/>
        <v>0</v>
      </c>
      <c r="T199" s="38"/>
      <c r="U199" s="38"/>
      <c r="V199" s="38">
        <f t="shared" si="174"/>
        <v>0</v>
      </c>
      <c r="W199" s="38"/>
      <c r="X199" s="38"/>
      <c r="Y199" s="38">
        <f t="shared" si="175"/>
        <v>0</v>
      </c>
      <c r="Z199" s="38"/>
      <c r="AA199" s="38"/>
      <c r="AB199" s="38">
        <f t="shared" si="176"/>
        <v>0</v>
      </c>
    </row>
    <row r="200" spans="1:187" s="32" customFormat="1" ht="78.75" x14ac:dyDescent="0.25">
      <c r="A200" s="39" t="s">
        <v>182</v>
      </c>
      <c r="B200" s="38">
        <f t="shared" si="168"/>
        <v>1200000</v>
      </c>
      <c r="C200" s="38">
        <f t="shared" si="168"/>
        <v>1200000</v>
      </c>
      <c r="D200" s="38">
        <f t="shared" si="168"/>
        <v>0</v>
      </c>
      <c r="E200" s="38"/>
      <c r="F200" s="38"/>
      <c r="G200" s="38">
        <f t="shared" si="169"/>
        <v>0</v>
      </c>
      <c r="H200" s="38"/>
      <c r="I200" s="38"/>
      <c r="J200" s="38">
        <f t="shared" si="170"/>
        <v>0</v>
      </c>
      <c r="K200" s="38">
        <v>0</v>
      </c>
      <c r="L200" s="38">
        <v>0</v>
      </c>
      <c r="M200" s="38">
        <f t="shared" si="171"/>
        <v>0</v>
      </c>
      <c r="N200" s="38">
        <v>1200000</v>
      </c>
      <c r="O200" s="38">
        <v>1200000</v>
      </c>
      <c r="P200" s="38">
        <f t="shared" si="172"/>
        <v>0</v>
      </c>
      <c r="Q200" s="38"/>
      <c r="R200" s="38"/>
      <c r="S200" s="38">
        <f t="shared" si="173"/>
        <v>0</v>
      </c>
      <c r="T200" s="38"/>
      <c r="U200" s="38"/>
      <c r="V200" s="38">
        <f t="shared" si="174"/>
        <v>0</v>
      </c>
      <c r="W200" s="38"/>
      <c r="X200" s="38"/>
      <c r="Y200" s="38">
        <f t="shared" si="175"/>
        <v>0</v>
      </c>
      <c r="Z200" s="38"/>
      <c r="AA200" s="38"/>
      <c r="AB200" s="38">
        <f t="shared" si="176"/>
        <v>0</v>
      </c>
    </row>
    <row r="201" spans="1:187" s="32" customFormat="1" x14ac:dyDescent="0.25">
      <c r="A201" s="30" t="s">
        <v>169</v>
      </c>
      <c r="B201" s="31">
        <f t="shared" si="168"/>
        <v>468000</v>
      </c>
      <c r="C201" s="31">
        <f t="shared" si="168"/>
        <v>468000</v>
      </c>
      <c r="D201" s="31">
        <f t="shared" si="168"/>
        <v>0</v>
      </c>
      <c r="E201" s="31">
        <f t="shared" ref="E201:AA201" si="208">SUM(E202:E204)</f>
        <v>0</v>
      </c>
      <c r="F201" s="31">
        <f t="shared" si="208"/>
        <v>0</v>
      </c>
      <c r="G201" s="31">
        <f t="shared" si="169"/>
        <v>0</v>
      </c>
      <c r="H201" s="31">
        <f t="shared" ref="H201" si="209">SUM(H202:H204)</f>
        <v>0</v>
      </c>
      <c r="I201" s="31">
        <f t="shared" si="208"/>
        <v>0</v>
      </c>
      <c r="J201" s="31">
        <f t="shared" si="170"/>
        <v>0</v>
      </c>
      <c r="K201" s="31">
        <f t="shared" ref="K201" si="210">SUM(K202:K204)</f>
        <v>468000</v>
      </c>
      <c r="L201" s="31">
        <f t="shared" si="208"/>
        <v>468000</v>
      </c>
      <c r="M201" s="31">
        <f t="shared" si="171"/>
        <v>0</v>
      </c>
      <c r="N201" s="31">
        <f t="shared" ref="N201" si="211">SUM(N202:N204)</f>
        <v>0</v>
      </c>
      <c r="O201" s="31">
        <f t="shared" si="208"/>
        <v>0</v>
      </c>
      <c r="P201" s="31">
        <f t="shared" si="172"/>
        <v>0</v>
      </c>
      <c r="Q201" s="31">
        <f t="shared" ref="Q201" si="212">SUM(Q202:Q204)</f>
        <v>0</v>
      </c>
      <c r="R201" s="31">
        <f t="shared" si="208"/>
        <v>0</v>
      </c>
      <c r="S201" s="31">
        <f t="shared" si="173"/>
        <v>0</v>
      </c>
      <c r="T201" s="31">
        <f t="shared" ref="T201" si="213">SUM(T202:T204)</f>
        <v>0</v>
      </c>
      <c r="U201" s="31">
        <f t="shared" si="208"/>
        <v>0</v>
      </c>
      <c r="V201" s="31">
        <f t="shared" si="174"/>
        <v>0</v>
      </c>
      <c r="W201" s="31">
        <f t="shared" ref="W201" si="214">SUM(W202:W204)</f>
        <v>0</v>
      </c>
      <c r="X201" s="31">
        <f t="shared" si="208"/>
        <v>0</v>
      </c>
      <c r="Y201" s="31">
        <f t="shared" si="175"/>
        <v>0</v>
      </c>
      <c r="Z201" s="31">
        <f t="shared" ref="Z201" si="215">SUM(Z202:Z204)</f>
        <v>0</v>
      </c>
      <c r="AA201" s="31">
        <f t="shared" si="208"/>
        <v>0</v>
      </c>
      <c r="AB201" s="31">
        <f t="shared" si="176"/>
        <v>0</v>
      </c>
    </row>
    <row r="202" spans="1:187" s="32" customFormat="1" x14ac:dyDescent="0.25">
      <c r="A202" s="39" t="s">
        <v>183</v>
      </c>
      <c r="B202" s="38">
        <f t="shared" si="168"/>
        <v>186000</v>
      </c>
      <c r="C202" s="38">
        <f t="shared" si="168"/>
        <v>186000</v>
      </c>
      <c r="D202" s="38">
        <f t="shared" si="168"/>
        <v>0</v>
      </c>
      <c r="E202" s="38"/>
      <c r="F202" s="38"/>
      <c r="G202" s="38">
        <f t="shared" si="169"/>
        <v>0</v>
      </c>
      <c r="H202" s="38"/>
      <c r="I202" s="38"/>
      <c r="J202" s="38">
        <f t="shared" si="170"/>
        <v>0</v>
      </c>
      <c r="K202" s="38">
        <v>186000</v>
      </c>
      <c r="L202" s="38">
        <v>186000</v>
      </c>
      <c r="M202" s="38">
        <f t="shared" si="171"/>
        <v>0</v>
      </c>
      <c r="N202" s="38"/>
      <c r="O202" s="38"/>
      <c r="P202" s="38">
        <f t="shared" si="172"/>
        <v>0</v>
      </c>
      <c r="Q202" s="38"/>
      <c r="R202" s="38"/>
      <c r="S202" s="38">
        <f t="shared" si="173"/>
        <v>0</v>
      </c>
      <c r="T202" s="38"/>
      <c r="U202" s="38"/>
      <c r="V202" s="38">
        <f t="shared" si="174"/>
        <v>0</v>
      </c>
      <c r="W202" s="38"/>
      <c r="X202" s="38"/>
      <c r="Y202" s="38">
        <f t="shared" si="175"/>
        <v>0</v>
      </c>
      <c r="Z202" s="38"/>
      <c r="AA202" s="38"/>
      <c r="AB202" s="38">
        <f t="shared" si="176"/>
        <v>0</v>
      </c>
    </row>
    <row r="203" spans="1:187" s="32" customFormat="1" ht="31.5" x14ac:dyDescent="0.25">
      <c r="A203" s="39" t="s">
        <v>184</v>
      </c>
      <c r="B203" s="38">
        <f t="shared" si="168"/>
        <v>222000</v>
      </c>
      <c r="C203" s="38">
        <f t="shared" si="168"/>
        <v>222000</v>
      </c>
      <c r="D203" s="38">
        <f t="shared" si="168"/>
        <v>0</v>
      </c>
      <c r="E203" s="38"/>
      <c r="F203" s="38"/>
      <c r="G203" s="38">
        <f t="shared" si="169"/>
        <v>0</v>
      </c>
      <c r="H203" s="38"/>
      <c r="I203" s="38"/>
      <c r="J203" s="38">
        <f t="shared" si="170"/>
        <v>0</v>
      </c>
      <c r="K203" s="38">
        <v>222000</v>
      </c>
      <c r="L203" s="38">
        <v>222000</v>
      </c>
      <c r="M203" s="38">
        <f t="shared" si="171"/>
        <v>0</v>
      </c>
      <c r="N203" s="38"/>
      <c r="O203" s="38"/>
      <c r="P203" s="38">
        <f t="shared" si="172"/>
        <v>0</v>
      </c>
      <c r="Q203" s="38"/>
      <c r="R203" s="38"/>
      <c r="S203" s="38">
        <f t="shared" si="173"/>
        <v>0</v>
      </c>
      <c r="T203" s="38"/>
      <c r="U203" s="38"/>
      <c r="V203" s="38">
        <f t="shared" si="174"/>
        <v>0</v>
      </c>
      <c r="W203" s="38"/>
      <c r="X203" s="38"/>
      <c r="Y203" s="38">
        <f t="shared" si="175"/>
        <v>0</v>
      </c>
      <c r="Z203" s="38"/>
      <c r="AA203" s="38"/>
      <c r="AB203" s="38">
        <f t="shared" si="176"/>
        <v>0</v>
      </c>
    </row>
    <row r="204" spans="1:187" s="32" customFormat="1" x14ac:dyDescent="0.25">
      <c r="A204" s="39" t="s">
        <v>185</v>
      </c>
      <c r="B204" s="38">
        <f t="shared" si="168"/>
        <v>60000</v>
      </c>
      <c r="C204" s="38">
        <f t="shared" si="168"/>
        <v>60000</v>
      </c>
      <c r="D204" s="38">
        <f t="shared" si="168"/>
        <v>0</v>
      </c>
      <c r="E204" s="38"/>
      <c r="F204" s="38"/>
      <c r="G204" s="38">
        <f t="shared" si="169"/>
        <v>0</v>
      </c>
      <c r="H204" s="38"/>
      <c r="I204" s="38"/>
      <c r="J204" s="38">
        <f t="shared" si="170"/>
        <v>0</v>
      </c>
      <c r="K204" s="38">
        <v>60000</v>
      </c>
      <c r="L204" s="38">
        <v>60000</v>
      </c>
      <c r="M204" s="38">
        <f t="shared" si="171"/>
        <v>0</v>
      </c>
      <c r="N204" s="38"/>
      <c r="O204" s="38"/>
      <c r="P204" s="38">
        <f t="shared" si="172"/>
        <v>0</v>
      </c>
      <c r="Q204" s="38"/>
      <c r="R204" s="38"/>
      <c r="S204" s="38">
        <f t="shared" si="173"/>
        <v>0</v>
      </c>
      <c r="T204" s="38"/>
      <c r="U204" s="38"/>
      <c r="V204" s="38">
        <f t="shared" si="174"/>
        <v>0</v>
      </c>
      <c r="W204" s="38"/>
      <c r="X204" s="38"/>
      <c r="Y204" s="38">
        <f t="shared" si="175"/>
        <v>0</v>
      </c>
      <c r="Z204" s="38"/>
      <c r="AA204" s="38"/>
      <c r="AB204" s="38">
        <f t="shared" si="176"/>
        <v>0</v>
      </c>
    </row>
    <row r="205" spans="1:187" s="32" customFormat="1" x14ac:dyDescent="0.25">
      <c r="A205" s="30" t="s">
        <v>125</v>
      </c>
      <c r="B205" s="31">
        <f t="shared" si="168"/>
        <v>11751</v>
      </c>
      <c r="C205" s="31">
        <f t="shared" si="168"/>
        <v>11751</v>
      </c>
      <c r="D205" s="31">
        <f t="shared" si="168"/>
        <v>0</v>
      </c>
      <c r="E205" s="31">
        <f>SUM(E206:E208)</f>
        <v>0</v>
      </c>
      <c r="F205" s="31">
        <f>SUM(F206:F208)</f>
        <v>0</v>
      </c>
      <c r="G205" s="31">
        <f t="shared" si="169"/>
        <v>0</v>
      </c>
      <c r="H205" s="31">
        <f t="shared" ref="H205:I205" si="216">SUM(H206:H208)</f>
        <v>0</v>
      </c>
      <c r="I205" s="31">
        <f t="shared" si="216"/>
        <v>0</v>
      </c>
      <c r="J205" s="31">
        <f t="shared" si="170"/>
        <v>0</v>
      </c>
      <c r="K205" s="31">
        <f t="shared" ref="K205:L205" si="217">SUM(K206:K208)</f>
        <v>11751</v>
      </c>
      <c r="L205" s="31">
        <f t="shared" si="217"/>
        <v>11751</v>
      </c>
      <c r="M205" s="31">
        <f t="shared" si="171"/>
        <v>0</v>
      </c>
      <c r="N205" s="31">
        <f t="shared" ref="N205:O205" si="218">SUM(N206:N208)</f>
        <v>0</v>
      </c>
      <c r="O205" s="31">
        <f t="shared" si="218"/>
        <v>0</v>
      </c>
      <c r="P205" s="31">
        <f t="shared" si="172"/>
        <v>0</v>
      </c>
      <c r="Q205" s="31">
        <f t="shared" ref="Q205:R205" si="219">SUM(Q206:Q208)</f>
        <v>0</v>
      </c>
      <c r="R205" s="31">
        <f t="shared" si="219"/>
        <v>0</v>
      </c>
      <c r="S205" s="31">
        <f t="shared" si="173"/>
        <v>0</v>
      </c>
      <c r="T205" s="31">
        <f t="shared" ref="T205:U205" si="220">SUM(T206:T208)</f>
        <v>0</v>
      </c>
      <c r="U205" s="31">
        <f t="shared" si="220"/>
        <v>0</v>
      </c>
      <c r="V205" s="31">
        <f t="shared" si="174"/>
        <v>0</v>
      </c>
      <c r="W205" s="31">
        <f t="shared" ref="W205:X205" si="221">SUM(W206:W208)</f>
        <v>0</v>
      </c>
      <c r="X205" s="31">
        <f t="shared" si="221"/>
        <v>0</v>
      </c>
      <c r="Y205" s="31">
        <f t="shared" si="175"/>
        <v>0</v>
      </c>
      <c r="Z205" s="31">
        <f t="shared" ref="Z205:AA205" si="222">SUM(Z206:Z208)</f>
        <v>0</v>
      </c>
      <c r="AA205" s="31">
        <f t="shared" si="222"/>
        <v>0</v>
      </c>
      <c r="AB205" s="31">
        <f t="shared" si="176"/>
        <v>0</v>
      </c>
    </row>
    <row r="206" spans="1:187" s="32" customFormat="1" ht="31.5" x14ac:dyDescent="0.25">
      <c r="A206" s="39" t="s">
        <v>186</v>
      </c>
      <c r="B206" s="38">
        <f t="shared" si="168"/>
        <v>8719</v>
      </c>
      <c r="C206" s="38">
        <f t="shared" si="168"/>
        <v>8719</v>
      </c>
      <c r="D206" s="38">
        <f t="shared" si="168"/>
        <v>0</v>
      </c>
      <c r="E206" s="38"/>
      <c r="F206" s="38"/>
      <c r="G206" s="38">
        <f t="shared" si="169"/>
        <v>0</v>
      </c>
      <c r="H206" s="38"/>
      <c r="I206" s="38"/>
      <c r="J206" s="38">
        <f t="shared" si="170"/>
        <v>0</v>
      </c>
      <c r="K206" s="38">
        <v>8719</v>
      </c>
      <c r="L206" s="38">
        <v>8719</v>
      </c>
      <c r="M206" s="38">
        <f t="shared" si="171"/>
        <v>0</v>
      </c>
      <c r="N206" s="38"/>
      <c r="O206" s="38"/>
      <c r="P206" s="38">
        <f t="shared" si="172"/>
        <v>0</v>
      </c>
      <c r="Q206" s="38"/>
      <c r="R206" s="38"/>
      <c r="S206" s="38">
        <f t="shared" si="173"/>
        <v>0</v>
      </c>
      <c r="T206" s="38"/>
      <c r="U206" s="38"/>
      <c r="V206" s="38">
        <f t="shared" si="174"/>
        <v>0</v>
      </c>
      <c r="W206" s="38"/>
      <c r="X206" s="38"/>
      <c r="Y206" s="38">
        <f t="shared" si="175"/>
        <v>0</v>
      </c>
      <c r="Z206" s="38"/>
      <c r="AA206" s="38"/>
      <c r="AB206" s="38">
        <f t="shared" si="176"/>
        <v>0</v>
      </c>
    </row>
    <row r="207" spans="1:187" s="32" customFormat="1" x14ac:dyDescent="0.25">
      <c r="A207" s="39" t="s">
        <v>187</v>
      </c>
      <c r="B207" s="38">
        <f t="shared" si="168"/>
        <v>1367</v>
      </c>
      <c r="C207" s="38">
        <f t="shared" si="168"/>
        <v>1367</v>
      </c>
      <c r="D207" s="38">
        <f t="shared" si="168"/>
        <v>0</v>
      </c>
      <c r="E207" s="38"/>
      <c r="F207" s="38"/>
      <c r="G207" s="38">
        <f t="shared" si="169"/>
        <v>0</v>
      </c>
      <c r="H207" s="38"/>
      <c r="I207" s="38"/>
      <c r="J207" s="38">
        <f t="shared" si="170"/>
        <v>0</v>
      </c>
      <c r="K207" s="38">
        <v>1367</v>
      </c>
      <c r="L207" s="38">
        <v>1367</v>
      </c>
      <c r="M207" s="38">
        <f t="shared" si="171"/>
        <v>0</v>
      </c>
      <c r="N207" s="38"/>
      <c r="O207" s="38"/>
      <c r="P207" s="38">
        <f t="shared" si="172"/>
        <v>0</v>
      </c>
      <c r="Q207" s="38"/>
      <c r="R207" s="38"/>
      <c r="S207" s="38">
        <f t="shared" si="173"/>
        <v>0</v>
      </c>
      <c r="T207" s="38"/>
      <c r="U207" s="38"/>
      <c r="V207" s="38">
        <f t="shared" si="174"/>
        <v>0</v>
      </c>
      <c r="W207" s="38"/>
      <c r="X207" s="38"/>
      <c r="Y207" s="38">
        <f t="shared" si="175"/>
        <v>0</v>
      </c>
      <c r="Z207" s="38"/>
      <c r="AA207" s="38"/>
      <c r="AB207" s="38">
        <f t="shared" si="176"/>
        <v>0</v>
      </c>
    </row>
    <row r="208" spans="1:187" s="32" customFormat="1" x14ac:dyDescent="0.25">
      <c r="A208" s="39" t="s">
        <v>188</v>
      </c>
      <c r="B208" s="38">
        <f t="shared" si="168"/>
        <v>1665</v>
      </c>
      <c r="C208" s="38">
        <f t="shared" si="168"/>
        <v>1665</v>
      </c>
      <c r="D208" s="38">
        <f t="shared" si="168"/>
        <v>0</v>
      </c>
      <c r="E208" s="38"/>
      <c r="F208" s="38"/>
      <c r="G208" s="38">
        <f t="shared" si="169"/>
        <v>0</v>
      </c>
      <c r="H208" s="38"/>
      <c r="I208" s="38"/>
      <c r="J208" s="38">
        <f t="shared" si="170"/>
        <v>0</v>
      </c>
      <c r="K208" s="38">
        <v>1665</v>
      </c>
      <c r="L208" s="38">
        <v>1665</v>
      </c>
      <c r="M208" s="38">
        <f t="shared" si="171"/>
        <v>0</v>
      </c>
      <c r="N208" s="38"/>
      <c r="O208" s="38"/>
      <c r="P208" s="38">
        <f t="shared" si="172"/>
        <v>0</v>
      </c>
      <c r="Q208" s="38"/>
      <c r="R208" s="38"/>
      <c r="S208" s="38">
        <f t="shared" si="173"/>
        <v>0</v>
      </c>
      <c r="T208" s="38"/>
      <c r="U208" s="38"/>
      <c r="V208" s="38">
        <f t="shared" si="174"/>
        <v>0</v>
      </c>
      <c r="W208" s="38"/>
      <c r="X208" s="38"/>
      <c r="Y208" s="38">
        <f t="shared" si="175"/>
        <v>0</v>
      </c>
      <c r="Z208" s="38"/>
      <c r="AA208" s="38"/>
      <c r="AB208" s="38">
        <f t="shared" si="176"/>
        <v>0</v>
      </c>
    </row>
    <row r="209" spans="1:187" s="32" customFormat="1" x14ac:dyDescent="0.25">
      <c r="A209" s="30" t="s">
        <v>97</v>
      </c>
      <c r="B209" s="31">
        <f t="shared" si="168"/>
        <v>11925960</v>
      </c>
      <c r="C209" s="31">
        <f t="shared" si="168"/>
        <v>11925960</v>
      </c>
      <c r="D209" s="31">
        <f t="shared" si="168"/>
        <v>0</v>
      </c>
      <c r="E209" s="31">
        <f t="shared" ref="E209:AA209" si="223">SUM(E210:E222)</f>
        <v>152495</v>
      </c>
      <c r="F209" s="31">
        <f t="shared" si="223"/>
        <v>152495</v>
      </c>
      <c r="G209" s="31">
        <f t="shared" si="169"/>
        <v>0</v>
      </c>
      <c r="H209" s="31">
        <f t="shared" ref="H209" si="224">SUM(H210:H222)</f>
        <v>25276</v>
      </c>
      <c r="I209" s="31">
        <f t="shared" si="223"/>
        <v>25276</v>
      </c>
      <c r="J209" s="31">
        <f t="shared" si="170"/>
        <v>0</v>
      </c>
      <c r="K209" s="31">
        <f t="shared" ref="K209" si="225">SUM(K210:K222)</f>
        <v>84123</v>
      </c>
      <c r="L209" s="31">
        <f t="shared" si="223"/>
        <v>84123</v>
      </c>
      <c r="M209" s="31">
        <f t="shared" si="171"/>
        <v>0</v>
      </c>
      <c r="N209" s="31">
        <f t="shared" ref="N209" si="226">SUM(N210:N222)</f>
        <v>6216374</v>
      </c>
      <c r="O209" s="31">
        <f t="shared" si="223"/>
        <v>6216374</v>
      </c>
      <c r="P209" s="31">
        <f t="shared" si="172"/>
        <v>0</v>
      </c>
      <c r="Q209" s="31">
        <f t="shared" ref="Q209" si="227">SUM(Q210:Q222)</f>
        <v>0</v>
      </c>
      <c r="R209" s="31">
        <f t="shared" si="223"/>
        <v>0</v>
      </c>
      <c r="S209" s="31">
        <f t="shared" si="173"/>
        <v>0</v>
      </c>
      <c r="T209" s="31">
        <f t="shared" ref="T209" si="228">SUM(T210:T222)</f>
        <v>4847692</v>
      </c>
      <c r="U209" s="31">
        <f t="shared" si="223"/>
        <v>4847692</v>
      </c>
      <c r="V209" s="31">
        <f t="shared" si="174"/>
        <v>0</v>
      </c>
      <c r="W209" s="31">
        <f t="shared" ref="W209" si="229">SUM(W210:W222)</f>
        <v>0</v>
      </c>
      <c r="X209" s="31">
        <f t="shared" si="223"/>
        <v>0</v>
      </c>
      <c r="Y209" s="31">
        <f t="shared" si="175"/>
        <v>0</v>
      </c>
      <c r="Z209" s="31">
        <f t="shared" ref="Z209" si="230">SUM(Z210:Z222)</f>
        <v>600000</v>
      </c>
      <c r="AA209" s="31">
        <f t="shared" si="223"/>
        <v>600000</v>
      </c>
      <c r="AB209" s="31">
        <f t="shared" si="176"/>
        <v>0</v>
      </c>
    </row>
    <row r="210" spans="1:187" s="32" customFormat="1" x14ac:dyDescent="0.25">
      <c r="A210" s="37" t="s">
        <v>189</v>
      </c>
      <c r="B210" s="38">
        <f t="shared" si="168"/>
        <v>4053</v>
      </c>
      <c r="C210" s="38">
        <f t="shared" si="168"/>
        <v>4053</v>
      </c>
      <c r="D210" s="38">
        <f t="shared" si="168"/>
        <v>0</v>
      </c>
      <c r="E210" s="38"/>
      <c r="F210" s="38"/>
      <c r="G210" s="38">
        <f t="shared" si="169"/>
        <v>0</v>
      </c>
      <c r="H210" s="38">
        <v>4053</v>
      </c>
      <c r="I210" s="38">
        <v>4053</v>
      </c>
      <c r="J210" s="38">
        <f t="shared" si="170"/>
        <v>0</v>
      </c>
      <c r="K210" s="38">
        <v>0</v>
      </c>
      <c r="L210" s="38">
        <v>0</v>
      </c>
      <c r="M210" s="38">
        <f t="shared" si="171"/>
        <v>0</v>
      </c>
      <c r="N210" s="38"/>
      <c r="O210" s="38"/>
      <c r="P210" s="38">
        <f t="shared" si="172"/>
        <v>0</v>
      </c>
      <c r="Q210" s="38"/>
      <c r="R210" s="38"/>
      <c r="S210" s="38">
        <f t="shared" si="173"/>
        <v>0</v>
      </c>
      <c r="T210" s="38"/>
      <c r="U210" s="38"/>
      <c r="V210" s="38">
        <f t="shared" si="174"/>
        <v>0</v>
      </c>
      <c r="W210" s="38">
        <v>0</v>
      </c>
      <c r="X210" s="38">
        <v>0</v>
      </c>
      <c r="Y210" s="38">
        <f t="shared" si="175"/>
        <v>0</v>
      </c>
      <c r="Z210" s="38"/>
      <c r="AA210" s="38"/>
      <c r="AB210" s="38">
        <f t="shared" si="176"/>
        <v>0</v>
      </c>
    </row>
    <row r="211" spans="1:187" s="32" customFormat="1" ht="31.5" x14ac:dyDescent="0.25">
      <c r="A211" s="37" t="s">
        <v>190</v>
      </c>
      <c r="B211" s="38">
        <f t="shared" si="168"/>
        <v>4086</v>
      </c>
      <c r="C211" s="38">
        <f t="shared" si="168"/>
        <v>4086</v>
      </c>
      <c r="D211" s="38">
        <f t="shared" si="168"/>
        <v>0</v>
      </c>
      <c r="E211" s="38"/>
      <c r="F211" s="38"/>
      <c r="G211" s="38">
        <f t="shared" si="169"/>
        <v>0</v>
      </c>
      <c r="H211" s="38"/>
      <c r="I211" s="38"/>
      <c r="J211" s="38">
        <f t="shared" si="170"/>
        <v>0</v>
      </c>
      <c r="K211" s="38">
        <v>4086</v>
      </c>
      <c r="L211" s="38">
        <v>4086</v>
      </c>
      <c r="M211" s="38">
        <f t="shared" si="171"/>
        <v>0</v>
      </c>
      <c r="N211" s="38"/>
      <c r="O211" s="38"/>
      <c r="P211" s="38">
        <f t="shared" si="172"/>
        <v>0</v>
      </c>
      <c r="Q211" s="38"/>
      <c r="R211" s="38"/>
      <c r="S211" s="38">
        <f t="shared" si="173"/>
        <v>0</v>
      </c>
      <c r="T211" s="38"/>
      <c r="U211" s="38"/>
      <c r="V211" s="38">
        <f t="shared" si="174"/>
        <v>0</v>
      </c>
      <c r="W211" s="38">
        <v>0</v>
      </c>
      <c r="X211" s="38">
        <v>0</v>
      </c>
      <c r="Y211" s="38">
        <f t="shared" si="175"/>
        <v>0</v>
      </c>
      <c r="Z211" s="38"/>
      <c r="AA211" s="38"/>
      <c r="AB211" s="38">
        <f t="shared" si="176"/>
        <v>0</v>
      </c>
    </row>
    <row r="212" spans="1:187" s="32" customFormat="1" ht="94.5" x14ac:dyDescent="0.25">
      <c r="A212" s="37" t="s">
        <v>191</v>
      </c>
      <c r="B212" s="38">
        <f t="shared" si="168"/>
        <v>1850000</v>
      </c>
      <c r="C212" s="38">
        <f t="shared" si="168"/>
        <v>1850000</v>
      </c>
      <c r="D212" s="38">
        <f t="shared" si="168"/>
        <v>0</v>
      </c>
      <c r="E212" s="38"/>
      <c r="F212" s="38"/>
      <c r="G212" s="38">
        <f t="shared" si="169"/>
        <v>0</v>
      </c>
      <c r="H212" s="38"/>
      <c r="I212" s="38"/>
      <c r="J212" s="38">
        <f t="shared" si="170"/>
        <v>0</v>
      </c>
      <c r="K212" s="38">
        <v>0</v>
      </c>
      <c r="L212" s="38">
        <v>0</v>
      </c>
      <c r="M212" s="38">
        <f t="shared" si="171"/>
        <v>0</v>
      </c>
      <c r="N212" s="38"/>
      <c r="O212" s="38"/>
      <c r="P212" s="38">
        <f t="shared" si="172"/>
        <v>0</v>
      </c>
      <c r="Q212" s="38"/>
      <c r="R212" s="38"/>
      <c r="S212" s="38">
        <f t="shared" si="173"/>
        <v>0</v>
      </c>
      <c r="T212" s="38">
        <f>1290000</f>
        <v>1290000</v>
      </c>
      <c r="U212" s="38">
        <f>1290000</f>
        <v>1290000</v>
      </c>
      <c r="V212" s="38">
        <f t="shared" si="174"/>
        <v>0</v>
      </c>
      <c r="W212" s="38">
        <f>1290000-1290000</f>
        <v>0</v>
      </c>
      <c r="X212" s="38">
        <f>1290000-1290000</f>
        <v>0</v>
      </c>
      <c r="Y212" s="38">
        <f t="shared" si="175"/>
        <v>0</v>
      </c>
      <c r="Z212" s="38">
        <v>560000</v>
      </c>
      <c r="AA212" s="38">
        <v>560000</v>
      </c>
      <c r="AB212" s="38">
        <f t="shared" si="176"/>
        <v>0</v>
      </c>
    </row>
    <row r="213" spans="1:187" s="32" customFormat="1" ht="110.25" x14ac:dyDescent="0.25">
      <c r="A213" s="34" t="s">
        <v>192</v>
      </c>
      <c r="B213" s="38">
        <f t="shared" si="168"/>
        <v>33634</v>
      </c>
      <c r="C213" s="38">
        <f t="shared" si="168"/>
        <v>33634</v>
      </c>
      <c r="D213" s="38">
        <f t="shared" si="168"/>
        <v>0</v>
      </c>
      <c r="E213" s="38"/>
      <c r="F213" s="38"/>
      <c r="G213" s="38">
        <f t="shared" si="169"/>
        <v>0</v>
      </c>
      <c r="H213" s="38"/>
      <c r="I213" s="38"/>
      <c r="J213" s="38">
        <f t="shared" si="170"/>
        <v>0</v>
      </c>
      <c r="K213" s="38">
        <v>0</v>
      </c>
      <c r="L213" s="38">
        <v>0</v>
      </c>
      <c r="M213" s="38">
        <f t="shared" si="171"/>
        <v>0</v>
      </c>
      <c r="N213" s="38"/>
      <c r="O213" s="38"/>
      <c r="P213" s="38">
        <f t="shared" si="172"/>
        <v>0</v>
      </c>
      <c r="Q213" s="38"/>
      <c r="R213" s="38"/>
      <c r="S213" s="38">
        <f t="shared" si="173"/>
        <v>0</v>
      </c>
      <c r="T213" s="38">
        <v>33634</v>
      </c>
      <c r="U213" s="38">
        <v>33634</v>
      </c>
      <c r="V213" s="38">
        <f t="shared" si="174"/>
        <v>0</v>
      </c>
      <c r="W213" s="38">
        <v>0</v>
      </c>
      <c r="X213" s="38">
        <v>0</v>
      </c>
      <c r="Y213" s="38">
        <f t="shared" si="175"/>
        <v>0</v>
      </c>
      <c r="Z213" s="38"/>
      <c r="AA213" s="38"/>
      <c r="AB213" s="38">
        <f t="shared" si="176"/>
        <v>0</v>
      </c>
    </row>
    <row r="214" spans="1:187" s="32" customFormat="1" ht="47.25" x14ac:dyDescent="0.25">
      <c r="A214" s="34" t="s">
        <v>193</v>
      </c>
      <c r="B214" s="38">
        <f t="shared" si="168"/>
        <v>18646</v>
      </c>
      <c r="C214" s="38">
        <f t="shared" si="168"/>
        <v>18646</v>
      </c>
      <c r="D214" s="38">
        <f t="shared" si="168"/>
        <v>0</v>
      </c>
      <c r="E214" s="38">
        <f>15000-15000</f>
        <v>0</v>
      </c>
      <c r="F214" s="38">
        <f>15000-15000</f>
        <v>0</v>
      </c>
      <c r="G214" s="38">
        <f t="shared" si="169"/>
        <v>0</v>
      </c>
      <c r="H214" s="38"/>
      <c r="I214" s="38"/>
      <c r="J214" s="38">
        <f t="shared" si="170"/>
        <v>0</v>
      </c>
      <c r="K214" s="38">
        <v>0</v>
      </c>
      <c r="L214" s="38">
        <v>0</v>
      </c>
      <c r="M214" s="38">
        <f t="shared" si="171"/>
        <v>0</v>
      </c>
      <c r="N214" s="38"/>
      <c r="O214" s="38"/>
      <c r="P214" s="38">
        <f t="shared" si="172"/>
        <v>0</v>
      </c>
      <c r="Q214" s="38"/>
      <c r="R214" s="38"/>
      <c r="S214" s="38">
        <f t="shared" si="173"/>
        <v>0</v>
      </c>
      <c r="T214" s="38">
        <f>3646+15000</f>
        <v>18646</v>
      </c>
      <c r="U214" s="38">
        <f>3646+15000</f>
        <v>18646</v>
      </c>
      <c r="V214" s="38">
        <f t="shared" si="174"/>
        <v>0</v>
      </c>
      <c r="W214" s="38">
        <v>0</v>
      </c>
      <c r="X214" s="38">
        <v>0</v>
      </c>
      <c r="Y214" s="38">
        <f t="shared" si="175"/>
        <v>0</v>
      </c>
      <c r="Z214" s="38"/>
      <c r="AA214" s="38"/>
      <c r="AB214" s="38">
        <f t="shared" si="176"/>
        <v>0</v>
      </c>
    </row>
    <row r="215" spans="1:187" s="32" customFormat="1" ht="110.25" x14ac:dyDescent="0.25">
      <c r="A215" s="34" t="s">
        <v>194</v>
      </c>
      <c r="B215" s="38">
        <f t="shared" si="168"/>
        <v>3412885</v>
      </c>
      <c r="C215" s="38">
        <f t="shared" si="168"/>
        <v>3412885</v>
      </c>
      <c r="D215" s="38">
        <f t="shared" si="168"/>
        <v>0</v>
      </c>
      <c r="E215" s="38"/>
      <c r="F215" s="38"/>
      <c r="G215" s="38">
        <f t="shared" si="169"/>
        <v>0</v>
      </c>
      <c r="H215" s="38"/>
      <c r="I215" s="38"/>
      <c r="J215" s="38">
        <f t="shared" si="170"/>
        <v>0</v>
      </c>
      <c r="K215" s="38">
        <v>0</v>
      </c>
      <c r="L215" s="38">
        <v>0</v>
      </c>
      <c r="M215" s="38">
        <f t="shared" si="171"/>
        <v>0</v>
      </c>
      <c r="N215" s="38"/>
      <c r="O215" s="38"/>
      <c r="P215" s="38">
        <f t="shared" si="172"/>
        <v>0</v>
      </c>
      <c r="Q215" s="38"/>
      <c r="R215" s="38"/>
      <c r="S215" s="38">
        <f t="shared" si="173"/>
        <v>0</v>
      </c>
      <c r="T215" s="38">
        <v>3412885</v>
      </c>
      <c r="U215" s="38">
        <v>3412885</v>
      </c>
      <c r="V215" s="38">
        <f t="shared" si="174"/>
        <v>0</v>
      </c>
      <c r="W215" s="38">
        <v>0</v>
      </c>
      <c r="X215" s="38">
        <v>0</v>
      </c>
      <c r="Y215" s="38">
        <f t="shared" si="175"/>
        <v>0</v>
      </c>
      <c r="Z215" s="38"/>
      <c r="AA215" s="38"/>
      <c r="AB215" s="38">
        <f t="shared" si="176"/>
        <v>0</v>
      </c>
    </row>
    <row r="216" spans="1:187" s="32" customFormat="1" ht="110.25" x14ac:dyDescent="0.25">
      <c r="A216" s="34" t="s">
        <v>195</v>
      </c>
      <c r="B216" s="38">
        <f t="shared" si="168"/>
        <v>100017</v>
      </c>
      <c r="C216" s="38">
        <f t="shared" si="168"/>
        <v>100017</v>
      </c>
      <c r="D216" s="38">
        <f t="shared" si="168"/>
        <v>0</v>
      </c>
      <c r="E216" s="38"/>
      <c r="F216" s="38"/>
      <c r="G216" s="38">
        <f t="shared" si="169"/>
        <v>0</v>
      </c>
      <c r="H216" s="38">
        <f>21223</f>
        <v>21223</v>
      </c>
      <c r="I216" s="38">
        <f>21223</f>
        <v>21223</v>
      </c>
      <c r="J216" s="38">
        <f t="shared" si="170"/>
        <v>0</v>
      </c>
      <c r="K216" s="38">
        <f>60017-21223</f>
        <v>38794</v>
      </c>
      <c r="L216" s="38">
        <f>60017-21223</f>
        <v>38794</v>
      </c>
      <c r="M216" s="38">
        <f t="shared" si="171"/>
        <v>0</v>
      </c>
      <c r="N216" s="38"/>
      <c r="O216" s="38"/>
      <c r="P216" s="38">
        <f t="shared" si="172"/>
        <v>0</v>
      </c>
      <c r="Q216" s="38"/>
      <c r="R216" s="38"/>
      <c r="S216" s="38">
        <f t="shared" si="173"/>
        <v>0</v>
      </c>
      <c r="T216" s="38">
        <v>0</v>
      </c>
      <c r="U216" s="38">
        <v>0</v>
      </c>
      <c r="V216" s="38">
        <f t="shared" si="174"/>
        <v>0</v>
      </c>
      <c r="W216" s="38">
        <v>0</v>
      </c>
      <c r="X216" s="38">
        <v>0</v>
      </c>
      <c r="Y216" s="38">
        <f t="shared" si="175"/>
        <v>0</v>
      </c>
      <c r="Z216" s="38">
        <v>40000</v>
      </c>
      <c r="AA216" s="38">
        <v>40000</v>
      </c>
      <c r="AB216" s="38">
        <f t="shared" si="176"/>
        <v>0</v>
      </c>
    </row>
    <row r="217" spans="1:187" s="32" customFormat="1" ht="31.5" x14ac:dyDescent="0.25">
      <c r="A217" s="34" t="s">
        <v>196</v>
      </c>
      <c r="B217" s="38">
        <f t="shared" si="168"/>
        <v>6839</v>
      </c>
      <c r="C217" s="38">
        <f t="shared" si="168"/>
        <v>6839</v>
      </c>
      <c r="D217" s="38">
        <f t="shared" si="168"/>
        <v>0</v>
      </c>
      <c r="E217" s="38"/>
      <c r="F217" s="38"/>
      <c r="G217" s="38">
        <f t="shared" si="169"/>
        <v>0</v>
      </c>
      <c r="H217" s="38">
        <v>0</v>
      </c>
      <c r="I217" s="38">
        <v>0</v>
      </c>
      <c r="J217" s="38">
        <f t="shared" si="170"/>
        <v>0</v>
      </c>
      <c r="K217" s="38">
        <v>6839</v>
      </c>
      <c r="L217" s="38">
        <v>6839</v>
      </c>
      <c r="M217" s="38">
        <f t="shared" si="171"/>
        <v>0</v>
      </c>
      <c r="N217" s="38"/>
      <c r="O217" s="38"/>
      <c r="P217" s="38">
        <f t="shared" si="172"/>
        <v>0</v>
      </c>
      <c r="Q217" s="38"/>
      <c r="R217" s="38"/>
      <c r="S217" s="38">
        <f t="shared" si="173"/>
        <v>0</v>
      </c>
      <c r="T217" s="38">
        <v>0</v>
      </c>
      <c r="U217" s="38">
        <v>0</v>
      </c>
      <c r="V217" s="38">
        <f t="shared" si="174"/>
        <v>0</v>
      </c>
      <c r="W217" s="38">
        <v>0</v>
      </c>
      <c r="X217" s="38">
        <v>0</v>
      </c>
      <c r="Y217" s="38">
        <f t="shared" si="175"/>
        <v>0</v>
      </c>
      <c r="Z217" s="38"/>
      <c r="AA217" s="38"/>
      <c r="AB217" s="38">
        <f t="shared" si="176"/>
        <v>0</v>
      </c>
    </row>
    <row r="218" spans="1:187" s="32" customFormat="1" ht="31.5" x14ac:dyDescent="0.25">
      <c r="A218" s="34" t="s">
        <v>197</v>
      </c>
      <c r="B218" s="38">
        <f t="shared" si="168"/>
        <v>142441</v>
      </c>
      <c r="C218" s="38">
        <f t="shared" si="168"/>
        <v>142441</v>
      </c>
      <c r="D218" s="38">
        <f t="shared" si="168"/>
        <v>0</v>
      </c>
      <c r="E218" s="38">
        <v>49914</v>
      </c>
      <c r="F218" s="38">
        <v>49914</v>
      </c>
      <c r="G218" s="38">
        <f t="shared" si="169"/>
        <v>0</v>
      </c>
      <c r="H218" s="38"/>
      <c r="I218" s="38"/>
      <c r="J218" s="38">
        <f t="shared" si="170"/>
        <v>0</v>
      </c>
      <c r="K218" s="38">
        <v>0</v>
      </c>
      <c r="L218" s="38">
        <v>0</v>
      </c>
      <c r="M218" s="38">
        <f t="shared" si="171"/>
        <v>0</v>
      </c>
      <c r="N218" s="38"/>
      <c r="O218" s="38"/>
      <c r="P218" s="38">
        <f t="shared" si="172"/>
        <v>0</v>
      </c>
      <c r="Q218" s="38"/>
      <c r="R218" s="38"/>
      <c r="S218" s="38">
        <f t="shared" si="173"/>
        <v>0</v>
      </c>
      <c r="T218" s="38">
        <f>72177+20350</f>
        <v>92527</v>
      </c>
      <c r="U218" s="38">
        <f>72177+20350</f>
        <v>92527</v>
      </c>
      <c r="V218" s="38">
        <f t="shared" si="174"/>
        <v>0</v>
      </c>
      <c r="W218" s="38">
        <v>0</v>
      </c>
      <c r="X218" s="38">
        <v>0</v>
      </c>
      <c r="Y218" s="38">
        <f t="shared" si="175"/>
        <v>0</v>
      </c>
      <c r="Z218" s="38"/>
      <c r="AA218" s="38"/>
      <c r="AB218" s="38">
        <f t="shared" si="176"/>
        <v>0</v>
      </c>
    </row>
    <row r="219" spans="1:187" s="32" customFormat="1" ht="94.5" x14ac:dyDescent="0.25">
      <c r="A219" s="34" t="s">
        <v>198</v>
      </c>
      <c r="B219" s="38">
        <f t="shared" si="168"/>
        <v>6216374</v>
      </c>
      <c r="C219" s="38">
        <f t="shared" si="168"/>
        <v>6216374</v>
      </c>
      <c r="D219" s="38">
        <f t="shared" si="168"/>
        <v>0</v>
      </c>
      <c r="E219" s="38"/>
      <c r="F219" s="38"/>
      <c r="G219" s="38">
        <f t="shared" si="169"/>
        <v>0</v>
      </c>
      <c r="H219" s="38">
        <v>0</v>
      </c>
      <c r="I219" s="38">
        <v>0</v>
      </c>
      <c r="J219" s="38">
        <f t="shared" si="170"/>
        <v>0</v>
      </c>
      <c r="K219" s="38">
        <v>0</v>
      </c>
      <c r="L219" s="38">
        <v>0</v>
      </c>
      <c r="M219" s="38">
        <f t="shared" si="171"/>
        <v>0</v>
      </c>
      <c r="N219" s="38">
        <v>6216374</v>
      </c>
      <c r="O219" s="38">
        <v>6216374</v>
      </c>
      <c r="P219" s="38">
        <f t="shared" si="172"/>
        <v>0</v>
      </c>
      <c r="Q219" s="38"/>
      <c r="R219" s="38"/>
      <c r="S219" s="38">
        <f t="shared" si="173"/>
        <v>0</v>
      </c>
      <c r="T219" s="38">
        <v>0</v>
      </c>
      <c r="U219" s="38">
        <v>0</v>
      </c>
      <c r="V219" s="38">
        <f t="shared" si="174"/>
        <v>0</v>
      </c>
      <c r="W219" s="38">
        <v>0</v>
      </c>
      <c r="X219" s="38">
        <v>0</v>
      </c>
      <c r="Y219" s="38">
        <f t="shared" si="175"/>
        <v>0</v>
      </c>
      <c r="Z219" s="38"/>
      <c r="AA219" s="38"/>
      <c r="AB219" s="38">
        <f t="shared" si="176"/>
        <v>0</v>
      </c>
    </row>
    <row r="220" spans="1:187" s="32" customFormat="1" ht="63" x14ac:dyDescent="0.25">
      <c r="A220" s="37" t="s">
        <v>199</v>
      </c>
      <c r="B220" s="38">
        <f t="shared" si="168"/>
        <v>55085</v>
      </c>
      <c r="C220" s="38">
        <f t="shared" si="168"/>
        <v>55085</v>
      </c>
      <c r="D220" s="38">
        <f t="shared" si="168"/>
        <v>0</v>
      </c>
      <c r="E220" s="38">
        <v>55085</v>
      </c>
      <c r="F220" s="38">
        <v>55085</v>
      </c>
      <c r="G220" s="38">
        <f t="shared" si="169"/>
        <v>0</v>
      </c>
      <c r="H220" s="38"/>
      <c r="I220" s="38"/>
      <c r="J220" s="38">
        <f t="shared" si="170"/>
        <v>0</v>
      </c>
      <c r="K220" s="38"/>
      <c r="L220" s="38"/>
      <c r="M220" s="38">
        <f t="shared" si="171"/>
        <v>0</v>
      </c>
      <c r="N220" s="38"/>
      <c r="O220" s="38"/>
      <c r="P220" s="38">
        <f t="shared" si="172"/>
        <v>0</v>
      </c>
      <c r="Q220" s="38"/>
      <c r="R220" s="38"/>
      <c r="S220" s="38">
        <f t="shared" si="173"/>
        <v>0</v>
      </c>
      <c r="T220" s="38">
        <v>0</v>
      </c>
      <c r="U220" s="38">
        <v>0</v>
      </c>
      <c r="V220" s="38">
        <f t="shared" si="174"/>
        <v>0</v>
      </c>
      <c r="W220" s="38">
        <v>0</v>
      </c>
      <c r="X220" s="38">
        <v>0</v>
      </c>
      <c r="Y220" s="38">
        <f t="shared" si="175"/>
        <v>0</v>
      </c>
      <c r="Z220" s="38">
        <f>37665-37665</f>
        <v>0</v>
      </c>
      <c r="AA220" s="38">
        <f>37665-37665</f>
        <v>0</v>
      </c>
      <c r="AB220" s="38">
        <f t="shared" si="176"/>
        <v>0</v>
      </c>
    </row>
    <row r="221" spans="1:187" s="32" customFormat="1" ht="31.5" x14ac:dyDescent="0.25">
      <c r="A221" s="37" t="s">
        <v>200</v>
      </c>
      <c r="B221" s="38">
        <f t="shared" si="168"/>
        <v>63574</v>
      </c>
      <c r="C221" s="38">
        <f t="shared" si="168"/>
        <v>63574</v>
      </c>
      <c r="D221" s="38">
        <f t="shared" si="168"/>
        <v>0</v>
      </c>
      <c r="E221" s="38">
        <f>63574-16078</f>
        <v>47496</v>
      </c>
      <c r="F221" s="38">
        <f>63574-16078</f>
        <v>47496</v>
      </c>
      <c r="G221" s="38">
        <f t="shared" si="169"/>
        <v>0</v>
      </c>
      <c r="H221" s="38"/>
      <c r="I221" s="38"/>
      <c r="J221" s="38">
        <f t="shared" si="170"/>
        <v>0</v>
      </c>
      <c r="K221" s="38">
        <v>16078</v>
      </c>
      <c r="L221" s="38">
        <v>16078</v>
      </c>
      <c r="M221" s="38">
        <f t="shared" si="171"/>
        <v>0</v>
      </c>
      <c r="N221" s="38"/>
      <c r="O221" s="38"/>
      <c r="P221" s="38">
        <f t="shared" si="172"/>
        <v>0</v>
      </c>
      <c r="Q221" s="38"/>
      <c r="R221" s="38"/>
      <c r="S221" s="38">
        <f t="shared" si="173"/>
        <v>0</v>
      </c>
      <c r="T221" s="38">
        <v>0</v>
      </c>
      <c r="U221" s="38">
        <v>0</v>
      </c>
      <c r="V221" s="38">
        <f t="shared" si="174"/>
        <v>0</v>
      </c>
      <c r="W221" s="38">
        <v>0</v>
      </c>
      <c r="X221" s="38">
        <v>0</v>
      </c>
      <c r="Y221" s="38">
        <f t="shared" si="175"/>
        <v>0</v>
      </c>
      <c r="Z221" s="38"/>
      <c r="AA221" s="38"/>
      <c r="AB221" s="38">
        <f t="shared" si="176"/>
        <v>0</v>
      </c>
    </row>
    <row r="222" spans="1:187" s="32" customFormat="1" ht="31.5" x14ac:dyDescent="0.25">
      <c r="A222" s="37" t="s">
        <v>201</v>
      </c>
      <c r="B222" s="38">
        <f t="shared" si="168"/>
        <v>18326</v>
      </c>
      <c r="C222" s="38">
        <f t="shared" si="168"/>
        <v>18326</v>
      </c>
      <c r="D222" s="38">
        <f t="shared" si="168"/>
        <v>0</v>
      </c>
      <c r="E222" s="38">
        <v>0</v>
      </c>
      <c r="F222" s="38">
        <v>0</v>
      </c>
      <c r="G222" s="38">
        <f t="shared" si="169"/>
        <v>0</v>
      </c>
      <c r="H222" s="38"/>
      <c r="I222" s="38"/>
      <c r="J222" s="38">
        <f t="shared" si="170"/>
        <v>0</v>
      </c>
      <c r="K222" s="38">
        <v>18326</v>
      </c>
      <c r="L222" s="38">
        <v>18326</v>
      </c>
      <c r="M222" s="38">
        <f t="shared" si="171"/>
        <v>0</v>
      </c>
      <c r="N222" s="38"/>
      <c r="O222" s="38"/>
      <c r="P222" s="38">
        <f t="shared" si="172"/>
        <v>0</v>
      </c>
      <c r="Q222" s="38"/>
      <c r="R222" s="38"/>
      <c r="S222" s="38">
        <f t="shared" si="173"/>
        <v>0</v>
      </c>
      <c r="T222" s="38">
        <v>0</v>
      </c>
      <c r="U222" s="38">
        <v>0</v>
      </c>
      <c r="V222" s="38">
        <f t="shared" si="174"/>
        <v>0</v>
      </c>
      <c r="W222" s="38">
        <v>0</v>
      </c>
      <c r="X222" s="38">
        <v>0</v>
      </c>
      <c r="Y222" s="38">
        <f t="shared" si="175"/>
        <v>0</v>
      </c>
      <c r="Z222" s="38"/>
      <c r="AA222" s="38"/>
      <c r="AB222" s="38">
        <f t="shared" si="176"/>
        <v>0</v>
      </c>
    </row>
    <row r="223" spans="1:187" s="32" customFormat="1" ht="31.5" x14ac:dyDescent="0.25">
      <c r="A223" s="30" t="s">
        <v>71</v>
      </c>
      <c r="B223" s="31">
        <f t="shared" si="168"/>
        <v>1081570</v>
      </c>
      <c r="C223" s="31">
        <f t="shared" si="168"/>
        <v>1090696</v>
      </c>
      <c r="D223" s="31">
        <f t="shared" si="168"/>
        <v>9126</v>
      </c>
      <c r="E223" s="31">
        <f t="shared" ref="E223:AA223" si="231">SUM(E229,E240,E237,E224,E243)</f>
        <v>0</v>
      </c>
      <c r="F223" s="31">
        <f t="shared" si="231"/>
        <v>0</v>
      </c>
      <c r="G223" s="31">
        <f t="shared" si="169"/>
        <v>0</v>
      </c>
      <c r="H223" s="31">
        <f t="shared" ref="H223" si="232">SUM(H229,H240,H237,H224,H243)</f>
        <v>0</v>
      </c>
      <c r="I223" s="31">
        <f t="shared" si="231"/>
        <v>0</v>
      </c>
      <c r="J223" s="31">
        <f t="shared" si="170"/>
        <v>0</v>
      </c>
      <c r="K223" s="31">
        <f t="shared" ref="K223" si="233">SUM(K229,K240,K237,K224,K243)</f>
        <v>137330</v>
      </c>
      <c r="L223" s="31">
        <f t="shared" si="231"/>
        <v>146456</v>
      </c>
      <c r="M223" s="31">
        <f t="shared" si="171"/>
        <v>9126</v>
      </c>
      <c r="N223" s="31">
        <f t="shared" ref="N223" si="234">SUM(N229,N240,N237,N224,N243)</f>
        <v>560880</v>
      </c>
      <c r="O223" s="31">
        <f t="shared" si="231"/>
        <v>560880</v>
      </c>
      <c r="P223" s="31">
        <f t="shared" si="172"/>
        <v>0</v>
      </c>
      <c r="Q223" s="31">
        <f t="shared" ref="Q223" si="235">SUM(Q229,Q240,Q237,Q224,Q243)</f>
        <v>27560</v>
      </c>
      <c r="R223" s="31">
        <f t="shared" si="231"/>
        <v>27560</v>
      </c>
      <c r="S223" s="31">
        <f t="shared" si="173"/>
        <v>0</v>
      </c>
      <c r="T223" s="31">
        <f t="shared" ref="T223" si="236">SUM(T229,T240,T237,T224,T243)</f>
        <v>177000</v>
      </c>
      <c r="U223" s="31">
        <f t="shared" si="231"/>
        <v>177000</v>
      </c>
      <c r="V223" s="31">
        <f t="shared" si="174"/>
        <v>0</v>
      </c>
      <c r="W223" s="31">
        <f t="shared" ref="W223" si="237">SUM(W229,W240,W237,W224,W243)</f>
        <v>0</v>
      </c>
      <c r="X223" s="31">
        <f t="shared" si="231"/>
        <v>0</v>
      </c>
      <c r="Y223" s="31">
        <f t="shared" si="175"/>
        <v>0</v>
      </c>
      <c r="Z223" s="31">
        <f t="shared" ref="Z223" si="238">SUM(Z229,Z240,Z237,Z224,Z243)</f>
        <v>178800</v>
      </c>
      <c r="AA223" s="31">
        <f t="shared" si="231"/>
        <v>178800</v>
      </c>
      <c r="AB223" s="31">
        <f t="shared" si="176"/>
        <v>0</v>
      </c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  <c r="EM223" s="29"/>
      <c r="EN223" s="29"/>
      <c r="EO223" s="29"/>
      <c r="EP223" s="29"/>
      <c r="EQ223" s="29"/>
      <c r="ER223" s="29"/>
      <c r="ES223" s="29"/>
      <c r="ET223" s="29"/>
      <c r="EU223" s="29"/>
      <c r="EV223" s="29"/>
      <c r="EW223" s="29"/>
      <c r="EX223" s="29"/>
      <c r="EY223" s="29"/>
      <c r="EZ223" s="29"/>
      <c r="FA223" s="29"/>
      <c r="FB223" s="29"/>
      <c r="FC223" s="29"/>
      <c r="FD223" s="29"/>
      <c r="FE223" s="29"/>
      <c r="FF223" s="29"/>
      <c r="FG223" s="29"/>
      <c r="FH223" s="29"/>
      <c r="FI223" s="29"/>
      <c r="FJ223" s="29"/>
      <c r="FK223" s="29"/>
      <c r="FL223" s="29"/>
      <c r="FM223" s="29"/>
      <c r="FN223" s="29"/>
      <c r="FO223" s="29"/>
      <c r="FP223" s="29"/>
      <c r="FQ223" s="29"/>
      <c r="FR223" s="29"/>
      <c r="FS223" s="29"/>
      <c r="FT223" s="29"/>
      <c r="FU223" s="29"/>
      <c r="FV223" s="29"/>
      <c r="FW223" s="29"/>
      <c r="FX223" s="29"/>
      <c r="FY223" s="29"/>
      <c r="FZ223" s="29"/>
      <c r="GA223" s="29"/>
      <c r="GB223" s="29"/>
      <c r="GC223" s="29"/>
      <c r="GD223" s="29"/>
      <c r="GE223" s="29"/>
    </row>
    <row r="224" spans="1:187" s="32" customFormat="1" x14ac:dyDescent="0.25">
      <c r="A224" s="30" t="s">
        <v>84</v>
      </c>
      <c r="B224" s="31">
        <f t="shared" si="168"/>
        <v>30903</v>
      </c>
      <c r="C224" s="31">
        <f t="shared" si="168"/>
        <v>34725</v>
      </c>
      <c r="D224" s="31">
        <f t="shared" si="168"/>
        <v>3822</v>
      </c>
      <c r="E224" s="31">
        <f t="shared" ref="E224:AA224" si="239">SUM(E225:E228)</f>
        <v>0</v>
      </c>
      <c r="F224" s="31">
        <f t="shared" si="239"/>
        <v>0</v>
      </c>
      <c r="G224" s="31">
        <f t="shared" si="169"/>
        <v>0</v>
      </c>
      <c r="H224" s="31">
        <f t="shared" ref="H224" si="240">SUM(H225:H228)</f>
        <v>0</v>
      </c>
      <c r="I224" s="31">
        <f t="shared" si="239"/>
        <v>0</v>
      </c>
      <c r="J224" s="31">
        <f t="shared" si="170"/>
        <v>0</v>
      </c>
      <c r="K224" s="31">
        <f t="shared" ref="K224" si="241">SUM(K225:K228)</f>
        <v>0</v>
      </c>
      <c r="L224" s="31">
        <f t="shared" si="239"/>
        <v>3822</v>
      </c>
      <c r="M224" s="31">
        <f t="shared" si="171"/>
        <v>3822</v>
      </c>
      <c r="N224" s="31">
        <f t="shared" ref="N224" si="242">SUM(N225:N228)</f>
        <v>5343</v>
      </c>
      <c r="O224" s="31">
        <f t="shared" si="239"/>
        <v>5343</v>
      </c>
      <c r="P224" s="31">
        <f t="shared" si="172"/>
        <v>0</v>
      </c>
      <c r="Q224" s="31">
        <f t="shared" ref="Q224" si="243">SUM(Q225:Q228)</f>
        <v>25560</v>
      </c>
      <c r="R224" s="31">
        <f t="shared" si="239"/>
        <v>25560</v>
      </c>
      <c r="S224" s="31">
        <f t="shared" si="173"/>
        <v>0</v>
      </c>
      <c r="T224" s="31">
        <f t="shared" ref="T224" si="244">SUM(T225:T228)</f>
        <v>0</v>
      </c>
      <c r="U224" s="31">
        <f t="shared" si="239"/>
        <v>0</v>
      </c>
      <c r="V224" s="31">
        <f t="shared" si="174"/>
        <v>0</v>
      </c>
      <c r="W224" s="31">
        <f t="shared" ref="W224" si="245">SUM(W225:W228)</f>
        <v>0</v>
      </c>
      <c r="X224" s="31">
        <f t="shared" si="239"/>
        <v>0</v>
      </c>
      <c r="Y224" s="31">
        <f t="shared" si="175"/>
        <v>0</v>
      </c>
      <c r="Z224" s="31">
        <f t="shared" ref="Z224" si="246">SUM(Z225:Z228)</f>
        <v>0</v>
      </c>
      <c r="AA224" s="31">
        <f t="shared" si="239"/>
        <v>0</v>
      </c>
      <c r="AB224" s="31">
        <f t="shared" si="176"/>
        <v>0</v>
      </c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29"/>
      <c r="ES224" s="29"/>
      <c r="ET224" s="29"/>
      <c r="EU224" s="29"/>
      <c r="EV224" s="29"/>
      <c r="EW224" s="29"/>
      <c r="EX224" s="29"/>
      <c r="EY224" s="29"/>
      <c r="EZ224" s="29"/>
      <c r="FA224" s="29"/>
      <c r="FB224" s="29"/>
      <c r="FC224" s="29"/>
      <c r="FD224" s="29"/>
      <c r="FE224" s="29"/>
      <c r="FF224" s="29"/>
      <c r="FG224" s="29"/>
      <c r="FH224" s="29"/>
      <c r="FI224" s="29"/>
      <c r="FJ224" s="29"/>
      <c r="FK224" s="29"/>
      <c r="FL224" s="29"/>
      <c r="FM224" s="29"/>
      <c r="FN224" s="29"/>
      <c r="FO224" s="29"/>
      <c r="FP224" s="29"/>
      <c r="FQ224" s="29"/>
      <c r="FR224" s="29"/>
      <c r="FS224" s="29"/>
      <c r="FT224" s="29"/>
      <c r="FU224" s="29"/>
      <c r="FV224" s="29"/>
      <c r="FW224" s="29"/>
      <c r="FX224" s="29"/>
      <c r="FY224" s="29"/>
      <c r="FZ224" s="29"/>
      <c r="GA224" s="29"/>
      <c r="GB224" s="29"/>
      <c r="GC224" s="29"/>
      <c r="GD224" s="29"/>
      <c r="GE224" s="29"/>
    </row>
    <row r="225" spans="1:187" s="32" customFormat="1" ht="63" x14ac:dyDescent="0.25">
      <c r="A225" s="34" t="s">
        <v>202</v>
      </c>
      <c r="B225" s="38">
        <f t="shared" si="168"/>
        <v>5343</v>
      </c>
      <c r="C225" s="38">
        <f t="shared" si="168"/>
        <v>5343</v>
      </c>
      <c r="D225" s="38">
        <f t="shared" si="168"/>
        <v>0</v>
      </c>
      <c r="E225" s="38"/>
      <c r="F225" s="38"/>
      <c r="G225" s="38">
        <f t="shared" si="169"/>
        <v>0</v>
      </c>
      <c r="H225" s="38"/>
      <c r="I225" s="38"/>
      <c r="J225" s="38">
        <f t="shared" si="170"/>
        <v>0</v>
      </c>
      <c r="K225" s="38"/>
      <c r="L225" s="38"/>
      <c r="M225" s="38">
        <f t="shared" si="171"/>
        <v>0</v>
      </c>
      <c r="N225" s="38">
        <v>5343</v>
      </c>
      <c r="O225" s="38">
        <v>5343</v>
      </c>
      <c r="P225" s="38">
        <f t="shared" si="172"/>
        <v>0</v>
      </c>
      <c r="Q225" s="38"/>
      <c r="R225" s="38"/>
      <c r="S225" s="38">
        <f t="shared" si="173"/>
        <v>0</v>
      </c>
      <c r="T225" s="38"/>
      <c r="U225" s="38"/>
      <c r="V225" s="38">
        <f t="shared" si="174"/>
        <v>0</v>
      </c>
      <c r="W225" s="38"/>
      <c r="X225" s="38"/>
      <c r="Y225" s="38">
        <f t="shared" si="175"/>
        <v>0</v>
      </c>
      <c r="Z225" s="38"/>
      <c r="AA225" s="38"/>
      <c r="AB225" s="38">
        <f t="shared" si="176"/>
        <v>0</v>
      </c>
    </row>
    <row r="226" spans="1:187" s="32" customFormat="1" ht="31.5" x14ac:dyDescent="0.25">
      <c r="A226" s="34" t="s">
        <v>203</v>
      </c>
      <c r="B226" s="38">
        <f t="shared" si="168"/>
        <v>15060</v>
      </c>
      <c r="C226" s="38">
        <f t="shared" si="168"/>
        <v>15060</v>
      </c>
      <c r="D226" s="38">
        <f t="shared" si="168"/>
        <v>0</v>
      </c>
      <c r="E226" s="38"/>
      <c r="F226" s="38"/>
      <c r="G226" s="38">
        <f t="shared" si="169"/>
        <v>0</v>
      </c>
      <c r="H226" s="38"/>
      <c r="I226" s="38"/>
      <c r="J226" s="38">
        <f t="shared" si="170"/>
        <v>0</v>
      </c>
      <c r="K226" s="38"/>
      <c r="L226" s="38"/>
      <c r="M226" s="38">
        <f t="shared" si="171"/>
        <v>0</v>
      </c>
      <c r="N226" s="38"/>
      <c r="O226" s="38"/>
      <c r="P226" s="38">
        <f t="shared" si="172"/>
        <v>0</v>
      </c>
      <c r="Q226" s="38">
        <v>15060</v>
      </c>
      <c r="R226" s="38">
        <v>15060</v>
      </c>
      <c r="S226" s="38">
        <f t="shared" si="173"/>
        <v>0</v>
      </c>
      <c r="T226" s="38"/>
      <c r="U226" s="38"/>
      <c r="V226" s="38">
        <f t="shared" si="174"/>
        <v>0</v>
      </c>
      <c r="W226" s="38"/>
      <c r="X226" s="38"/>
      <c r="Y226" s="38">
        <f t="shared" si="175"/>
        <v>0</v>
      </c>
      <c r="Z226" s="38"/>
      <c r="AA226" s="38"/>
      <c r="AB226" s="38">
        <f t="shared" si="176"/>
        <v>0</v>
      </c>
    </row>
    <row r="227" spans="1:187" s="85" customFormat="1" ht="31.5" x14ac:dyDescent="0.25">
      <c r="A227" s="89" t="s">
        <v>204</v>
      </c>
      <c r="B227" s="84">
        <f t="shared" si="168"/>
        <v>0</v>
      </c>
      <c r="C227" s="84">
        <f t="shared" si="168"/>
        <v>3822</v>
      </c>
      <c r="D227" s="84">
        <f t="shared" si="168"/>
        <v>3822</v>
      </c>
      <c r="E227" s="84"/>
      <c r="F227" s="84"/>
      <c r="G227" s="84">
        <f t="shared" si="169"/>
        <v>0</v>
      </c>
      <c r="H227" s="84"/>
      <c r="I227" s="84"/>
      <c r="J227" s="84">
        <f t="shared" si="170"/>
        <v>0</v>
      </c>
      <c r="K227" s="84">
        <v>0</v>
      </c>
      <c r="L227" s="84">
        <v>3822</v>
      </c>
      <c r="M227" s="84">
        <f t="shared" si="171"/>
        <v>3822</v>
      </c>
      <c r="N227" s="84"/>
      <c r="O227" s="84"/>
      <c r="P227" s="84">
        <f t="shared" si="172"/>
        <v>0</v>
      </c>
      <c r="Q227" s="84">
        <v>0</v>
      </c>
      <c r="R227" s="84">
        <v>0</v>
      </c>
      <c r="S227" s="84">
        <f t="shared" si="173"/>
        <v>0</v>
      </c>
      <c r="T227" s="84"/>
      <c r="U227" s="84"/>
      <c r="V227" s="84">
        <f t="shared" si="174"/>
        <v>0</v>
      </c>
      <c r="W227" s="84"/>
      <c r="X227" s="84"/>
      <c r="Y227" s="84">
        <f t="shared" si="175"/>
        <v>0</v>
      </c>
      <c r="Z227" s="84"/>
      <c r="AA227" s="84"/>
      <c r="AB227" s="84">
        <f t="shared" si="176"/>
        <v>0</v>
      </c>
    </row>
    <row r="228" spans="1:187" s="32" customFormat="1" ht="31.5" x14ac:dyDescent="0.25">
      <c r="A228" s="34" t="s">
        <v>205</v>
      </c>
      <c r="B228" s="38">
        <f t="shared" si="168"/>
        <v>10500</v>
      </c>
      <c r="C228" s="38">
        <f t="shared" si="168"/>
        <v>10500</v>
      </c>
      <c r="D228" s="38">
        <f t="shared" si="168"/>
        <v>0</v>
      </c>
      <c r="E228" s="38"/>
      <c r="F228" s="38"/>
      <c r="G228" s="38">
        <f t="shared" si="169"/>
        <v>0</v>
      </c>
      <c r="H228" s="38"/>
      <c r="I228" s="38"/>
      <c r="J228" s="38">
        <f t="shared" si="170"/>
        <v>0</v>
      </c>
      <c r="K228" s="38"/>
      <c r="L228" s="38"/>
      <c r="M228" s="38">
        <f t="shared" si="171"/>
        <v>0</v>
      </c>
      <c r="N228" s="38"/>
      <c r="O228" s="38"/>
      <c r="P228" s="38">
        <f t="shared" si="172"/>
        <v>0</v>
      </c>
      <c r="Q228" s="38">
        <v>10500</v>
      </c>
      <c r="R228" s="38">
        <v>10500</v>
      </c>
      <c r="S228" s="38">
        <f t="shared" si="173"/>
        <v>0</v>
      </c>
      <c r="T228" s="38"/>
      <c r="U228" s="38"/>
      <c r="V228" s="38">
        <f t="shared" si="174"/>
        <v>0</v>
      </c>
      <c r="W228" s="38"/>
      <c r="X228" s="38"/>
      <c r="Y228" s="38">
        <f t="shared" si="175"/>
        <v>0</v>
      </c>
      <c r="Z228" s="38"/>
      <c r="AA228" s="38"/>
      <c r="AB228" s="38">
        <f t="shared" si="176"/>
        <v>0</v>
      </c>
    </row>
    <row r="229" spans="1:187" s="32" customFormat="1" ht="31.5" x14ac:dyDescent="0.25">
      <c r="A229" s="30" t="s">
        <v>90</v>
      </c>
      <c r="B229" s="31">
        <f t="shared" si="168"/>
        <v>75391</v>
      </c>
      <c r="C229" s="31">
        <f t="shared" si="168"/>
        <v>80695</v>
      </c>
      <c r="D229" s="31">
        <f t="shared" si="168"/>
        <v>5304</v>
      </c>
      <c r="E229" s="31">
        <f t="shared" ref="E229:AA229" si="247">SUM(E230:E236)</f>
        <v>0</v>
      </c>
      <c r="F229" s="31">
        <f t="shared" si="247"/>
        <v>0</v>
      </c>
      <c r="G229" s="31">
        <f t="shared" si="169"/>
        <v>0</v>
      </c>
      <c r="H229" s="31">
        <f t="shared" ref="H229" si="248">SUM(H230:H236)</f>
        <v>0</v>
      </c>
      <c r="I229" s="31">
        <f t="shared" si="247"/>
        <v>0</v>
      </c>
      <c r="J229" s="31">
        <f t="shared" si="170"/>
        <v>0</v>
      </c>
      <c r="K229" s="31">
        <f t="shared" ref="K229" si="249">SUM(K230:K236)</f>
        <v>71599</v>
      </c>
      <c r="L229" s="31">
        <f t="shared" si="247"/>
        <v>76903</v>
      </c>
      <c r="M229" s="31">
        <f t="shared" si="171"/>
        <v>5304</v>
      </c>
      <c r="N229" s="31">
        <f t="shared" ref="N229" si="250">SUM(N230:N236)</f>
        <v>3792</v>
      </c>
      <c r="O229" s="31">
        <f t="shared" si="247"/>
        <v>3792</v>
      </c>
      <c r="P229" s="31">
        <f t="shared" si="172"/>
        <v>0</v>
      </c>
      <c r="Q229" s="31">
        <f t="shared" ref="Q229" si="251">SUM(Q230:Q236)</f>
        <v>0</v>
      </c>
      <c r="R229" s="31">
        <f t="shared" si="247"/>
        <v>0</v>
      </c>
      <c r="S229" s="31">
        <f t="shared" si="173"/>
        <v>0</v>
      </c>
      <c r="T229" s="31">
        <f t="shared" ref="T229" si="252">SUM(T230:T236)</f>
        <v>0</v>
      </c>
      <c r="U229" s="31">
        <f t="shared" si="247"/>
        <v>0</v>
      </c>
      <c r="V229" s="31">
        <f t="shared" si="174"/>
        <v>0</v>
      </c>
      <c r="W229" s="31">
        <f t="shared" ref="W229" si="253">SUM(W230:W236)</f>
        <v>0</v>
      </c>
      <c r="X229" s="31">
        <f t="shared" si="247"/>
        <v>0</v>
      </c>
      <c r="Y229" s="31">
        <f t="shared" si="175"/>
        <v>0</v>
      </c>
      <c r="Z229" s="31">
        <f t="shared" ref="Z229" si="254">SUM(Z230:Z236)</f>
        <v>0</v>
      </c>
      <c r="AA229" s="31">
        <f t="shared" si="247"/>
        <v>0</v>
      </c>
      <c r="AB229" s="31">
        <f t="shared" si="176"/>
        <v>0</v>
      </c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  <c r="EM229" s="29"/>
      <c r="EN229" s="29"/>
      <c r="EO229" s="29"/>
      <c r="EP229" s="29"/>
      <c r="EQ229" s="29"/>
      <c r="ER229" s="29"/>
      <c r="ES229" s="29"/>
      <c r="ET229" s="29"/>
      <c r="EU229" s="29"/>
      <c r="EV229" s="29"/>
      <c r="EW229" s="29"/>
      <c r="EX229" s="29"/>
      <c r="EY229" s="29"/>
      <c r="EZ229" s="29"/>
      <c r="FA229" s="29"/>
      <c r="FB229" s="29"/>
      <c r="FC229" s="29"/>
      <c r="FD229" s="29"/>
      <c r="FE229" s="29"/>
      <c r="FF229" s="29"/>
      <c r="FG229" s="29"/>
      <c r="FH229" s="29"/>
      <c r="FI229" s="29"/>
      <c r="FJ229" s="29"/>
      <c r="FK229" s="29"/>
      <c r="FL229" s="29"/>
      <c r="FM229" s="29"/>
      <c r="FN229" s="29"/>
      <c r="FO229" s="29"/>
      <c r="FP229" s="29"/>
      <c r="FQ229" s="29"/>
      <c r="FR229" s="29"/>
      <c r="FS229" s="29"/>
      <c r="FT229" s="29"/>
      <c r="FU229" s="29"/>
      <c r="FV229" s="29"/>
      <c r="FW229" s="29"/>
      <c r="FX229" s="29"/>
      <c r="FY229" s="29"/>
      <c r="FZ229" s="29"/>
      <c r="GA229" s="29"/>
      <c r="GB229" s="29"/>
      <c r="GC229" s="29"/>
      <c r="GD229" s="29"/>
      <c r="GE229" s="29"/>
    </row>
    <row r="230" spans="1:187" s="32" customFormat="1" ht="63" x14ac:dyDescent="0.25">
      <c r="A230" s="43" t="s">
        <v>206</v>
      </c>
      <c r="B230" s="38">
        <f t="shared" ref="B230:D272" si="255">E230+H230+K230+N230+Q230+T230+W230+Z230</f>
        <v>1440</v>
      </c>
      <c r="C230" s="38">
        <f t="shared" si="255"/>
        <v>1440</v>
      </c>
      <c r="D230" s="38">
        <f t="shared" si="255"/>
        <v>0</v>
      </c>
      <c r="E230" s="38"/>
      <c r="F230" s="38"/>
      <c r="G230" s="38">
        <f t="shared" si="169"/>
        <v>0</v>
      </c>
      <c r="H230" s="38"/>
      <c r="I230" s="38"/>
      <c r="J230" s="38">
        <f t="shared" si="170"/>
        <v>0</v>
      </c>
      <c r="K230" s="38">
        <v>0</v>
      </c>
      <c r="L230" s="38">
        <v>0</v>
      </c>
      <c r="M230" s="38">
        <f t="shared" si="171"/>
        <v>0</v>
      </c>
      <c r="N230" s="38">
        <v>1440</v>
      </c>
      <c r="O230" s="38">
        <v>1440</v>
      </c>
      <c r="P230" s="38">
        <f t="shared" si="172"/>
        <v>0</v>
      </c>
      <c r="Q230" s="38"/>
      <c r="R230" s="38"/>
      <c r="S230" s="38">
        <f t="shared" si="173"/>
        <v>0</v>
      </c>
      <c r="T230" s="38"/>
      <c r="U230" s="38"/>
      <c r="V230" s="38">
        <f t="shared" si="174"/>
        <v>0</v>
      </c>
      <c r="W230" s="38"/>
      <c r="X230" s="38"/>
      <c r="Y230" s="38">
        <f t="shared" si="175"/>
        <v>0</v>
      </c>
      <c r="Z230" s="38"/>
      <c r="AA230" s="38"/>
      <c r="AB230" s="38">
        <f t="shared" si="176"/>
        <v>0</v>
      </c>
    </row>
    <row r="231" spans="1:187" s="32" customFormat="1" ht="78.75" x14ac:dyDescent="0.25">
      <c r="A231" s="43" t="s">
        <v>207</v>
      </c>
      <c r="B231" s="38">
        <f t="shared" si="255"/>
        <v>2352</v>
      </c>
      <c r="C231" s="38">
        <f t="shared" si="255"/>
        <v>2352</v>
      </c>
      <c r="D231" s="38">
        <f t="shared" si="255"/>
        <v>0</v>
      </c>
      <c r="E231" s="38">
        <v>0</v>
      </c>
      <c r="F231" s="38">
        <v>0</v>
      </c>
      <c r="G231" s="38">
        <f t="shared" ref="G231:G272" si="256">F231-E231</f>
        <v>0</v>
      </c>
      <c r="H231" s="38">
        <v>0</v>
      </c>
      <c r="I231" s="38">
        <v>0</v>
      </c>
      <c r="J231" s="38">
        <f t="shared" ref="J231:J272" si="257">I231-H231</f>
        <v>0</v>
      </c>
      <c r="K231" s="38">
        <v>0</v>
      </c>
      <c r="L231" s="38">
        <v>0</v>
      </c>
      <c r="M231" s="38">
        <f t="shared" ref="M231:M272" si="258">L231-K231</f>
        <v>0</v>
      </c>
      <c r="N231" s="38">
        <v>2352</v>
      </c>
      <c r="O231" s="38">
        <v>2352</v>
      </c>
      <c r="P231" s="38">
        <f t="shared" ref="P231:P272" si="259">O231-N231</f>
        <v>0</v>
      </c>
      <c r="Q231" s="38"/>
      <c r="R231" s="38"/>
      <c r="S231" s="38">
        <f t="shared" ref="S231:S272" si="260">R231-Q231</f>
        <v>0</v>
      </c>
      <c r="T231" s="38"/>
      <c r="U231" s="38"/>
      <c r="V231" s="38">
        <f t="shared" ref="V231:V272" si="261">U231-T231</f>
        <v>0</v>
      </c>
      <c r="W231" s="38"/>
      <c r="X231" s="38"/>
      <c r="Y231" s="38">
        <f t="shared" ref="Y231:Y272" si="262">X231-W231</f>
        <v>0</v>
      </c>
      <c r="Z231" s="38"/>
      <c r="AA231" s="38"/>
      <c r="AB231" s="38">
        <f t="shared" ref="AB231:AB272" si="263">AA231-Z231</f>
        <v>0</v>
      </c>
    </row>
    <row r="232" spans="1:187" s="32" customFormat="1" ht="31.5" x14ac:dyDescent="0.25">
      <c r="A232" s="37" t="s">
        <v>208</v>
      </c>
      <c r="B232" s="38">
        <f t="shared" si="255"/>
        <v>36600</v>
      </c>
      <c r="C232" s="38">
        <f t="shared" si="255"/>
        <v>36600</v>
      </c>
      <c r="D232" s="38">
        <f t="shared" si="255"/>
        <v>0</v>
      </c>
      <c r="E232" s="38"/>
      <c r="F232" s="38"/>
      <c r="G232" s="38">
        <f t="shared" si="256"/>
        <v>0</v>
      </c>
      <c r="H232" s="38"/>
      <c r="I232" s="38"/>
      <c r="J232" s="38">
        <f t="shared" si="257"/>
        <v>0</v>
      </c>
      <c r="K232" s="38">
        <v>36600</v>
      </c>
      <c r="L232" s="38">
        <v>36600</v>
      </c>
      <c r="M232" s="38">
        <f t="shared" si="258"/>
        <v>0</v>
      </c>
      <c r="N232" s="38">
        <v>0</v>
      </c>
      <c r="O232" s="38">
        <v>0</v>
      </c>
      <c r="P232" s="38">
        <f t="shared" si="259"/>
        <v>0</v>
      </c>
      <c r="Q232" s="38"/>
      <c r="R232" s="38"/>
      <c r="S232" s="38">
        <f t="shared" si="260"/>
        <v>0</v>
      </c>
      <c r="T232" s="38"/>
      <c r="U232" s="38"/>
      <c r="V232" s="38">
        <f t="shared" si="261"/>
        <v>0</v>
      </c>
      <c r="W232" s="38"/>
      <c r="X232" s="38"/>
      <c r="Y232" s="38">
        <f t="shared" si="262"/>
        <v>0</v>
      </c>
      <c r="Z232" s="38"/>
      <c r="AA232" s="38"/>
      <c r="AB232" s="38">
        <f t="shared" si="263"/>
        <v>0</v>
      </c>
    </row>
    <row r="233" spans="1:187" s="85" customFormat="1" x14ac:dyDescent="0.25">
      <c r="A233" s="83" t="s">
        <v>209</v>
      </c>
      <c r="B233" s="84">
        <f t="shared" si="255"/>
        <v>0</v>
      </c>
      <c r="C233" s="84">
        <f t="shared" si="255"/>
        <v>5304</v>
      </c>
      <c r="D233" s="84">
        <f t="shared" si="255"/>
        <v>5304</v>
      </c>
      <c r="E233" s="84"/>
      <c r="F233" s="84"/>
      <c r="G233" s="84">
        <f t="shared" si="256"/>
        <v>0</v>
      </c>
      <c r="H233" s="84"/>
      <c r="I233" s="84"/>
      <c r="J233" s="84">
        <f t="shared" si="257"/>
        <v>0</v>
      </c>
      <c r="K233" s="84">
        <v>0</v>
      </c>
      <c r="L233" s="84">
        <v>5304</v>
      </c>
      <c r="M233" s="84">
        <f t="shared" si="258"/>
        <v>5304</v>
      </c>
      <c r="N233" s="84">
        <v>0</v>
      </c>
      <c r="O233" s="84">
        <v>0</v>
      </c>
      <c r="P233" s="84">
        <f t="shared" si="259"/>
        <v>0</v>
      </c>
      <c r="Q233" s="84"/>
      <c r="R233" s="84"/>
      <c r="S233" s="84">
        <f t="shared" si="260"/>
        <v>0</v>
      </c>
      <c r="T233" s="84"/>
      <c r="U233" s="84"/>
      <c r="V233" s="84">
        <f t="shared" si="261"/>
        <v>0</v>
      </c>
      <c r="W233" s="84"/>
      <c r="X233" s="84"/>
      <c r="Y233" s="84">
        <f t="shared" si="262"/>
        <v>0</v>
      </c>
      <c r="Z233" s="84"/>
      <c r="AA233" s="84"/>
      <c r="AB233" s="84">
        <f t="shared" si="263"/>
        <v>0</v>
      </c>
    </row>
    <row r="234" spans="1:187" s="32" customFormat="1" ht="31.5" x14ac:dyDescent="0.25">
      <c r="A234" s="37" t="s">
        <v>210</v>
      </c>
      <c r="B234" s="38">
        <f t="shared" si="255"/>
        <v>6000</v>
      </c>
      <c r="C234" s="38">
        <f t="shared" si="255"/>
        <v>6000</v>
      </c>
      <c r="D234" s="38">
        <f t="shared" si="255"/>
        <v>0</v>
      </c>
      <c r="E234" s="38"/>
      <c r="F234" s="38"/>
      <c r="G234" s="38">
        <f t="shared" si="256"/>
        <v>0</v>
      </c>
      <c r="H234" s="38"/>
      <c r="I234" s="38"/>
      <c r="J234" s="38">
        <f t="shared" si="257"/>
        <v>0</v>
      </c>
      <c r="K234" s="38">
        <v>6000</v>
      </c>
      <c r="L234" s="38">
        <v>6000</v>
      </c>
      <c r="M234" s="38">
        <f t="shared" si="258"/>
        <v>0</v>
      </c>
      <c r="N234" s="38">
        <v>0</v>
      </c>
      <c r="O234" s="38">
        <v>0</v>
      </c>
      <c r="P234" s="38">
        <f t="shared" si="259"/>
        <v>0</v>
      </c>
      <c r="Q234" s="38"/>
      <c r="R234" s="38"/>
      <c r="S234" s="38">
        <f t="shared" si="260"/>
        <v>0</v>
      </c>
      <c r="T234" s="38"/>
      <c r="U234" s="38"/>
      <c r="V234" s="38">
        <f t="shared" si="261"/>
        <v>0</v>
      </c>
      <c r="W234" s="38"/>
      <c r="X234" s="38"/>
      <c r="Y234" s="38">
        <f t="shared" si="262"/>
        <v>0</v>
      </c>
      <c r="Z234" s="38"/>
      <c r="AA234" s="38"/>
      <c r="AB234" s="38">
        <f t="shared" si="263"/>
        <v>0</v>
      </c>
    </row>
    <row r="235" spans="1:187" s="32" customFormat="1" x14ac:dyDescent="0.25">
      <c r="A235" s="37" t="s">
        <v>211</v>
      </c>
      <c r="B235" s="38">
        <f t="shared" si="255"/>
        <v>25999</v>
      </c>
      <c r="C235" s="38">
        <f t="shared" si="255"/>
        <v>25999</v>
      </c>
      <c r="D235" s="38">
        <f t="shared" si="255"/>
        <v>0</v>
      </c>
      <c r="E235" s="38"/>
      <c r="F235" s="38"/>
      <c r="G235" s="38">
        <f t="shared" si="256"/>
        <v>0</v>
      </c>
      <c r="H235" s="38"/>
      <c r="I235" s="38"/>
      <c r="J235" s="38">
        <f t="shared" si="257"/>
        <v>0</v>
      </c>
      <c r="K235" s="38">
        <v>25999</v>
      </c>
      <c r="L235" s="38">
        <v>25999</v>
      </c>
      <c r="M235" s="38">
        <f t="shared" si="258"/>
        <v>0</v>
      </c>
      <c r="N235" s="38">
        <v>0</v>
      </c>
      <c r="O235" s="38">
        <v>0</v>
      </c>
      <c r="P235" s="38">
        <f t="shared" si="259"/>
        <v>0</v>
      </c>
      <c r="Q235" s="38"/>
      <c r="R235" s="38"/>
      <c r="S235" s="38">
        <f t="shared" si="260"/>
        <v>0</v>
      </c>
      <c r="T235" s="38"/>
      <c r="U235" s="38"/>
      <c r="V235" s="38">
        <f t="shared" si="261"/>
        <v>0</v>
      </c>
      <c r="W235" s="38"/>
      <c r="X235" s="38"/>
      <c r="Y235" s="38">
        <f t="shared" si="262"/>
        <v>0</v>
      </c>
      <c r="Z235" s="38"/>
      <c r="AA235" s="38"/>
      <c r="AB235" s="38">
        <f t="shared" si="263"/>
        <v>0</v>
      </c>
    </row>
    <row r="236" spans="1:187" s="32" customFormat="1" x14ac:dyDescent="0.25">
      <c r="A236" s="37" t="s">
        <v>212</v>
      </c>
      <c r="B236" s="38">
        <f t="shared" si="255"/>
        <v>3000</v>
      </c>
      <c r="C236" s="38">
        <f t="shared" si="255"/>
        <v>3000</v>
      </c>
      <c r="D236" s="38">
        <f t="shared" si="255"/>
        <v>0</v>
      </c>
      <c r="E236" s="38"/>
      <c r="F236" s="38"/>
      <c r="G236" s="38">
        <f t="shared" si="256"/>
        <v>0</v>
      </c>
      <c r="H236" s="38"/>
      <c r="I236" s="38"/>
      <c r="J236" s="38">
        <f t="shared" si="257"/>
        <v>0</v>
      </c>
      <c r="K236" s="38">
        <v>3000</v>
      </c>
      <c r="L236" s="38">
        <v>3000</v>
      </c>
      <c r="M236" s="38">
        <f t="shared" si="258"/>
        <v>0</v>
      </c>
      <c r="N236" s="38">
        <v>0</v>
      </c>
      <c r="O236" s="38">
        <v>0</v>
      </c>
      <c r="P236" s="38">
        <f t="shared" si="259"/>
        <v>0</v>
      </c>
      <c r="Q236" s="38"/>
      <c r="R236" s="38"/>
      <c r="S236" s="38">
        <f t="shared" si="260"/>
        <v>0</v>
      </c>
      <c r="T236" s="38"/>
      <c r="U236" s="38"/>
      <c r="V236" s="38">
        <f t="shared" si="261"/>
        <v>0</v>
      </c>
      <c r="W236" s="38"/>
      <c r="X236" s="38"/>
      <c r="Y236" s="38">
        <f t="shared" si="262"/>
        <v>0</v>
      </c>
      <c r="Z236" s="38"/>
      <c r="AA236" s="38"/>
      <c r="AB236" s="38">
        <f t="shared" si="263"/>
        <v>0</v>
      </c>
    </row>
    <row r="237" spans="1:187" s="32" customFormat="1" x14ac:dyDescent="0.25">
      <c r="A237" s="30" t="s">
        <v>125</v>
      </c>
      <c r="B237" s="31">
        <f t="shared" si="255"/>
        <v>553745</v>
      </c>
      <c r="C237" s="31">
        <f t="shared" si="255"/>
        <v>553745</v>
      </c>
      <c r="D237" s="31">
        <f t="shared" si="255"/>
        <v>0</v>
      </c>
      <c r="E237" s="31">
        <f t="shared" ref="E237:AA237" si="264">SUM(E238:E239)</f>
        <v>0</v>
      </c>
      <c r="F237" s="31">
        <f t="shared" si="264"/>
        <v>0</v>
      </c>
      <c r="G237" s="31">
        <f t="shared" si="256"/>
        <v>0</v>
      </c>
      <c r="H237" s="31">
        <f t="shared" ref="H237" si="265">SUM(H238:H239)</f>
        <v>0</v>
      </c>
      <c r="I237" s="31">
        <f t="shared" si="264"/>
        <v>0</v>
      </c>
      <c r="J237" s="31">
        <f t="shared" si="257"/>
        <v>0</v>
      </c>
      <c r="K237" s="31">
        <f t="shared" ref="K237" si="266">SUM(K238:K239)</f>
        <v>0</v>
      </c>
      <c r="L237" s="31">
        <f t="shared" si="264"/>
        <v>0</v>
      </c>
      <c r="M237" s="31">
        <f t="shared" si="258"/>
        <v>0</v>
      </c>
      <c r="N237" s="31">
        <f t="shared" ref="N237" si="267">SUM(N238:N239)</f>
        <v>551745</v>
      </c>
      <c r="O237" s="31">
        <f t="shared" si="264"/>
        <v>551745</v>
      </c>
      <c r="P237" s="31">
        <f t="shared" si="259"/>
        <v>0</v>
      </c>
      <c r="Q237" s="31">
        <f t="shared" ref="Q237" si="268">SUM(Q238:Q239)</f>
        <v>2000</v>
      </c>
      <c r="R237" s="31">
        <f t="shared" si="264"/>
        <v>2000</v>
      </c>
      <c r="S237" s="31">
        <f t="shared" si="260"/>
        <v>0</v>
      </c>
      <c r="T237" s="31">
        <f t="shared" ref="T237" si="269">SUM(T238:T239)</f>
        <v>0</v>
      </c>
      <c r="U237" s="31">
        <f t="shared" si="264"/>
        <v>0</v>
      </c>
      <c r="V237" s="31">
        <f t="shared" si="261"/>
        <v>0</v>
      </c>
      <c r="W237" s="31">
        <f t="shared" ref="W237" si="270">SUM(W238:W239)</f>
        <v>0</v>
      </c>
      <c r="X237" s="31">
        <f t="shared" si="264"/>
        <v>0</v>
      </c>
      <c r="Y237" s="31">
        <f t="shared" si="262"/>
        <v>0</v>
      </c>
      <c r="Z237" s="31">
        <f t="shared" ref="Z237" si="271">SUM(Z238:Z239)</f>
        <v>0</v>
      </c>
      <c r="AA237" s="31">
        <f t="shared" si="264"/>
        <v>0</v>
      </c>
      <c r="AB237" s="31">
        <f t="shared" si="263"/>
        <v>0</v>
      </c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  <c r="EM237" s="29"/>
      <c r="EN237" s="29"/>
      <c r="EO237" s="29"/>
      <c r="EP237" s="29"/>
      <c r="EQ237" s="29"/>
      <c r="ER237" s="29"/>
      <c r="ES237" s="29"/>
      <c r="ET237" s="29"/>
      <c r="EU237" s="29"/>
      <c r="EV237" s="29"/>
      <c r="EW237" s="29"/>
      <c r="EX237" s="29"/>
      <c r="EY237" s="29"/>
      <c r="EZ237" s="29"/>
      <c r="FA237" s="29"/>
      <c r="FB237" s="29"/>
      <c r="FC237" s="29"/>
      <c r="FD237" s="29"/>
      <c r="FE237" s="29"/>
      <c r="FF237" s="29"/>
      <c r="FG237" s="29"/>
      <c r="FH237" s="29"/>
      <c r="FI237" s="29"/>
      <c r="FJ237" s="29"/>
      <c r="FK237" s="29"/>
      <c r="FL237" s="29"/>
      <c r="FM237" s="29"/>
      <c r="FN237" s="29"/>
      <c r="FO237" s="29"/>
      <c r="FP237" s="29"/>
      <c r="FQ237" s="29"/>
      <c r="FR237" s="29"/>
      <c r="FS237" s="29"/>
      <c r="FT237" s="29"/>
      <c r="FU237" s="29"/>
      <c r="FV237" s="29"/>
      <c r="FW237" s="29"/>
      <c r="FX237" s="29"/>
      <c r="FY237" s="29"/>
      <c r="FZ237" s="29"/>
      <c r="GA237" s="29"/>
      <c r="GB237" s="29"/>
      <c r="GC237" s="29"/>
      <c r="GD237" s="29"/>
      <c r="GE237" s="29"/>
    </row>
    <row r="238" spans="1:187" s="32" customFormat="1" ht="78.75" x14ac:dyDescent="0.25">
      <c r="A238" s="37" t="s">
        <v>213</v>
      </c>
      <c r="B238" s="38">
        <f t="shared" si="255"/>
        <v>551745</v>
      </c>
      <c r="C238" s="38">
        <f t="shared" si="255"/>
        <v>551745</v>
      </c>
      <c r="D238" s="38">
        <f t="shared" si="255"/>
        <v>0</v>
      </c>
      <c r="E238" s="38"/>
      <c r="F238" s="38"/>
      <c r="G238" s="38">
        <f t="shared" si="256"/>
        <v>0</v>
      </c>
      <c r="H238" s="38"/>
      <c r="I238" s="38"/>
      <c r="J238" s="38">
        <f t="shared" si="257"/>
        <v>0</v>
      </c>
      <c r="K238" s="38"/>
      <c r="L238" s="38"/>
      <c r="M238" s="38">
        <f t="shared" si="258"/>
        <v>0</v>
      </c>
      <c r="N238" s="38">
        <v>551745</v>
      </c>
      <c r="O238" s="38">
        <v>551745</v>
      </c>
      <c r="P238" s="38">
        <f t="shared" si="259"/>
        <v>0</v>
      </c>
      <c r="Q238" s="38"/>
      <c r="R238" s="38"/>
      <c r="S238" s="38">
        <f t="shared" si="260"/>
        <v>0</v>
      </c>
      <c r="T238" s="38"/>
      <c r="U238" s="38"/>
      <c r="V238" s="38">
        <f t="shared" si="261"/>
        <v>0</v>
      </c>
      <c r="W238" s="38"/>
      <c r="X238" s="38"/>
      <c r="Y238" s="38">
        <f t="shared" si="262"/>
        <v>0</v>
      </c>
      <c r="Z238" s="38"/>
      <c r="AA238" s="38"/>
      <c r="AB238" s="38">
        <f t="shared" si="263"/>
        <v>0</v>
      </c>
    </row>
    <row r="239" spans="1:187" s="32" customFormat="1" ht="31.5" x14ac:dyDescent="0.25">
      <c r="A239" s="43" t="s">
        <v>214</v>
      </c>
      <c r="B239" s="38">
        <f t="shared" si="255"/>
        <v>2000</v>
      </c>
      <c r="C239" s="38">
        <f t="shared" si="255"/>
        <v>2000</v>
      </c>
      <c r="D239" s="38">
        <f t="shared" si="255"/>
        <v>0</v>
      </c>
      <c r="E239" s="38"/>
      <c r="F239" s="38"/>
      <c r="G239" s="38">
        <f t="shared" si="256"/>
        <v>0</v>
      </c>
      <c r="H239" s="38"/>
      <c r="I239" s="38"/>
      <c r="J239" s="38">
        <f t="shared" si="257"/>
        <v>0</v>
      </c>
      <c r="K239" s="38"/>
      <c r="L239" s="38"/>
      <c r="M239" s="38">
        <f t="shared" si="258"/>
        <v>0</v>
      </c>
      <c r="N239" s="38">
        <v>0</v>
      </c>
      <c r="O239" s="38">
        <v>0</v>
      </c>
      <c r="P239" s="38">
        <f t="shared" si="259"/>
        <v>0</v>
      </c>
      <c r="Q239" s="38">
        <v>2000</v>
      </c>
      <c r="R239" s="38">
        <v>2000</v>
      </c>
      <c r="S239" s="38">
        <f t="shared" si="260"/>
        <v>0</v>
      </c>
      <c r="T239" s="38"/>
      <c r="U239" s="38"/>
      <c r="V239" s="38">
        <f t="shared" si="261"/>
        <v>0</v>
      </c>
      <c r="W239" s="38"/>
      <c r="X239" s="38"/>
      <c r="Y239" s="38">
        <f t="shared" si="262"/>
        <v>0</v>
      </c>
      <c r="Z239" s="38"/>
      <c r="AA239" s="38"/>
      <c r="AB239" s="38">
        <f t="shared" si="263"/>
        <v>0</v>
      </c>
    </row>
    <row r="240" spans="1:187" s="32" customFormat="1" x14ac:dyDescent="0.25">
      <c r="A240" s="30" t="s">
        <v>97</v>
      </c>
      <c r="B240" s="31">
        <f t="shared" si="255"/>
        <v>391531</v>
      </c>
      <c r="C240" s="31">
        <f t="shared" si="255"/>
        <v>391531</v>
      </c>
      <c r="D240" s="31">
        <f t="shared" si="255"/>
        <v>0</v>
      </c>
      <c r="E240" s="31">
        <f t="shared" ref="E240:AA240" si="272">SUM(E241:E242)</f>
        <v>0</v>
      </c>
      <c r="F240" s="31">
        <f t="shared" si="272"/>
        <v>0</v>
      </c>
      <c r="G240" s="31">
        <f t="shared" si="256"/>
        <v>0</v>
      </c>
      <c r="H240" s="31">
        <f t="shared" ref="H240" si="273">SUM(H241:H242)</f>
        <v>0</v>
      </c>
      <c r="I240" s="31">
        <f t="shared" si="272"/>
        <v>0</v>
      </c>
      <c r="J240" s="31">
        <f t="shared" si="257"/>
        <v>0</v>
      </c>
      <c r="K240" s="31">
        <f t="shared" ref="K240" si="274">SUM(K241:K242)</f>
        <v>35731</v>
      </c>
      <c r="L240" s="31">
        <f t="shared" si="272"/>
        <v>35731</v>
      </c>
      <c r="M240" s="31">
        <f t="shared" si="258"/>
        <v>0</v>
      </c>
      <c r="N240" s="31">
        <f t="shared" ref="N240" si="275">SUM(N241:N242)</f>
        <v>0</v>
      </c>
      <c r="O240" s="31">
        <f t="shared" si="272"/>
        <v>0</v>
      </c>
      <c r="P240" s="31">
        <f t="shared" si="259"/>
        <v>0</v>
      </c>
      <c r="Q240" s="31">
        <f t="shared" ref="Q240" si="276">SUM(Q241:Q242)</f>
        <v>0</v>
      </c>
      <c r="R240" s="31">
        <f t="shared" si="272"/>
        <v>0</v>
      </c>
      <c r="S240" s="31">
        <f t="shared" si="260"/>
        <v>0</v>
      </c>
      <c r="T240" s="31">
        <f t="shared" ref="T240" si="277">SUM(T241:T242)</f>
        <v>177000</v>
      </c>
      <c r="U240" s="31">
        <f t="shared" si="272"/>
        <v>177000</v>
      </c>
      <c r="V240" s="31">
        <f t="shared" si="261"/>
        <v>0</v>
      </c>
      <c r="W240" s="31">
        <f t="shared" ref="W240" si="278">SUM(W241:W242)</f>
        <v>0</v>
      </c>
      <c r="X240" s="31">
        <f t="shared" si="272"/>
        <v>0</v>
      </c>
      <c r="Y240" s="31">
        <f t="shared" si="262"/>
        <v>0</v>
      </c>
      <c r="Z240" s="31">
        <f t="shared" ref="Z240" si="279">SUM(Z241:Z242)</f>
        <v>178800</v>
      </c>
      <c r="AA240" s="31">
        <f t="shared" si="272"/>
        <v>178800</v>
      </c>
      <c r="AB240" s="31">
        <f t="shared" si="263"/>
        <v>0</v>
      </c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  <c r="EM240" s="29"/>
      <c r="EN240" s="29"/>
      <c r="EO240" s="29"/>
      <c r="EP240" s="29"/>
      <c r="EQ240" s="29"/>
      <c r="ER240" s="29"/>
      <c r="ES240" s="29"/>
      <c r="ET240" s="29"/>
      <c r="EU240" s="29"/>
      <c r="EV240" s="29"/>
      <c r="EW240" s="29"/>
      <c r="EX240" s="29"/>
      <c r="EY240" s="29"/>
      <c r="EZ240" s="29"/>
      <c r="FA240" s="29"/>
      <c r="FB240" s="29"/>
      <c r="FC240" s="29"/>
      <c r="FD240" s="29"/>
      <c r="FE240" s="29"/>
      <c r="FF240" s="29"/>
      <c r="FG240" s="29"/>
      <c r="FH240" s="29"/>
      <c r="FI240" s="29"/>
      <c r="FJ240" s="29"/>
      <c r="FK240" s="29"/>
      <c r="FL240" s="29"/>
      <c r="FM240" s="29"/>
      <c r="FN240" s="29"/>
      <c r="FO240" s="29"/>
      <c r="FP240" s="29"/>
      <c r="FQ240" s="29"/>
      <c r="FR240" s="29"/>
      <c r="FS240" s="29"/>
      <c r="FT240" s="29"/>
      <c r="FU240" s="29"/>
      <c r="FV240" s="29"/>
      <c r="FW240" s="29"/>
      <c r="FX240" s="29"/>
      <c r="FY240" s="29"/>
      <c r="FZ240" s="29"/>
      <c r="GA240" s="29"/>
      <c r="GB240" s="29"/>
      <c r="GC240" s="29"/>
      <c r="GD240" s="29"/>
      <c r="GE240" s="29"/>
    </row>
    <row r="241" spans="1:188" s="32" customFormat="1" ht="31.5" x14ac:dyDescent="0.25">
      <c r="A241" s="34" t="s">
        <v>215</v>
      </c>
      <c r="B241" s="38">
        <f t="shared" si="255"/>
        <v>35731</v>
      </c>
      <c r="C241" s="38">
        <f t="shared" si="255"/>
        <v>35731</v>
      </c>
      <c r="D241" s="38">
        <f t="shared" si="255"/>
        <v>0</v>
      </c>
      <c r="E241" s="38"/>
      <c r="F241" s="38"/>
      <c r="G241" s="38">
        <f t="shared" si="256"/>
        <v>0</v>
      </c>
      <c r="H241" s="38"/>
      <c r="I241" s="38"/>
      <c r="J241" s="38">
        <f t="shared" si="257"/>
        <v>0</v>
      </c>
      <c r="K241" s="38">
        <f>13563+22168</f>
        <v>35731</v>
      </c>
      <c r="L241" s="38">
        <f>13563+22168</f>
        <v>35731</v>
      </c>
      <c r="M241" s="38">
        <f t="shared" si="258"/>
        <v>0</v>
      </c>
      <c r="N241" s="38"/>
      <c r="O241" s="38"/>
      <c r="P241" s="38">
        <f t="shared" si="259"/>
        <v>0</v>
      </c>
      <c r="Q241" s="38"/>
      <c r="R241" s="38"/>
      <c r="S241" s="38">
        <f t="shared" si="260"/>
        <v>0</v>
      </c>
      <c r="T241" s="38"/>
      <c r="U241" s="38"/>
      <c r="V241" s="38">
        <f t="shared" si="261"/>
        <v>0</v>
      </c>
      <c r="W241" s="38"/>
      <c r="X241" s="38"/>
      <c r="Y241" s="38">
        <f t="shared" si="262"/>
        <v>0</v>
      </c>
      <c r="Z241" s="38"/>
      <c r="AA241" s="38"/>
      <c r="AB241" s="38">
        <f t="shared" si="263"/>
        <v>0</v>
      </c>
      <c r="FL241" s="29"/>
      <c r="FM241" s="29"/>
      <c r="FN241" s="29"/>
      <c r="FO241" s="29"/>
      <c r="FP241" s="29"/>
      <c r="FQ241" s="29"/>
      <c r="FR241" s="29"/>
      <c r="FS241" s="29"/>
      <c r="FT241" s="29"/>
      <c r="FU241" s="29"/>
      <c r="FV241" s="29"/>
      <c r="FW241" s="29"/>
      <c r="FX241" s="29"/>
      <c r="FY241" s="29"/>
      <c r="FZ241" s="29"/>
      <c r="GA241" s="29"/>
      <c r="GB241" s="29"/>
      <c r="GC241" s="29"/>
      <c r="GD241" s="29"/>
      <c r="GE241" s="29"/>
    </row>
    <row r="242" spans="1:188" s="32" customFormat="1" ht="31.5" x14ac:dyDescent="0.25">
      <c r="A242" s="37" t="s">
        <v>216</v>
      </c>
      <c r="B242" s="38">
        <f t="shared" si="255"/>
        <v>355800</v>
      </c>
      <c r="C242" s="38">
        <f t="shared" si="255"/>
        <v>355800</v>
      </c>
      <c r="D242" s="38">
        <f t="shared" si="255"/>
        <v>0</v>
      </c>
      <c r="E242" s="38">
        <f>177000-177000</f>
        <v>0</v>
      </c>
      <c r="F242" s="38">
        <f>177000-177000</f>
        <v>0</v>
      </c>
      <c r="G242" s="38">
        <f t="shared" si="256"/>
        <v>0</v>
      </c>
      <c r="H242" s="38"/>
      <c r="I242" s="38"/>
      <c r="J242" s="38">
        <f t="shared" si="257"/>
        <v>0</v>
      </c>
      <c r="K242" s="38">
        <v>0</v>
      </c>
      <c r="L242" s="38">
        <v>0</v>
      </c>
      <c r="M242" s="38">
        <f t="shared" si="258"/>
        <v>0</v>
      </c>
      <c r="N242" s="38"/>
      <c r="O242" s="38"/>
      <c r="P242" s="38">
        <f t="shared" si="259"/>
        <v>0</v>
      </c>
      <c r="Q242" s="38"/>
      <c r="R242" s="38"/>
      <c r="S242" s="38">
        <f t="shared" si="260"/>
        <v>0</v>
      </c>
      <c r="T242" s="38">
        <f>177000</f>
        <v>177000</v>
      </c>
      <c r="U242" s="38">
        <f>177000</f>
        <v>177000</v>
      </c>
      <c r="V242" s="38">
        <f t="shared" si="261"/>
        <v>0</v>
      </c>
      <c r="W242" s="38"/>
      <c r="X242" s="38"/>
      <c r="Y242" s="38">
        <f t="shared" si="262"/>
        <v>0</v>
      </c>
      <c r="Z242" s="38">
        <v>178800</v>
      </c>
      <c r="AA242" s="38">
        <v>178800</v>
      </c>
      <c r="AB242" s="38">
        <f t="shared" si="263"/>
        <v>0</v>
      </c>
      <c r="FL242" s="29"/>
      <c r="FM242" s="29"/>
      <c r="FN242" s="29"/>
      <c r="FO242" s="29"/>
      <c r="FP242" s="29"/>
      <c r="FQ242" s="29"/>
      <c r="FR242" s="29"/>
      <c r="FS242" s="29"/>
      <c r="FT242" s="29"/>
      <c r="FU242" s="29"/>
      <c r="FV242" s="29"/>
      <c r="FW242" s="29"/>
      <c r="FX242" s="29"/>
      <c r="FY242" s="29"/>
      <c r="FZ242" s="29"/>
      <c r="GA242" s="29"/>
      <c r="GB242" s="29"/>
      <c r="GC242" s="29"/>
      <c r="GD242" s="29"/>
      <c r="GE242" s="29"/>
    </row>
    <row r="243" spans="1:188" s="32" customFormat="1" x14ac:dyDescent="0.25">
      <c r="A243" s="30" t="s">
        <v>217</v>
      </c>
      <c r="B243" s="31">
        <f t="shared" si="255"/>
        <v>30000</v>
      </c>
      <c r="C243" s="31">
        <f t="shared" si="255"/>
        <v>30000</v>
      </c>
      <c r="D243" s="31">
        <f t="shared" si="255"/>
        <v>0</v>
      </c>
      <c r="E243" s="31">
        <f t="shared" ref="E243:AA243" si="280">SUM(E244:E244)</f>
        <v>0</v>
      </c>
      <c r="F243" s="31">
        <f t="shared" si="280"/>
        <v>0</v>
      </c>
      <c r="G243" s="31">
        <f t="shared" si="256"/>
        <v>0</v>
      </c>
      <c r="H243" s="31">
        <f t="shared" si="280"/>
        <v>0</v>
      </c>
      <c r="I243" s="31">
        <f t="shared" si="280"/>
        <v>0</v>
      </c>
      <c r="J243" s="31">
        <f t="shared" si="257"/>
        <v>0</v>
      </c>
      <c r="K243" s="31">
        <f t="shared" si="280"/>
        <v>30000</v>
      </c>
      <c r="L243" s="31">
        <f t="shared" si="280"/>
        <v>30000</v>
      </c>
      <c r="M243" s="31">
        <f t="shared" si="258"/>
        <v>0</v>
      </c>
      <c r="N243" s="31">
        <f t="shared" si="280"/>
        <v>0</v>
      </c>
      <c r="O243" s="31">
        <f t="shared" si="280"/>
        <v>0</v>
      </c>
      <c r="P243" s="31">
        <f t="shared" si="259"/>
        <v>0</v>
      </c>
      <c r="Q243" s="31">
        <f t="shared" si="280"/>
        <v>0</v>
      </c>
      <c r="R243" s="31">
        <f t="shared" si="280"/>
        <v>0</v>
      </c>
      <c r="S243" s="31">
        <f t="shared" si="260"/>
        <v>0</v>
      </c>
      <c r="T243" s="31">
        <f t="shared" si="280"/>
        <v>0</v>
      </c>
      <c r="U243" s="31">
        <f t="shared" si="280"/>
        <v>0</v>
      </c>
      <c r="V243" s="31">
        <f t="shared" si="261"/>
        <v>0</v>
      </c>
      <c r="W243" s="31">
        <f t="shared" si="280"/>
        <v>0</v>
      </c>
      <c r="X243" s="31">
        <f t="shared" si="280"/>
        <v>0</v>
      </c>
      <c r="Y243" s="31">
        <f t="shared" si="262"/>
        <v>0</v>
      </c>
      <c r="Z243" s="31">
        <f t="shared" si="280"/>
        <v>0</v>
      </c>
      <c r="AA243" s="31">
        <f t="shared" si="280"/>
        <v>0</v>
      </c>
      <c r="AB243" s="31">
        <f t="shared" si="263"/>
        <v>0</v>
      </c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  <c r="EM243" s="29"/>
      <c r="EN243" s="29"/>
      <c r="EO243" s="29"/>
      <c r="EP243" s="29"/>
      <c r="EQ243" s="29"/>
      <c r="ER243" s="29"/>
      <c r="ES243" s="29"/>
      <c r="ET243" s="29"/>
      <c r="EU243" s="29"/>
      <c r="EV243" s="29"/>
      <c r="EW243" s="29"/>
      <c r="EX243" s="29"/>
      <c r="EY243" s="29"/>
      <c r="EZ243" s="29"/>
      <c r="FA243" s="29"/>
      <c r="FB243" s="29"/>
      <c r="FC243" s="29"/>
      <c r="FD243" s="29"/>
      <c r="FE243" s="29"/>
      <c r="FF243" s="29"/>
      <c r="FG243" s="29"/>
      <c r="FH243" s="29"/>
      <c r="FI243" s="29"/>
      <c r="FJ243" s="29"/>
      <c r="FK243" s="29"/>
      <c r="FL243" s="29"/>
      <c r="FM243" s="29"/>
      <c r="FN243" s="29"/>
      <c r="FO243" s="29"/>
      <c r="FP243" s="29"/>
      <c r="FQ243" s="29"/>
      <c r="FR243" s="29"/>
      <c r="FS243" s="29"/>
      <c r="FT243" s="29"/>
      <c r="FU243" s="29"/>
      <c r="FV243" s="29"/>
      <c r="FW243" s="29"/>
      <c r="FX243" s="29"/>
      <c r="FY243" s="29"/>
      <c r="FZ243" s="29"/>
      <c r="GA243" s="29"/>
      <c r="GB243" s="29"/>
      <c r="GC243" s="29"/>
      <c r="GD243" s="29"/>
      <c r="GE243" s="29"/>
    </row>
    <row r="244" spans="1:188" s="32" customFormat="1" ht="63" x14ac:dyDescent="0.25">
      <c r="A244" s="37" t="s">
        <v>218</v>
      </c>
      <c r="B244" s="38">
        <f t="shared" si="255"/>
        <v>30000</v>
      </c>
      <c r="C244" s="38">
        <f t="shared" si="255"/>
        <v>30000</v>
      </c>
      <c r="D244" s="38">
        <f t="shared" si="255"/>
        <v>0</v>
      </c>
      <c r="E244" s="38"/>
      <c r="F244" s="38"/>
      <c r="G244" s="38">
        <f t="shared" si="256"/>
        <v>0</v>
      </c>
      <c r="H244" s="38"/>
      <c r="I244" s="38"/>
      <c r="J244" s="38">
        <f t="shared" si="257"/>
        <v>0</v>
      </c>
      <c r="K244" s="38">
        <v>30000</v>
      </c>
      <c r="L244" s="38">
        <v>30000</v>
      </c>
      <c r="M244" s="38">
        <f t="shared" si="258"/>
        <v>0</v>
      </c>
      <c r="N244" s="38"/>
      <c r="O244" s="38"/>
      <c r="P244" s="38">
        <f t="shared" si="259"/>
        <v>0</v>
      </c>
      <c r="Q244" s="38"/>
      <c r="R244" s="38"/>
      <c r="S244" s="38">
        <f t="shared" si="260"/>
        <v>0</v>
      </c>
      <c r="T244" s="38"/>
      <c r="U244" s="38"/>
      <c r="V244" s="38">
        <f t="shared" si="261"/>
        <v>0</v>
      </c>
      <c r="W244" s="38"/>
      <c r="X244" s="38"/>
      <c r="Y244" s="38">
        <f t="shared" si="262"/>
        <v>0</v>
      </c>
      <c r="Z244" s="38"/>
      <c r="AA244" s="38"/>
      <c r="AB244" s="38">
        <f t="shared" si="263"/>
        <v>0</v>
      </c>
      <c r="FL244" s="29"/>
      <c r="FM244" s="29"/>
      <c r="FN244" s="29"/>
      <c r="FO244" s="29"/>
      <c r="FP244" s="29"/>
      <c r="FQ244" s="29"/>
      <c r="FR244" s="29"/>
      <c r="FS244" s="29"/>
      <c r="FT244" s="29"/>
      <c r="FU244" s="29"/>
      <c r="FV244" s="29"/>
      <c r="FW244" s="29"/>
      <c r="FX244" s="29"/>
      <c r="FY244" s="29"/>
      <c r="FZ244" s="29"/>
      <c r="GA244" s="29"/>
      <c r="GB244" s="29"/>
      <c r="GC244" s="29"/>
      <c r="GD244" s="29"/>
      <c r="GE244" s="29"/>
    </row>
    <row r="245" spans="1:188" s="32" customFormat="1" x14ac:dyDescent="0.25">
      <c r="A245" s="30" t="s">
        <v>81</v>
      </c>
      <c r="B245" s="31">
        <f t="shared" si="255"/>
        <v>4273515</v>
      </c>
      <c r="C245" s="31">
        <f t="shared" si="255"/>
        <v>4273515</v>
      </c>
      <c r="D245" s="31">
        <f t="shared" si="255"/>
        <v>0</v>
      </c>
      <c r="E245" s="31">
        <f t="shared" ref="E245:AA245" si="281">SUM(E246,E248,E252)</f>
        <v>1077036</v>
      </c>
      <c r="F245" s="31">
        <f t="shared" si="281"/>
        <v>1077036</v>
      </c>
      <c r="G245" s="31">
        <f t="shared" si="256"/>
        <v>0</v>
      </c>
      <c r="H245" s="31">
        <f t="shared" ref="H245" si="282">SUM(H246,H248,H252)</f>
        <v>0</v>
      </c>
      <c r="I245" s="31">
        <f t="shared" si="281"/>
        <v>0</v>
      </c>
      <c r="J245" s="31">
        <f t="shared" si="257"/>
        <v>0</v>
      </c>
      <c r="K245" s="31">
        <f t="shared" ref="K245" si="283">SUM(K246,K248,K252)</f>
        <v>95510</v>
      </c>
      <c r="L245" s="31">
        <f t="shared" si="281"/>
        <v>95510</v>
      </c>
      <c r="M245" s="31">
        <f t="shared" si="258"/>
        <v>0</v>
      </c>
      <c r="N245" s="31">
        <f t="shared" ref="N245" si="284">SUM(N246,N248,N252)</f>
        <v>3100969</v>
      </c>
      <c r="O245" s="31">
        <f t="shared" si="281"/>
        <v>3100969</v>
      </c>
      <c r="P245" s="31">
        <f t="shared" si="259"/>
        <v>0</v>
      </c>
      <c r="Q245" s="31">
        <f t="shared" ref="Q245" si="285">SUM(Q246,Q248,Q252)</f>
        <v>0</v>
      </c>
      <c r="R245" s="31">
        <f t="shared" si="281"/>
        <v>0</v>
      </c>
      <c r="S245" s="31">
        <f t="shared" si="260"/>
        <v>0</v>
      </c>
      <c r="T245" s="31">
        <f t="shared" ref="T245" si="286">SUM(T246,T248,T252)</f>
        <v>0</v>
      </c>
      <c r="U245" s="31">
        <f t="shared" si="281"/>
        <v>0</v>
      </c>
      <c r="V245" s="31">
        <f t="shared" si="261"/>
        <v>0</v>
      </c>
      <c r="W245" s="31">
        <f t="shared" ref="W245" si="287">SUM(W246,W248,W252)</f>
        <v>0</v>
      </c>
      <c r="X245" s="31">
        <f t="shared" si="281"/>
        <v>0</v>
      </c>
      <c r="Y245" s="31">
        <f t="shared" si="262"/>
        <v>0</v>
      </c>
      <c r="Z245" s="31">
        <f t="shared" ref="Z245" si="288">SUM(Z246,Z248,Z252)</f>
        <v>0</v>
      </c>
      <c r="AA245" s="31">
        <f t="shared" si="281"/>
        <v>0</v>
      </c>
      <c r="AB245" s="31">
        <f t="shared" si="263"/>
        <v>0</v>
      </c>
      <c r="FL245" s="29"/>
      <c r="FM245" s="29"/>
      <c r="FN245" s="29"/>
      <c r="FO245" s="29"/>
      <c r="FP245" s="29"/>
      <c r="FQ245" s="29"/>
      <c r="FR245" s="29"/>
      <c r="FS245" s="29"/>
      <c r="FT245" s="29"/>
      <c r="FU245" s="29"/>
      <c r="FV245" s="29"/>
      <c r="FW245" s="29"/>
      <c r="FX245" s="29"/>
      <c r="FY245" s="29"/>
      <c r="FZ245" s="29"/>
      <c r="GA245" s="29"/>
      <c r="GB245" s="29"/>
      <c r="GC245" s="29"/>
      <c r="GD245" s="29"/>
      <c r="GE245" s="29"/>
    </row>
    <row r="246" spans="1:188" s="32" customFormat="1" ht="31.5" x14ac:dyDescent="0.25">
      <c r="A246" s="30" t="s">
        <v>90</v>
      </c>
      <c r="B246" s="31">
        <f t="shared" si="255"/>
        <v>1231273</v>
      </c>
      <c r="C246" s="31">
        <f t="shared" si="255"/>
        <v>1231273</v>
      </c>
      <c r="D246" s="31">
        <f t="shared" si="255"/>
        <v>0</v>
      </c>
      <c r="E246" s="31">
        <f t="shared" ref="E246:AA246" si="289">SUM(E247:E247)</f>
        <v>0</v>
      </c>
      <c r="F246" s="31">
        <f t="shared" si="289"/>
        <v>0</v>
      </c>
      <c r="G246" s="31">
        <f t="shared" si="256"/>
        <v>0</v>
      </c>
      <c r="H246" s="31">
        <f t="shared" si="289"/>
        <v>0</v>
      </c>
      <c r="I246" s="31">
        <f t="shared" si="289"/>
        <v>0</v>
      </c>
      <c r="J246" s="31">
        <f t="shared" si="257"/>
        <v>0</v>
      </c>
      <c r="K246" s="31">
        <f t="shared" si="289"/>
        <v>0</v>
      </c>
      <c r="L246" s="31">
        <f t="shared" si="289"/>
        <v>0</v>
      </c>
      <c r="M246" s="31">
        <f t="shared" si="258"/>
        <v>0</v>
      </c>
      <c r="N246" s="31">
        <f t="shared" si="289"/>
        <v>1231273</v>
      </c>
      <c r="O246" s="31">
        <f t="shared" si="289"/>
        <v>1231273</v>
      </c>
      <c r="P246" s="31">
        <f t="shared" si="259"/>
        <v>0</v>
      </c>
      <c r="Q246" s="31">
        <f t="shared" si="289"/>
        <v>0</v>
      </c>
      <c r="R246" s="31">
        <f t="shared" si="289"/>
        <v>0</v>
      </c>
      <c r="S246" s="31">
        <f t="shared" si="260"/>
        <v>0</v>
      </c>
      <c r="T246" s="31">
        <f t="shared" si="289"/>
        <v>0</v>
      </c>
      <c r="U246" s="31">
        <f t="shared" si="289"/>
        <v>0</v>
      </c>
      <c r="V246" s="31">
        <f t="shared" si="261"/>
        <v>0</v>
      </c>
      <c r="W246" s="31">
        <f t="shared" si="289"/>
        <v>0</v>
      </c>
      <c r="X246" s="31">
        <f t="shared" si="289"/>
        <v>0</v>
      </c>
      <c r="Y246" s="31">
        <f t="shared" si="262"/>
        <v>0</v>
      </c>
      <c r="Z246" s="31">
        <f t="shared" si="289"/>
        <v>0</v>
      </c>
      <c r="AA246" s="31">
        <f t="shared" si="289"/>
        <v>0</v>
      </c>
      <c r="AB246" s="31">
        <f t="shared" si="263"/>
        <v>0</v>
      </c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  <c r="EM246" s="29"/>
      <c r="EN246" s="29"/>
      <c r="EO246" s="29"/>
      <c r="EP246" s="29"/>
      <c r="EQ246" s="29"/>
      <c r="ER246" s="29"/>
      <c r="ES246" s="29"/>
      <c r="ET246" s="29"/>
      <c r="EU246" s="29"/>
      <c r="EV246" s="29"/>
      <c r="EW246" s="29"/>
      <c r="EX246" s="29"/>
      <c r="EY246" s="29"/>
      <c r="EZ246" s="29"/>
      <c r="FA246" s="29"/>
      <c r="FB246" s="29"/>
      <c r="FC246" s="29"/>
      <c r="FD246" s="29"/>
      <c r="FE246" s="29"/>
      <c r="FF246" s="29"/>
      <c r="FG246" s="29"/>
      <c r="FH246" s="29"/>
      <c r="FI246" s="29"/>
      <c r="FJ246" s="29"/>
      <c r="FK246" s="29"/>
    </row>
    <row r="247" spans="1:188" s="32" customFormat="1" ht="78.75" x14ac:dyDescent="0.25">
      <c r="A247" s="37" t="s">
        <v>219</v>
      </c>
      <c r="B247" s="38">
        <f t="shared" si="255"/>
        <v>1231273</v>
      </c>
      <c r="C247" s="38">
        <f t="shared" si="255"/>
        <v>1231273</v>
      </c>
      <c r="D247" s="38">
        <f t="shared" si="255"/>
        <v>0</v>
      </c>
      <c r="E247" s="38"/>
      <c r="F247" s="38"/>
      <c r="G247" s="38">
        <f t="shared" si="256"/>
        <v>0</v>
      </c>
      <c r="H247" s="38"/>
      <c r="I247" s="38"/>
      <c r="J247" s="38">
        <f t="shared" si="257"/>
        <v>0</v>
      </c>
      <c r="K247" s="38"/>
      <c r="L247" s="38"/>
      <c r="M247" s="38">
        <f t="shared" si="258"/>
        <v>0</v>
      </c>
      <c r="N247" s="38">
        <v>1231273</v>
      </c>
      <c r="O247" s="38">
        <v>1231273</v>
      </c>
      <c r="P247" s="38">
        <f t="shared" si="259"/>
        <v>0</v>
      </c>
      <c r="Q247" s="38"/>
      <c r="R247" s="38"/>
      <c r="S247" s="38">
        <f t="shared" si="260"/>
        <v>0</v>
      </c>
      <c r="T247" s="38"/>
      <c r="U247" s="38"/>
      <c r="V247" s="38">
        <f t="shared" si="261"/>
        <v>0</v>
      </c>
      <c r="W247" s="38"/>
      <c r="X247" s="38"/>
      <c r="Y247" s="38">
        <f t="shared" si="262"/>
        <v>0</v>
      </c>
      <c r="Z247" s="38"/>
      <c r="AA247" s="38"/>
      <c r="AB247" s="38">
        <f t="shared" si="263"/>
        <v>0</v>
      </c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FY247" s="29"/>
      <c r="FZ247" s="29"/>
      <c r="GA247" s="29"/>
      <c r="GB247" s="29"/>
      <c r="GC247" s="29"/>
      <c r="GD247" s="29"/>
      <c r="GE247" s="29"/>
    </row>
    <row r="248" spans="1:188" s="32" customFormat="1" x14ac:dyDescent="0.25">
      <c r="A248" s="30" t="s">
        <v>97</v>
      </c>
      <c r="B248" s="31">
        <f t="shared" si="255"/>
        <v>2017250</v>
      </c>
      <c r="C248" s="31">
        <f t="shared" si="255"/>
        <v>2017250</v>
      </c>
      <c r="D248" s="31">
        <f t="shared" si="255"/>
        <v>0</v>
      </c>
      <c r="E248" s="31">
        <f t="shared" ref="E248:AA248" si="290">SUM(E249:E251)</f>
        <v>1077036</v>
      </c>
      <c r="F248" s="31">
        <f t="shared" si="290"/>
        <v>1077036</v>
      </c>
      <c r="G248" s="31">
        <f t="shared" si="256"/>
        <v>0</v>
      </c>
      <c r="H248" s="31">
        <f t="shared" ref="H248" si="291">SUM(H249:H251)</f>
        <v>0</v>
      </c>
      <c r="I248" s="31">
        <f t="shared" si="290"/>
        <v>0</v>
      </c>
      <c r="J248" s="31">
        <f t="shared" si="257"/>
        <v>0</v>
      </c>
      <c r="K248" s="31">
        <f t="shared" ref="K248" si="292">SUM(K249:K251)</f>
        <v>80000</v>
      </c>
      <c r="L248" s="31">
        <f t="shared" si="290"/>
        <v>80000</v>
      </c>
      <c r="M248" s="31">
        <f t="shared" si="258"/>
        <v>0</v>
      </c>
      <c r="N248" s="31">
        <f t="shared" ref="N248" si="293">SUM(N249:N251)</f>
        <v>860214</v>
      </c>
      <c r="O248" s="31">
        <f t="shared" si="290"/>
        <v>860214</v>
      </c>
      <c r="P248" s="31">
        <f t="shared" si="259"/>
        <v>0</v>
      </c>
      <c r="Q248" s="31">
        <f t="shared" ref="Q248" si="294">SUM(Q249:Q251)</f>
        <v>0</v>
      </c>
      <c r="R248" s="31">
        <f t="shared" si="290"/>
        <v>0</v>
      </c>
      <c r="S248" s="31">
        <f t="shared" si="260"/>
        <v>0</v>
      </c>
      <c r="T248" s="31">
        <f t="shared" ref="T248" si="295">SUM(T249:T251)</f>
        <v>0</v>
      </c>
      <c r="U248" s="31">
        <f t="shared" si="290"/>
        <v>0</v>
      </c>
      <c r="V248" s="31">
        <f t="shared" si="261"/>
        <v>0</v>
      </c>
      <c r="W248" s="31">
        <f t="shared" ref="W248" si="296">SUM(W249:W251)</f>
        <v>0</v>
      </c>
      <c r="X248" s="31">
        <f t="shared" si="290"/>
        <v>0</v>
      </c>
      <c r="Y248" s="31">
        <f t="shared" si="262"/>
        <v>0</v>
      </c>
      <c r="Z248" s="31">
        <f t="shared" ref="Z248" si="297">SUM(Z249:Z251)</f>
        <v>0</v>
      </c>
      <c r="AA248" s="31">
        <f t="shared" si="290"/>
        <v>0</v>
      </c>
      <c r="AB248" s="31">
        <f t="shared" si="263"/>
        <v>0</v>
      </c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  <c r="EM248" s="29"/>
      <c r="EN248" s="29"/>
      <c r="EO248" s="29"/>
      <c r="EP248" s="29"/>
      <c r="EQ248" s="29"/>
      <c r="ER248" s="29"/>
      <c r="ES248" s="29"/>
      <c r="ET248" s="29"/>
      <c r="EU248" s="29"/>
      <c r="EV248" s="29"/>
      <c r="EW248" s="29"/>
      <c r="EX248" s="29"/>
      <c r="EY248" s="29"/>
      <c r="EZ248" s="29"/>
      <c r="FA248" s="29"/>
      <c r="FB248" s="29"/>
      <c r="FC248" s="29"/>
      <c r="FD248" s="29"/>
      <c r="FE248" s="29"/>
      <c r="FF248" s="29"/>
      <c r="FG248" s="29"/>
      <c r="FH248" s="29"/>
      <c r="FI248" s="29"/>
      <c r="FJ248" s="29"/>
      <c r="FK248" s="29"/>
      <c r="FL248" s="29"/>
      <c r="FM248" s="29"/>
      <c r="FN248" s="29"/>
      <c r="FO248" s="29"/>
      <c r="FP248" s="29"/>
      <c r="FQ248" s="29"/>
      <c r="FR248" s="29"/>
      <c r="FS248" s="29"/>
      <c r="FT248" s="29"/>
      <c r="FU248" s="29"/>
      <c r="FV248" s="29"/>
      <c r="FW248" s="29"/>
      <c r="FX248" s="29"/>
      <c r="FY248" s="29"/>
      <c r="FZ248" s="29"/>
      <c r="GA248" s="29"/>
      <c r="GB248" s="29"/>
      <c r="GC248" s="29"/>
      <c r="GD248" s="29"/>
      <c r="GE248" s="29"/>
    </row>
    <row r="249" spans="1:188" s="32" customFormat="1" ht="94.5" x14ac:dyDescent="0.25">
      <c r="A249" s="37" t="s">
        <v>220</v>
      </c>
      <c r="B249" s="38">
        <f t="shared" si="255"/>
        <v>860214</v>
      </c>
      <c r="C249" s="38">
        <f t="shared" si="255"/>
        <v>860214</v>
      </c>
      <c r="D249" s="38">
        <f t="shared" si="255"/>
        <v>0</v>
      </c>
      <c r="E249" s="38"/>
      <c r="F249" s="38"/>
      <c r="G249" s="38">
        <f t="shared" si="256"/>
        <v>0</v>
      </c>
      <c r="H249" s="38"/>
      <c r="I249" s="38"/>
      <c r="J249" s="38">
        <f t="shared" si="257"/>
        <v>0</v>
      </c>
      <c r="K249" s="38"/>
      <c r="L249" s="38"/>
      <c r="M249" s="38">
        <f t="shared" si="258"/>
        <v>0</v>
      </c>
      <c r="N249" s="38">
        <v>860214</v>
      </c>
      <c r="O249" s="38">
        <v>860214</v>
      </c>
      <c r="P249" s="38">
        <f t="shared" si="259"/>
        <v>0</v>
      </c>
      <c r="Q249" s="38"/>
      <c r="R249" s="38"/>
      <c r="S249" s="38">
        <f t="shared" si="260"/>
        <v>0</v>
      </c>
      <c r="T249" s="38"/>
      <c r="U249" s="38"/>
      <c r="V249" s="38">
        <f t="shared" si="261"/>
        <v>0</v>
      </c>
      <c r="W249" s="38"/>
      <c r="X249" s="38"/>
      <c r="Y249" s="38">
        <f t="shared" si="262"/>
        <v>0</v>
      </c>
      <c r="Z249" s="38"/>
      <c r="AA249" s="38"/>
      <c r="AB249" s="38">
        <f t="shared" si="263"/>
        <v>0</v>
      </c>
      <c r="FL249" s="29"/>
      <c r="FM249" s="29"/>
      <c r="FN249" s="29"/>
      <c r="FO249" s="29"/>
      <c r="FP249" s="29"/>
      <c r="FQ249" s="29"/>
      <c r="FR249" s="29"/>
      <c r="FS249" s="29"/>
      <c r="FT249" s="29"/>
      <c r="FU249" s="29"/>
      <c r="FV249" s="29"/>
      <c r="FW249" s="29"/>
      <c r="FX249" s="29"/>
      <c r="FY249" s="29"/>
      <c r="FZ249" s="29"/>
      <c r="GA249" s="29"/>
      <c r="GB249" s="29"/>
      <c r="GC249" s="29"/>
      <c r="GD249" s="29"/>
      <c r="GE249" s="29"/>
    </row>
    <row r="250" spans="1:188" s="32" customFormat="1" ht="63" x14ac:dyDescent="0.25">
      <c r="A250" s="39" t="s">
        <v>221</v>
      </c>
      <c r="B250" s="38">
        <f t="shared" si="255"/>
        <v>1077036</v>
      </c>
      <c r="C250" s="38">
        <f t="shared" si="255"/>
        <v>1077036</v>
      </c>
      <c r="D250" s="38">
        <f t="shared" si="255"/>
        <v>0</v>
      </c>
      <c r="E250" s="38">
        <f>1077036</f>
        <v>1077036</v>
      </c>
      <c r="F250" s="38">
        <f>1077036</f>
        <v>1077036</v>
      </c>
      <c r="G250" s="38">
        <f t="shared" si="256"/>
        <v>0</v>
      </c>
      <c r="H250" s="38"/>
      <c r="I250" s="38"/>
      <c r="J250" s="38">
        <f t="shared" si="257"/>
        <v>0</v>
      </c>
      <c r="K250" s="38"/>
      <c r="L250" s="38"/>
      <c r="M250" s="38">
        <f t="shared" si="258"/>
        <v>0</v>
      </c>
      <c r="N250" s="38"/>
      <c r="O250" s="38"/>
      <c r="P250" s="38">
        <f t="shared" si="259"/>
        <v>0</v>
      </c>
      <c r="Q250" s="38"/>
      <c r="R250" s="38"/>
      <c r="S250" s="38">
        <f t="shared" si="260"/>
        <v>0</v>
      </c>
      <c r="T250" s="38"/>
      <c r="U250" s="38"/>
      <c r="V250" s="38">
        <f t="shared" si="261"/>
        <v>0</v>
      </c>
      <c r="W250" s="45">
        <v>0</v>
      </c>
      <c r="X250" s="45">
        <v>0</v>
      </c>
      <c r="Y250" s="38">
        <f t="shared" si="262"/>
        <v>0</v>
      </c>
      <c r="Z250" s="45">
        <v>0</v>
      </c>
      <c r="AA250" s="45">
        <v>0</v>
      </c>
      <c r="AB250" s="38">
        <f t="shared" si="263"/>
        <v>0</v>
      </c>
      <c r="FM250" s="29"/>
      <c r="FN250" s="29"/>
      <c r="FO250" s="29"/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29"/>
      <c r="GB250" s="29"/>
      <c r="GC250" s="29"/>
      <c r="GD250" s="29"/>
      <c r="GE250" s="29"/>
      <c r="GF250" s="29"/>
    </row>
    <row r="251" spans="1:188" s="32" customFormat="1" ht="31.5" x14ac:dyDescent="0.25">
      <c r="A251" s="37" t="s">
        <v>222</v>
      </c>
      <c r="B251" s="38">
        <f t="shared" si="255"/>
        <v>80000</v>
      </c>
      <c r="C251" s="38">
        <f t="shared" si="255"/>
        <v>80000</v>
      </c>
      <c r="D251" s="38">
        <f t="shared" si="255"/>
        <v>0</v>
      </c>
      <c r="E251" s="38"/>
      <c r="F251" s="38"/>
      <c r="G251" s="38">
        <f t="shared" si="256"/>
        <v>0</v>
      </c>
      <c r="H251" s="38"/>
      <c r="I251" s="38"/>
      <c r="J251" s="38">
        <f t="shared" si="257"/>
        <v>0</v>
      </c>
      <c r="K251" s="38">
        <v>80000</v>
      </c>
      <c r="L251" s="38">
        <v>80000</v>
      </c>
      <c r="M251" s="38">
        <f t="shared" si="258"/>
        <v>0</v>
      </c>
      <c r="N251" s="38"/>
      <c r="O251" s="38"/>
      <c r="P251" s="38">
        <f t="shared" si="259"/>
        <v>0</v>
      </c>
      <c r="Q251" s="38"/>
      <c r="R251" s="38"/>
      <c r="S251" s="38">
        <f t="shared" si="260"/>
        <v>0</v>
      </c>
      <c r="T251" s="38"/>
      <c r="U251" s="38"/>
      <c r="V251" s="38">
        <f t="shared" si="261"/>
        <v>0</v>
      </c>
      <c r="W251" s="38"/>
      <c r="X251" s="38"/>
      <c r="Y251" s="38">
        <f t="shared" si="262"/>
        <v>0</v>
      </c>
      <c r="Z251" s="38"/>
      <c r="AA251" s="38"/>
      <c r="AB251" s="38">
        <f t="shared" si="263"/>
        <v>0</v>
      </c>
      <c r="FL251" s="29"/>
      <c r="FM251" s="29"/>
      <c r="FN251" s="29"/>
      <c r="FO251" s="29"/>
      <c r="FP251" s="29"/>
      <c r="FQ251" s="29"/>
      <c r="FR251" s="29"/>
      <c r="FS251" s="29"/>
      <c r="FT251" s="29"/>
      <c r="FU251" s="29"/>
      <c r="FV251" s="29"/>
      <c r="FW251" s="29"/>
      <c r="FX251" s="29"/>
      <c r="FY251" s="29"/>
      <c r="FZ251" s="29"/>
      <c r="GA251" s="29"/>
      <c r="GB251" s="29"/>
      <c r="GC251" s="29"/>
      <c r="GD251" s="29"/>
      <c r="GE251" s="29"/>
    </row>
    <row r="252" spans="1:188" s="32" customFormat="1" x14ac:dyDescent="0.25">
      <c r="A252" s="30" t="s">
        <v>217</v>
      </c>
      <c r="B252" s="31">
        <f t="shared" si="255"/>
        <v>1024992</v>
      </c>
      <c r="C252" s="31">
        <f t="shared" si="255"/>
        <v>1024992</v>
      </c>
      <c r="D252" s="31">
        <f t="shared" si="255"/>
        <v>0</v>
      </c>
      <c r="E252" s="31">
        <f t="shared" ref="E252:AA252" si="298">SUM(E253:E254)</f>
        <v>0</v>
      </c>
      <c r="F252" s="31">
        <f t="shared" si="298"/>
        <v>0</v>
      </c>
      <c r="G252" s="31">
        <f t="shared" si="256"/>
        <v>0</v>
      </c>
      <c r="H252" s="31">
        <f t="shared" ref="H252" si="299">SUM(H253:H254)</f>
        <v>0</v>
      </c>
      <c r="I252" s="31">
        <f t="shared" si="298"/>
        <v>0</v>
      </c>
      <c r="J252" s="31">
        <f t="shared" si="257"/>
        <v>0</v>
      </c>
      <c r="K252" s="31">
        <f t="shared" ref="K252" si="300">SUM(K253:K254)</f>
        <v>15510</v>
      </c>
      <c r="L252" s="31">
        <f t="shared" si="298"/>
        <v>15510</v>
      </c>
      <c r="M252" s="31">
        <f t="shared" si="258"/>
        <v>0</v>
      </c>
      <c r="N252" s="31">
        <f t="shared" ref="N252" si="301">SUM(N253:N254)</f>
        <v>1009482</v>
      </c>
      <c r="O252" s="31">
        <f t="shared" si="298"/>
        <v>1009482</v>
      </c>
      <c r="P252" s="31">
        <f t="shared" si="259"/>
        <v>0</v>
      </c>
      <c r="Q252" s="31">
        <f t="shared" ref="Q252" si="302">SUM(Q253:Q254)</f>
        <v>0</v>
      </c>
      <c r="R252" s="31">
        <f t="shared" si="298"/>
        <v>0</v>
      </c>
      <c r="S252" s="31">
        <f t="shared" si="260"/>
        <v>0</v>
      </c>
      <c r="T252" s="31">
        <f t="shared" ref="T252" si="303">SUM(T253:T254)</f>
        <v>0</v>
      </c>
      <c r="U252" s="31">
        <f t="shared" si="298"/>
        <v>0</v>
      </c>
      <c r="V252" s="31">
        <f t="shared" si="261"/>
        <v>0</v>
      </c>
      <c r="W252" s="31">
        <f t="shared" ref="W252" si="304">SUM(W253:W254)</f>
        <v>0</v>
      </c>
      <c r="X252" s="31">
        <f t="shared" si="298"/>
        <v>0</v>
      </c>
      <c r="Y252" s="31">
        <f t="shared" si="262"/>
        <v>0</v>
      </c>
      <c r="Z252" s="31">
        <f t="shared" ref="Z252" si="305">SUM(Z253:Z254)</f>
        <v>0</v>
      </c>
      <c r="AA252" s="31">
        <f t="shared" si="298"/>
        <v>0</v>
      </c>
      <c r="AB252" s="31">
        <f t="shared" si="263"/>
        <v>0</v>
      </c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29"/>
      <c r="EV252" s="29"/>
      <c r="EW252" s="29"/>
      <c r="EX252" s="29"/>
      <c r="EY252" s="29"/>
      <c r="EZ252" s="29"/>
      <c r="FA252" s="29"/>
      <c r="FB252" s="29"/>
      <c r="FC252" s="29"/>
      <c r="FD252" s="29"/>
      <c r="FE252" s="29"/>
      <c r="FF252" s="29"/>
      <c r="FG252" s="29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29"/>
      <c r="FT252" s="29"/>
      <c r="FU252" s="29"/>
      <c r="FV252" s="29"/>
      <c r="FW252" s="29"/>
      <c r="FX252" s="29"/>
      <c r="FY252" s="29"/>
      <c r="FZ252" s="29"/>
      <c r="GA252" s="29"/>
      <c r="GB252" s="29"/>
      <c r="GC252" s="29"/>
      <c r="GD252" s="29"/>
      <c r="GE252" s="29"/>
    </row>
    <row r="253" spans="1:188" s="32" customFormat="1" ht="31.5" x14ac:dyDescent="0.25">
      <c r="A253" s="37" t="s">
        <v>223</v>
      </c>
      <c r="B253" s="38">
        <f t="shared" si="255"/>
        <v>15510</v>
      </c>
      <c r="C253" s="38">
        <f t="shared" si="255"/>
        <v>15510</v>
      </c>
      <c r="D253" s="38">
        <f t="shared" si="255"/>
        <v>0</v>
      </c>
      <c r="E253" s="38">
        <v>0</v>
      </c>
      <c r="F253" s="38">
        <v>0</v>
      </c>
      <c r="G253" s="38">
        <f t="shared" si="256"/>
        <v>0</v>
      </c>
      <c r="H253" s="38">
        <v>0</v>
      </c>
      <c r="I253" s="38">
        <v>0</v>
      </c>
      <c r="J253" s="38">
        <f t="shared" si="257"/>
        <v>0</v>
      </c>
      <c r="K253" s="38">
        <v>15510</v>
      </c>
      <c r="L253" s="38">
        <v>15510</v>
      </c>
      <c r="M253" s="38">
        <f t="shared" si="258"/>
        <v>0</v>
      </c>
      <c r="N253" s="38"/>
      <c r="O253" s="38"/>
      <c r="P253" s="38">
        <f t="shared" si="259"/>
        <v>0</v>
      </c>
      <c r="Q253" s="38"/>
      <c r="R253" s="38"/>
      <c r="S253" s="38">
        <f t="shared" si="260"/>
        <v>0</v>
      </c>
      <c r="T253" s="38"/>
      <c r="U253" s="38"/>
      <c r="V253" s="38">
        <f t="shared" si="261"/>
        <v>0</v>
      </c>
      <c r="W253" s="38"/>
      <c r="X253" s="38"/>
      <c r="Y253" s="38">
        <f t="shared" si="262"/>
        <v>0</v>
      </c>
      <c r="Z253" s="38"/>
      <c r="AA253" s="38"/>
      <c r="AB253" s="38">
        <f t="shared" si="263"/>
        <v>0</v>
      </c>
    </row>
    <row r="254" spans="1:188" s="32" customFormat="1" ht="78.75" x14ac:dyDescent="0.25">
      <c r="A254" s="37" t="s">
        <v>224</v>
      </c>
      <c r="B254" s="38">
        <f t="shared" si="255"/>
        <v>1009482</v>
      </c>
      <c r="C254" s="38">
        <f t="shared" si="255"/>
        <v>1009482</v>
      </c>
      <c r="D254" s="38">
        <f t="shared" si="255"/>
        <v>0</v>
      </c>
      <c r="E254" s="38"/>
      <c r="F254" s="38"/>
      <c r="G254" s="38">
        <f t="shared" si="256"/>
        <v>0</v>
      </c>
      <c r="H254" s="38"/>
      <c r="I254" s="38"/>
      <c r="J254" s="38">
        <f t="shared" si="257"/>
        <v>0</v>
      </c>
      <c r="K254" s="38"/>
      <c r="L254" s="38"/>
      <c r="M254" s="38">
        <f t="shared" si="258"/>
        <v>0</v>
      </c>
      <c r="N254" s="38">
        <v>1009482</v>
      </c>
      <c r="O254" s="38">
        <v>1009482</v>
      </c>
      <c r="P254" s="38">
        <f t="shared" si="259"/>
        <v>0</v>
      </c>
      <c r="Q254" s="38"/>
      <c r="R254" s="38"/>
      <c r="S254" s="38">
        <f t="shared" si="260"/>
        <v>0</v>
      </c>
      <c r="T254" s="38"/>
      <c r="U254" s="38"/>
      <c r="V254" s="38">
        <f t="shared" si="261"/>
        <v>0</v>
      </c>
      <c r="W254" s="38"/>
      <c r="X254" s="38"/>
      <c r="Y254" s="38">
        <f t="shared" si="262"/>
        <v>0</v>
      </c>
      <c r="Z254" s="38"/>
      <c r="AA254" s="38"/>
      <c r="AB254" s="38">
        <f t="shared" si="263"/>
        <v>0</v>
      </c>
      <c r="FL254" s="29"/>
      <c r="FM254" s="29"/>
      <c r="FN254" s="29"/>
      <c r="FO254" s="29"/>
      <c r="FP254" s="29"/>
      <c r="FQ254" s="29"/>
      <c r="FR254" s="29"/>
      <c r="FS254" s="29"/>
      <c r="FT254" s="29"/>
      <c r="FU254" s="29"/>
      <c r="FV254" s="29"/>
      <c r="FW254" s="29"/>
      <c r="FX254" s="29"/>
      <c r="FY254" s="29"/>
      <c r="FZ254" s="29"/>
      <c r="GA254" s="29"/>
      <c r="GB254" s="29"/>
      <c r="GC254" s="29"/>
      <c r="GD254" s="29"/>
      <c r="GE254" s="29"/>
    </row>
    <row r="255" spans="1:188" s="29" customFormat="1" x14ac:dyDescent="0.25">
      <c r="A255" s="30" t="s">
        <v>225</v>
      </c>
      <c r="B255" s="31">
        <f t="shared" si="255"/>
        <v>93490</v>
      </c>
      <c r="C255" s="31">
        <f t="shared" si="255"/>
        <v>93490</v>
      </c>
      <c r="D255" s="31">
        <f t="shared" si="255"/>
        <v>0</v>
      </c>
      <c r="E255" s="31">
        <f>SUM(E256,E260,E263)</f>
        <v>0</v>
      </c>
      <c r="F255" s="31">
        <f>SUM(F256,F260,F263)</f>
        <v>0</v>
      </c>
      <c r="G255" s="31">
        <f t="shared" si="256"/>
        <v>0</v>
      </c>
      <c r="H255" s="31">
        <f t="shared" ref="H255:I255" si="306">SUM(H256,H260,H263)</f>
        <v>0</v>
      </c>
      <c r="I255" s="31">
        <f t="shared" si="306"/>
        <v>0</v>
      </c>
      <c r="J255" s="31">
        <f t="shared" si="257"/>
        <v>0</v>
      </c>
      <c r="K255" s="31">
        <f t="shared" ref="K255:L255" si="307">SUM(K256,K260,K263)</f>
        <v>91020</v>
      </c>
      <c r="L255" s="31">
        <f t="shared" si="307"/>
        <v>91020</v>
      </c>
      <c r="M255" s="31">
        <f t="shared" si="258"/>
        <v>0</v>
      </c>
      <c r="N255" s="31">
        <f t="shared" ref="N255:O255" si="308">SUM(N256,N260,N263)</f>
        <v>0</v>
      </c>
      <c r="O255" s="31">
        <f t="shared" si="308"/>
        <v>0</v>
      </c>
      <c r="P255" s="31">
        <f t="shared" si="259"/>
        <v>0</v>
      </c>
      <c r="Q255" s="31">
        <f t="shared" ref="Q255:R255" si="309">SUM(Q256,Q260,Q263)</f>
        <v>2470</v>
      </c>
      <c r="R255" s="31">
        <f t="shared" si="309"/>
        <v>2470</v>
      </c>
      <c r="S255" s="31">
        <f t="shared" si="260"/>
        <v>0</v>
      </c>
      <c r="T255" s="31">
        <f t="shared" ref="T255:U255" si="310">SUM(T256,T260,T263)</f>
        <v>0</v>
      </c>
      <c r="U255" s="31">
        <f t="shared" si="310"/>
        <v>0</v>
      </c>
      <c r="V255" s="31">
        <f t="shared" si="261"/>
        <v>0</v>
      </c>
      <c r="W255" s="31">
        <f t="shared" ref="W255:X255" si="311">SUM(W256,W260,W263)</f>
        <v>0</v>
      </c>
      <c r="X255" s="31">
        <f t="shared" si="311"/>
        <v>0</v>
      </c>
      <c r="Y255" s="31">
        <f t="shared" si="262"/>
        <v>0</v>
      </c>
      <c r="Z255" s="31">
        <f t="shared" ref="Z255:AA255" si="312">SUM(Z256,Z260,Z263)</f>
        <v>0</v>
      </c>
      <c r="AA255" s="31">
        <f t="shared" si="312"/>
        <v>0</v>
      </c>
      <c r="AB255" s="31">
        <f t="shared" si="263"/>
        <v>0</v>
      </c>
      <c r="FL255" s="32"/>
      <c r="FM255" s="32"/>
      <c r="FN255" s="32"/>
      <c r="FO255" s="32"/>
      <c r="FP255" s="32"/>
      <c r="FQ255" s="32"/>
      <c r="FR255" s="32"/>
      <c r="FS255" s="32"/>
      <c r="FT255" s="32"/>
      <c r="FU255" s="32"/>
      <c r="FV255" s="32"/>
      <c r="FW255" s="32"/>
      <c r="FX255" s="32"/>
      <c r="FY255" s="32"/>
      <c r="FZ255" s="32"/>
      <c r="GA255" s="32"/>
      <c r="GB255" s="32"/>
      <c r="GC255" s="32"/>
      <c r="GD255" s="32"/>
      <c r="GE255" s="32"/>
    </row>
    <row r="256" spans="1:188" s="32" customFormat="1" x14ac:dyDescent="0.25">
      <c r="A256" s="30" t="s">
        <v>18</v>
      </c>
      <c r="B256" s="31">
        <f t="shared" si="255"/>
        <v>67020</v>
      </c>
      <c r="C256" s="31">
        <f t="shared" si="255"/>
        <v>67020</v>
      </c>
      <c r="D256" s="31">
        <f t="shared" si="255"/>
        <v>0</v>
      </c>
      <c r="E256" s="31">
        <f t="shared" ref="E256:AA256" si="313">SUM(E257)</f>
        <v>0</v>
      </c>
      <c r="F256" s="31">
        <f t="shared" si="313"/>
        <v>0</v>
      </c>
      <c r="G256" s="31">
        <f t="shared" si="256"/>
        <v>0</v>
      </c>
      <c r="H256" s="31">
        <f t="shared" si="313"/>
        <v>0</v>
      </c>
      <c r="I256" s="31">
        <f t="shared" si="313"/>
        <v>0</v>
      </c>
      <c r="J256" s="31">
        <f t="shared" si="257"/>
        <v>0</v>
      </c>
      <c r="K256" s="31">
        <f t="shared" si="313"/>
        <v>67020</v>
      </c>
      <c r="L256" s="31">
        <f t="shared" si="313"/>
        <v>67020</v>
      </c>
      <c r="M256" s="31">
        <f t="shared" si="258"/>
        <v>0</v>
      </c>
      <c r="N256" s="31">
        <f t="shared" si="313"/>
        <v>0</v>
      </c>
      <c r="O256" s="31">
        <f t="shared" si="313"/>
        <v>0</v>
      </c>
      <c r="P256" s="31">
        <f t="shared" si="259"/>
        <v>0</v>
      </c>
      <c r="Q256" s="31">
        <f t="shared" si="313"/>
        <v>0</v>
      </c>
      <c r="R256" s="31">
        <f t="shared" si="313"/>
        <v>0</v>
      </c>
      <c r="S256" s="31">
        <f t="shared" si="260"/>
        <v>0</v>
      </c>
      <c r="T256" s="31">
        <f t="shared" si="313"/>
        <v>0</v>
      </c>
      <c r="U256" s="31">
        <f t="shared" si="313"/>
        <v>0</v>
      </c>
      <c r="V256" s="31">
        <f t="shared" si="261"/>
        <v>0</v>
      </c>
      <c r="W256" s="31">
        <f t="shared" si="313"/>
        <v>0</v>
      </c>
      <c r="X256" s="31">
        <f t="shared" si="313"/>
        <v>0</v>
      </c>
      <c r="Y256" s="31">
        <f t="shared" si="262"/>
        <v>0</v>
      </c>
      <c r="Z256" s="31">
        <f t="shared" si="313"/>
        <v>0</v>
      </c>
      <c r="AA256" s="31">
        <f t="shared" si="313"/>
        <v>0</v>
      </c>
      <c r="AB256" s="31">
        <f t="shared" si="263"/>
        <v>0</v>
      </c>
    </row>
    <row r="257" spans="1:188" s="32" customFormat="1" ht="31.5" x14ac:dyDescent="0.25">
      <c r="A257" s="30" t="s">
        <v>226</v>
      </c>
      <c r="B257" s="31">
        <f t="shared" si="255"/>
        <v>67020</v>
      </c>
      <c r="C257" s="31">
        <f t="shared" si="255"/>
        <v>67020</v>
      </c>
      <c r="D257" s="31">
        <f t="shared" si="255"/>
        <v>0</v>
      </c>
      <c r="E257" s="31">
        <f>SUM(E258:E259)</f>
        <v>0</v>
      </c>
      <c r="F257" s="31">
        <f>SUM(F258:F259)</f>
        <v>0</v>
      </c>
      <c r="G257" s="31">
        <f t="shared" si="256"/>
        <v>0</v>
      </c>
      <c r="H257" s="31">
        <f t="shared" ref="H257:I257" si="314">SUM(H258:H259)</f>
        <v>0</v>
      </c>
      <c r="I257" s="31">
        <f t="shared" si="314"/>
        <v>0</v>
      </c>
      <c r="J257" s="31">
        <f t="shared" si="257"/>
        <v>0</v>
      </c>
      <c r="K257" s="31">
        <f t="shared" ref="K257:L257" si="315">SUM(K258:K259)</f>
        <v>67020</v>
      </c>
      <c r="L257" s="31">
        <f t="shared" si="315"/>
        <v>67020</v>
      </c>
      <c r="M257" s="31">
        <f t="shared" si="258"/>
        <v>0</v>
      </c>
      <c r="N257" s="31">
        <f t="shared" ref="N257:O257" si="316">SUM(N258:N259)</f>
        <v>0</v>
      </c>
      <c r="O257" s="31">
        <f t="shared" si="316"/>
        <v>0</v>
      </c>
      <c r="P257" s="31">
        <f t="shared" si="259"/>
        <v>0</v>
      </c>
      <c r="Q257" s="31">
        <f t="shared" ref="Q257:R257" si="317">SUM(Q258:Q259)</f>
        <v>0</v>
      </c>
      <c r="R257" s="31">
        <f t="shared" si="317"/>
        <v>0</v>
      </c>
      <c r="S257" s="31">
        <f t="shared" si="260"/>
        <v>0</v>
      </c>
      <c r="T257" s="31">
        <f t="shared" ref="T257:U257" si="318">SUM(T258:T259)</f>
        <v>0</v>
      </c>
      <c r="U257" s="31">
        <f t="shared" si="318"/>
        <v>0</v>
      </c>
      <c r="V257" s="31">
        <f t="shared" si="261"/>
        <v>0</v>
      </c>
      <c r="W257" s="31">
        <f t="shared" ref="W257:X257" si="319">SUM(W258:W259)</f>
        <v>0</v>
      </c>
      <c r="X257" s="31">
        <f t="shared" si="319"/>
        <v>0</v>
      </c>
      <c r="Y257" s="31">
        <f t="shared" si="262"/>
        <v>0</v>
      </c>
      <c r="Z257" s="31">
        <f t="shared" ref="Z257:AA257" si="320">SUM(Z258:Z259)</f>
        <v>0</v>
      </c>
      <c r="AA257" s="31">
        <f t="shared" si="320"/>
        <v>0</v>
      </c>
      <c r="AB257" s="31">
        <f t="shared" si="263"/>
        <v>0</v>
      </c>
    </row>
    <row r="258" spans="1:188" s="32" customFormat="1" ht="31.5" x14ac:dyDescent="0.25">
      <c r="A258" s="44" t="s">
        <v>227</v>
      </c>
      <c r="B258" s="35">
        <f t="shared" si="255"/>
        <v>19020</v>
      </c>
      <c r="C258" s="35">
        <f t="shared" si="255"/>
        <v>19020</v>
      </c>
      <c r="D258" s="35">
        <f t="shared" si="255"/>
        <v>0</v>
      </c>
      <c r="E258" s="35"/>
      <c r="F258" s="35"/>
      <c r="G258" s="35">
        <f t="shared" si="256"/>
        <v>0</v>
      </c>
      <c r="H258" s="35"/>
      <c r="I258" s="35"/>
      <c r="J258" s="35">
        <f t="shared" si="257"/>
        <v>0</v>
      </c>
      <c r="K258" s="35">
        <v>19020</v>
      </c>
      <c r="L258" s="35">
        <v>19020</v>
      </c>
      <c r="M258" s="35">
        <f t="shared" si="258"/>
        <v>0</v>
      </c>
      <c r="N258" s="35"/>
      <c r="O258" s="35"/>
      <c r="P258" s="35">
        <f t="shared" si="259"/>
        <v>0</v>
      </c>
      <c r="Q258" s="35"/>
      <c r="R258" s="35"/>
      <c r="S258" s="35">
        <f t="shared" si="260"/>
        <v>0</v>
      </c>
      <c r="T258" s="35"/>
      <c r="U258" s="35"/>
      <c r="V258" s="35">
        <f t="shared" si="261"/>
        <v>0</v>
      </c>
      <c r="W258" s="35"/>
      <c r="X258" s="35"/>
      <c r="Y258" s="35">
        <f t="shared" si="262"/>
        <v>0</v>
      </c>
      <c r="Z258" s="35">
        <v>0</v>
      </c>
      <c r="AA258" s="35">
        <v>0</v>
      </c>
      <c r="AB258" s="35">
        <f t="shared" si="263"/>
        <v>0</v>
      </c>
    </row>
    <row r="259" spans="1:188" s="32" customFormat="1" ht="31.5" x14ac:dyDescent="0.25">
      <c r="A259" s="44" t="s">
        <v>228</v>
      </c>
      <c r="B259" s="35">
        <f t="shared" si="255"/>
        <v>48000</v>
      </c>
      <c r="C259" s="35">
        <f t="shared" si="255"/>
        <v>48000</v>
      </c>
      <c r="D259" s="35">
        <f t="shared" si="255"/>
        <v>0</v>
      </c>
      <c r="E259" s="35"/>
      <c r="F259" s="35"/>
      <c r="G259" s="35">
        <f t="shared" si="256"/>
        <v>0</v>
      </c>
      <c r="H259" s="35"/>
      <c r="I259" s="35"/>
      <c r="J259" s="35">
        <f t="shared" si="257"/>
        <v>0</v>
      </c>
      <c r="K259" s="35">
        <v>48000</v>
      </c>
      <c r="L259" s="35">
        <v>48000</v>
      </c>
      <c r="M259" s="35">
        <f t="shared" si="258"/>
        <v>0</v>
      </c>
      <c r="N259" s="35"/>
      <c r="O259" s="35"/>
      <c r="P259" s="35">
        <f t="shared" si="259"/>
        <v>0</v>
      </c>
      <c r="Q259" s="35"/>
      <c r="R259" s="35"/>
      <c r="S259" s="35">
        <f t="shared" si="260"/>
        <v>0</v>
      </c>
      <c r="T259" s="35"/>
      <c r="U259" s="35"/>
      <c r="V259" s="35">
        <f t="shared" si="261"/>
        <v>0</v>
      </c>
      <c r="W259" s="35"/>
      <c r="X259" s="35"/>
      <c r="Y259" s="35">
        <f t="shared" si="262"/>
        <v>0</v>
      </c>
      <c r="Z259" s="35">
        <v>0</v>
      </c>
      <c r="AA259" s="35">
        <v>0</v>
      </c>
      <c r="AB259" s="35">
        <f t="shared" si="263"/>
        <v>0</v>
      </c>
    </row>
    <row r="260" spans="1:188" s="32" customFormat="1" ht="31.5" x14ac:dyDescent="0.25">
      <c r="A260" s="30" t="s">
        <v>71</v>
      </c>
      <c r="B260" s="31">
        <f t="shared" si="255"/>
        <v>2470</v>
      </c>
      <c r="C260" s="31">
        <f t="shared" si="255"/>
        <v>2470</v>
      </c>
      <c r="D260" s="31">
        <f t="shared" si="255"/>
        <v>0</v>
      </c>
      <c r="E260" s="31">
        <f>SUM(E261)</f>
        <v>0</v>
      </c>
      <c r="F260" s="31">
        <f>SUM(F261)</f>
        <v>0</v>
      </c>
      <c r="G260" s="31">
        <f t="shared" si="256"/>
        <v>0</v>
      </c>
      <c r="H260" s="31">
        <f>SUM(H261)</f>
        <v>0</v>
      </c>
      <c r="I260" s="31">
        <f>SUM(I261)</f>
        <v>0</v>
      </c>
      <c r="J260" s="31">
        <f t="shared" si="257"/>
        <v>0</v>
      </c>
      <c r="K260" s="31">
        <v>0</v>
      </c>
      <c r="L260" s="31">
        <v>0</v>
      </c>
      <c r="M260" s="31">
        <f t="shared" si="258"/>
        <v>0</v>
      </c>
      <c r="N260" s="31">
        <f t="shared" ref="N260:AA260" si="321">SUM(N261)</f>
        <v>0</v>
      </c>
      <c r="O260" s="31">
        <f t="shared" si="321"/>
        <v>0</v>
      </c>
      <c r="P260" s="31">
        <f t="shared" si="259"/>
        <v>0</v>
      </c>
      <c r="Q260" s="31">
        <f t="shared" si="321"/>
        <v>2470</v>
      </c>
      <c r="R260" s="31">
        <f t="shared" si="321"/>
        <v>2470</v>
      </c>
      <c r="S260" s="31">
        <f t="shared" si="260"/>
        <v>0</v>
      </c>
      <c r="T260" s="31">
        <f t="shared" si="321"/>
        <v>0</v>
      </c>
      <c r="U260" s="31">
        <f t="shared" si="321"/>
        <v>0</v>
      </c>
      <c r="V260" s="31">
        <f t="shared" si="261"/>
        <v>0</v>
      </c>
      <c r="W260" s="31">
        <f t="shared" si="321"/>
        <v>0</v>
      </c>
      <c r="X260" s="31">
        <f t="shared" si="321"/>
        <v>0</v>
      </c>
      <c r="Y260" s="31">
        <f t="shared" si="262"/>
        <v>0</v>
      </c>
      <c r="Z260" s="31">
        <f t="shared" si="321"/>
        <v>0</v>
      </c>
      <c r="AA260" s="31">
        <f t="shared" si="321"/>
        <v>0</v>
      </c>
      <c r="AB260" s="31">
        <f t="shared" si="263"/>
        <v>0</v>
      </c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  <c r="EM260" s="29"/>
      <c r="EN260" s="29"/>
      <c r="EO260" s="29"/>
      <c r="EP260" s="29"/>
      <c r="EQ260" s="29"/>
      <c r="ER260" s="29"/>
      <c r="ES260" s="29"/>
      <c r="ET260" s="29"/>
      <c r="EU260" s="29"/>
      <c r="EV260" s="29"/>
      <c r="EW260" s="29"/>
      <c r="EX260" s="29"/>
      <c r="EY260" s="29"/>
      <c r="EZ260" s="29"/>
      <c r="FA260" s="29"/>
      <c r="FB260" s="29"/>
      <c r="FC260" s="29"/>
      <c r="FD260" s="29"/>
      <c r="FE260" s="29"/>
      <c r="FF260" s="29"/>
      <c r="FG260" s="29"/>
      <c r="FH260" s="29"/>
      <c r="FI260" s="29"/>
      <c r="FJ260" s="29"/>
      <c r="FK260" s="29"/>
      <c r="FL260" s="29"/>
      <c r="FM260" s="29"/>
      <c r="FN260" s="29"/>
      <c r="FO260" s="29"/>
      <c r="FP260" s="29"/>
      <c r="FQ260" s="29"/>
      <c r="FR260" s="29"/>
      <c r="FS260" s="29"/>
      <c r="FT260" s="29"/>
      <c r="FU260" s="29"/>
      <c r="FV260" s="29"/>
      <c r="FW260" s="29"/>
      <c r="FX260" s="29"/>
      <c r="FY260" s="29"/>
      <c r="FZ260" s="29"/>
      <c r="GA260" s="29"/>
      <c r="GB260" s="29"/>
      <c r="GC260" s="29"/>
      <c r="GD260" s="29"/>
      <c r="GE260" s="29"/>
    </row>
    <row r="261" spans="1:188" s="32" customFormat="1" ht="31.5" x14ac:dyDescent="0.25">
      <c r="A261" s="30" t="s">
        <v>226</v>
      </c>
      <c r="B261" s="31">
        <f t="shared" si="255"/>
        <v>2470</v>
      </c>
      <c r="C261" s="31">
        <f t="shared" si="255"/>
        <v>2470</v>
      </c>
      <c r="D261" s="31">
        <f t="shared" si="255"/>
        <v>0</v>
      </c>
      <c r="E261" s="31">
        <f t="shared" ref="E261:AA261" si="322">SUM(E262:E262)</f>
        <v>0</v>
      </c>
      <c r="F261" s="31">
        <f t="shared" si="322"/>
        <v>0</v>
      </c>
      <c r="G261" s="31">
        <f t="shared" si="256"/>
        <v>0</v>
      </c>
      <c r="H261" s="31">
        <f t="shared" si="322"/>
        <v>0</v>
      </c>
      <c r="I261" s="31">
        <f t="shared" si="322"/>
        <v>0</v>
      </c>
      <c r="J261" s="31">
        <f t="shared" si="257"/>
        <v>0</v>
      </c>
      <c r="K261" s="31">
        <f t="shared" si="322"/>
        <v>0</v>
      </c>
      <c r="L261" s="31">
        <f t="shared" si="322"/>
        <v>0</v>
      </c>
      <c r="M261" s="31">
        <f t="shared" si="258"/>
        <v>0</v>
      </c>
      <c r="N261" s="31">
        <f t="shared" si="322"/>
        <v>0</v>
      </c>
      <c r="O261" s="31">
        <f t="shared" si="322"/>
        <v>0</v>
      </c>
      <c r="P261" s="31">
        <f t="shared" si="259"/>
        <v>0</v>
      </c>
      <c r="Q261" s="31">
        <f t="shared" si="322"/>
        <v>2470</v>
      </c>
      <c r="R261" s="31">
        <f t="shared" si="322"/>
        <v>2470</v>
      </c>
      <c r="S261" s="31">
        <f t="shared" si="260"/>
        <v>0</v>
      </c>
      <c r="T261" s="31">
        <f t="shared" si="322"/>
        <v>0</v>
      </c>
      <c r="U261" s="31">
        <f t="shared" si="322"/>
        <v>0</v>
      </c>
      <c r="V261" s="31">
        <f t="shared" si="261"/>
        <v>0</v>
      </c>
      <c r="W261" s="31">
        <f t="shared" si="322"/>
        <v>0</v>
      </c>
      <c r="X261" s="31">
        <f t="shared" si="322"/>
        <v>0</v>
      </c>
      <c r="Y261" s="31">
        <f t="shared" si="262"/>
        <v>0</v>
      </c>
      <c r="Z261" s="31">
        <f t="shared" si="322"/>
        <v>0</v>
      </c>
      <c r="AA261" s="31">
        <f t="shared" si="322"/>
        <v>0</v>
      </c>
      <c r="AB261" s="31">
        <f t="shared" si="263"/>
        <v>0</v>
      </c>
    </row>
    <row r="262" spans="1:188" s="32" customFormat="1" ht="31.5" x14ac:dyDescent="0.25">
      <c r="A262" s="34" t="s">
        <v>229</v>
      </c>
      <c r="B262" s="38">
        <f t="shared" si="255"/>
        <v>2470</v>
      </c>
      <c r="C262" s="38">
        <f t="shared" si="255"/>
        <v>2470</v>
      </c>
      <c r="D262" s="38">
        <f t="shared" si="255"/>
        <v>0</v>
      </c>
      <c r="E262" s="38"/>
      <c r="F262" s="38"/>
      <c r="G262" s="38">
        <f t="shared" si="256"/>
        <v>0</v>
      </c>
      <c r="H262" s="38"/>
      <c r="I262" s="38"/>
      <c r="J262" s="38">
        <f t="shared" si="257"/>
        <v>0</v>
      </c>
      <c r="K262" s="38"/>
      <c r="L262" s="38"/>
      <c r="M262" s="38">
        <f t="shared" si="258"/>
        <v>0</v>
      </c>
      <c r="N262" s="38"/>
      <c r="O262" s="38"/>
      <c r="P262" s="38">
        <f t="shared" si="259"/>
        <v>0</v>
      </c>
      <c r="Q262" s="38">
        <v>2470</v>
      </c>
      <c r="R262" s="38">
        <v>2470</v>
      </c>
      <c r="S262" s="38">
        <f t="shared" si="260"/>
        <v>0</v>
      </c>
      <c r="T262" s="38"/>
      <c r="U262" s="38"/>
      <c r="V262" s="38">
        <f t="shared" si="261"/>
        <v>0</v>
      </c>
      <c r="W262" s="38"/>
      <c r="X262" s="38"/>
      <c r="Y262" s="38">
        <f t="shared" si="262"/>
        <v>0</v>
      </c>
      <c r="Z262" s="38"/>
      <c r="AA262" s="38"/>
      <c r="AB262" s="38">
        <f t="shared" si="263"/>
        <v>0</v>
      </c>
    </row>
    <row r="263" spans="1:188" s="32" customFormat="1" x14ac:dyDescent="0.25">
      <c r="A263" s="30" t="s">
        <v>81</v>
      </c>
      <c r="B263" s="31">
        <f t="shared" si="255"/>
        <v>24000</v>
      </c>
      <c r="C263" s="31">
        <f t="shared" si="255"/>
        <v>24000</v>
      </c>
      <c r="D263" s="31">
        <f t="shared" si="255"/>
        <v>0</v>
      </c>
      <c r="E263" s="31">
        <f>SUM(E264)</f>
        <v>0</v>
      </c>
      <c r="F263" s="31">
        <f>SUM(F264)</f>
        <v>0</v>
      </c>
      <c r="G263" s="31">
        <f t="shared" si="256"/>
        <v>0</v>
      </c>
      <c r="H263" s="31">
        <f t="shared" ref="H263:I263" si="323">SUM(H264)</f>
        <v>0</v>
      </c>
      <c r="I263" s="31">
        <f t="shared" si="323"/>
        <v>0</v>
      </c>
      <c r="J263" s="31">
        <f t="shared" si="257"/>
        <v>0</v>
      </c>
      <c r="K263" s="31">
        <f t="shared" ref="K263:L263" si="324">SUM(K264)</f>
        <v>24000</v>
      </c>
      <c r="L263" s="31">
        <f t="shared" si="324"/>
        <v>24000</v>
      </c>
      <c r="M263" s="31">
        <f t="shared" si="258"/>
        <v>0</v>
      </c>
      <c r="N263" s="31">
        <f t="shared" ref="N263:O263" si="325">SUM(N264)</f>
        <v>0</v>
      </c>
      <c r="O263" s="31">
        <f t="shared" si="325"/>
        <v>0</v>
      </c>
      <c r="P263" s="31">
        <f t="shared" si="259"/>
        <v>0</v>
      </c>
      <c r="Q263" s="31">
        <f t="shared" ref="Q263:R263" si="326">SUM(Q264)</f>
        <v>0</v>
      </c>
      <c r="R263" s="31">
        <f t="shared" si="326"/>
        <v>0</v>
      </c>
      <c r="S263" s="31">
        <f t="shared" si="260"/>
        <v>0</v>
      </c>
      <c r="T263" s="31">
        <f t="shared" ref="T263:U263" si="327">SUM(T264)</f>
        <v>0</v>
      </c>
      <c r="U263" s="31">
        <f t="shared" si="327"/>
        <v>0</v>
      </c>
      <c r="V263" s="31">
        <f t="shared" si="261"/>
        <v>0</v>
      </c>
      <c r="W263" s="31">
        <f t="shared" ref="W263:X263" si="328">SUM(W264)</f>
        <v>0</v>
      </c>
      <c r="X263" s="31">
        <f t="shared" si="328"/>
        <v>0</v>
      </c>
      <c r="Y263" s="31">
        <f t="shared" si="262"/>
        <v>0</v>
      </c>
      <c r="Z263" s="31">
        <f t="shared" ref="Z263:AA263" si="329">SUM(Z264)</f>
        <v>0</v>
      </c>
      <c r="AA263" s="31">
        <f t="shared" si="329"/>
        <v>0</v>
      </c>
      <c r="AB263" s="31">
        <f t="shared" si="263"/>
        <v>0</v>
      </c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  <c r="EM263" s="29"/>
      <c r="EN263" s="29"/>
      <c r="EO263" s="29"/>
      <c r="EP263" s="29"/>
      <c r="EQ263" s="29"/>
      <c r="ER263" s="29"/>
      <c r="ES263" s="29"/>
      <c r="ET263" s="29"/>
      <c r="EU263" s="29"/>
      <c r="EV263" s="29"/>
      <c r="EW263" s="29"/>
      <c r="EX263" s="29"/>
      <c r="EY263" s="29"/>
      <c r="EZ263" s="29"/>
      <c r="FA263" s="29"/>
      <c r="FB263" s="29"/>
      <c r="FC263" s="29"/>
      <c r="FD263" s="29"/>
      <c r="FE263" s="29"/>
      <c r="FF263" s="29"/>
      <c r="FG263" s="29"/>
      <c r="FH263" s="29"/>
      <c r="FI263" s="29"/>
      <c r="FJ263" s="29"/>
      <c r="FK263" s="29"/>
      <c r="FL263" s="29"/>
      <c r="FM263" s="29"/>
      <c r="FN263" s="29"/>
      <c r="FO263" s="29"/>
      <c r="FP263" s="29"/>
      <c r="FQ263" s="29"/>
      <c r="FR263" s="29"/>
      <c r="FS263" s="29"/>
      <c r="FT263" s="29"/>
      <c r="FU263" s="29"/>
      <c r="FV263" s="29"/>
      <c r="FW263" s="29"/>
      <c r="FX263" s="29"/>
      <c r="FY263" s="29"/>
      <c r="FZ263" s="29"/>
      <c r="GA263" s="29"/>
      <c r="GB263" s="29"/>
      <c r="GC263" s="29"/>
      <c r="GD263" s="29"/>
      <c r="GE263" s="29"/>
    </row>
    <row r="264" spans="1:188" s="32" customFormat="1" ht="31.5" x14ac:dyDescent="0.25">
      <c r="A264" s="30" t="s">
        <v>226</v>
      </c>
      <c r="B264" s="31">
        <f t="shared" si="255"/>
        <v>24000</v>
      </c>
      <c r="C264" s="31">
        <f t="shared" si="255"/>
        <v>24000</v>
      </c>
      <c r="D264" s="31">
        <f t="shared" si="255"/>
        <v>0</v>
      </c>
      <c r="E264" s="31">
        <f t="shared" ref="E264:AA264" si="330">SUM(E265:E265)</f>
        <v>0</v>
      </c>
      <c r="F264" s="31">
        <f t="shared" si="330"/>
        <v>0</v>
      </c>
      <c r="G264" s="31">
        <f t="shared" si="256"/>
        <v>0</v>
      </c>
      <c r="H264" s="31">
        <f t="shared" si="330"/>
        <v>0</v>
      </c>
      <c r="I264" s="31">
        <f t="shared" si="330"/>
        <v>0</v>
      </c>
      <c r="J264" s="31">
        <f t="shared" si="257"/>
        <v>0</v>
      </c>
      <c r="K264" s="31">
        <f t="shared" si="330"/>
        <v>24000</v>
      </c>
      <c r="L264" s="31">
        <f t="shared" si="330"/>
        <v>24000</v>
      </c>
      <c r="M264" s="31">
        <f t="shared" si="258"/>
        <v>0</v>
      </c>
      <c r="N264" s="31">
        <f t="shared" si="330"/>
        <v>0</v>
      </c>
      <c r="O264" s="31">
        <f t="shared" si="330"/>
        <v>0</v>
      </c>
      <c r="P264" s="31">
        <f t="shared" si="259"/>
        <v>0</v>
      </c>
      <c r="Q264" s="31">
        <f t="shared" si="330"/>
        <v>0</v>
      </c>
      <c r="R264" s="31">
        <f t="shared" si="330"/>
        <v>0</v>
      </c>
      <c r="S264" s="31">
        <f t="shared" si="260"/>
        <v>0</v>
      </c>
      <c r="T264" s="31">
        <f t="shared" si="330"/>
        <v>0</v>
      </c>
      <c r="U264" s="31">
        <f t="shared" si="330"/>
        <v>0</v>
      </c>
      <c r="V264" s="31">
        <f t="shared" si="261"/>
        <v>0</v>
      </c>
      <c r="W264" s="31">
        <f t="shared" si="330"/>
        <v>0</v>
      </c>
      <c r="X264" s="31">
        <f t="shared" si="330"/>
        <v>0</v>
      </c>
      <c r="Y264" s="31">
        <f t="shared" si="262"/>
        <v>0</v>
      </c>
      <c r="Z264" s="31">
        <f t="shared" si="330"/>
        <v>0</v>
      </c>
      <c r="AA264" s="31">
        <f t="shared" si="330"/>
        <v>0</v>
      </c>
      <c r="AB264" s="31">
        <f t="shared" si="263"/>
        <v>0</v>
      </c>
    </row>
    <row r="265" spans="1:188" s="32" customFormat="1" ht="31.5" x14ac:dyDescent="0.25">
      <c r="A265" s="44" t="s">
        <v>230</v>
      </c>
      <c r="B265" s="38">
        <f t="shared" si="255"/>
        <v>24000</v>
      </c>
      <c r="C265" s="38">
        <f t="shared" si="255"/>
        <v>24000</v>
      </c>
      <c r="D265" s="38">
        <f t="shared" si="255"/>
        <v>0</v>
      </c>
      <c r="E265" s="38"/>
      <c r="F265" s="38"/>
      <c r="G265" s="38">
        <f t="shared" si="256"/>
        <v>0</v>
      </c>
      <c r="H265" s="38"/>
      <c r="I265" s="38"/>
      <c r="J265" s="38">
        <f t="shared" si="257"/>
        <v>0</v>
      </c>
      <c r="K265" s="38">
        <v>24000</v>
      </c>
      <c r="L265" s="38">
        <v>24000</v>
      </c>
      <c r="M265" s="38">
        <f t="shared" si="258"/>
        <v>0</v>
      </c>
      <c r="N265" s="38"/>
      <c r="O265" s="38"/>
      <c r="P265" s="38">
        <f t="shared" si="259"/>
        <v>0</v>
      </c>
      <c r="Q265" s="38"/>
      <c r="R265" s="38"/>
      <c r="S265" s="38">
        <f t="shared" si="260"/>
        <v>0</v>
      </c>
      <c r="T265" s="38"/>
      <c r="U265" s="38"/>
      <c r="V265" s="38">
        <f t="shared" si="261"/>
        <v>0</v>
      </c>
      <c r="W265" s="38"/>
      <c r="X265" s="38"/>
      <c r="Y265" s="38">
        <f t="shared" si="262"/>
        <v>0</v>
      </c>
      <c r="Z265" s="38"/>
      <c r="AA265" s="38"/>
      <c r="AB265" s="38">
        <f t="shared" si="263"/>
        <v>0</v>
      </c>
    </row>
    <row r="266" spans="1:188" s="32" customFormat="1" x14ac:dyDescent="0.25">
      <c r="A266" s="46" t="s">
        <v>231</v>
      </c>
      <c r="B266" s="31">
        <f t="shared" si="255"/>
        <v>110352</v>
      </c>
      <c r="C266" s="31">
        <f t="shared" si="255"/>
        <v>117149</v>
      </c>
      <c r="D266" s="31">
        <f t="shared" si="255"/>
        <v>6797</v>
      </c>
      <c r="E266" s="31">
        <f t="shared" ref="E266:AA266" si="331">SUM(E267)</f>
        <v>0</v>
      </c>
      <c r="F266" s="31">
        <f t="shared" si="331"/>
        <v>0</v>
      </c>
      <c r="G266" s="31">
        <f t="shared" si="256"/>
        <v>0</v>
      </c>
      <c r="H266" s="31">
        <f t="shared" si="331"/>
        <v>0</v>
      </c>
      <c r="I266" s="31">
        <f t="shared" si="331"/>
        <v>0</v>
      </c>
      <c r="J266" s="31">
        <f t="shared" si="257"/>
        <v>0</v>
      </c>
      <c r="K266" s="31">
        <f t="shared" si="331"/>
        <v>110352</v>
      </c>
      <c r="L266" s="31">
        <f t="shared" si="331"/>
        <v>117149</v>
      </c>
      <c r="M266" s="31">
        <f t="shared" si="258"/>
        <v>6797</v>
      </c>
      <c r="N266" s="31">
        <f t="shared" si="331"/>
        <v>0</v>
      </c>
      <c r="O266" s="31">
        <f t="shared" si="331"/>
        <v>0</v>
      </c>
      <c r="P266" s="31">
        <f t="shared" si="259"/>
        <v>0</v>
      </c>
      <c r="Q266" s="31">
        <f t="shared" si="331"/>
        <v>0</v>
      </c>
      <c r="R266" s="31">
        <f t="shared" si="331"/>
        <v>0</v>
      </c>
      <c r="S266" s="31">
        <f t="shared" si="260"/>
        <v>0</v>
      </c>
      <c r="T266" s="31">
        <f t="shared" si="331"/>
        <v>0</v>
      </c>
      <c r="U266" s="31">
        <f t="shared" si="331"/>
        <v>0</v>
      </c>
      <c r="V266" s="31">
        <f t="shared" si="261"/>
        <v>0</v>
      </c>
      <c r="W266" s="31">
        <f t="shared" si="331"/>
        <v>0</v>
      </c>
      <c r="X266" s="31">
        <f t="shared" si="331"/>
        <v>0</v>
      </c>
      <c r="Y266" s="31">
        <f t="shared" si="262"/>
        <v>0</v>
      </c>
      <c r="Z266" s="31">
        <f t="shared" si="331"/>
        <v>0</v>
      </c>
      <c r="AA266" s="31">
        <f t="shared" si="331"/>
        <v>0</v>
      </c>
      <c r="AB266" s="31">
        <f t="shared" si="263"/>
        <v>0</v>
      </c>
    </row>
    <row r="267" spans="1:188" s="32" customFormat="1" ht="31.5" x14ac:dyDescent="0.25">
      <c r="A267" s="30" t="s">
        <v>59</v>
      </c>
      <c r="B267" s="31">
        <f t="shared" si="255"/>
        <v>110352</v>
      </c>
      <c r="C267" s="31">
        <f t="shared" si="255"/>
        <v>117149</v>
      </c>
      <c r="D267" s="31">
        <f t="shared" si="255"/>
        <v>6797</v>
      </c>
      <c r="E267" s="31">
        <f t="shared" ref="E267:X267" si="332">SUM(E268:E269)</f>
        <v>0</v>
      </c>
      <c r="F267" s="31">
        <f t="shared" si="332"/>
        <v>0</v>
      </c>
      <c r="G267" s="31">
        <f t="shared" si="256"/>
        <v>0</v>
      </c>
      <c r="H267" s="31">
        <f t="shared" ref="H267" si="333">SUM(H268:H269)</f>
        <v>0</v>
      </c>
      <c r="I267" s="31">
        <f t="shared" si="332"/>
        <v>0</v>
      </c>
      <c r="J267" s="31">
        <f t="shared" si="257"/>
        <v>0</v>
      </c>
      <c r="K267" s="31">
        <f t="shared" ref="K267:L267" si="334">SUM(K268:K269)</f>
        <v>110352</v>
      </c>
      <c r="L267" s="31">
        <f t="shared" si="334"/>
        <v>117149</v>
      </c>
      <c r="M267" s="31">
        <f t="shared" si="258"/>
        <v>6797</v>
      </c>
      <c r="N267" s="31">
        <f t="shared" ref="N267:O267" si="335">SUM(N268:N269)</f>
        <v>0</v>
      </c>
      <c r="O267" s="31">
        <f t="shared" si="335"/>
        <v>0</v>
      </c>
      <c r="P267" s="31">
        <f t="shared" si="259"/>
        <v>0</v>
      </c>
      <c r="Q267" s="31">
        <f t="shared" ref="Q267:R267" si="336">SUM(Q268:Q269)</f>
        <v>0</v>
      </c>
      <c r="R267" s="31">
        <f t="shared" si="336"/>
        <v>0</v>
      </c>
      <c r="S267" s="31">
        <f t="shared" si="260"/>
        <v>0</v>
      </c>
      <c r="T267" s="31">
        <f t="shared" ref="T267:U267" si="337">SUM(T268:T269)</f>
        <v>0</v>
      </c>
      <c r="U267" s="31">
        <f t="shared" si="337"/>
        <v>0</v>
      </c>
      <c r="V267" s="31">
        <f t="shared" si="261"/>
        <v>0</v>
      </c>
      <c r="W267" s="31">
        <f t="shared" ref="W267" si="338">SUM(W268:W269)</f>
        <v>0</v>
      </c>
      <c r="X267" s="31">
        <f t="shared" si="332"/>
        <v>0</v>
      </c>
      <c r="Y267" s="31">
        <f t="shared" si="262"/>
        <v>0</v>
      </c>
      <c r="Z267" s="31">
        <f t="shared" ref="Z267:AA267" si="339">SUM(Z268:Z269)</f>
        <v>0</v>
      </c>
      <c r="AA267" s="31">
        <f t="shared" si="339"/>
        <v>0</v>
      </c>
      <c r="AB267" s="31">
        <f t="shared" si="263"/>
        <v>0</v>
      </c>
    </row>
    <row r="268" spans="1:188" s="32" customFormat="1" ht="47.25" x14ac:dyDescent="0.25">
      <c r="A268" s="39" t="s">
        <v>232</v>
      </c>
      <c r="B268" s="38">
        <f t="shared" si="255"/>
        <v>100000</v>
      </c>
      <c r="C268" s="38">
        <f t="shared" si="255"/>
        <v>100000</v>
      </c>
      <c r="D268" s="38">
        <f t="shared" si="255"/>
        <v>0</v>
      </c>
      <c r="E268" s="38"/>
      <c r="F268" s="38"/>
      <c r="G268" s="38">
        <f t="shared" si="256"/>
        <v>0</v>
      </c>
      <c r="H268" s="38"/>
      <c r="I268" s="38"/>
      <c r="J268" s="38">
        <f t="shared" si="257"/>
        <v>0</v>
      </c>
      <c r="K268" s="38">
        <v>100000</v>
      </c>
      <c r="L268" s="38">
        <v>100000</v>
      </c>
      <c r="M268" s="38">
        <f t="shared" si="258"/>
        <v>0</v>
      </c>
      <c r="N268" s="38"/>
      <c r="O268" s="38"/>
      <c r="P268" s="38">
        <f t="shared" si="259"/>
        <v>0</v>
      </c>
      <c r="Q268" s="38"/>
      <c r="R268" s="38"/>
      <c r="S268" s="38">
        <f t="shared" si="260"/>
        <v>0</v>
      </c>
      <c r="T268" s="38"/>
      <c r="U268" s="38"/>
      <c r="V268" s="38">
        <f t="shared" si="261"/>
        <v>0</v>
      </c>
      <c r="W268" s="38"/>
      <c r="X268" s="38"/>
      <c r="Y268" s="38">
        <f t="shared" si="262"/>
        <v>0</v>
      </c>
      <c r="Z268" s="45"/>
      <c r="AA268" s="45"/>
      <c r="AB268" s="38">
        <f t="shared" si="263"/>
        <v>0</v>
      </c>
      <c r="FL268" s="29"/>
      <c r="FM268" s="29"/>
      <c r="FN268" s="29"/>
      <c r="FO268" s="29"/>
      <c r="FP268" s="29"/>
      <c r="FQ268" s="29"/>
      <c r="FR268" s="29"/>
      <c r="FS268" s="29"/>
      <c r="FT268" s="29"/>
      <c r="FU268" s="29"/>
      <c r="FV268" s="29"/>
      <c r="FW268" s="29"/>
      <c r="FX268" s="29"/>
      <c r="FY268" s="29"/>
      <c r="FZ268" s="29"/>
      <c r="GA268" s="29"/>
      <c r="GB268" s="29"/>
      <c r="GC268" s="29"/>
      <c r="GD268" s="29"/>
      <c r="GE268" s="29"/>
    </row>
    <row r="269" spans="1:188" s="32" customFormat="1" ht="31.5" x14ac:dyDescent="0.25">
      <c r="A269" s="39" t="s">
        <v>233</v>
      </c>
      <c r="B269" s="38">
        <f t="shared" si="255"/>
        <v>10352</v>
      </c>
      <c r="C269" s="38">
        <f t="shared" si="255"/>
        <v>17149</v>
      </c>
      <c r="D269" s="38">
        <f t="shared" si="255"/>
        <v>6797</v>
      </c>
      <c r="E269" s="38"/>
      <c r="F269" s="38"/>
      <c r="G269" s="38">
        <f t="shared" si="256"/>
        <v>0</v>
      </c>
      <c r="H269" s="38"/>
      <c r="I269" s="38"/>
      <c r="J269" s="38">
        <f t="shared" si="257"/>
        <v>0</v>
      </c>
      <c r="K269" s="38">
        <f>4500+5852</f>
        <v>10352</v>
      </c>
      <c r="L269" s="38">
        <f>4500+5852+6797</f>
        <v>17149</v>
      </c>
      <c r="M269" s="38">
        <f t="shared" si="258"/>
        <v>6797</v>
      </c>
      <c r="N269" s="38"/>
      <c r="O269" s="38"/>
      <c r="P269" s="38">
        <f t="shared" si="259"/>
        <v>0</v>
      </c>
      <c r="Q269" s="38"/>
      <c r="R269" s="38"/>
      <c r="S269" s="38">
        <f t="shared" si="260"/>
        <v>0</v>
      </c>
      <c r="T269" s="38"/>
      <c r="U269" s="38"/>
      <c r="V269" s="38">
        <f t="shared" si="261"/>
        <v>0</v>
      </c>
      <c r="W269" s="38"/>
      <c r="X269" s="38"/>
      <c r="Y269" s="38">
        <f t="shared" si="262"/>
        <v>0</v>
      </c>
      <c r="Z269" s="45"/>
      <c r="AA269" s="45"/>
      <c r="AB269" s="38">
        <f t="shared" si="263"/>
        <v>0</v>
      </c>
      <c r="FL269" s="29"/>
      <c r="FM269" s="29"/>
      <c r="FN269" s="29"/>
      <c r="FO269" s="29"/>
      <c r="FP269" s="29"/>
      <c r="FQ269" s="29"/>
      <c r="FR269" s="29"/>
      <c r="FS269" s="29"/>
      <c r="FT269" s="29"/>
      <c r="FU269" s="29"/>
      <c r="FV269" s="29"/>
      <c r="FW269" s="29"/>
      <c r="FX269" s="29"/>
      <c r="FY269" s="29"/>
      <c r="FZ269" s="29"/>
      <c r="GA269" s="29"/>
      <c r="GB269" s="29"/>
      <c r="GC269" s="29"/>
      <c r="GD269" s="29"/>
      <c r="GE269" s="29"/>
    </row>
    <row r="270" spans="1:188" s="32" customFormat="1" ht="31.5" x14ac:dyDescent="0.25">
      <c r="A270" s="46" t="s">
        <v>234</v>
      </c>
      <c r="B270" s="31">
        <f t="shared" si="255"/>
        <v>639749</v>
      </c>
      <c r="C270" s="31">
        <f t="shared" si="255"/>
        <v>639749</v>
      </c>
      <c r="D270" s="31">
        <f t="shared" si="255"/>
        <v>0</v>
      </c>
      <c r="E270" s="31">
        <f t="shared" ref="E270:AA271" si="340">SUM(E271)</f>
        <v>639749</v>
      </c>
      <c r="F270" s="31">
        <f t="shared" si="340"/>
        <v>639749</v>
      </c>
      <c r="G270" s="31">
        <f t="shared" si="256"/>
        <v>0</v>
      </c>
      <c r="H270" s="31">
        <f t="shared" si="340"/>
        <v>0</v>
      </c>
      <c r="I270" s="31">
        <f t="shared" si="340"/>
        <v>0</v>
      </c>
      <c r="J270" s="31">
        <f t="shared" si="257"/>
        <v>0</v>
      </c>
      <c r="K270" s="31">
        <f t="shared" si="340"/>
        <v>0</v>
      </c>
      <c r="L270" s="31">
        <f t="shared" si="340"/>
        <v>0</v>
      </c>
      <c r="M270" s="31">
        <f t="shared" si="258"/>
        <v>0</v>
      </c>
      <c r="N270" s="31">
        <f t="shared" si="340"/>
        <v>0</v>
      </c>
      <c r="O270" s="31">
        <f t="shared" si="340"/>
        <v>0</v>
      </c>
      <c r="P270" s="31">
        <f t="shared" si="259"/>
        <v>0</v>
      </c>
      <c r="Q270" s="31">
        <f t="shared" si="340"/>
        <v>0</v>
      </c>
      <c r="R270" s="31">
        <f t="shared" si="340"/>
        <v>0</v>
      </c>
      <c r="S270" s="31">
        <f t="shared" si="260"/>
        <v>0</v>
      </c>
      <c r="T270" s="31">
        <f t="shared" si="340"/>
        <v>0</v>
      </c>
      <c r="U270" s="31">
        <f t="shared" si="340"/>
        <v>0</v>
      </c>
      <c r="V270" s="31">
        <f t="shared" si="261"/>
        <v>0</v>
      </c>
      <c r="W270" s="31">
        <f t="shared" si="340"/>
        <v>0</v>
      </c>
      <c r="X270" s="31">
        <f t="shared" si="340"/>
        <v>0</v>
      </c>
      <c r="Y270" s="31">
        <f t="shared" si="262"/>
        <v>0</v>
      </c>
      <c r="Z270" s="31">
        <f t="shared" si="340"/>
        <v>0</v>
      </c>
      <c r="AA270" s="31">
        <f t="shared" si="340"/>
        <v>0</v>
      </c>
      <c r="AB270" s="31">
        <f t="shared" si="263"/>
        <v>0</v>
      </c>
    </row>
    <row r="271" spans="1:188" s="32" customFormat="1" ht="31.5" x14ac:dyDescent="0.25">
      <c r="A271" s="30" t="s">
        <v>59</v>
      </c>
      <c r="B271" s="31">
        <f t="shared" si="255"/>
        <v>639749</v>
      </c>
      <c r="C271" s="31">
        <f t="shared" si="255"/>
        <v>639749</v>
      </c>
      <c r="D271" s="31">
        <f t="shared" si="255"/>
        <v>0</v>
      </c>
      <c r="E271" s="31">
        <f t="shared" si="340"/>
        <v>639749</v>
      </c>
      <c r="F271" s="31">
        <f t="shared" si="340"/>
        <v>639749</v>
      </c>
      <c r="G271" s="31">
        <f t="shared" si="256"/>
        <v>0</v>
      </c>
      <c r="H271" s="31">
        <f t="shared" si="340"/>
        <v>0</v>
      </c>
      <c r="I271" s="31">
        <f t="shared" si="340"/>
        <v>0</v>
      </c>
      <c r="J271" s="31">
        <f t="shared" si="257"/>
        <v>0</v>
      </c>
      <c r="K271" s="31">
        <f t="shared" si="340"/>
        <v>0</v>
      </c>
      <c r="L271" s="31">
        <f t="shared" si="340"/>
        <v>0</v>
      </c>
      <c r="M271" s="31">
        <f t="shared" si="258"/>
        <v>0</v>
      </c>
      <c r="N271" s="31">
        <f t="shared" si="340"/>
        <v>0</v>
      </c>
      <c r="O271" s="31">
        <f t="shared" si="340"/>
        <v>0</v>
      </c>
      <c r="P271" s="31">
        <f t="shared" si="259"/>
        <v>0</v>
      </c>
      <c r="Q271" s="31">
        <f t="shared" si="340"/>
        <v>0</v>
      </c>
      <c r="R271" s="31">
        <f t="shared" si="340"/>
        <v>0</v>
      </c>
      <c r="S271" s="31">
        <f t="shared" si="260"/>
        <v>0</v>
      </c>
      <c r="T271" s="31">
        <f t="shared" si="340"/>
        <v>0</v>
      </c>
      <c r="U271" s="31">
        <f t="shared" si="340"/>
        <v>0</v>
      </c>
      <c r="V271" s="31">
        <f t="shared" si="261"/>
        <v>0</v>
      </c>
      <c r="W271" s="31">
        <f t="shared" si="340"/>
        <v>0</v>
      </c>
      <c r="X271" s="31">
        <f t="shared" si="340"/>
        <v>0</v>
      </c>
      <c r="Y271" s="31">
        <f t="shared" si="262"/>
        <v>0</v>
      </c>
      <c r="Z271" s="31">
        <f t="shared" si="340"/>
        <v>0</v>
      </c>
      <c r="AA271" s="31">
        <f t="shared" si="340"/>
        <v>0</v>
      </c>
      <c r="AB271" s="31">
        <f t="shared" si="263"/>
        <v>0</v>
      </c>
    </row>
    <row r="272" spans="1:188" s="32" customFormat="1" ht="31.5" x14ac:dyDescent="0.25">
      <c r="A272" s="39" t="s">
        <v>235</v>
      </c>
      <c r="B272" s="38">
        <f t="shared" si="255"/>
        <v>639749</v>
      </c>
      <c r="C272" s="38">
        <f t="shared" si="255"/>
        <v>639749</v>
      </c>
      <c r="D272" s="38">
        <f t="shared" si="255"/>
        <v>0</v>
      </c>
      <c r="E272" s="38">
        <v>639749</v>
      </c>
      <c r="F272" s="38">
        <v>639749</v>
      </c>
      <c r="G272" s="38">
        <f t="shared" si="256"/>
        <v>0</v>
      </c>
      <c r="H272" s="38"/>
      <c r="I272" s="38"/>
      <c r="J272" s="38">
        <f t="shared" si="257"/>
        <v>0</v>
      </c>
      <c r="K272" s="38"/>
      <c r="L272" s="38"/>
      <c r="M272" s="38">
        <f t="shared" si="258"/>
        <v>0</v>
      </c>
      <c r="N272" s="38"/>
      <c r="O272" s="38"/>
      <c r="P272" s="38">
        <f t="shared" si="259"/>
        <v>0</v>
      </c>
      <c r="Q272" s="38"/>
      <c r="R272" s="38"/>
      <c r="S272" s="38">
        <f t="shared" si="260"/>
        <v>0</v>
      </c>
      <c r="T272" s="38"/>
      <c r="U272" s="38"/>
      <c r="V272" s="38">
        <f t="shared" si="261"/>
        <v>0</v>
      </c>
      <c r="W272" s="45">
        <v>0</v>
      </c>
      <c r="X272" s="45">
        <v>0</v>
      </c>
      <c r="Y272" s="38">
        <f t="shared" si="262"/>
        <v>0</v>
      </c>
      <c r="Z272" s="45">
        <v>0</v>
      </c>
      <c r="AA272" s="45">
        <v>0</v>
      </c>
      <c r="AB272" s="38">
        <f t="shared" si="263"/>
        <v>0</v>
      </c>
      <c r="FM272" s="29"/>
      <c r="FN272" s="29"/>
      <c r="FO272" s="29"/>
      <c r="FP272" s="29"/>
      <c r="FQ272" s="29"/>
      <c r="FR272" s="29"/>
      <c r="FS272" s="29"/>
      <c r="FT272" s="29"/>
      <c r="FU272" s="29"/>
      <c r="FV272" s="29"/>
      <c r="FW272" s="29"/>
      <c r="FX272" s="29"/>
      <c r="FY272" s="29"/>
      <c r="FZ272" s="29"/>
      <c r="GA272" s="29"/>
      <c r="GB272" s="29"/>
      <c r="GC272" s="29"/>
      <c r="GD272" s="29"/>
      <c r="GE272" s="29"/>
      <c r="GF272" s="29"/>
    </row>
    <row r="274" spans="1:243" x14ac:dyDescent="0.25">
      <c r="E274" s="47"/>
    </row>
    <row r="279" spans="1:243" s="1" customFormat="1" x14ac:dyDescent="0.25"/>
    <row r="280" spans="1:243" s="6" customFormat="1" x14ac:dyDescent="0.25">
      <c r="A280" s="5"/>
      <c r="B280" s="3"/>
      <c r="C280" s="3"/>
      <c r="D280" s="3"/>
      <c r="E280" s="3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</row>
    <row r="281" spans="1:243" s="6" customFormat="1" x14ac:dyDescent="0.25">
      <c r="A281" s="5"/>
      <c r="B281" s="3"/>
      <c r="C281" s="3"/>
      <c r="D281" s="3"/>
      <c r="E281" s="3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</row>
    <row r="282" spans="1:243" x14ac:dyDescent="0.25">
      <c r="A282" s="48"/>
    </row>
    <row r="283" spans="1:243" s="10" customFormat="1" x14ac:dyDescent="0.25">
      <c r="A283" s="49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  <c r="EP283" s="11"/>
      <c r="EQ283" s="11"/>
      <c r="ER283" s="11"/>
      <c r="ES283" s="11"/>
      <c r="ET283" s="11"/>
      <c r="EU283" s="11"/>
      <c r="EV283" s="11"/>
      <c r="EW283" s="11"/>
      <c r="EX283" s="11"/>
      <c r="EY283" s="11"/>
      <c r="EZ283" s="11"/>
      <c r="FA283" s="11"/>
      <c r="FB283" s="11"/>
      <c r="FC283" s="11"/>
      <c r="FD283" s="11"/>
      <c r="FE283" s="11"/>
      <c r="FF283" s="11"/>
      <c r="FG283" s="11"/>
      <c r="FH283" s="11"/>
      <c r="FI283" s="11"/>
      <c r="FJ283" s="11"/>
      <c r="FK283" s="11"/>
      <c r="FL283" s="11"/>
      <c r="FM283" s="11"/>
      <c r="FN283" s="11"/>
      <c r="FO283" s="11"/>
      <c r="FP283" s="11"/>
      <c r="FQ283" s="11"/>
      <c r="FR283" s="11"/>
      <c r="FS283" s="11"/>
      <c r="FT283" s="11"/>
      <c r="FU283" s="11"/>
      <c r="FV283" s="11"/>
      <c r="FW283" s="11"/>
      <c r="FX283" s="11"/>
      <c r="FY283" s="11"/>
      <c r="FZ283" s="11"/>
      <c r="GA283" s="11"/>
      <c r="GB283" s="11"/>
      <c r="GC283" s="11"/>
      <c r="GD283" s="11"/>
      <c r="GE283" s="11"/>
    </row>
    <row r="284" spans="1:243" s="10" customFormat="1" x14ac:dyDescent="0.25">
      <c r="A284" s="50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  <c r="EP284" s="11"/>
      <c r="EQ284" s="11"/>
      <c r="ER284" s="11"/>
      <c r="ES284" s="11"/>
      <c r="ET284" s="11"/>
      <c r="EU284" s="11"/>
      <c r="EV284" s="11"/>
      <c r="EW284" s="11"/>
      <c r="EX284" s="11"/>
      <c r="EY284" s="11"/>
      <c r="EZ284" s="11"/>
      <c r="FA284" s="11"/>
      <c r="FB284" s="11"/>
      <c r="FC284" s="11"/>
      <c r="FD284" s="11"/>
      <c r="FE284" s="11"/>
      <c r="FF284" s="11"/>
      <c r="FG284" s="11"/>
      <c r="FH284" s="11"/>
      <c r="FI284" s="11"/>
      <c r="FJ284" s="11"/>
      <c r="FK284" s="11"/>
      <c r="FL284" s="11"/>
      <c r="FM284" s="11"/>
      <c r="FN284" s="11"/>
      <c r="FO284" s="11"/>
      <c r="FP284" s="11"/>
      <c r="FQ284" s="11"/>
      <c r="FR284" s="11"/>
      <c r="FS284" s="11"/>
      <c r="FT284" s="11"/>
      <c r="FU284" s="11"/>
      <c r="FV284" s="11"/>
      <c r="FW284" s="11"/>
      <c r="FX284" s="11"/>
      <c r="FY284" s="11"/>
      <c r="FZ284" s="11"/>
      <c r="GA284" s="11"/>
      <c r="GB284" s="11"/>
      <c r="GC284" s="11"/>
      <c r="GD284" s="11"/>
      <c r="GE284" s="11"/>
    </row>
    <row r="285" spans="1:243" s="10" customFormat="1" x14ac:dyDescent="0.25">
      <c r="A285" s="9" t="s">
        <v>278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  <c r="EP285" s="11"/>
      <c r="EQ285" s="11"/>
      <c r="ER285" s="11"/>
      <c r="ES285" s="11"/>
      <c r="ET285" s="11"/>
      <c r="EU285" s="11"/>
      <c r="EV285" s="11"/>
      <c r="EW285" s="11"/>
      <c r="EX285" s="11"/>
      <c r="EY285" s="11"/>
      <c r="EZ285" s="11"/>
      <c r="FA285" s="11"/>
      <c r="FB285" s="11"/>
      <c r="FC285" s="11"/>
      <c r="FD285" s="11"/>
      <c r="FE285" s="11"/>
      <c r="FF285" s="11"/>
      <c r="FG285" s="11"/>
      <c r="FH285" s="11"/>
      <c r="FI285" s="11"/>
      <c r="FJ285" s="11"/>
      <c r="FK285" s="11"/>
      <c r="FL285" s="11"/>
      <c r="FM285" s="11"/>
      <c r="FN285" s="11"/>
      <c r="FO285" s="11"/>
      <c r="FP285" s="11"/>
      <c r="FQ285" s="11"/>
      <c r="FR285" s="11"/>
      <c r="FS285" s="11"/>
      <c r="FT285" s="11"/>
      <c r="FU285" s="11"/>
      <c r="FV285" s="11"/>
      <c r="FW285" s="11"/>
      <c r="FX285" s="11"/>
      <c r="FY285" s="11"/>
      <c r="FZ285" s="11"/>
      <c r="GA285" s="11"/>
      <c r="GB285" s="11"/>
      <c r="GC285" s="11"/>
      <c r="GD285" s="11"/>
      <c r="GE285" s="11"/>
    </row>
    <row r="286" spans="1:243" s="10" customFormat="1" x14ac:dyDescent="0.25">
      <c r="A286" s="48" t="s">
        <v>279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  <c r="EY286" s="11"/>
      <c r="EZ286" s="11"/>
      <c r="FA286" s="11"/>
      <c r="FB286" s="11"/>
      <c r="FC286" s="11"/>
      <c r="FD286" s="11"/>
      <c r="FE286" s="11"/>
      <c r="FF286" s="11"/>
      <c r="FG286" s="11"/>
      <c r="FH286" s="11"/>
      <c r="FI286" s="11"/>
      <c r="FJ286" s="11"/>
      <c r="FK286" s="11"/>
      <c r="FL286" s="11"/>
      <c r="FM286" s="11"/>
      <c r="FN286" s="11"/>
      <c r="FO286" s="11"/>
      <c r="FP286" s="11"/>
      <c r="FQ286" s="11"/>
      <c r="FR286" s="11"/>
      <c r="FS286" s="11"/>
      <c r="FT286" s="11"/>
      <c r="FU286" s="11"/>
      <c r="FV286" s="11"/>
      <c r="FW286" s="11"/>
      <c r="FX286" s="11"/>
      <c r="FY286" s="11"/>
      <c r="FZ286" s="11"/>
      <c r="GA286" s="11"/>
      <c r="GB286" s="11"/>
      <c r="GC286" s="11"/>
      <c r="GD286" s="11"/>
      <c r="GE286" s="11"/>
    </row>
    <row r="287" spans="1:243" s="10" customFormat="1" x14ac:dyDescent="0.25">
      <c r="A287" s="48" t="s">
        <v>0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  <c r="EP287" s="11"/>
      <c r="EQ287" s="11"/>
      <c r="ER287" s="11"/>
      <c r="ES287" s="11"/>
      <c r="ET287" s="11"/>
      <c r="EU287" s="11"/>
      <c r="EV287" s="11"/>
      <c r="EW287" s="11"/>
      <c r="EX287" s="11"/>
      <c r="EY287" s="11"/>
      <c r="EZ287" s="11"/>
      <c r="FA287" s="11"/>
      <c r="FB287" s="11"/>
      <c r="FC287" s="11"/>
      <c r="FD287" s="11"/>
      <c r="FE287" s="11"/>
      <c r="FF287" s="11"/>
      <c r="FG287" s="11"/>
      <c r="FH287" s="11"/>
      <c r="FI287" s="11"/>
      <c r="FJ287" s="11"/>
      <c r="FK287" s="11"/>
      <c r="FL287" s="11"/>
      <c r="FM287" s="11"/>
      <c r="FN287" s="11"/>
      <c r="FO287" s="11"/>
      <c r="FP287" s="11"/>
      <c r="FQ287" s="11"/>
      <c r="FR287" s="11"/>
      <c r="FS287" s="11"/>
      <c r="FT287" s="11"/>
      <c r="FU287" s="11"/>
      <c r="FV287" s="11"/>
      <c r="FW287" s="11"/>
      <c r="FX287" s="11"/>
      <c r="FY287" s="11"/>
      <c r="FZ287" s="11"/>
      <c r="GA287" s="11"/>
      <c r="GB287" s="11"/>
      <c r="GC287" s="11"/>
      <c r="GD287" s="11"/>
      <c r="GE287" s="11"/>
    </row>
    <row r="288" spans="1:243" s="10" customFormat="1" x14ac:dyDescent="0.25">
      <c r="A288" s="48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  <c r="EP288" s="11"/>
      <c r="EQ288" s="11"/>
      <c r="ER288" s="11"/>
      <c r="ES288" s="11"/>
      <c r="ET288" s="11"/>
      <c r="EU288" s="11"/>
      <c r="EV288" s="11"/>
      <c r="EW288" s="11"/>
      <c r="EX288" s="11"/>
      <c r="EY288" s="11"/>
      <c r="EZ288" s="11"/>
      <c r="FA288" s="11"/>
      <c r="FB288" s="11"/>
      <c r="FC288" s="11"/>
      <c r="FD288" s="11"/>
      <c r="FE288" s="11"/>
      <c r="FF288" s="11"/>
      <c r="FG288" s="11"/>
      <c r="FH288" s="11"/>
      <c r="FI288" s="11"/>
      <c r="FJ288" s="11"/>
      <c r="FK288" s="11"/>
      <c r="FL288" s="11"/>
      <c r="FM288" s="11"/>
      <c r="FN288" s="11"/>
      <c r="FO288" s="11"/>
      <c r="FP288" s="11"/>
      <c r="FQ288" s="11"/>
      <c r="FR288" s="11"/>
      <c r="FS288" s="11"/>
      <c r="FT288" s="11"/>
      <c r="FU288" s="11"/>
      <c r="FV288" s="11"/>
      <c r="FW288" s="11"/>
      <c r="FX288" s="11"/>
      <c r="FY288" s="11"/>
      <c r="FZ288" s="11"/>
      <c r="GA288" s="11"/>
      <c r="GB288" s="11"/>
      <c r="GC288" s="11"/>
      <c r="GD288" s="11"/>
      <c r="GE288" s="11"/>
    </row>
  </sheetData>
  <autoFilter ref="A1:XBT288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2"/>
  <sheetViews>
    <sheetView topLeftCell="A28" workbookViewId="0">
      <selection activeCell="B30" sqref="B30"/>
    </sheetView>
  </sheetViews>
  <sheetFormatPr defaultRowHeight="15.75" x14ac:dyDescent="0.25"/>
  <cols>
    <col min="1" max="1" width="7.28515625" style="51" customWidth="1"/>
    <col min="2" max="2" width="45" style="52" customWidth="1"/>
    <col min="3" max="3" width="10.140625" style="53" customWidth="1"/>
    <col min="4" max="4" width="49.140625" style="52" customWidth="1"/>
    <col min="5" max="5" width="10.28515625" style="52" bestFit="1" customWidth="1"/>
    <col min="6" max="6" width="18.7109375" style="52" customWidth="1"/>
    <col min="7" max="16384" width="9.140625" style="52"/>
  </cols>
  <sheetData>
    <row r="1" spans="1:5" x14ac:dyDescent="0.25">
      <c r="D1" s="54" t="s">
        <v>280</v>
      </c>
    </row>
    <row r="2" spans="1:5" x14ac:dyDescent="0.25">
      <c r="D2" s="54"/>
    </row>
    <row r="3" spans="1:5" x14ac:dyDescent="0.25">
      <c r="A3" s="55" t="s">
        <v>236</v>
      </c>
      <c r="B3" s="55"/>
      <c r="C3" s="56"/>
      <c r="D3" s="55"/>
    </row>
    <row r="4" spans="1:5" x14ac:dyDescent="0.25">
      <c r="A4" s="55" t="s">
        <v>237</v>
      </c>
      <c r="B4" s="55"/>
      <c r="C4" s="56"/>
      <c r="D4" s="55"/>
    </row>
    <row r="5" spans="1:5" x14ac:dyDescent="0.25">
      <c r="A5" s="55"/>
      <c r="B5" s="55"/>
      <c r="C5" s="56"/>
      <c r="D5" s="55"/>
    </row>
    <row r="6" spans="1:5" s="59" customFormat="1" ht="31.5" x14ac:dyDescent="0.25">
      <c r="A6" s="57" t="s">
        <v>238</v>
      </c>
      <c r="B6" s="57" t="s">
        <v>239</v>
      </c>
      <c r="C6" s="58" t="s">
        <v>240</v>
      </c>
      <c r="D6" s="57" t="s">
        <v>241</v>
      </c>
    </row>
    <row r="7" spans="1:5" s="63" customFormat="1" ht="31.5" x14ac:dyDescent="0.25">
      <c r="A7" s="57">
        <v>1</v>
      </c>
      <c r="B7" s="60" t="s">
        <v>242</v>
      </c>
      <c r="C7" s="61">
        <v>20000</v>
      </c>
      <c r="D7" s="60" t="s">
        <v>243</v>
      </c>
      <c r="E7" s="62"/>
    </row>
    <row r="8" spans="1:5" s="63" customFormat="1" ht="63" x14ac:dyDescent="0.25">
      <c r="A8" s="57">
        <v>2</v>
      </c>
      <c r="B8" s="60" t="s">
        <v>244</v>
      </c>
      <c r="C8" s="61">
        <v>500</v>
      </c>
      <c r="D8" s="60" t="s">
        <v>245</v>
      </c>
    </row>
    <row r="9" spans="1:5" s="63" customFormat="1" ht="31.5" x14ac:dyDescent="0.25">
      <c r="A9" s="57">
        <v>3</v>
      </c>
      <c r="B9" s="60" t="s">
        <v>246</v>
      </c>
      <c r="C9" s="61">
        <v>60000</v>
      </c>
      <c r="D9" s="60" t="s">
        <v>247</v>
      </c>
    </row>
    <row r="10" spans="1:5" s="63" customFormat="1" ht="94.5" x14ac:dyDescent="0.25">
      <c r="A10" s="57">
        <v>4</v>
      </c>
      <c r="B10" s="60" t="s">
        <v>248</v>
      </c>
      <c r="C10" s="62">
        <f>42754+158633</f>
        <v>201387</v>
      </c>
      <c r="D10" s="60" t="s">
        <v>249</v>
      </c>
    </row>
    <row r="11" spans="1:5" s="63" customFormat="1" ht="63" x14ac:dyDescent="0.25">
      <c r="A11" s="57">
        <v>5</v>
      </c>
      <c r="B11" s="60" t="s">
        <v>250</v>
      </c>
      <c r="C11" s="61">
        <v>500000</v>
      </c>
      <c r="D11" s="60" t="s">
        <v>251</v>
      </c>
    </row>
    <row r="12" spans="1:5" s="63" customFormat="1" ht="63" x14ac:dyDescent="0.25">
      <c r="A12" s="57">
        <v>6</v>
      </c>
      <c r="B12" s="60" t="s">
        <v>252</v>
      </c>
      <c r="C12" s="61">
        <v>24000</v>
      </c>
      <c r="D12" s="60" t="s">
        <v>253</v>
      </c>
    </row>
    <row r="13" spans="1:5" s="63" customFormat="1" ht="47.25" x14ac:dyDescent="0.25">
      <c r="A13" s="57">
        <v>7</v>
      </c>
      <c r="B13" s="60" t="s">
        <v>254</v>
      </c>
      <c r="C13" s="61">
        <v>554700</v>
      </c>
      <c r="D13" s="60" t="s">
        <v>255</v>
      </c>
    </row>
    <row r="14" spans="1:5" s="63" customFormat="1" ht="47.25" x14ac:dyDescent="0.25">
      <c r="A14" s="57">
        <v>8</v>
      </c>
      <c r="B14" s="60" t="s">
        <v>256</v>
      </c>
      <c r="C14" s="61">
        <v>700000</v>
      </c>
      <c r="D14" s="60" t="s">
        <v>257</v>
      </c>
    </row>
    <row r="15" spans="1:5" s="63" customFormat="1" ht="47.25" x14ac:dyDescent="0.25">
      <c r="A15" s="57">
        <v>9</v>
      </c>
      <c r="B15" s="60" t="s">
        <v>258</v>
      </c>
      <c r="C15" s="61">
        <v>50000</v>
      </c>
      <c r="D15" s="60" t="s">
        <v>257</v>
      </c>
    </row>
    <row r="16" spans="1:5" s="63" customFormat="1" ht="31.5" x14ac:dyDescent="0.25">
      <c r="A16" s="57">
        <v>10</v>
      </c>
      <c r="B16" s="60" t="s">
        <v>259</v>
      </c>
      <c r="C16" s="61">
        <v>20000</v>
      </c>
      <c r="D16" s="60" t="s">
        <v>260</v>
      </c>
    </row>
    <row r="17" spans="1:5" s="63" customFormat="1" ht="63" x14ac:dyDescent="0.25">
      <c r="A17" s="57">
        <v>11</v>
      </c>
      <c r="B17" s="60" t="s">
        <v>261</v>
      </c>
      <c r="C17" s="61">
        <v>30000</v>
      </c>
      <c r="D17" s="60" t="s">
        <v>262</v>
      </c>
    </row>
    <row r="18" spans="1:5" s="63" customFormat="1" ht="31.5" x14ac:dyDescent="0.25">
      <c r="A18" s="57">
        <v>12</v>
      </c>
      <c r="B18" s="60" t="s">
        <v>263</v>
      </c>
      <c r="C18" s="61">
        <v>12000</v>
      </c>
      <c r="D18" s="60" t="s">
        <v>264</v>
      </c>
    </row>
    <row r="19" spans="1:5" s="63" customFormat="1" ht="47.25" x14ac:dyDescent="0.25">
      <c r="A19" s="57">
        <v>13</v>
      </c>
      <c r="B19" s="60" t="s">
        <v>265</v>
      </c>
      <c r="C19" s="61">
        <v>4000</v>
      </c>
      <c r="D19" s="60" t="s">
        <v>264</v>
      </c>
    </row>
    <row r="20" spans="1:5" s="63" customFormat="1" ht="47.25" x14ac:dyDescent="0.25">
      <c r="A20" s="57">
        <v>14</v>
      </c>
      <c r="B20" s="60" t="s">
        <v>266</v>
      </c>
      <c r="C20" s="61">
        <v>3000</v>
      </c>
      <c r="D20" s="60" t="s">
        <v>264</v>
      </c>
      <c r="E20" s="62"/>
    </row>
    <row r="21" spans="1:5" s="63" customFormat="1" ht="31.5" x14ac:dyDescent="0.25">
      <c r="A21" s="57">
        <v>15</v>
      </c>
      <c r="B21" s="60" t="s">
        <v>267</v>
      </c>
      <c r="C21" s="61">
        <v>10000</v>
      </c>
      <c r="D21" s="60" t="s">
        <v>268</v>
      </c>
    </row>
    <row r="22" spans="1:5" s="63" customFormat="1" ht="47.25" x14ac:dyDescent="0.25">
      <c r="A22" s="57">
        <v>16</v>
      </c>
      <c r="B22" s="60" t="s">
        <v>269</v>
      </c>
      <c r="C22" s="61">
        <v>4000</v>
      </c>
      <c r="D22" s="60" t="s">
        <v>270</v>
      </c>
    </row>
    <row r="23" spans="1:5" s="63" customFormat="1" ht="47.25" x14ac:dyDescent="0.25">
      <c r="A23" s="57">
        <v>17</v>
      </c>
      <c r="B23" s="60" t="s">
        <v>271</v>
      </c>
      <c r="C23" s="61">
        <v>7000</v>
      </c>
      <c r="D23" s="60" t="s">
        <v>272</v>
      </c>
    </row>
    <row r="24" spans="1:5" s="63" customFormat="1" ht="47.25" x14ac:dyDescent="0.25">
      <c r="A24" s="57">
        <v>18</v>
      </c>
      <c r="B24" s="60" t="s">
        <v>273</v>
      </c>
      <c r="C24" s="61">
        <v>6000</v>
      </c>
      <c r="D24" s="60" t="s">
        <v>270</v>
      </c>
      <c r="E24" s="62"/>
    </row>
    <row r="25" spans="1:5" s="63" customFormat="1" ht="31.5" x14ac:dyDescent="0.25">
      <c r="A25" s="57">
        <v>19</v>
      </c>
      <c r="B25" s="60" t="s">
        <v>274</v>
      </c>
      <c r="C25" s="61">
        <v>10000</v>
      </c>
      <c r="D25" s="60" t="s">
        <v>264</v>
      </c>
      <c r="E25" s="62"/>
    </row>
    <row r="26" spans="1:5" s="63" customFormat="1" ht="31.5" x14ac:dyDescent="0.25">
      <c r="A26" s="57">
        <v>20</v>
      </c>
      <c r="B26" s="60" t="s">
        <v>275</v>
      </c>
      <c r="C26" s="61">
        <v>1000</v>
      </c>
      <c r="D26" s="60" t="s">
        <v>264</v>
      </c>
      <c r="E26" s="62"/>
    </row>
    <row r="27" spans="1:5" s="63" customFormat="1" ht="47.25" x14ac:dyDescent="0.25">
      <c r="A27" s="57">
        <v>21</v>
      </c>
      <c r="B27" s="60" t="s">
        <v>276</v>
      </c>
      <c r="C27" s="61">
        <v>70000</v>
      </c>
      <c r="D27" s="60" t="s">
        <v>264</v>
      </c>
    </row>
    <row r="28" spans="1:5" s="63" customFormat="1" ht="103.5" customHeight="1" x14ac:dyDescent="0.25">
      <c r="A28" s="57">
        <v>22</v>
      </c>
      <c r="B28" s="64" t="s">
        <v>277</v>
      </c>
      <c r="C28" s="65">
        <v>5000</v>
      </c>
      <c r="D28" s="60" t="s">
        <v>245</v>
      </c>
    </row>
    <row r="29" spans="1:5" s="63" customFormat="1" x14ac:dyDescent="0.25">
      <c r="A29" s="66"/>
      <c r="B29" s="67"/>
      <c r="C29" s="68"/>
      <c r="D29" s="67"/>
    </row>
    <row r="30" spans="1:5" s="71" customFormat="1" x14ac:dyDescent="0.25">
      <c r="A30" s="69"/>
      <c r="B30" s="70"/>
      <c r="C30" s="70"/>
      <c r="D30" s="70"/>
    </row>
    <row r="31" spans="1:5" s="71" customFormat="1" x14ac:dyDescent="0.25">
      <c r="A31" s="72"/>
      <c r="B31" s="70"/>
      <c r="C31" s="70"/>
      <c r="D31" s="70"/>
    </row>
    <row r="32" spans="1:5" s="71" customFormat="1" x14ac:dyDescent="0.25">
      <c r="A32" s="69"/>
      <c r="B32" s="70"/>
      <c r="C32" s="70"/>
      <c r="D32" s="70"/>
    </row>
    <row r="33" spans="1:4" s="71" customFormat="1" x14ac:dyDescent="0.25">
      <c r="A33" s="73"/>
      <c r="B33" s="70"/>
      <c r="C33" s="70"/>
      <c r="D33" s="70"/>
    </row>
    <row r="34" spans="1:4" s="2" customFormat="1" x14ac:dyDescent="0.25">
      <c r="A34" s="73" t="s">
        <v>278</v>
      </c>
      <c r="B34" s="74"/>
      <c r="C34" s="74"/>
      <c r="D34" s="74"/>
    </row>
    <row r="35" spans="1:4" s="71" customFormat="1" x14ac:dyDescent="0.25">
      <c r="A35" s="73" t="s">
        <v>279</v>
      </c>
      <c r="B35" s="75"/>
      <c r="C35" s="75"/>
      <c r="D35" s="75"/>
    </row>
    <row r="36" spans="1:4" s="77" customFormat="1" x14ac:dyDescent="0.25">
      <c r="A36" s="73" t="s">
        <v>0</v>
      </c>
      <c r="B36" s="76"/>
      <c r="C36" s="76"/>
      <c r="D36" s="76"/>
    </row>
    <row r="37" spans="1:4" s="78" customFormat="1" x14ac:dyDescent="0.25">
      <c r="A37" s="69"/>
      <c r="B37" s="7"/>
      <c r="C37" s="7"/>
      <c r="D37" s="7"/>
    </row>
    <row r="38" spans="1:4" s="71" customFormat="1" x14ac:dyDescent="0.25">
      <c r="A38" s="69"/>
      <c r="B38" s="75"/>
      <c r="C38" s="75"/>
      <c r="D38" s="79"/>
    </row>
    <row r="39" spans="1:4" s="77" customFormat="1" x14ac:dyDescent="0.25">
      <c r="A39" s="72"/>
      <c r="B39" s="76"/>
      <c r="C39" s="76"/>
      <c r="D39" s="80"/>
    </row>
    <row r="40" spans="1:4" s="77" customFormat="1" x14ac:dyDescent="0.25">
      <c r="A40" s="72"/>
      <c r="B40" s="76"/>
      <c r="C40" s="76"/>
      <c r="D40" s="80"/>
    </row>
    <row r="41" spans="1:4" s="77" customFormat="1" x14ac:dyDescent="0.25">
      <c r="A41" s="6"/>
      <c r="B41" s="81"/>
      <c r="C41" s="81"/>
      <c r="D41" s="81"/>
    </row>
    <row r="42" spans="1:4" s="73" customFormat="1" x14ac:dyDescent="0.25">
      <c r="A42" s="82"/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ИП промяна юли 2022</vt:lpstr>
      <vt:lpstr>Приложение 2 Б</vt:lpstr>
      <vt:lpstr>'ИП промяна юли 2022'!Печат_заглавия</vt:lpstr>
      <vt:lpstr>'Приложение 2 Б'!Печат_заглавия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2022-08-26T08:39:38Z</cp:lastPrinted>
  <dcterms:created xsi:type="dcterms:W3CDTF">2022-08-09T11:56:29Z</dcterms:created>
  <dcterms:modified xsi:type="dcterms:W3CDTF">2022-08-31T07:16:32Z</dcterms:modified>
</cp:coreProperties>
</file>