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f11\d\budget_c\Budget_2022\ZA VTOBS\31072022\"/>
    </mc:Choice>
  </mc:AlternateContent>
  <bookViews>
    <workbookView xWindow="0" yWindow="0" windowWidth="28800" windowHeight="12135"/>
  </bookViews>
  <sheets>
    <sheet name="31072022" sheetId="1" r:id="rId1"/>
    <sheet name="ИП промяна юли 2022" sheetId="2" r:id="rId2"/>
    <sheet name="Приложение 2 Б" sheetId="3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__xlfn_SUMIFS">NA()</definedName>
    <definedName name="__xlfn_SUMIFS">NA()</definedName>
    <definedName name="_xlnm._FilterDatabase" localSheetId="0" hidden="1">'31072022'!$A$2:$IO$201</definedName>
    <definedName name="_xlnm._FilterDatabase" localSheetId="1" hidden="1">'ИП промяна юли 2022'!$A$1:$XBT$288</definedName>
    <definedName name="GRO">[1]list!$A$281:$A$304</definedName>
    <definedName name="GROUPS" localSheetId="0">[2]Groups!$A$1:$A$27</definedName>
    <definedName name="GROUPS" localSheetId="1">[3]Groups!$A$1:$A$27</definedName>
    <definedName name="GROUPS">[1]Groups!$A$1:$A$27</definedName>
    <definedName name="GROUPS1">[1]Groups!$A$1:$A$27</definedName>
    <definedName name="GROUPS2" localSheetId="0">[2]Groups!$A$1:$B$27</definedName>
    <definedName name="GROUPS2" localSheetId="1">[3]Groups!$A$1:$B$27</definedName>
    <definedName name="GROUPS2">[1]Groups!$A$1:$B$27</definedName>
    <definedName name="ll">[4]list!$A$421:$B$709</definedName>
    <definedName name="mm">[4]Groups!$A$1:$B$27</definedName>
    <definedName name="oo">[4]list!$A$281:$B$304</definedName>
    <definedName name="OP_LIST" localSheetId="0">[2]list!$A$281:$A$304</definedName>
    <definedName name="OP_LIST" localSheetId="1">[3]list!$A$281:$A$304</definedName>
    <definedName name="OP_LIST">[1]list!$A$281:$A$304</definedName>
    <definedName name="OP_LIST2" localSheetId="0">[2]list!$A$281:$B$304</definedName>
    <definedName name="OP_LIST2" localSheetId="1">[3]list!$A$281:$B$304</definedName>
    <definedName name="OP_LIST2">[1]list!$A$281:$B$304</definedName>
    <definedName name="PRBK" localSheetId="0">[2]list!$A$421:$B$709</definedName>
    <definedName name="PRBK" localSheetId="1">[3]list!$A$421:$B$709</definedName>
    <definedName name="PRBK">[1]list!$A$421:$B$709</definedName>
    <definedName name="ss">[4]list!$A$281:$B$304</definedName>
    <definedName name="аа">[1]list!$A$281:$B$304</definedName>
    <definedName name="в">[2]list!$A$281:$A$304</definedName>
    <definedName name="з">[5]list!$A$281:$A$304</definedName>
    <definedName name="_xlnm.Print_Titles" localSheetId="1">'ИП промяна юли 2022'!$6:$7</definedName>
    <definedName name="_xlnm.Print_Titles" localSheetId="2">'Приложение 2 Б'!$6:$6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8" i="1" l="1"/>
  <c r="F167" i="1"/>
  <c r="F168" i="1" s="1"/>
  <c r="H8" i="2" l="1"/>
  <c r="I8" i="2"/>
  <c r="J8" i="2" s="1"/>
  <c r="K8" i="2"/>
  <c r="L8" i="2"/>
  <c r="M8" i="2"/>
  <c r="N8" i="2"/>
  <c r="O8" i="2"/>
  <c r="P8" i="2"/>
  <c r="Q8" i="2"/>
  <c r="S8" i="2" s="1"/>
  <c r="R8" i="2"/>
  <c r="T8" i="2"/>
  <c r="U8" i="2"/>
  <c r="V8" i="2" s="1"/>
  <c r="W8" i="2"/>
  <c r="X8" i="2"/>
  <c r="Y8" i="2"/>
  <c r="Z8" i="2"/>
  <c r="AA8" i="2"/>
  <c r="AB8" i="2"/>
  <c r="F8" i="2"/>
  <c r="E8" i="2"/>
  <c r="C10" i="3" l="1"/>
  <c r="AB272" i="2"/>
  <c r="Y272" i="2"/>
  <c r="V272" i="2"/>
  <c r="S272" i="2"/>
  <c r="P272" i="2"/>
  <c r="M272" i="2"/>
  <c r="J272" i="2"/>
  <c r="G272" i="2"/>
  <c r="C272" i="2"/>
  <c r="B272" i="2"/>
  <c r="AA271" i="2"/>
  <c r="Z271" i="2"/>
  <c r="Z270" i="2" s="1"/>
  <c r="X271" i="2"/>
  <c r="W271" i="2"/>
  <c r="W270" i="2" s="1"/>
  <c r="U271" i="2"/>
  <c r="U270" i="2" s="1"/>
  <c r="T271" i="2"/>
  <c r="R271" i="2"/>
  <c r="R270" i="2" s="1"/>
  <c r="Q271" i="2"/>
  <c r="Q270" i="2" s="1"/>
  <c r="O271" i="2"/>
  <c r="N271" i="2"/>
  <c r="N270" i="2" s="1"/>
  <c r="L271" i="2"/>
  <c r="K271" i="2"/>
  <c r="K270" i="2" s="1"/>
  <c r="I271" i="2"/>
  <c r="I270" i="2" s="1"/>
  <c r="H271" i="2"/>
  <c r="F271" i="2"/>
  <c r="E271" i="2"/>
  <c r="E270" i="2" s="1"/>
  <c r="AB269" i="2"/>
  <c r="Y269" i="2"/>
  <c r="V269" i="2"/>
  <c r="S269" i="2"/>
  <c r="P269" i="2"/>
  <c r="L269" i="2"/>
  <c r="K269" i="2"/>
  <c r="J269" i="2"/>
  <c r="G269" i="2"/>
  <c r="AB268" i="2"/>
  <c r="Y268" i="2"/>
  <c r="V268" i="2"/>
  <c r="S268" i="2"/>
  <c r="P268" i="2"/>
  <c r="M268" i="2"/>
  <c r="J268" i="2"/>
  <c r="G268" i="2"/>
  <c r="C268" i="2"/>
  <c r="B268" i="2"/>
  <c r="AA267" i="2"/>
  <c r="Z267" i="2"/>
  <c r="Z266" i="2" s="1"/>
  <c r="X267" i="2"/>
  <c r="X266" i="2" s="1"/>
  <c r="W267" i="2"/>
  <c r="W266" i="2" s="1"/>
  <c r="U267" i="2"/>
  <c r="U266" i="2" s="1"/>
  <c r="T267" i="2"/>
  <c r="T266" i="2" s="1"/>
  <c r="R267" i="2"/>
  <c r="Q267" i="2"/>
  <c r="Q266" i="2" s="1"/>
  <c r="O267" i="2"/>
  <c r="O266" i="2" s="1"/>
  <c r="N267" i="2"/>
  <c r="I267" i="2"/>
  <c r="I266" i="2" s="1"/>
  <c r="H267" i="2"/>
  <c r="H266" i="2" s="1"/>
  <c r="F267" i="2"/>
  <c r="E267" i="2"/>
  <c r="E266" i="2" s="1"/>
  <c r="AB265" i="2"/>
  <c r="Y265" i="2"/>
  <c r="V265" i="2"/>
  <c r="S265" i="2"/>
  <c r="P265" i="2"/>
  <c r="M265" i="2"/>
  <c r="J265" i="2"/>
  <c r="G265" i="2"/>
  <c r="C265" i="2"/>
  <c r="B265" i="2"/>
  <c r="AA264" i="2"/>
  <c r="Z264" i="2"/>
  <c r="Z263" i="2" s="1"/>
  <c r="X264" i="2"/>
  <c r="X263" i="2" s="1"/>
  <c r="W264" i="2"/>
  <c r="U264" i="2"/>
  <c r="T264" i="2"/>
  <c r="T263" i="2" s="1"/>
  <c r="R264" i="2"/>
  <c r="Q264" i="2"/>
  <c r="Q263" i="2" s="1"/>
  <c r="O264" i="2"/>
  <c r="N264" i="2"/>
  <c r="N263" i="2" s="1"/>
  <c r="L264" i="2"/>
  <c r="L263" i="2" s="1"/>
  <c r="K264" i="2"/>
  <c r="I264" i="2"/>
  <c r="I263" i="2" s="1"/>
  <c r="H264" i="2"/>
  <c r="H263" i="2" s="1"/>
  <c r="F264" i="2"/>
  <c r="F263" i="2" s="1"/>
  <c r="E264" i="2"/>
  <c r="E263" i="2" s="1"/>
  <c r="AB262" i="2"/>
  <c r="Y262" i="2"/>
  <c r="V262" i="2"/>
  <c r="S262" i="2"/>
  <c r="P262" i="2"/>
  <c r="M262" i="2"/>
  <c r="J262" i="2"/>
  <c r="G262" i="2"/>
  <c r="C262" i="2"/>
  <c r="B262" i="2"/>
  <c r="AA261" i="2"/>
  <c r="Z261" i="2"/>
  <c r="X261" i="2"/>
  <c r="W261" i="2"/>
  <c r="W260" i="2" s="1"/>
  <c r="U261" i="2"/>
  <c r="U260" i="2" s="1"/>
  <c r="T261" i="2"/>
  <c r="T260" i="2" s="1"/>
  <c r="R261" i="2"/>
  <c r="Q261" i="2"/>
  <c r="Q260" i="2" s="1"/>
  <c r="O261" i="2"/>
  <c r="N261" i="2"/>
  <c r="N260" i="2" s="1"/>
  <c r="L261" i="2"/>
  <c r="K261" i="2"/>
  <c r="I261" i="2"/>
  <c r="H261" i="2"/>
  <c r="H260" i="2" s="1"/>
  <c r="F261" i="2"/>
  <c r="E261" i="2"/>
  <c r="E260" i="2" s="1"/>
  <c r="AA260" i="2"/>
  <c r="Z260" i="2"/>
  <c r="M260" i="2"/>
  <c r="I260" i="2"/>
  <c r="AB259" i="2"/>
  <c r="Y259" i="2"/>
  <c r="V259" i="2"/>
  <c r="S259" i="2"/>
  <c r="P259" i="2"/>
  <c r="M259" i="2"/>
  <c r="J259" i="2"/>
  <c r="G259" i="2"/>
  <c r="C259" i="2"/>
  <c r="B259" i="2"/>
  <c r="AB258" i="2"/>
  <c r="Y258" i="2"/>
  <c r="V258" i="2"/>
  <c r="S258" i="2"/>
  <c r="P258" i="2"/>
  <c r="M258" i="2"/>
  <c r="J258" i="2"/>
  <c r="G258" i="2"/>
  <c r="C258" i="2"/>
  <c r="B258" i="2"/>
  <c r="AA257" i="2"/>
  <c r="Z257" i="2"/>
  <c r="Z256" i="2" s="1"/>
  <c r="X257" i="2"/>
  <c r="W257" i="2"/>
  <c r="W256" i="2" s="1"/>
  <c r="U257" i="2"/>
  <c r="T257" i="2"/>
  <c r="T256" i="2" s="1"/>
  <c r="R257" i="2"/>
  <c r="Q257" i="2"/>
  <c r="Q256" i="2" s="1"/>
  <c r="O257" i="2"/>
  <c r="O256" i="2" s="1"/>
  <c r="N257" i="2"/>
  <c r="N256" i="2" s="1"/>
  <c r="L257" i="2"/>
  <c r="L256" i="2" s="1"/>
  <c r="K257" i="2"/>
  <c r="I257" i="2"/>
  <c r="I256" i="2" s="1"/>
  <c r="H257" i="2"/>
  <c r="H256" i="2" s="1"/>
  <c r="F257" i="2"/>
  <c r="E257" i="2"/>
  <c r="AB254" i="2"/>
  <c r="Y254" i="2"/>
  <c r="V254" i="2"/>
  <c r="S254" i="2"/>
  <c r="P254" i="2"/>
  <c r="M254" i="2"/>
  <c r="J254" i="2"/>
  <c r="G254" i="2"/>
  <c r="C254" i="2"/>
  <c r="B254" i="2"/>
  <c r="AB253" i="2"/>
  <c r="Y253" i="2"/>
  <c r="V253" i="2"/>
  <c r="S253" i="2"/>
  <c r="P253" i="2"/>
  <c r="M253" i="2"/>
  <c r="J253" i="2"/>
  <c r="G253" i="2"/>
  <c r="C253" i="2"/>
  <c r="B253" i="2"/>
  <c r="AA252" i="2"/>
  <c r="Z252" i="2"/>
  <c r="X252" i="2"/>
  <c r="W252" i="2"/>
  <c r="U252" i="2"/>
  <c r="T252" i="2"/>
  <c r="R252" i="2"/>
  <c r="Q252" i="2"/>
  <c r="O252" i="2"/>
  <c r="N252" i="2"/>
  <c r="L252" i="2"/>
  <c r="K252" i="2"/>
  <c r="I252" i="2"/>
  <c r="H252" i="2"/>
  <c r="F252" i="2"/>
  <c r="E252" i="2"/>
  <c r="AB251" i="2"/>
  <c r="Y251" i="2"/>
  <c r="V251" i="2"/>
  <c r="S251" i="2"/>
  <c r="P251" i="2"/>
  <c r="M251" i="2"/>
  <c r="J251" i="2"/>
  <c r="G251" i="2"/>
  <c r="C251" i="2"/>
  <c r="B251" i="2"/>
  <c r="AB250" i="2"/>
  <c r="Y250" i="2"/>
  <c r="V250" i="2"/>
  <c r="S250" i="2"/>
  <c r="P250" i="2"/>
  <c r="M250" i="2"/>
  <c r="J250" i="2"/>
  <c r="F250" i="2"/>
  <c r="F248" i="2" s="1"/>
  <c r="E250" i="2"/>
  <c r="AB249" i="2"/>
  <c r="Y249" i="2"/>
  <c r="V249" i="2"/>
  <c r="S249" i="2"/>
  <c r="P249" i="2"/>
  <c r="M249" i="2"/>
  <c r="J249" i="2"/>
  <c r="G249" i="2"/>
  <c r="C249" i="2"/>
  <c r="B249" i="2"/>
  <c r="AA248" i="2"/>
  <c r="Z248" i="2"/>
  <c r="X248" i="2"/>
  <c r="W248" i="2"/>
  <c r="U248" i="2"/>
  <c r="T248" i="2"/>
  <c r="R248" i="2"/>
  <c r="Q248" i="2"/>
  <c r="O248" i="2"/>
  <c r="N248" i="2"/>
  <c r="L248" i="2"/>
  <c r="K248" i="2"/>
  <c r="I248" i="2"/>
  <c r="H248" i="2"/>
  <c r="AB247" i="2"/>
  <c r="Y247" i="2"/>
  <c r="V247" i="2"/>
  <c r="S247" i="2"/>
  <c r="P247" i="2"/>
  <c r="M247" i="2"/>
  <c r="J247" i="2"/>
  <c r="G247" i="2"/>
  <c r="C247" i="2"/>
  <c r="B247" i="2"/>
  <c r="AA246" i="2"/>
  <c r="Z246" i="2"/>
  <c r="X246" i="2"/>
  <c r="W246" i="2"/>
  <c r="U246" i="2"/>
  <c r="T246" i="2"/>
  <c r="R246" i="2"/>
  <c r="Q246" i="2"/>
  <c r="O246" i="2"/>
  <c r="N246" i="2"/>
  <c r="L246" i="2"/>
  <c r="K246" i="2"/>
  <c r="I246" i="2"/>
  <c r="H246" i="2"/>
  <c r="F246" i="2"/>
  <c r="E246" i="2"/>
  <c r="AB244" i="2"/>
  <c r="Y244" i="2"/>
  <c r="V244" i="2"/>
  <c r="S244" i="2"/>
  <c r="P244" i="2"/>
  <c r="M244" i="2"/>
  <c r="J244" i="2"/>
  <c r="G244" i="2"/>
  <c r="C244" i="2"/>
  <c r="B244" i="2"/>
  <c r="AA243" i="2"/>
  <c r="Z243" i="2"/>
  <c r="X243" i="2"/>
  <c r="W243" i="2"/>
  <c r="U243" i="2"/>
  <c r="T243" i="2"/>
  <c r="R243" i="2"/>
  <c r="Q243" i="2"/>
  <c r="O243" i="2"/>
  <c r="N243" i="2"/>
  <c r="L243" i="2"/>
  <c r="K243" i="2"/>
  <c r="I243" i="2"/>
  <c r="H243" i="2"/>
  <c r="F243" i="2"/>
  <c r="E243" i="2"/>
  <c r="AB242" i="2"/>
  <c r="Y242" i="2"/>
  <c r="U242" i="2"/>
  <c r="T242" i="2"/>
  <c r="T240" i="2" s="1"/>
  <c r="S242" i="2"/>
  <c r="P242" i="2"/>
  <c r="M242" i="2"/>
  <c r="J242" i="2"/>
  <c r="F242" i="2"/>
  <c r="F240" i="2" s="1"/>
  <c r="E242" i="2"/>
  <c r="AB241" i="2"/>
  <c r="Y241" i="2"/>
  <c r="V241" i="2"/>
  <c r="S241" i="2"/>
  <c r="P241" i="2"/>
  <c r="L241" i="2"/>
  <c r="C241" i="2" s="1"/>
  <c r="K241" i="2"/>
  <c r="B241" i="2" s="1"/>
  <c r="J241" i="2"/>
  <c r="G241" i="2"/>
  <c r="AA240" i="2"/>
  <c r="Z240" i="2"/>
  <c r="X240" i="2"/>
  <c r="W240" i="2"/>
  <c r="R240" i="2"/>
  <c r="Q240" i="2"/>
  <c r="O240" i="2"/>
  <c r="N240" i="2"/>
  <c r="I240" i="2"/>
  <c r="H240" i="2"/>
  <c r="AB239" i="2"/>
  <c r="Y239" i="2"/>
  <c r="V239" i="2"/>
  <c r="S239" i="2"/>
  <c r="P239" i="2"/>
  <c r="M239" i="2"/>
  <c r="J239" i="2"/>
  <c r="G239" i="2"/>
  <c r="C239" i="2"/>
  <c r="B239" i="2"/>
  <c r="AB238" i="2"/>
  <c r="Y238" i="2"/>
  <c r="V238" i="2"/>
  <c r="S238" i="2"/>
  <c r="P238" i="2"/>
  <c r="M238" i="2"/>
  <c r="J238" i="2"/>
  <c r="G238" i="2"/>
  <c r="C238" i="2"/>
  <c r="B238" i="2"/>
  <c r="AA237" i="2"/>
  <c r="Z237" i="2"/>
  <c r="X237" i="2"/>
  <c r="W237" i="2"/>
  <c r="U237" i="2"/>
  <c r="T237" i="2"/>
  <c r="R237" i="2"/>
  <c r="Q237" i="2"/>
  <c r="O237" i="2"/>
  <c r="N237" i="2"/>
  <c r="L237" i="2"/>
  <c r="K237" i="2"/>
  <c r="I237" i="2"/>
  <c r="H237" i="2"/>
  <c r="F237" i="2"/>
  <c r="E237" i="2"/>
  <c r="AB236" i="2"/>
  <c r="Y236" i="2"/>
  <c r="V236" i="2"/>
  <c r="S236" i="2"/>
  <c r="P236" i="2"/>
  <c r="M236" i="2"/>
  <c r="J236" i="2"/>
  <c r="G236" i="2"/>
  <c r="C236" i="2"/>
  <c r="B236" i="2"/>
  <c r="AB235" i="2"/>
  <c r="Y235" i="2"/>
  <c r="V235" i="2"/>
  <c r="S235" i="2"/>
  <c r="P235" i="2"/>
  <c r="M235" i="2"/>
  <c r="J235" i="2"/>
  <c r="G235" i="2"/>
  <c r="C235" i="2"/>
  <c r="B235" i="2"/>
  <c r="AB234" i="2"/>
  <c r="Y234" i="2"/>
  <c r="V234" i="2"/>
  <c r="S234" i="2"/>
  <c r="P234" i="2"/>
  <c r="M234" i="2"/>
  <c r="J234" i="2"/>
  <c r="G234" i="2"/>
  <c r="C234" i="2"/>
  <c r="B234" i="2"/>
  <c r="AB233" i="2"/>
  <c r="Y233" i="2"/>
  <c r="V233" i="2"/>
  <c r="S233" i="2"/>
  <c r="P233" i="2"/>
  <c r="M233" i="2"/>
  <c r="J233" i="2"/>
  <c r="G233" i="2"/>
  <c r="C233" i="2"/>
  <c r="B233" i="2"/>
  <c r="AB232" i="2"/>
  <c r="Y232" i="2"/>
  <c r="V232" i="2"/>
  <c r="S232" i="2"/>
  <c r="P232" i="2"/>
  <c r="M232" i="2"/>
  <c r="J232" i="2"/>
  <c r="G232" i="2"/>
  <c r="C232" i="2"/>
  <c r="B232" i="2"/>
  <c r="AB231" i="2"/>
  <c r="Y231" i="2"/>
  <c r="V231" i="2"/>
  <c r="S231" i="2"/>
  <c r="P231" i="2"/>
  <c r="M231" i="2"/>
  <c r="J231" i="2"/>
  <c r="G231" i="2"/>
  <c r="C231" i="2"/>
  <c r="B231" i="2"/>
  <c r="AB230" i="2"/>
  <c r="Y230" i="2"/>
  <c r="V230" i="2"/>
  <c r="S230" i="2"/>
  <c r="P230" i="2"/>
  <c r="M230" i="2"/>
  <c r="J230" i="2"/>
  <c r="G230" i="2"/>
  <c r="C230" i="2"/>
  <c r="B230" i="2"/>
  <c r="AA229" i="2"/>
  <c r="Z229" i="2"/>
  <c r="X229" i="2"/>
  <c r="W229" i="2"/>
  <c r="U229" i="2"/>
  <c r="T229" i="2"/>
  <c r="R229" i="2"/>
  <c r="Q229" i="2"/>
  <c r="O229" i="2"/>
  <c r="N229" i="2"/>
  <c r="L229" i="2"/>
  <c r="K229" i="2"/>
  <c r="I229" i="2"/>
  <c r="H229" i="2"/>
  <c r="F229" i="2"/>
  <c r="E229" i="2"/>
  <c r="AB228" i="2"/>
  <c r="Y228" i="2"/>
  <c r="V228" i="2"/>
  <c r="S228" i="2"/>
  <c r="P228" i="2"/>
  <c r="M228" i="2"/>
  <c r="J228" i="2"/>
  <c r="G228" i="2"/>
  <c r="C228" i="2"/>
  <c r="B228" i="2"/>
  <c r="AB227" i="2"/>
  <c r="Y227" i="2"/>
  <c r="V227" i="2"/>
  <c r="S227" i="2"/>
  <c r="P227" i="2"/>
  <c r="M227" i="2"/>
  <c r="J227" i="2"/>
  <c r="G227" i="2"/>
  <c r="C227" i="2"/>
  <c r="B227" i="2"/>
  <c r="AB226" i="2"/>
  <c r="Y226" i="2"/>
  <c r="V226" i="2"/>
  <c r="S226" i="2"/>
  <c r="P226" i="2"/>
  <c r="M226" i="2"/>
  <c r="J226" i="2"/>
  <c r="G226" i="2"/>
  <c r="C226" i="2"/>
  <c r="B226" i="2"/>
  <c r="AB225" i="2"/>
  <c r="Y225" i="2"/>
  <c r="V225" i="2"/>
  <c r="S225" i="2"/>
  <c r="P225" i="2"/>
  <c r="M225" i="2"/>
  <c r="J225" i="2"/>
  <c r="G225" i="2"/>
  <c r="C225" i="2"/>
  <c r="B225" i="2"/>
  <c r="AA224" i="2"/>
  <c r="Z224" i="2"/>
  <c r="X224" i="2"/>
  <c r="W224" i="2"/>
  <c r="U224" i="2"/>
  <c r="T224" i="2"/>
  <c r="R224" i="2"/>
  <c r="Q224" i="2"/>
  <c r="O224" i="2"/>
  <c r="N224" i="2"/>
  <c r="L224" i="2"/>
  <c r="K224" i="2"/>
  <c r="I224" i="2"/>
  <c r="H224" i="2"/>
  <c r="F224" i="2"/>
  <c r="E224" i="2"/>
  <c r="AB222" i="2"/>
  <c r="Y222" i="2"/>
  <c r="V222" i="2"/>
  <c r="S222" i="2"/>
  <c r="P222" i="2"/>
  <c r="M222" i="2"/>
  <c r="J222" i="2"/>
  <c r="G222" i="2"/>
  <c r="C222" i="2"/>
  <c r="B222" i="2"/>
  <c r="AB221" i="2"/>
  <c r="Y221" i="2"/>
  <c r="V221" i="2"/>
  <c r="S221" i="2"/>
  <c r="P221" i="2"/>
  <c r="M221" i="2"/>
  <c r="J221" i="2"/>
  <c r="F221" i="2"/>
  <c r="E221" i="2"/>
  <c r="B221" i="2" s="1"/>
  <c r="AA220" i="2"/>
  <c r="C220" i="2" s="1"/>
  <c r="Z220" i="2"/>
  <c r="B220" i="2" s="1"/>
  <c r="Y220" i="2"/>
  <c r="V220" i="2"/>
  <c r="S220" i="2"/>
  <c r="P220" i="2"/>
  <c r="M220" i="2"/>
  <c r="J220" i="2"/>
  <c r="G220" i="2"/>
  <c r="AB219" i="2"/>
  <c r="Y219" i="2"/>
  <c r="V219" i="2"/>
  <c r="S219" i="2"/>
  <c r="P219" i="2"/>
  <c r="M219" i="2"/>
  <c r="J219" i="2"/>
  <c r="G219" i="2"/>
  <c r="C219" i="2"/>
  <c r="B219" i="2"/>
  <c r="AB218" i="2"/>
  <c r="Y218" i="2"/>
  <c r="U218" i="2"/>
  <c r="T218" i="2"/>
  <c r="B218" i="2" s="1"/>
  <c r="S218" i="2"/>
  <c r="P218" i="2"/>
  <c r="M218" i="2"/>
  <c r="J218" i="2"/>
  <c r="G218" i="2"/>
  <c r="AB217" i="2"/>
  <c r="Y217" i="2"/>
  <c r="V217" i="2"/>
  <c r="S217" i="2"/>
  <c r="P217" i="2"/>
  <c r="M217" i="2"/>
  <c r="J217" i="2"/>
  <c r="G217" i="2"/>
  <c r="C217" i="2"/>
  <c r="B217" i="2"/>
  <c r="AB216" i="2"/>
  <c r="Y216" i="2"/>
  <c r="V216" i="2"/>
  <c r="S216" i="2"/>
  <c r="P216" i="2"/>
  <c r="L216" i="2"/>
  <c r="K216" i="2"/>
  <c r="I216" i="2"/>
  <c r="H216" i="2"/>
  <c r="H209" i="2" s="1"/>
  <c r="G216" i="2"/>
  <c r="AB215" i="2"/>
  <c r="Y215" i="2"/>
  <c r="V215" i="2"/>
  <c r="S215" i="2"/>
  <c r="P215" i="2"/>
  <c r="M215" i="2"/>
  <c r="J215" i="2"/>
  <c r="G215" i="2"/>
  <c r="C215" i="2"/>
  <c r="B215" i="2"/>
  <c r="AB214" i="2"/>
  <c r="Y214" i="2"/>
  <c r="U214" i="2"/>
  <c r="T214" i="2"/>
  <c r="V214" i="2" s="1"/>
  <c r="S214" i="2"/>
  <c r="P214" i="2"/>
  <c r="M214" i="2"/>
  <c r="J214" i="2"/>
  <c r="F214" i="2"/>
  <c r="E214" i="2"/>
  <c r="AB213" i="2"/>
  <c r="Y213" i="2"/>
  <c r="V213" i="2"/>
  <c r="S213" i="2"/>
  <c r="P213" i="2"/>
  <c r="M213" i="2"/>
  <c r="J213" i="2"/>
  <c r="G213" i="2"/>
  <c r="C213" i="2"/>
  <c r="B213" i="2"/>
  <c r="AB212" i="2"/>
  <c r="X212" i="2"/>
  <c r="W212" i="2"/>
  <c r="U212" i="2"/>
  <c r="T212" i="2"/>
  <c r="S212" i="2"/>
  <c r="P212" i="2"/>
  <c r="M212" i="2"/>
  <c r="J212" i="2"/>
  <c r="G212" i="2"/>
  <c r="AB211" i="2"/>
  <c r="Y211" i="2"/>
  <c r="V211" i="2"/>
  <c r="S211" i="2"/>
  <c r="P211" i="2"/>
  <c r="M211" i="2"/>
  <c r="J211" i="2"/>
  <c r="G211" i="2"/>
  <c r="C211" i="2"/>
  <c r="B211" i="2"/>
  <c r="AB210" i="2"/>
  <c r="Y210" i="2"/>
  <c r="V210" i="2"/>
  <c r="S210" i="2"/>
  <c r="P210" i="2"/>
  <c r="M210" i="2"/>
  <c r="J210" i="2"/>
  <c r="G210" i="2"/>
  <c r="C210" i="2"/>
  <c r="B210" i="2"/>
  <c r="Z209" i="2"/>
  <c r="R209" i="2"/>
  <c r="Q209" i="2"/>
  <c r="O209" i="2"/>
  <c r="N209" i="2"/>
  <c r="AB208" i="2"/>
  <c r="Y208" i="2"/>
  <c r="V208" i="2"/>
  <c r="S208" i="2"/>
  <c r="P208" i="2"/>
  <c r="M208" i="2"/>
  <c r="J208" i="2"/>
  <c r="G208" i="2"/>
  <c r="C208" i="2"/>
  <c r="B208" i="2"/>
  <c r="AB207" i="2"/>
  <c r="Y207" i="2"/>
  <c r="V207" i="2"/>
  <c r="S207" i="2"/>
  <c r="P207" i="2"/>
  <c r="M207" i="2"/>
  <c r="J207" i="2"/>
  <c r="G207" i="2"/>
  <c r="C207" i="2"/>
  <c r="B207" i="2"/>
  <c r="AB206" i="2"/>
  <c r="Y206" i="2"/>
  <c r="V206" i="2"/>
  <c r="S206" i="2"/>
  <c r="P206" i="2"/>
  <c r="M206" i="2"/>
  <c r="J206" i="2"/>
  <c r="G206" i="2"/>
  <c r="C206" i="2"/>
  <c r="B206" i="2"/>
  <c r="AA205" i="2"/>
  <c r="Z205" i="2"/>
  <c r="X205" i="2"/>
  <c r="W205" i="2"/>
  <c r="U205" i="2"/>
  <c r="T205" i="2"/>
  <c r="R205" i="2"/>
  <c r="Q205" i="2"/>
  <c r="O205" i="2"/>
  <c r="N205" i="2"/>
  <c r="L205" i="2"/>
  <c r="K205" i="2"/>
  <c r="I205" i="2"/>
  <c r="H205" i="2"/>
  <c r="F205" i="2"/>
  <c r="E205" i="2"/>
  <c r="AB204" i="2"/>
  <c r="Y204" i="2"/>
  <c r="V204" i="2"/>
  <c r="S204" i="2"/>
  <c r="P204" i="2"/>
  <c r="M204" i="2"/>
  <c r="J204" i="2"/>
  <c r="G204" i="2"/>
  <c r="C204" i="2"/>
  <c r="B204" i="2"/>
  <c r="AB203" i="2"/>
  <c r="Y203" i="2"/>
  <c r="V203" i="2"/>
  <c r="S203" i="2"/>
  <c r="P203" i="2"/>
  <c r="M203" i="2"/>
  <c r="J203" i="2"/>
  <c r="G203" i="2"/>
  <c r="C203" i="2"/>
  <c r="B203" i="2"/>
  <c r="AB202" i="2"/>
  <c r="Y202" i="2"/>
  <c r="V202" i="2"/>
  <c r="S202" i="2"/>
  <c r="P202" i="2"/>
  <c r="M202" i="2"/>
  <c r="J202" i="2"/>
  <c r="G202" i="2"/>
  <c r="C202" i="2"/>
  <c r="B202" i="2"/>
  <c r="AA201" i="2"/>
  <c r="Z201" i="2"/>
  <c r="X201" i="2"/>
  <c r="W201" i="2"/>
  <c r="U201" i="2"/>
  <c r="T201" i="2"/>
  <c r="R201" i="2"/>
  <c r="Q201" i="2"/>
  <c r="O201" i="2"/>
  <c r="N201" i="2"/>
  <c r="L201" i="2"/>
  <c r="K201" i="2"/>
  <c r="I201" i="2"/>
  <c r="H201" i="2"/>
  <c r="F201" i="2"/>
  <c r="E201" i="2"/>
  <c r="AB200" i="2"/>
  <c r="Y200" i="2"/>
  <c r="V200" i="2"/>
  <c r="S200" i="2"/>
  <c r="P200" i="2"/>
  <c r="M200" i="2"/>
  <c r="J200" i="2"/>
  <c r="G200" i="2"/>
  <c r="C200" i="2"/>
  <c r="B200" i="2"/>
  <c r="AB199" i="2"/>
  <c r="Y199" i="2"/>
  <c r="V199" i="2"/>
  <c r="S199" i="2"/>
  <c r="P199" i="2"/>
  <c r="M199" i="2"/>
  <c r="J199" i="2"/>
  <c r="G199" i="2"/>
  <c r="C199" i="2"/>
  <c r="B199" i="2"/>
  <c r="AB198" i="2"/>
  <c r="Y198" i="2"/>
  <c r="V198" i="2"/>
  <c r="S198" i="2"/>
  <c r="P198" i="2"/>
  <c r="M198" i="2"/>
  <c r="J198" i="2"/>
  <c r="G198" i="2"/>
  <c r="C198" i="2"/>
  <c r="B198" i="2"/>
  <c r="AA197" i="2"/>
  <c r="Z197" i="2"/>
  <c r="X197" i="2"/>
  <c r="W197" i="2"/>
  <c r="U197" i="2"/>
  <c r="T197" i="2"/>
  <c r="R197" i="2"/>
  <c r="Q197" i="2"/>
  <c r="O197" i="2"/>
  <c r="N197" i="2"/>
  <c r="L197" i="2"/>
  <c r="K197" i="2"/>
  <c r="I197" i="2"/>
  <c r="H197" i="2"/>
  <c r="F197" i="2"/>
  <c r="E197" i="2"/>
  <c r="AB195" i="2"/>
  <c r="Y195" i="2"/>
  <c r="V195" i="2"/>
  <c r="S195" i="2"/>
  <c r="P195" i="2"/>
  <c r="M195" i="2"/>
  <c r="J195" i="2"/>
  <c r="G195" i="2"/>
  <c r="C195" i="2"/>
  <c r="B195" i="2"/>
  <c r="AA194" i="2"/>
  <c r="Z194" i="2"/>
  <c r="X194" i="2"/>
  <c r="W194" i="2"/>
  <c r="U194" i="2"/>
  <c r="T194" i="2"/>
  <c r="R194" i="2"/>
  <c r="Q194" i="2"/>
  <c r="O194" i="2"/>
  <c r="N194" i="2"/>
  <c r="L194" i="2"/>
  <c r="K194" i="2"/>
  <c r="I194" i="2"/>
  <c r="H194" i="2"/>
  <c r="F194" i="2"/>
  <c r="E194" i="2"/>
  <c r="AB193" i="2"/>
  <c r="Y193" i="2"/>
  <c r="V193" i="2"/>
  <c r="S193" i="2"/>
  <c r="P193" i="2"/>
  <c r="M193" i="2"/>
  <c r="J193" i="2"/>
  <c r="G193" i="2"/>
  <c r="C193" i="2"/>
  <c r="B193" i="2"/>
  <c r="AB192" i="2"/>
  <c r="Y192" i="2"/>
  <c r="V192" i="2"/>
  <c r="S192" i="2"/>
  <c r="P192" i="2"/>
  <c r="M192" i="2"/>
  <c r="J192" i="2"/>
  <c r="G192" i="2"/>
  <c r="C192" i="2"/>
  <c r="B192" i="2"/>
  <c r="AB191" i="2"/>
  <c r="Y191" i="2"/>
  <c r="V191" i="2"/>
  <c r="S191" i="2"/>
  <c r="P191" i="2"/>
  <c r="M191" i="2"/>
  <c r="J191" i="2"/>
  <c r="G191" i="2"/>
  <c r="C191" i="2"/>
  <c r="B191" i="2"/>
  <c r="AB190" i="2"/>
  <c r="Y190" i="2"/>
  <c r="V190" i="2"/>
  <c r="S190" i="2"/>
  <c r="P190" i="2"/>
  <c r="M190" i="2"/>
  <c r="J190" i="2"/>
  <c r="G190" i="2"/>
  <c r="C190" i="2"/>
  <c r="B190" i="2"/>
  <c r="AB189" i="2"/>
  <c r="Y189" i="2"/>
  <c r="V189" i="2"/>
  <c r="S189" i="2"/>
  <c r="P189" i="2"/>
  <c r="M189" i="2"/>
  <c r="J189" i="2"/>
  <c r="G189" i="2"/>
  <c r="C189" i="2"/>
  <c r="B189" i="2"/>
  <c r="AB188" i="2"/>
  <c r="Y188" i="2"/>
  <c r="V188" i="2"/>
  <c r="R188" i="2"/>
  <c r="S188" i="2" s="1"/>
  <c r="P188" i="2"/>
  <c r="M188" i="2"/>
  <c r="J188" i="2"/>
  <c r="G188" i="2"/>
  <c r="B188" i="2"/>
  <c r="AA187" i="2"/>
  <c r="Z187" i="2"/>
  <c r="X187" i="2"/>
  <c r="W187" i="2"/>
  <c r="U187" i="2"/>
  <c r="T187" i="2"/>
  <c r="Q187" i="2"/>
  <c r="O187" i="2"/>
  <c r="N187" i="2"/>
  <c r="L187" i="2"/>
  <c r="K187" i="2"/>
  <c r="I187" i="2"/>
  <c r="H187" i="2"/>
  <c r="F187" i="2"/>
  <c r="E187" i="2"/>
  <c r="AB186" i="2"/>
  <c r="Y186" i="2"/>
  <c r="V186" i="2"/>
  <c r="S186" i="2"/>
  <c r="O186" i="2"/>
  <c r="C186" i="2" s="1"/>
  <c r="N186" i="2"/>
  <c r="N183" i="2" s="1"/>
  <c r="M186" i="2"/>
  <c r="J186" i="2"/>
  <c r="G186" i="2"/>
  <c r="B186" i="2"/>
  <c r="AB185" i="2"/>
  <c r="Y185" i="2"/>
  <c r="V185" i="2"/>
  <c r="S185" i="2"/>
  <c r="P185" i="2"/>
  <c r="M185" i="2"/>
  <c r="J185" i="2"/>
  <c r="G185" i="2"/>
  <c r="C185" i="2"/>
  <c r="B185" i="2"/>
  <c r="AB184" i="2"/>
  <c r="Y184" i="2"/>
  <c r="V184" i="2"/>
  <c r="S184" i="2"/>
  <c r="P184" i="2"/>
  <c r="M184" i="2"/>
  <c r="J184" i="2"/>
  <c r="G184" i="2"/>
  <c r="C184" i="2"/>
  <c r="B184" i="2"/>
  <c r="AA183" i="2"/>
  <c r="Z183" i="2"/>
  <c r="X183" i="2"/>
  <c r="W183" i="2"/>
  <c r="U183" i="2"/>
  <c r="T183" i="2"/>
  <c r="R183" i="2"/>
  <c r="Q183" i="2"/>
  <c r="L183" i="2"/>
  <c r="K183" i="2"/>
  <c r="I183" i="2"/>
  <c r="H183" i="2"/>
  <c r="F183" i="2"/>
  <c r="E183" i="2"/>
  <c r="AB182" i="2"/>
  <c r="Y182" i="2"/>
  <c r="V182" i="2"/>
  <c r="R182" i="2"/>
  <c r="P182" i="2"/>
  <c r="M182" i="2"/>
  <c r="J182" i="2"/>
  <c r="G182" i="2"/>
  <c r="B182" i="2"/>
  <c r="AB181" i="2"/>
  <c r="Y181" i="2"/>
  <c r="V181" i="2"/>
  <c r="R181" i="2"/>
  <c r="S181" i="2" s="1"/>
  <c r="P181" i="2"/>
  <c r="M181" i="2"/>
  <c r="J181" i="2"/>
  <c r="G181" i="2"/>
  <c r="B181" i="2"/>
  <c r="AB180" i="2"/>
  <c r="Y180" i="2"/>
  <c r="V180" i="2"/>
  <c r="S180" i="2"/>
  <c r="P180" i="2"/>
  <c r="M180" i="2"/>
  <c r="J180" i="2"/>
  <c r="G180" i="2"/>
  <c r="C180" i="2"/>
  <c r="B180" i="2"/>
  <c r="AB179" i="2"/>
  <c r="Y179" i="2"/>
  <c r="V179" i="2"/>
  <c r="R179" i="2"/>
  <c r="Q179" i="2"/>
  <c r="B179" i="2" s="1"/>
  <c r="P179" i="2"/>
  <c r="M179" i="2"/>
  <c r="J179" i="2"/>
  <c r="G179" i="2"/>
  <c r="AB178" i="2"/>
  <c r="Y178" i="2"/>
  <c r="V178" i="2"/>
  <c r="S178" i="2"/>
  <c r="P178" i="2"/>
  <c r="M178" i="2"/>
  <c r="J178" i="2"/>
  <c r="G178" i="2"/>
  <c r="C178" i="2"/>
  <c r="B178" i="2"/>
  <c r="AB177" i="2"/>
  <c r="Y177" i="2"/>
  <c r="V177" i="2"/>
  <c r="S177" i="2"/>
  <c r="P177" i="2"/>
  <c r="M177" i="2"/>
  <c r="J177" i="2"/>
  <c r="G177" i="2"/>
  <c r="C177" i="2"/>
  <c r="B177" i="2"/>
  <c r="AB176" i="2"/>
  <c r="Y176" i="2"/>
  <c r="V176" i="2"/>
  <c r="S176" i="2"/>
  <c r="P176" i="2"/>
  <c r="M176" i="2"/>
  <c r="J176" i="2"/>
  <c r="G176" i="2"/>
  <c r="C176" i="2"/>
  <c r="B176" i="2"/>
  <c r="AB175" i="2"/>
  <c r="Y175" i="2"/>
  <c r="V175" i="2"/>
  <c r="S175" i="2"/>
  <c r="P175" i="2"/>
  <c r="M175" i="2"/>
  <c r="J175" i="2"/>
  <c r="G175" i="2"/>
  <c r="C175" i="2"/>
  <c r="B175" i="2"/>
  <c r="AB174" i="2"/>
  <c r="Y174" i="2"/>
  <c r="V174" i="2"/>
  <c r="S174" i="2"/>
  <c r="P174" i="2"/>
  <c r="M174" i="2"/>
  <c r="J174" i="2"/>
  <c r="G174" i="2"/>
  <c r="C174" i="2"/>
  <c r="B174" i="2"/>
  <c r="AB173" i="2"/>
  <c r="Y173" i="2"/>
  <c r="V173" i="2"/>
  <c r="S173" i="2"/>
  <c r="P173" i="2"/>
  <c r="M173" i="2"/>
  <c r="J173" i="2"/>
  <c r="G173" i="2"/>
  <c r="C173" i="2"/>
  <c r="B173" i="2"/>
  <c r="AB172" i="2"/>
  <c r="Y172" i="2"/>
  <c r="V172" i="2"/>
  <c r="R172" i="2"/>
  <c r="S172" i="2" s="1"/>
  <c r="P172" i="2"/>
  <c r="M172" i="2"/>
  <c r="J172" i="2"/>
  <c r="G172" i="2"/>
  <c r="B172" i="2"/>
  <c r="AB171" i="2"/>
  <c r="Y171" i="2"/>
  <c r="V171" i="2"/>
  <c r="S171" i="2"/>
  <c r="P171" i="2"/>
  <c r="M171" i="2"/>
  <c r="J171" i="2"/>
  <c r="G171" i="2"/>
  <c r="C171" i="2"/>
  <c r="B171" i="2"/>
  <c r="AB170" i="2"/>
  <c r="Y170" i="2"/>
  <c r="V170" i="2"/>
  <c r="S170" i="2"/>
  <c r="P170" i="2"/>
  <c r="M170" i="2"/>
  <c r="J170" i="2"/>
  <c r="G170" i="2"/>
  <c r="C170" i="2"/>
  <c r="B170" i="2"/>
  <c r="AB169" i="2"/>
  <c r="Y169" i="2"/>
  <c r="V169" i="2"/>
  <c r="S169" i="2"/>
  <c r="P169" i="2"/>
  <c r="M169" i="2"/>
  <c r="J169" i="2"/>
  <c r="G169" i="2"/>
  <c r="C169" i="2"/>
  <c r="B169" i="2"/>
  <c r="AB168" i="2"/>
  <c r="Y168" i="2"/>
  <c r="V168" i="2"/>
  <c r="S168" i="2"/>
  <c r="P168" i="2"/>
  <c r="M168" i="2"/>
  <c r="J168" i="2"/>
  <c r="G168" i="2"/>
  <c r="C168" i="2"/>
  <c r="B168" i="2"/>
  <c r="AB167" i="2"/>
  <c r="Y167" i="2"/>
  <c r="V167" i="2"/>
  <c r="S167" i="2"/>
  <c r="P167" i="2"/>
  <c r="M167" i="2"/>
  <c r="J167" i="2"/>
  <c r="G167" i="2"/>
  <c r="C167" i="2"/>
  <c r="B167" i="2"/>
  <c r="AA166" i="2"/>
  <c r="Z166" i="2"/>
  <c r="X166" i="2"/>
  <c r="W166" i="2"/>
  <c r="U166" i="2"/>
  <c r="T166" i="2"/>
  <c r="Q166" i="2"/>
  <c r="O166" i="2"/>
  <c r="N166" i="2"/>
  <c r="L166" i="2"/>
  <c r="K166" i="2"/>
  <c r="I166" i="2"/>
  <c r="H166" i="2"/>
  <c r="F166" i="2"/>
  <c r="E166" i="2"/>
  <c r="AB165" i="2"/>
  <c r="Y165" i="2"/>
  <c r="V165" i="2"/>
  <c r="S165" i="2"/>
  <c r="P165" i="2"/>
  <c r="M165" i="2"/>
  <c r="J165" i="2"/>
  <c r="G165" i="2"/>
  <c r="C165" i="2"/>
  <c r="B165" i="2"/>
  <c r="AB164" i="2"/>
  <c r="Y164" i="2"/>
  <c r="V164" i="2"/>
  <c r="S164" i="2"/>
  <c r="P164" i="2"/>
  <c r="M164" i="2"/>
  <c r="J164" i="2"/>
  <c r="G164" i="2"/>
  <c r="C164" i="2"/>
  <c r="B164" i="2"/>
  <c r="AB163" i="2"/>
  <c r="Y163" i="2"/>
  <c r="V163" i="2"/>
  <c r="S163" i="2"/>
  <c r="P163" i="2"/>
  <c r="M163" i="2"/>
  <c r="J163" i="2"/>
  <c r="G163" i="2"/>
  <c r="C163" i="2"/>
  <c r="B163" i="2"/>
  <c r="AB162" i="2"/>
  <c r="Y162" i="2"/>
  <c r="V162" i="2"/>
  <c r="S162" i="2"/>
  <c r="P162" i="2"/>
  <c r="M162" i="2"/>
  <c r="J162" i="2"/>
  <c r="G162" i="2"/>
  <c r="C162" i="2"/>
  <c r="B162" i="2"/>
  <c r="AB161" i="2"/>
  <c r="Y161" i="2"/>
  <c r="V161" i="2"/>
  <c r="S161" i="2"/>
  <c r="P161" i="2"/>
  <c r="M161" i="2"/>
  <c r="J161" i="2"/>
  <c r="G161" i="2"/>
  <c r="C161" i="2"/>
  <c r="B161" i="2"/>
  <c r="AB160" i="2"/>
  <c r="Y160" i="2"/>
  <c r="V160" i="2"/>
  <c r="R160" i="2"/>
  <c r="Q160" i="2"/>
  <c r="B160" i="2" s="1"/>
  <c r="P160" i="2"/>
  <c r="M160" i="2"/>
  <c r="J160" i="2"/>
  <c r="G160" i="2"/>
  <c r="AB159" i="2"/>
  <c r="Y159" i="2"/>
  <c r="V159" i="2"/>
  <c r="S159" i="2"/>
  <c r="P159" i="2"/>
  <c r="M159" i="2"/>
  <c r="J159" i="2"/>
  <c r="G159" i="2"/>
  <c r="C159" i="2"/>
  <c r="B159" i="2"/>
  <c r="AB158" i="2"/>
  <c r="Y158" i="2"/>
  <c r="V158" i="2"/>
  <c r="S158" i="2"/>
  <c r="P158" i="2"/>
  <c r="M158" i="2"/>
  <c r="J158" i="2"/>
  <c r="G158" i="2"/>
  <c r="C158" i="2"/>
  <c r="B158" i="2"/>
  <c r="AB157" i="2"/>
  <c r="Y157" i="2"/>
  <c r="V157" i="2"/>
  <c r="S157" i="2"/>
  <c r="P157" i="2"/>
  <c r="M157" i="2"/>
  <c r="J157" i="2"/>
  <c r="G157" i="2"/>
  <c r="C157" i="2"/>
  <c r="B157" i="2"/>
  <c r="AB156" i="2"/>
  <c r="Y156" i="2"/>
  <c r="V156" i="2"/>
  <c r="S156" i="2"/>
  <c r="P156" i="2"/>
  <c r="M156" i="2"/>
  <c r="J156" i="2"/>
  <c r="G156" i="2"/>
  <c r="C156" i="2"/>
  <c r="B156" i="2"/>
  <c r="AA155" i="2"/>
  <c r="Z155" i="2"/>
  <c r="X155" i="2"/>
  <c r="W155" i="2"/>
  <c r="U155" i="2"/>
  <c r="T155" i="2"/>
  <c r="O155" i="2"/>
  <c r="N155" i="2"/>
  <c r="L155" i="2"/>
  <c r="K155" i="2"/>
  <c r="I155" i="2"/>
  <c r="H155" i="2"/>
  <c r="F155" i="2"/>
  <c r="E155" i="2"/>
  <c r="AB153" i="2"/>
  <c r="Y153" i="2"/>
  <c r="V153" i="2"/>
  <c r="S153" i="2"/>
  <c r="P153" i="2"/>
  <c r="M153" i="2"/>
  <c r="J153" i="2"/>
  <c r="G153" i="2"/>
  <c r="C153" i="2"/>
  <c r="B153" i="2"/>
  <c r="AB152" i="2"/>
  <c r="Y152" i="2"/>
  <c r="V152" i="2"/>
  <c r="S152" i="2"/>
  <c r="P152" i="2"/>
  <c r="M152" i="2"/>
  <c r="J152" i="2"/>
  <c r="G152" i="2"/>
  <c r="C152" i="2"/>
  <c r="B152" i="2"/>
  <c r="AB151" i="2"/>
  <c r="Y151" i="2"/>
  <c r="V151" i="2"/>
  <c r="S151" i="2"/>
  <c r="P151" i="2"/>
  <c r="M151" i="2"/>
  <c r="J151" i="2"/>
  <c r="G151" i="2"/>
  <c r="C151" i="2"/>
  <c r="B151" i="2"/>
  <c r="AB150" i="2"/>
  <c r="Y150" i="2"/>
  <c r="V150" i="2"/>
  <c r="S150" i="2"/>
  <c r="P150" i="2"/>
  <c r="M150" i="2"/>
  <c r="J150" i="2"/>
  <c r="G150" i="2"/>
  <c r="C150" i="2"/>
  <c r="B150" i="2"/>
  <c r="AB149" i="2"/>
  <c r="Y149" i="2"/>
  <c r="V149" i="2"/>
  <c r="S149" i="2"/>
  <c r="P149" i="2"/>
  <c r="M149" i="2"/>
  <c r="J149" i="2"/>
  <c r="G149" i="2"/>
  <c r="C149" i="2"/>
  <c r="B149" i="2"/>
  <c r="AB148" i="2"/>
  <c r="Y148" i="2"/>
  <c r="V148" i="2"/>
  <c r="R148" i="2"/>
  <c r="C148" i="2" s="1"/>
  <c r="Q148" i="2"/>
  <c r="B148" i="2" s="1"/>
  <c r="P148" i="2"/>
  <c r="M148" i="2"/>
  <c r="J148" i="2"/>
  <c r="G148" i="2"/>
  <c r="AA147" i="2"/>
  <c r="Z147" i="2"/>
  <c r="X147" i="2"/>
  <c r="W147" i="2"/>
  <c r="U147" i="2"/>
  <c r="T147" i="2"/>
  <c r="R147" i="2"/>
  <c r="O147" i="2"/>
  <c r="N147" i="2"/>
  <c r="L147" i="2"/>
  <c r="K147" i="2"/>
  <c r="I147" i="2"/>
  <c r="H147" i="2"/>
  <c r="F147" i="2"/>
  <c r="E147" i="2"/>
  <c r="AB146" i="2"/>
  <c r="Y146" i="2"/>
  <c r="V146" i="2"/>
  <c r="R146" i="2"/>
  <c r="C146" i="2" s="1"/>
  <c r="Q146" i="2"/>
  <c r="B146" i="2" s="1"/>
  <c r="P146" i="2"/>
  <c r="M146" i="2"/>
  <c r="J146" i="2"/>
  <c r="G146" i="2"/>
  <c r="AB145" i="2"/>
  <c r="Y145" i="2"/>
  <c r="V145" i="2"/>
  <c r="S145" i="2"/>
  <c r="P145" i="2"/>
  <c r="M145" i="2"/>
  <c r="J145" i="2"/>
  <c r="G145" i="2"/>
  <c r="C145" i="2"/>
  <c r="B145" i="2"/>
  <c r="AB144" i="2"/>
  <c r="Y144" i="2"/>
  <c r="V144" i="2"/>
  <c r="R144" i="2"/>
  <c r="C144" i="2" s="1"/>
  <c r="Q144" i="2"/>
  <c r="B144" i="2" s="1"/>
  <c r="P144" i="2"/>
  <c r="M144" i="2"/>
  <c r="J144" i="2"/>
  <c r="G144" i="2"/>
  <c r="AA143" i="2"/>
  <c r="Z143" i="2"/>
  <c r="X143" i="2"/>
  <c r="W143" i="2"/>
  <c r="U143" i="2"/>
  <c r="T143" i="2"/>
  <c r="O143" i="2"/>
  <c r="N143" i="2"/>
  <c r="L143" i="2"/>
  <c r="K143" i="2"/>
  <c r="I143" i="2"/>
  <c r="H143" i="2"/>
  <c r="F143" i="2"/>
  <c r="E143" i="2"/>
  <c r="AB142" i="2"/>
  <c r="Y142" i="2"/>
  <c r="V142" i="2"/>
  <c r="S142" i="2"/>
  <c r="P142" i="2"/>
  <c r="M142" i="2"/>
  <c r="J142" i="2"/>
  <c r="G142" i="2"/>
  <c r="C142" i="2"/>
  <c r="B142" i="2"/>
  <c r="AB141" i="2"/>
  <c r="Y141" i="2"/>
  <c r="V141" i="2"/>
  <c r="S141" i="2"/>
  <c r="P141" i="2"/>
  <c r="M141" i="2"/>
  <c r="J141" i="2"/>
  <c r="G141" i="2"/>
  <c r="C141" i="2"/>
  <c r="B141" i="2"/>
  <c r="AB140" i="2"/>
  <c r="Y140" i="2"/>
  <c r="V140" i="2"/>
  <c r="S140" i="2"/>
  <c r="P140" i="2"/>
  <c r="M140" i="2"/>
  <c r="J140" i="2"/>
  <c r="G140" i="2"/>
  <c r="C140" i="2"/>
  <c r="B140" i="2"/>
  <c r="AA139" i="2"/>
  <c r="Z139" i="2"/>
  <c r="Z138" i="2" s="1"/>
  <c r="X139" i="2"/>
  <c r="W139" i="2"/>
  <c r="U139" i="2"/>
  <c r="T139" i="2"/>
  <c r="T138" i="2" s="1"/>
  <c r="R139" i="2"/>
  <c r="Q139" i="2"/>
  <c r="O139" i="2"/>
  <c r="N139" i="2"/>
  <c r="L139" i="2"/>
  <c r="K139" i="2"/>
  <c r="I139" i="2"/>
  <c r="H139" i="2"/>
  <c r="F139" i="2"/>
  <c r="E139" i="2"/>
  <c r="AB137" i="2"/>
  <c r="Y137" i="2"/>
  <c r="V137" i="2"/>
  <c r="S137" i="2"/>
  <c r="P137" i="2"/>
  <c r="M137" i="2"/>
  <c r="J137" i="2"/>
  <c r="G137" i="2"/>
  <c r="C137" i="2"/>
  <c r="B137" i="2"/>
  <c r="AB136" i="2"/>
  <c r="Y136" i="2"/>
  <c r="V136" i="2"/>
  <c r="S136" i="2"/>
  <c r="P136" i="2"/>
  <c r="M136" i="2"/>
  <c r="J136" i="2"/>
  <c r="G136" i="2"/>
  <c r="C136" i="2"/>
  <c r="B136" i="2"/>
  <c r="AB135" i="2"/>
  <c r="Y135" i="2"/>
  <c r="V135" i="2"/>
  <c r="S135" i="2"/>
  <c r="P135" i="2"/>
  <c r="M135" i="2"/>
  <c r="J135" i="2"/>
  <c r="G135" i="2"/>
  <c r="C135" i="2"/>
  <c r="B135" i="2"/>
  <c r="AB134" i="2"/>
  <c r="Y134" i="2"/>
  <c r="V134" i="2"/>
  <c r="S134" i="2"/>
  <c r="P134" i="2"/>
  <c r="M134" i="2"/>
  <c r="J134" i="2"/>
  <c r="G134" i="2"/>
  <c r="C134" i="2"/>
  <c r="B134" i="2"/>
  <c r="AB133" i="2"/>
  <c r="Y133" i="2"/>
  <c r="V133" i="2"/>
  <c r="S133" i="2"/>
  <c r="P133" i="2"/>
  <c r="M133" i="2"/>
  <c r="J133" i="2"/>
  <c r="G133" i="2"/>
  <c r="C133" i="2"/>
  <c r="B133" i="2"/>
  <c r="AA132" i="2"/>
  <c r="Z132" i="2"/>
  <c r="X132" i="2"/>
  <c r="W132" i="2"/>
  <c r="U132" i="2"/>
  <c r="T132" i="2"/>
  <c r="R132" i="2"/>
  <c r="Q132" i="2"/>
  <c r="O132" i="2"/>
  <c r="N132" i="2"/>
  <c r="L132" i="2"/>
  <c r="K132" i="2"/>
  <c r="I132" i="2"/>
  <c r="H132" i="2"/>
  <c r="F132" i="2"/>
  <c r="E132" i="2"/>
  <c r="AB131" i="2"/>
  <c r="Y131" i="2"/>
  <c r="V131" i="2"/>
  <c r="S131" i="2"/>
  <c r="P131" i="2"/>
  <c r="M131" i="2"/>
  <c r="J131" i="2"/>
  <c r="G131" i="2"/>
  <c r="C131" i="2"/>
  <c r="B131" i="2"/>
  <c r="AB130" i="2"/>
  <c r="Y130" i="2"/>
  <c r="V130" i="2"/>
  <c r="S130" i="2"/>
  <c r="M130" i="2"/>
  <c r="J130" i="2"/>
  <c r="G130" i="2"/>
  <c r="C130" i="2"/>
  <c r="B130" i="2"/>
  <c r="AB129" i="2"/>
  <c r="Y129" i="2"/>
  <c r="V129" i="2"/>
  <c r="S129" i="2"/>
  <c r="M129" i="2"/>
  <c r="J129" i="2"/>
  <c r="G129" i="2"/>
  <c r="C129" i="2"/>
  <c r="B129" i="2"/>
  <c r="AB128" i="2"/>
  <c r="Y128" i="2"/>
  <c r="V128" i="2"/>
  <c r="S128" i="2"/>
  <c r="P128" i="2"/>
  <c r="M128" i="2"/>
  <c r="J128" i="2"/>
  <c r="G128" i="2"/>
  <c r="C128" i="2"/>
  <c r="B128" i="2"/>
  <c r="AB127" i="2"/>
  <c r="Y127" i="2"/>
  <c r="V127" i="2"/>
  <c r="S127" i="2"/>
  <c r="P127" i="2"/>
  <c r="M127" i="2"/>
  <c r="J127" i="2"/>
  <c r="G127" i="2"/>
  <c r="C127" i="2"/>
  <c r="B127" i="2"/>
  <c r="AB126" i="2"/>
  <c r="Y126" i="2"/>
  <c r="V126" i="2"/>
  <c r="S126" i="2"/>
  <c r="P126" i="2"/>
  <c r="M126" i="2"/>
  <c r="J126" i="2"/>
  <c r="G126" i="2"/>
  <c r="C126" i="2"/>
  <c r="B126" i="2"/>
  <c r="AB125" i="2"/>
  <c r="Y125" i="2"/>
  <c r="V125" i="2"/>
  <c r="R125" i="2"/>
  <c r="Q125" i="2"/>
  <c r="S125" i="2" s="1"/>
  <c r="P125" i="2"/>
  <c r="M125" i="2"/>
  <c r="J125" i="2"/>
  <c r="G125" i="2"/>
  <c r="C125" i="2"/>
  <c r="AB124" i="2"/>
  <c r="Y124" i="2"/>
  <c r="V124" i="2"/>
  <c r="S124" i="2"/>
  <c r="P124" i="2"/>
  <c r="M124" i="2"/>
  <c r="J124" i="2"/>
  <c r="G124" i="2"/>
  <c r="C124" i="2"/>
  <c r="B124" i="2"/>
  <c r="AB123" i="2"/>
  <c r="Y123" i="2"/>
  <c r="V123" i="2"/>
  <c r="S123" i="2"/>
  <c r="P123" i="2"/>
  <c r="M123" i="2"/>
  <c r="J123" i="2"/>
  <c r="G123" i="2"/>
  <c r="C123" i="2"/>
  <c r="B123" i="2"/>
  <c r="AB122" i="2"/>
  <c r="Y122" i="2"/>
  <c r="V122" i="2"/>
  <c r="S122" i="2"/>
  <c r="P122" i="2"/>
  <c r="M122" i="2"/>
  <c r="J122" i="2"/>
  <c r="G122" i="2"/>
  <c r="C122" i="2"/>
  <c r="B122" i="2"/>
  <c r="AB121" i="2"/>
  <c r="Y121" i="2"/>
  <c r="V121" i="2"/>
  <c r="S121" i="2"/>
  <c r="P121" i="2"/>
  <c r="L121" i="2"/>
  <c r="L119" i="2" s="1"/>
  <c r="J121" i="2"/>
  <c r="G121" i="2"/>
  <c r="B121" i="2"/>
  <c r="AB120" i="2"/>
  <c r="Y120" i="2"/>
  <c r="V120" i="2"/>
  <c r="S120" i="2"/>
  <c r="P120" i="2"/>
  <c r="M120" i="2"/>
  <c r="J120" i="2"/>
  <c r="G120" i="2"/>
  <c r="C120" i="2"/>
  <c r="B120" i="2"/>
  <c r="AA119" i="2"/>
  <c r="Z119" i="2"/>
  <c r="X119" i="2"/>
  <c r="W119" i="2"/>
  <c r="U119" i="2"/>
  <c r="T119" i="2"/>
  <c r="R119" i="2"/>
  <c r="O119" i="2"/>
  <c r="N119" i="2"/>
  <c r="K119" i="2"/>
  <c r="I119" i="2"/>
  <c r="H119" i="2"/>
  <c r="G119" i="2"/>
  <c r="AB118" i="2"/>
  <c r="Y118" i="2"/>
  <c r="V118" i="2"/>
  <c r="S118" i="2"/>
  <c r="P118" i="2"/>
  <c r="M118" i="2"/>
  <c r="J118" i="2"/>
  <c r="G118" i="2"/>
  <c r="C118" i="2"/>
  <c r="B118" i="2"/>
  <c r="AB117" i="2"/>
  <c r="Y117" i="2"/>
  <c r="V117" i="2"/>
  <c r="S117" i="2"/>
  <c r="P117" i="2"/>
  <c r="M117" i="2"/>
  <c r="J117" i="2"/>
  <c r="G117" i="2"/>
  <c r="C117" i="2"/>
  <c r="B117" i="2"/>
  <c r="AA116" i="2"/>
  <c r="Z116" i="2"/>
  <c r="X116" i="2"/>
  <c r="W116" i="2"/>
  <c r="U116" i="2"/>
  <c r="T116" i="2"/>
  <c r="R116" i="2"/>
  <c r="Q116" i="2"/>
  <c r="O116" i="2"/>
  <c r="N116" i="2"/>
  <c r="L116" i="2"/>
  <c r="K116" i="2"/>
  <c r="I116" i="2"/>
  <c r="H116" i="2"/>
  <c r="F116" i="2"/>
  <c r="E116" i="2"/>
  <c r="AB115" i="2"/>
  <c r="Y115" i="2"/>
  <c r="V115" i="2"/>
  <c r="S115" i="2"/>
  <c r="P115" i="2"/>
  <c r="M115" i="2"/>
  <c r="J115" i="2"/>
  <c r="G115" i="2"/>
  <c r="C115" i="2"/>
  <c r="B115" i="2"/>
  <c r="AB114" i="2"/>
  <c r="Y114" i="2"/>
  <c r="V114" i="2"/>
  <c r="S114" i="2"/>
  <c r="P114" i="2"/>
  <c r="M114" i="2"/>
  <c r="J114" i="2"/>
  <c r="G114" i="2"/>
  <c r="C114" i="2"/>
  <c r="B114" i="2"/>
  <c r="AB113" i="2"/>
  <c r="Y113" i="2"/>
  <c r="V113" i="2"/>
  <c r="S113" i="2"/>
  <c r="P113" i="2"/>
  <c r="L113" i="2"/>
  <c r="M113" i="2" s="1"/>
  <c r="K113" i="2"/>
  <c r="K105" i="2" s="1"/>
  <c r="J113" i="2"/>
  <c r="G113" i="2"/>
  <c r="C113" i="2"/>
  <c r="B113" i="2"/>
  <c r="AB112" i="2"/>
  <c r="Y112" i="2"/>
  <c r="V112" i="2"/>
  <c r="S112" i="2"/>
  <c r="P112" i="2"/>
  <c r="M112" i="2"/>
  <c r="J112" i="2"/>
  <c r="G112" i="2"/>
  <c r="C112" i="2"/>
  <c r="B112" i="2"/>
  <c r="AB111" i="2"/>
  <c r="Y111" i="2"/>
  <c r="V111" i="2"/>
  <c r="S111" i="2"/>
  <c r="P111" i="2"/>
  <c r="M111" i="2"/>
  <c r="J111" i="2"/>
  <c r="G111" i="2"/>
  <c r="C111" i="2"/>
  <c r="B111" i="2"/>
  <c r="AB110" i="2"/>
  <c r="Y110" i="2"/>
  <c r="V110" i="2"/>
  <c r="S110" i="2"/>
  <c r="P110" i="2"/>
  <c r="M110" i="2"/>
  <c r="J110" i="2"/>
  <c r="G110" i="2"/>
  <c r="C110" i="2"/>
  <c r="B110" i="2"/>
  <c r="AB109" i="2"/>
  <c r="Y109" i="2"/>
  <c r="V109" i="2"/>
  <c r="S109" i="2"/>
  <c r="P109" i="2"/>
  <c r="M109" i="2"/>
  <c r="J109" i="2"/>
  <c r="G109" i="2"/>
  <c r="C109" i="2"/>
  <c r="B109" i="2"/>
  <c r="AB108" i="2"/>
  <c r="Y108" i="2"/>
  <c r="V108" i="2"/>
  <c r="S108" i="2"/>
  <c r="P108" i="2"/>
  <c r="M108" i="2"/>
  <c r="J108" i="2"/>
  <c r="G108" i="2"/>
  <c r="C108" i="2"/>
  <c r="B108" i="2"/>
  <c r="AB107" i="2"/>
  <c r="Y107" i="2"/>
  <c r="V107" i="2"/>
  <c r="S107" i="2"/>
  <c r="P107" i="2"/>
  <c r="M107" i="2"/>
  <c r="J107" i="2"/>
  <c r="G107" i="2"/>
  <c r="C107" i="2"/>
  <c r="B107" i="2"/>
  <c r="AB106" i="2"/>
  <c r="Y106" i="2"/>
  <c r="V106" i="2"/>
  <c r="S106" i="2"/>
  <c r="P106" i="2"/>
  <c r="M106" i="2"/>
  <c r="J106" i="2"/>
  <c r="G106" i="2"/>
  <c r="C106" i="2"/>
  <c r="B106" i="2"/>
  <c r="AA105" i="2"/>
  <c r="Z105" i="2"/>
  <c r="X105" i="2"/>
  <c r="W105" i="2"/>
  <c r="U105" i="2"/>
  <c r="T105" i="2"/>
  <c r="R105" i="2"/>
  <c r="Q105" i="2"/>
  <c r="O105" i="2"/>
  <c r="N105" i="2"/>
  <c r="I105" i="2"/>
  <c r="H105" i="2"/>
  <c r="F105" i="2"/>
  <c r="E105" i="2"/>
  <c r="AB103" i="2"/>
  <c r="Y103" i="2"/>
  <c r="U103" i="2"/>
  <c r="T103" i="2"/>
  <c r="S103" i="2"/>
  <c r="P103" i="2"/>
  <c r="M103" i="2"/>
  <c r="J103" i="2"/>
  <c r="G103" i="2"/>
  <c r="C103" i="2"/>
  <c r="AB102" i="2"/>
  <c r="Y102" i="2"/>
  <c r="V102" i="2"/>
  <c r="S102" i="2"/>
  <c r="P102" i="2"/>
  <c r="M102" i="2"/>
  <c r="J102" i="2"/>
  <c r="G102" i="2"/>
  <c r="C102" i="2"/>
  <c r="B102" i="2"/>
  <c r="AB101" i="2"/>
  <c r="Y101" i="2"/>
  <c r="V101" i="2"/>
  <c r="S101" i="2"/>
  <c r="P101" i="2"/>
  <c r="M101" i="2"/>
  <c r="J101" i="2"/>
  <c r="G101" i="2"/>
  <c r="C101" i="2"/>
  <c r="B101" i="2"/>
  <c r="AA100" i="2"/>
  <c r="Z100" i="2"/>
  <c r="X100" i="2"/>
  <c r="W100" i="2"/>
  <c r="R100" i="2"/>
  <c r="Q100" i="2"/>
  <c r="O100" i="2"/>
  <c r="N100" i="2"/>
  <c r="L100" i="2"/>
  <c r="K100" i="2"/>
  <c r="I100" i="2"/>
  <c r="H100" i="2"/>
  <c r="F100" i="2"/>
  <c r="E100" i="2"/>
  <c r="AB99" i="2"/>
  <c r="Y99" i="2"/>
  <c r="V99" i="2"/>
  <c r="S99" i="2"/>
  <c r="P99" i="2"/>
  <c r="M99" i="2"/>
  <c r="J99" i="2"/>
  <c r="G99" i="2"/>
  <c r="C99" i="2"/>
  <c r="B99" i="2"/>
  <c r="AB98" i="2"/>
  <c r="Y98" i="2"/>
  <c r="V98" i="2"/>
  <c r="S98" i="2"/>
  <c r="P98" i="2"/>
  <c r="L98" i="2"/>
  <c r="K98" i="2"/>
  <c r="J98" i="2"/>
  <c r="G98" i="2"/>
  <c r="AB97" i="2"/>
  <c r="Y97" i="2"/>
  <c r="V97" i="2"/>
  <c r="S97" i="2"/>
  <c r="P97" i="2"/>
  <c r="M97" i="2"/>
  <c r="J97" i="2"/>
  <c r="G97" i="2"/>
  <c r="C97" i="2"/>
  <c r="B97" i="2"/>
  <c r="AB96" i="2"/>
  <c r="Y96" i="2"/>
  <c r="V96" i="2"/>
  <c r="R96" i="2"/>
  <c r="C96" i="2" s="1"/>
  <c r="Q96" i="2"/>
  <c r="P96" i="2"/>
  <c r="M96" i="2"/>
  <c r="J96" i="2"/>
  <c r="G96" i="2"/>
  <c r="AA95" i="2"/>
  <c r="Z95" i="2"/>
  <c r="X95" i="2"/>
  <c r="W95" i="2"/>
  <c r="U95" i="2"/>
  <c r="T95" i="2"/>
  <c r="R95" i="2"/>
  <c r="O95" i="2"/>
  <c r="N95" i="2"/>
  <c r="I95" i="2"/>
  <c r="H95" i="2"/>
  <c r="F95" i="2"/>
  <c r="E95" i="2"/>
  <c r="AB94" i="2"/>
  <c r="Y94" i="2"/>
  <c r="V94" i="2"/>
  <c r="S94" i="2"/>
  <c r="P94" i="2"/>
  <c r="L94" i="2"/>
  <c r="K94" i="2"/>
  <c r="B94" i="2" s="1"/>
  <c r="J94" i="2"/>
  <c r="G94" i="2"/>
  <c r="AA93" i="2"/>
  <c r="Z93" i="2"/>
  <c r="X93" i="2"/>
  <c r="W93" i="2"/>
  <c r="U93" i="2"/>
  <c r="T93" i="2"/>
  <c r="R93" i="2"/>
  <c r="Q93" i="2"/>
  <c r="O93" i="2"/>
  <c r="N93" i="2"/>
  <c r="I93" i="2"/>
  <c r="H93" i="2"/>
  <c r="F93" i="2"/>
  <c r="E93" i="2"/>
  <c r="AB91" i="2"/>
  <c r="Y91" i="2"/>
  <c r="V91" i="2"/>
  <c r="S91" i="2"/>
  <c r="P91" i="2"/>
  <c r="M91" i="2"/>
  <c r="J91" i="2"/>
  <c r="G91" i="2"/>
  <c r="C91" i="2"/>
  <c r="B91" i="2"/>
  <c r="H90" i="2"/>
  <c r="AA90" i="2"/>
  <c r="Z90" i="2"/>
  <c r="X90" i="2"/>
  <c r="W90" i="2"/>
  <c r="U90" i="2"/>
  <c r="T90" i="2"/>
  <c r="R90" i="2"/>
  <c r="Q90" i="2"/>
  <c r="O90" i="2"/>
  <c r="N90" i="2"/>
  <c r="L90" i="2"/>
  <c r="K90" i="2"/>
  <c r="F90" i="2"/>
  <c r="E90" i="2"/>
  <c r="AB89" i="2"/>
  <c r="Y89" i="2"/>
  <c r="V89" i="2"/>
  <c r="S89" i="2"/>
  <c r="P89" i="2"/>
  <c r="M89" i="2"/>
  <c r="J89" i="2"/>
  <c r="G89" i="2"/>
  <c r="C89" i="2"/>
  <c r="B89" i="2"/>
  <c r="AA88" i="2"/>
  <c r="Z88" i="2"/>
  <c r="X88" i="2"/>
  <c r="W88" i="2"/>
  <c r="U88" i="2"/>
  <c r="T88" i="2"/>
  <c r="R88" i="2"/>
  <c r="Q88" i="2"/>
  <c r="O88" i="2"/>
  <c r="N88" i="2"/>
  <c r="L88" i="2"/>
  <c r="K88" i="2"/>
  <c r="I88" i="2"/>
  <c r="H88" i="2"/>
  <c r="F88" i="2"/>
  <c r="E88" i="2"/>
  <c r="AB87" i="2"/>
  <c r="Y87" i="2"/>
  <c r="V87" i="2"/>
  <c r="S87" i="2"/>
  <c r="P87" i="2"/>
  <c r="M87" i="2"/>
  <c r="J87" i="2"/>
  <c r="G87" i="2"/>
  <c r="C87" i="2"/>
  <c r="B87" i="2"/>
  <c r="AB86" i="2"/>
  <c r="Y86" i="2"/>
  <c r="V86" i="2"/>
  <c r="S86" i="2"/>
  <c r="P86" i="2"/>
  <c r="M86" i="2"/>
  <c r="J86" i="2"/>
  <c r="G86" i="2"/>
  <c r="C86" i="2"/>
  <c r="B86" i="2"/>
  <c r="AB85" i="2"/>
  <c r="Y85" i="2"/>
  <c r="V85" i="2"/>
  <c r="S85" i="2"/>
  <c r="P85" i="2"/>
  <c r="M85" i="2"/>
  <c r="J85" i="2"/>
  <c r="G85" i="2"/>
  <c r="C85" i="2"/>
  <c r="B85" i="2"/>
  <c r="AA84" i="2"/>
  <c r="Z84" i="2"/>
  <c r="X84" i="2"/>
  <c r="W84" i="2"/>
  <c r="U84" i="2"/>
  <c r="T84" i="2"/>
  <c r="R84" i="2"/>
  <c r="Q84" i="2"/>
  <c r="O84" i="2"/>
  <c r="N84" i="2"/>
  <c r="L84" i="2"/>
  <c r="K84" i="2"/>
  <c r="I84" i="2"/>
  <c r="H84" i="2"/>
  <c r="F84" i="2"/>
  <c r="E84" i="2"/>
  <c r="AB81" i="2"/>
  <c r="Y81" i="2"/>
  <c r="V81" i="2"/>
  <c r="S81" i="2"/>
  <c r="P81" i="2"/>
  <c r="M81" i="2"/>
  <c r="J81" i="2"/>
  <c r="G81" i="2"/>
  <c r="C81" i="2"/>
  <c r="B81" i="2"/>
  <c r="AA80" i="2"/>
  <c r="Z80" i="2"/>
  <c r="Z79" i="2" s="1"/>
  <c r="X80" i="2"/>
  <c r="W80" i="2"/>
  <c r="W79" i="2" s="1"/>
  <c r="U80" i="2"/>
  <c r="T80" i="2"/>
  <c r="T79" i="2" s="1"/>
  <c r="R80" i="2"/>
  <c r="R79" i="2" s="1"/>
  <c r="Q80" i="2"/>
  <c r="Q79" i="2" s="1"/>
  <c r="O80" i="2"/>
  <c r="N80" i="2"/>
  <c r="N79" i="2" s="1"/>
  <c r="L80" i="2"/>
  <c r="K80" i="2"/>
  <c r="K79" i="2" s="1"/>
  <c r="I80" i="2"/>
  <c r="I79" i="2" s="1"/>
  <c r="H80" i="2"/>
  <c r="F80" i="2"/>
  <c r="F79" i="2" s="1"/>
  <c r="E80" i="2"/>
  <c r="E79" i="2" s="1"/>
  <c r="AB78" i="2"/>
  <c r="Y78" i="2"/>
  <c r="V78" i="2"/>
  <c r="S78" i="2"/>
  <c r="P78" i="2"/>
  <c r="M78" i="2"/>
  <c r="J78" i="2"/>
  <c r="G78" i="2"/>
  <c r="C78" i="2"/>
  <c r="B78" i="2"/>
  <c r="AB77" i="2"/>
  <c r="Y77" i="2"/>
  <c r="V77" i="2"/>
  <c r="S77" i="2"/>
  <c r="P77" i="2"/>
  <c r="M77" i="2"/>
  <c r="J77" i="2"/>
  <c r="G77" i="2"/>
  <c r="C77" i="2"/>
  <c r="B77" i="2"/>
  <c r="AB76" i="2"/>
  <c r="Y76" i="2"/>
  <c r="V76" i="2"/>
  <c r="S76" i="2"/>
  <c r="P76" i="2"/>
  <c r="M76" i="2"/>
  <c r="J76" i="2"/>
  <c r="G76" i="2"/>
  <c r="C76" i="2"/>
  <c r="B76" i="2"/>
  <c r="AB75" i="2"/>
  <c r="Y75" i="2"/>
  <c r="V75" i="2"/>
  <c r="S75" i="2"/>
  <c r="P75" i="2"/>
  <c r="M75" i="2"/>
  <c r="J75" i="2"/>
  <c r="G75" i="2"/>
  <c r="C75" i="2"/>
  <c r="B75" i="2"/>
  <c r="AB74" i="2"/>
  <c r="Y74" i="2"/>
  <c r="V74" i="2"/>
  <c r="S74" i="2"/>
  <c r="P74" i="2"/>
  <c r="M74" i="2"/>
  <c r="J74" i="2"/>
  <c r="G74" i="2"/>
  <c r="C74" i="2"/>
  <c r="B74" i="2"/>
  <c r="AB73" i="2"/>
  <c r="Y73" i="2"/>
  <c r="V73" i="2"/>
  <c r="S73" i="2"/>
  <c r="P73" i="2"/>
  <c r="M73" i="2"/>
  <c r="J73" i="2"/>
  <c r="G73" i="2"/>
  <c r="C73" i="2"/>
  <c r="B73" i="2"/>
  <c r="AB72" i="2"/>
  <c r="Y72" i="2"/>
  <c r="V72" i="2"/>
  <c r="S72" i="2"/>
  <c r="P72" i="2"/>
  <c r="M72" i="2"/>
  <c r="J72" i="2"/>
  <c r="G72" i="2"/>
  <c r="C72" i="2"/>
  <c r="B72" i="2"/>
  <c r="AB71" i="2"/>
  <c r="Y71" i="2"/>
  <c r="V71" i="2"/>
  <c r="S71" i="2"/>
  <c r="P71" i="2"/>
  <c r="M71" i="2"/>
  <c r="J71" i="2"/>
  <c r="G71" i="2"/>
  <c r="C71" i="2"/>
  <c r="B71" i="2"/>
  <c r="K69" i="2"/>
  <c r="K68" i="2" s="1"/>
  <c r="AB70" i="2"/>
  <c r="Y70" i="2"/>
  <c r="V70" i="2"/>
  <c r="S70" i="2"/>
  <c r="P70" i="2"/>
  <c r="M70" i="2"/>
  <c r="J70" i="2"/>
  <c r="G70" i="2"/>
  <c r="C70" i="2"/>
  <c r="B70" i="2"/>
  <c r="AA69" i="2"/>
  <c r="Z69" i="2"/>
  <c r="Z68" i="2" s="1"/>
  <c r="X69" i="2"/>
  <c r="W69" i="2"/>
  <c r="W68" i="2" s="1"/>
  <c r="U69" i="2"/>
  <c r="T69" i="2"/>
  <c r="T68" i="2" s="1"/>
  <c r="R69" i="2"/>
  <c r="Q69" i="2"/>
  <c r="Q68" i="2" s="1"/>
  <c r="O69" i="2"/>
  <c r="N69" i="2"/>
  <c r="N68" i="2" s="1"/>
  <c r="F69" i="2"/>
  <c r="E69" i="2"/>
  <c r="E68" i="2" s="1"/>
  <c r="AB67" i="2"/>
  <c r="Y67" i="2"/>
  <c r="V67" i="2"/>
  <c r="S67" i="2"/>
  <c r="P67" i="2"/>
  <c r="L67" i="2"/>
  <c r="K67" i="2"/>
  <c r="J67" i="2"/>
  <c r="F67" i="2"/>
  <c r="E67" i="2"/>
  <c r="AB66" i="2"/>
  <c r="Y66" i="2"/>
  <c r="V66" i="2"/>
  <c r="S66" i="2"/>
  <c r="P66" i="2"/>
  <c r="L66" i="2"/>
  <c r="K66" i="2"/>
  <c r="I66" i="2"/>
  <c r="H66" i="2"/>
  <c r="G66" i="2"/>
  <c r="B66" i="2"/>
  <c r="AB65" i="2"/>
  <c r="Y65" i="2"/>
  <c r="V65" i="2"/>
  <c r="S65" i="2"/>
  <c r="P65" i="2"/>
  <c r="M65" i="2"/>
  <c r="J65" i="2"/>
  <c r="G65" i="2"/>
  <c r="C65" i="2"/>
  <c r="B65" i="2"/>
  <c r="AB64" i="2"/>
  <c r="Y64" i="2"/>
  <c r="U64" i="2"/>
  <c r="T64" i="2"/>
  <c r="S64" i="2"/>
  <c r="P64" i="2"/>
  <c r="M64" i="2"/>
  <c r="J64" i="2"/>
  <c r="F64" i="2"/>
  <c r="E64" i="2"/>
  <c r="B64" i="2" s="1"/>
  <c r="AB63" i="2"/>
  <c r="Y63" i="2"/>
  <c r="V63" i="2"/>
  <c r="S63" i="2"/>
  <c r="P63" i="2"/>
  <c r="M63" i="2"/>
  <c r="J63" i="2"/>
  <c r="G63" i="2"/>
  <c r="C63" i="2"/>
  <c r="B63" i="2"/>
  <c r="AB62" i="2"/>
  <c r="Y62" i="2"/>
  <c r="V62" i="2"/>
  <c r="S62" i="2"/>
  <c r="P62" i="2"/>
  <c r="M62" i="2"/>
  <c r="J62" i="2"/>
  <c r="G62" i="2"/>
  <c r="C62" i="2"/>
  <c r="B62" i="2"/>
  <c r="AB61" i="2"/>
  <c r="Y61" i="2"/>
  <c r="U61" i="2"/>
  <c r="T61" i="2"/>
  <c r="S61" i="2"/>
  <c r="P61" i="2"/>
  <c r="M61" i="2"/>
  <c r="J61" i="2"/>
  <c r="G61" i="2"/>
  <c r="AB60" i="2"/>
  <c r="Y60" i="2"/>
  <c r="U60" i="2"/>
  <c r="T60" i="2"/>
  <c r="V60" i="2" s="1"/>
  <c r="S60" i="2"/>
  <c r="P60" i="2"/>
  <c r="M60" i="2"/>
  <c r="J60" i="2"/>
  <c r="F60" i="2"/>
  <c r="E60" i="2"/>
  <c r="AB59" i="2"/>
  <c r="Y59" i="2"/>
  <c r="V59" i="2"/>
  <c r="S59" i="2"/>
  <c r="P59" i="2"/>
  <c r="M59" i="2"/>
  <c r="J59" i="2"/>
  <c r="G59" i="2"/>
  <c r="C59" i="2"/>
  <c r="B59" i="2"/>
  <c r="AB58" i="2"/>
  <c r="Y58" i="2"/>
  <c r="V58" i="2"/>
  <c r="S58" i="2"/>
  <c r="P58" i="2"/>
  <c r="M58" i="2"/>
  <c r="J58" i="2"/>
  <c r="G58" i="2"/>
  <c r="C58" i="2"/>
  <c r="B58" i="2"/>
  <c r="AB57" i="2"/>
  <c r="Y57" i="2"/>
  <c r="V57" i="2"/>
  <c r="S57" i="2"/>
  <c r="P57" i="2"/>
  <c r="L57" i="2"/>
  <c r="K57" i="2"/>
  <c r="J57" i="2"/>
  <c r="G57" i="2"/>
  <c r="C57" i="2"/>
  <c r="B57" i="2"/>
  <c r="AA56" i="2"/>
  <c r="Z56" i="2"/>
  <c r="Z55" i="2" s="1"/>
  <c r="X56" i="2"/>
  <c r="W56" i="2"/>
  <c r="W55" i="2" s="1"/>
  <c r="R56" i="2"/>
  <c r="Q56" i="2"/>
  <c r="Q55" i="2" s="1"/>
  <c r="O56" i="2"/>
  <c r="O55" i="2" s="1"/>
  <c r="N56" i="2"/>
  <c r="N55" i="2" s="1"/>
  <c r="I56" i="2"/>
  <c r="AB54" i="2"/>
  <c r="Y54" i="2"/>
  <c r="V54" i="2"/>
  <c r="S54" i="2"/>
  <c r="P54" i="2"/>
  <c r="M54" i="2"/>
  <c r="J54" i="2"/>
  <c r="G54" i="2"/>
  <c r="C54" i="2"/>
  <c r="B54" i="2"/>
  <c r="AB53" i="2"/>
  <c r="Y53" i="2"/>
  <c r="V53" i="2"/>
  <c r="S53" i="2"/>
  <c r="P53" i="2"/>
  <c r="M53" i="2"/>
  <c r="J53" i="2"/>
  <c r="G53" i="2"/>
  <c r="C53" i="2"/>
  <c r="B53" i="2"/>
  <c r="AB52" i="2"/>
  <c r="Y52" i="2"/>
  <c r="V52" i="2"/>
  <c r="S52" i="2"/>
  <c r="P52" i="2"/>
  <c r="M52" i="2"/>
  <c r="J52" i="2"/>
  <c r="G52" i="2"/>
  <c r="C52" i="2"/>
  <c r="B52" i="2"/>
  <c r="AB51" i="2"/>
  <c r="Y51" i="2"/>
  <c r="V51" i="2"/>
  <c r="S51" i="2"/>
  <c r="P51" i="2"/>
  <c r="M51" i="2"/>
  <c r="J51" i="2"/>
  <c r="G51" i="2"/>
  <c r="C51" i="2"/>
  <c r="B51" i="2"/>
  <c r="AB50" i="2"/>
  <c r="Y50" i="2"/>
  <c r="V50" i="2"/>
  <c r="S50" i="2"/>
  <c r="P50" i="2"/>
  <c r="M50" i="2"/>
  <c r="J50" i="2"/>
  <c r="G50" i="2"/>
  <c r="C50" i="2"/>
  <c r="B50" i="2"/>
  <c r="AB49" i="2"/>
  <c r="Y49" i="2"/>
  <c r="V49" i="2"/>
  <c r="S49" i="2"/>
  <c r="P49" i="2"/>
  <c r="M49" i="2"/>
  <c r="J49" i="2"/>
  <c r="G49" i="2"/>
  <c r="C49" i="2"/>
  <c r="B49" i="2"/>
  <c r="AA48" i="2"/>
  <c r="Z48" i="2"/>
  <c r="Z47" i="2" s="1"/>
  <c r="X48" i="2"/>
  <c r="W48" i="2"/>
  <c r="W47" i="2" s="1"/>
  <c r="U48" i="2"/>
  <c r="T48" i="2"/>
  <c r="T47" i="2" s="1"/>
  <c r="R48" i="2"/>
  <c r="Q48" i="2"/>
  <c r="Q47" i="2" s="1"/>
  <c r="O48" i="2"/>
  <c r="O47" i="2" s="1"/>
  <c r="N48" i="2"/>
  <c r="N47" i="2" s="1"/>
  <c r="L48" i="2"/>
  <c r="K48" i="2"/>
  <c r="K47" i="2" s="1"/>
  <c r="I48" i="2"/>
  <c r="H48" i="2"/>
  <c r="H47" i="2" s="1"/>
  <c r="F48" i="2"/>
  <c r="E48" i="2"/>
  <c r="AA47" i="2"/>
  <c r="AB46" i="2"/>
  <c r="Y46" i="2"/>
  <c r="V46" i="2"/>
  <c r="S46" i="2"/>
  <c r="P46" i="2"/>
  <c r="M46" i="2"/>
  <c r="J46" i="2"/>
  <c r="G46" i="2"/>
  <c r="C46" i="2"/>
  <c r="B46" i="2"/>
  <c r="AB45" i="2"/>
  <c r="Y45" i="2"/>
  <c r="V45" i="2"/>
  <c r="S45" i="2"/>
  <c r="P45" i="2"/>
  <c r="M45" i="2"/>
  <c r="J45" i="2"/>
  <c r="G45" i="2"/>
  <c r="C45" i="2"/>
  <c r="B45" i="2"/>
  <c r="AB44" i="2"/>
  <c r="Y44" i="2"/>
  <c r="V44" i="2"/>
  <c r="R44" i="2"/>
  <c r="Q44" i="2"/>
  <c r="B44" i="2" s="1"/>
  <c r="P44" i="2"/>
  <c r="M44" i="2"/>
  <c r="J44" i="2"/>
  <c r="G44" i="2"/>
  <c r="AA43" i="2"/>
  <c r="Z43" i="2"/>
  <c r="Z42" i="2" s="1"/>
  <c r="X43" i="2"/>
  <c r="W43" i="2"/>
  <c r="W42" i="2" s="1"/>
  <c r="U43" i="2"/>
  <c r="T43" i="2"/>
  <c r="T42" i="2" s="1"/>
  <c r="Q43" i="2"/>
  <c r="Q42" i="2" s="1"/>
  <c r="O43" i="2"/>
  <c r="N43" i="2"/>
  <c r="N42" i="2" s="1"/>
  <c r="L43" i="2"/>
  <c r="L42" i="2" s="1"/>
  <c r="K43" i="2"/>
  <c r="K42" i="2" s="1"/>
  <c r="I43" i="2"/>
  <c r="H43" i="2"/>
  <c r="H42" i="2" s="1"/>
  <c r="F43" i="2"/>
  <c r="E43" i="2"/>
  <c r="AB41" i="2"/>
  <c r="Y41" i="2"/>
  <c r="V41" i="2"/>
  <c r="S41" i="2"/>
  <c r="P41" i="2"/>
  <c r="M41" i="2"/>
  <c r="J41" i="2"/>
  <c r="G41" i="2"/>
  <c r="C41" i="2"/>
  <c r="B41" i="2"/>
  <c r="AB40" i="2"/>
  <c r="Y40" i="2"/>
  <c r="U40" i="2"/>
  <c r="T40" i="2"/>
  <c r="T37" i="2" s="1"/>
  <c r="T36" i="2" s="1"/>
  <c r="S40" i="2"/>
  <c r="P40" i="2"/>
  <c r="M40" i="2"/>
  <c r="J40" i="2"/>
  <c r="F40" i="2"/>
  <c r="E40" i="2"/>
  <c r="AB39" i="2"/>
  <c r="Y39" i="2"/>
  <c r="V39" i="2"/>
  <c r="S39" i="2"/>
  <c r="P39" i="2"/>
  <c r="M39" i="2"/>
  <c r="J39" i="2"/>
  <c r="G39" i="2"/>
  <c r="C39" i="2"/>
  <c r="B39" i="2"/>
  <c r="AA38" i="2"/>
  <c r="AB38" i="2" s="1"/>
  <c r="Z38" i="2"/>
  <c r="Z37" i="2" s="1"/>
  <c r="Z36" i="2" s="1"/>
  <c r="X38" i="2"/>
  <c r="W38" i="2"/>
  <c r="W37" i="2" s="1"/>
  <c r="W36" i="2" s="1"/>
  <c r="V38" i="2"/>
  <c r="S38" i="2"/>
  <c r="P38" i="2"/>
  <c r="M38" i="2"/>
  <c r="J38" i="2"/>
  <c r="G38" i="2"/>
  <c r="U37" i="2"/>
  <c r="R37" i="2"/>
  <c r="R36" i="2" s="1"/>
  <c r="Q37" i="2"/>
  <c r="Q36" i="2" s="1"/>
  <c r="O37" i="2"/>
  <c r="N37" i="2"/>
  <c r="N36" i="2" s="1"/>
  <c r="L37" i="2"/>
  <c r="K37" i="2"/>
  <c r="K36" i="2" s="1"/>
  <c r="I37" i="2"/>
  <c r="H37" i="2"/>
  <c r="H36" i="2" s="1"/>
  <c r="E37" i="2"/>
  <c r="AA35" i="2"/>
  <c r="AA23" i="2" s="1"/>
  <c r="Z35" i="2"/>
  <c r="X35" i="2"/>
  <c r="X23" i="2" s="1"/>
  <c r="W35" i="2"/>
  <c r="W23" i="2" s="1"/>
  <c r="W22" i="2" s="1"/>
  <c r="U35" i="2"/>
  <c r="T35" i="2"/>
  <c r="S35" i="2"/>
  <c r="P35" i="2"/>
  <c r="M35" i="2"/>
  <c r="J35" i="2"/>
  <c r="G35" i="2"/>
  <c r="AB34" i="2"/>
  <c r="Y34" i="2"/>
  <c r="U34" i="2"/>
  <c r="T34" i="2"/>
  <c r="S34" i="2"/>
  <c r="P34" i="2"/>
  <c r="M34" i="2"/>
  <c r="J34" i="2"/>
  <c r="F34" i="2"/>
  <c r="E34" i="2"/>
  <c r="E23" i="2" s="1"/>
  <c r="AB33" i="2"/>
  <c r="Y33" i="2"/>
  <c r="U33" i="2"/>
  <c r="C33" i="2" s="1"/>
  <c r="T33" i="2"/>
  <c r="B33" i="2" s="1"/>
  <c r="S33" i="2"/>
  <c r="P33" i="2"/>
  <c r="M33" i="2"/>
  <c r="J33" i="2"/>
  <c r="G33" i="2"/>
  <c r="AB32" i="2"/>
  <c r="Y32" i="2"/>
  <c r="V32" i="2"/>
  <c r="S32" i="2"/>
  <c r="P32" i="2"/>
  <c r="M32" i="2"/>
  <c r="J32" i="2"/>
  <c r="G32" i="2"/>
  <c r="C32" i="2"/>
  <c r="B32" i="2"/>
  <c r="AB31" i="2"/>
  <c r="Y31" i="2"/>
  <c r="V31" i="2"/>
  <c r="S31" i="2"/>
  <c r="P31" i="2"/>
  <c r="M31" i="2"/>
  <c r="J31" i="2"/>
  <c r="G31" i="2"/>
  <c r="C31" i="2"/>
  <c r="B31" i="2"/>
  <c r="AB30" i="2"/>
  <c r="Y30" i="2"/>
  <c r="V30" i="2"/>
  <c r="S30" i="2"/>
  <c r="P30" i="2"/>
  <c r="M30" i="2"/>
  <c r="J30" i="2"/>
  <c r="G30" i="2"/>
  <c r="C30" i="2"/>
  <c r="B30" i="2"/>
  <c r="AB29" i="2"/>
  <c r="Y29" i="2"/>
  <c r="V29" i="2"/>
  <c r="S29" i="2"/>
  <c r="P29" i="2"/>
  <c r="M29" i="2"/>
  <c r="J29" i="2"/>
  <c r="G29" i="2"/>
  <c r="C29" i="2"/>
  <c r="B29" i="2"/>
  <c r="AB28" i="2"/>
  <c r="Y28" i="2"/>
  <c r="V28" i="2"/>
  <c r="S28" i="2"/>
  <c r="P28" i="2"/>
  <c r="M28" i="2"/>
  <c r="J28" i="2"/>
  <c r="G28" i="2"/>
  <c r="C28" i="2"/>
  <c r="B28" i="2"/>
  <c r="AB27" i="2"/>
  <c r="Y27" i="2"/>
  <c r="V27" i="2"/>
  <c r="S27" i="2"/>
  <c r="P27" i="2"/>
  <c r="M27" i="2"/>
  <c r="J27" i="2"/>
  <c r="G27" i="2"/>
  <c r="C27" i="2"/>
  <c r="B27" i="2"/>
  <c r="AB26" i="2"/>
  <c r="Y26" i="2"/>
  <c r="V26" i="2"/>
  <c r="S26" i="2"/>
  <c r="P26" i="2"/>
  <c r="M26" i="2"/>
  <c r="J26" i="2"/>
  <c r="G26" i="2"/>
  <c r="C26" i="2"/>
  <c r="B26" i="2"/>
  <c r="AB25" i="2"/>
  <c r="Y25" i="2"/>
  <c r="V25" i="2"/>
  <c r="S25" i="2"/>
  <c r="P25" i="2"/>
  <c r="M25" i="2"/>
  <c r="J25" i="2"/>
  <c r="G25" i="2"/>
  <c r="C25" i="2"/>
  <c r="B25" i="2"/>
  <c r="AB24" i="2"/>
  <c r="Y24" i="2"/>
  <c r="V24" i="2"/>
  <c r="S24" i="2"/>
  <c r="P24" i="2"/>
  <c r="M24" i="2"/>
  <c r="J24" i="2"/>
  <c r="G24" i="2"/>
  <c r="C24" i="2"/>
  <c r="B24" i="2"/>
  <c r="Z23" i="2"/>
  <c r="Z22" i="2" s="1"/>
  <c r="U23" i="2"/>
  <c r="T23" i="2"/>
  <c r="T22" i="2" s="1"/>
  <c r="R23" i="2"/>
  <c r="Q23" i="2"/>
  <c r="Q22" i="2" s="1"/>
  <c r="O23" i="2"/>
  <c r="N23" i="2"/>
  <c r="N22" i="2" s="1"/>
  <c r="L23" i="2"/>
  <c r="K23" i="2"/>
  <c r="K22" i="2" s="1"/>
  <c r="I23" i="2"/>
  <c r="H23" i="2"/>
  <c r="H22" i="2" s="1"/>
  <c r="L22" i="2"/>
  <c r="AB21" i="2"/>
  <c r="Y21" i="2"/>
  <c r="V21" i="2"/>
  <c r="S21" i="2"/>
  <c r="P21" i="2"/>
  <c r="M21" i="2"/>
  <c r="I21" i="2"/>
  <c r="I11" i="2" s="1"/>
  <c r="I10" i="2" s="1"/>
  <c r="H21" i="2"/>
  <c r="H11" i="2" s="1"/>
  <c r="G21" i="2"/>
  <c r="AB20" i="2"/>
  <c r="Y20" i="2"/>
  <c r="V20" i="2"/>
  <c r="S20" i="2"/>
  <c r="P20" i="2"/>
  <c r="M20" i="2"/>
  <c r="J20" i="2"/>
  <c r="G20" i="2"/>
  <c r="C20" i="2"/>
  <c r="B20" i="2"/>
  <c r="AB19" i="2"/>
  <c r="Y19" i="2"/>
  <c r="V19" i="2"/>
  <c r="S19" i="2"/>
  <c r="P19" i="2"/>
  <c r="M19" i="2"/>
  <c r="J19" i="2"/>
  <c r="F19" i="2"/>
  <c r="E19" i="2"/>
  <c r="B19" i="2" s="1"/>
  <c r="AB18" i="2"/>
  <c r="Y18" i="2"/>
  <c r="V18" i="2"/>
  <c r="S18" i="2"/>
  <c r="P18" i="2"/>
  <c r="M18" i="2"/>
  <c r="J18" i="2"/>
  <c r="G18" i="2"/>
  <c r="C18" i="2"/>
  <c r="B18" i="2"/>
  <c r="AB17" i="2"/>
  <c r="Y17" i="2"/>
  <c r="V17" i="2"/>
  <c r="S17" i="2"/>
  <c r="P17" i="2"/>
  <c r="L17" i="2"/>
  <c r="M17" i="2" s="1"/>
  <c r="J17" i="2"/>
  <c r="G17" i="2"/>
  <c r="B17" i="2"/>
  <c r="AB16" i="2"/>
  <c r="Y16" i="2"/>
  <c r="V16" i="2"/>
  <c r="S16" i="2"/>
  <c r="P16" i="2"/>
  <c r="M16" i="2"/>
  <c r="J16" i="2"/>
  <c r="G16" i="2"/>
  <c r="C16" i="2"/>
  <c r="B16" i="2"/>
  <c r="AB15" i="2"/>
  <c r="Y15" i="2"/>
  <c r="V15" i="2"/>
  <c r="S15" i="2"/>
  <c r="P15" i="2"/>
  <c r="M15" i="2"/>
  <c r="J15" i="2"/>
  <c r="G15" i="2"/>
  <c r="C15" i="2"/>
  <c r="B15" i="2"/>
  <c r="AB14" i="2"/>
  <c r="Y14" i="2"/>
  <c r="V14" i="2"/>
  <c r="S14" i="2"/>
  <c r="P14" i="2"/>
  <c r="M14" i="2"/>
  <c r="J14" i="2"/>
  <c r="G14" i="2"/>
  <c r="C14" i="2"/>
  <c r="B14" i="2"/>
  <c r="AB13" i="2"/>
  <c r="Y13" i="2"/>
  <c r="V13" i="2"/>
  <c r="S13" i="2"/>
  <c r="P13" i="2"/>
  <c r="M13" i="2"/>
  <c r="J13" i="2"/>
  <c r="G13" i="2"/>
  <c r="C13" i="2"/>
  <c r="B13" i="2"/>
  <c r="AB12" i="2"/>
  <c r="Y12" i="2"/>
  <c r="V12" i="2"/>
  <c r="S12" i="2"/>
  <c r="P12" i="2"/>
  <c r="M12" i="2"/>
  <c r="J12" i="2"/>
  <c r="G12" i="2"/>
  <c r="C12" i="2"/>
  <c r="B12" i="2"/>
  <c r="AA11" i="2"/>
  <c r="Z11" i="2"/>
  <c r="Z10" i="2" s="1"/>
  <c r="X11" i="2"/>
  <c r="W11" i="2"/>
  <c r="W10" i="2" s="1"/>
  <c r="U11" i="2"/>
  <c r="U10" i="2" s="1"/>
  <c r="T11" i="2"/>
  <c r="T10" i="2" s="1"/>
  <c r="R11" i="2"/>
  <c r="Q11" i="2"/>
  <c r="Q10" i="2" s="1"/>
  <c r="O11" i="2"/>
  <c r="N11" i="2"/>
  <c r="N10" i="2" s="1"/>
  <c r="K11" i="2"/>
  <c r="K10" i="2" s="1"/>
  <c r="F11" i="2"/>
  <c r="F142" i="1"/>
  <c r="G141" i="1" s="1"/>
  <c r="F137" i="1"/>
  <c r="F133" i="1"/>
  <c r="F126" i="1"/>
  <c r="F122" i="1"/>
  <c r="G117" i="1"/>
  <c r="F114" i="1"/>
  <c r="G113" i="1" s="1"/>
  <c r="F104" i="1"/>
  <c r="G103" i="1" s="1"/>
  <c r="G109" i="1" s="1"/>
  <c r="F95" i="1"/>
  <c r="G94" i="1" s="1"/>
  <c r="F90" i="1"/>
  <c r="G88" i="1" s="1"/>
  <c r="G84" i="1"/>
  <c r="G80" i="1"/>
  <c r="F71" i="1"/>
  <c r="F70" i="1"/>
  <c r="G69" i="1"/>
  <c r="F69" i="1" s="1"/>
  <c r="F67" i="1"/>
  <c r="F66" i="1"/>
  <c r="F65" i="1"/>
  <c r="G64" i="1"/>
  <c r="F64" i="1" s="1"/>
  <c r="F63" i="1"/>
  <c r="G62" i="1"/>
  <c r="F62" i="1" s="1"/>
  <c r="F55" i="1"/>
  <c r="F54" i="1"/>
  <c r="F53" i="1"/>
  <c r="G52" i="1"/>
  <c r="F52" i="1" s="1"/>
  <c r="F51" i="1"/>
  <c r="G50" i="1"/>
  <c r="F50" i="1" s="1"/>
  <c r="F49" i="1"/>
  <c r="G48" i="1"/>
  <c r="F48" i="1" s="1"/>
  <c r="F42" i="1"/>
  <c r="G41" i="1"/>
  <c r="F41" i="1" s="1"/>
  <c r="F39" i="1"/>
  <c r="G38" i="1"/>
  <c r="G37" i="1" s="1"/>
  <c r="F37" i="1" s="1"/>
  <c r="F36" i="1"/>
  <c r="G35" i="1"/>
  <c r="F35" i="1" s="1"/>
  <c r="F34" i="1"/>
  <c r="F33" i="1"/>
  <c r="G32" i="1"/>
  <c r="F32" i="1" s="1"/>
  <c r="F30" i="1"/>
  <c r="G29" i="1"/>
  <c r="F29" i="1" s="1"/>
  <c r="F28" i="1"/>
  <c r="G27" i="1"/>
  <c r="F27" i="1" s="1"/>
  <c r="G120" i="1" l="1"/>
  <c r="L255" i="2"/>
  <c r="J187" i="2"/>
  <c r="P187" i="2"/>
  <c r="G194" i="2"/>
  <c r="S194" i="2"/>
  <c r="AB80" i="2"/>
  <c r="C84" i="2"/>
  <c r="S84" i="2"/>
  <c r="G93" i="2"/>
  <c r="V93" i="2"/>
  <c r="G95" i="2"/>
  <c r="K104" i="2"/>
  <c r="T104" i="2"/>
  <c r="G143" i="2"/>
  <c r="M143" i="2"/>
  <c r="G155" i="2"/>
  <c r="M155" i="2"/>
  <c r="V155" i="2"/>
  <c r="K154" i="2"/>
  <c r="G183" i="2"/>
  <c r="V197" i="2"/>
  <c r="T83" i="2"/>
  <c r="Z83" i="2"/>
  <c r="P224" i="2"/>
  <c r="V224" i="2"/>
  <c r="J240" i="2"/>
  <c r="B214" i="2"/>
  <c r="T56" i="2"/>
  <c r="T55" i="2" s="1"/>
  <c r="T9" i="2" s="1"/>
  <c r="AB147" i="2"/>
  <c r="J166" i="2"/>
  <c r="P166" i="2"/>
  <c r="P237" i="2"/>
  <c r="P229" i="2"/>
  <c r="G237" i="2"/>
  <c r="V205" i="2"/>
  <c r="J243" i="2"/>
  <c r="P243" i="2"/>
  <c r="Y246" i="2"/>
  <c r="D63" i="2"/>
  <c r="Y187" i="2"/>
  <c r="P119" i="2"/>
  <c r="D130" i="2"/>
  <c r="D137" i="2"/>
  <c r="G224" i="2"/>
  <c r="Z245" i="2"/>
  <c r="G252" i="2"/>
  <c r="R245" i="2"/>
  <c r="D45" i="2"/>
  <c r="D65" i="2"/>
  <c r="S201" i="2"/>
  <c r="D30" i="2"/>
  <c r="AA104" i="2"/>
  <c r="D114" i="2"/>
  <c r="J116" i="2"/>
  <c r="D169" i="2"/>
  <c r="V237" i="2"/>
  <c r="AB237" i="2"/>
  <c r="J248" i="2"/>
  <c r="H245" i="2"/>
  <c r="P252" i="2"/>
  <c r="J257" i="2"/>
  <c r="X22" i="2"/>
  <c r="Y22" i="2" s="1"/>
  <c r="Y23" i="2"/>
  <c r="F56" i="2"/>
  <c r="G56" i="2" s="1"/>
  <c r="P116" i="2"/>
  <c r="V116" i="2"/>
  <c r="M139" i="2"/>
  <c r="S139" i="2"/>
  <c r="J143" i="2"/>
  <c r="Y143" i="2"/>
  <c r="E138" i="2"/>
  <c r="D159" i="2"/>
  <c r="D163" i="2"/>
  <c r="D168" i="2"/>
  <c r="J194" i="2"/>
  <c r="G214" i="2"/>
  <c r="D214" i="2" s="1"/>
  <c r="D233" i="2"/>
  <c r="D235" i="2"/>
  <c r="C237" i="2"/>
  <c r="Q223" i="2"/>
  <c r="K240" i="2"/>
  <c r="K223" i="2" s="1"/>
  <c r="AB240" i="2"/>
  <c r="V248" i="2"/>
  <c r="J260" i="2"/>
  <c r="P261" i="2"/>
  <c r="AB261" i="2"/>
  <c r="G264" i="2"/>
  <c r="P271" i="2"/>
  <c r="S36" i="2"/>
  <c r="D17" i="2"/>
  <c r="V34" i="2"/>
  <c r="Y35" i="2"/>
  <c r="AB56" i="2"/>
  <c r="I69" i="2"/>
  <c r="I68" i="2" s="1"/>
  <c r="Y95" i="2"/>
  <c r="P100" i="2"/>
  <c r="C35" i="2"/>
  <c r="B61" i="2"/>
  <c r="G79" i="2"/>
  <c r="S79" i="2"/>
  <c r="C88" i="2"/>
  <c r="AB187" i="2"/>
  <c r="J201" i="2"/>
  <c r="V201" i="2"/>
  <c r="S205" i="2"/>
  <c r="S209" i="2"/>
  <c r="S229" i="2"/>
  <c r="Y243" i="2"/>
  <c r="T245" i="2"/>
  <c r="V252" i="2"/>
  <c r="AB252" i="2"/>
  <c r="Y257" i="2"/>
  <c r="V61" i="2"/>
  <c r="D61" i="2" s="1"/>
  <c r="D51" i="2"/>
  <c r="H56" i="2"/>
  <c r="H55" i="2" s="1"/>
  <c r="G67" i="2"/>
  <c r="C67" i="2"/>
  <c r="J88" i="2"/>
  <c r="P90" i="2"/>
  <c r="D118" i="2"/>
  <c r="J119" i="2"/>
  <c r="W104" i="2"/>
  <c r="N104" i="2"/>
  <c r="D133" i="2"/>
  <c r="L138" i="2"/>
  <c r="J147" i="2"/>
  <c r="Y194" i="2"/>
  <c r="B201" i="2"/>
  <c r="M201" i="2"/>
  <c r="J224" i="2"/>
  <c r="M261" i="2"/>
  <c r="O270" i="2"/>
  <c r="P270" i="2" s="1"/>
  <c r="P55" i="2"/>
  <c r="AB11" i="2"/>
  <c r="D13" i="2"/>
  <c r="C17" i="2"/>
  <c r="G19" i="2"/>
  <c r="D19" i="2" s="1"/>
  <c r="D20" i="2"/>
  <c r="J23" i="2"/>
  <c r="S37" i="2"/>
  <c r="Y43" i="2"/>
  <c r="AA55" i="2"/>
  <c r="P56" i="2"/>
  <c r="L56" i="2"/>
  <c r="L55" i="2" s="1"/>
  <c r="M55" i="2" s="1"/>
  <c r="D58" i="2"/>
  <c r="J105" i="2"/>
  <c r="I104" i="2"/>
  <c r="I209" i="2"/>
  <c r="J209" i="2" s="1"/>
  <c r="J216" i="2"/>
  <c r="D12" i="2"/>
  <c r="D18" i="2"/>
  <c r="D27" i="2"/>
  <c r="E56" i="2"/>
  <c r="E55" i="2" s="1"/>
  <c r="Y56" i="2"/>
  <c r="C61" i="2"/>
  <c r="V69" i="2"/>
  <c r="U68" i="2"/>
  <c r="D77" i="2"/>
  <c r="S88" i="2"/>
  <c r="B98" i="2"/>
  <c r="K95" i="2"/>
  <c r="L105" i="2"/>
  <c r="C105" i="2" s="1"/>
  <c r="R104" i="2"/>
  <c r="D108" i="2"/>
  <c r="B116" i="2"/>
  <c r="D125" i="2"/>
  <c r="H154" i="2"/>
  <c r="N154" i="2"/>
  <c r="W154" i="2"/>
  <c r="R223" i="2"/>
  <c r="M257" i="2"/>
  <c r="K256" i="2"/>
  <c r="D26" i="2"/>
  <c r="L11" i="2"/>
  <c r="M11" i="2" s="1"/>
  <c r="S11" i="2"/>
  <c r="M23" i="2"/>
  <c r="S23" i="2"/>
  <c r="G34" i="2"/>
  <c r="AB47" i="2"/>
  <c r="P47" i="2"/>
  <c r="AB48" i="2"/>
  <c r="D52" i="2"/>
  <c r="M67" i="2"/>
  <c r="H69" i="2"/>
  <c r="H68" i="2" s="1"/>
  <c r="J68" i="2" s="1"/>
  <c r="V80" i="2"/>
  <c r="U79" i="2"/>
  <c r="D85" i="2"/>
  <c r="D86" i="2"/>
  <c r="D89" i="2"/>
  <c r="B90" i="2"/>
  <c r="Z92" i="2"/>
  <c r="B103" i="2"/>
  <c r="T100" i="2"/>
  <c r="T92" i="2" s="1"/>
  <c r="H104" i="2"/>
  <c r="D180" i="2"/>
  <c r="M205" i="2"/>
  <c r="D215" i="2"/>
  <c r="G242" i="2"/>
  <c r="C242" i="2"/>
  <c r="G84" i="2"/>
  <c r="F83" i="2"/>
  <c r="S93" i="2"/>
  <c r="R92" i="2"/>
  <c r="D178" i="2"/>
  <c r="B183" i="2"/>
  <c r="D249" i="2"/>
  <c r="K267" i="2"/>
  <c r="K266" i="2" s="1"/>
  <c r="B269" i="2"/>
  <c r="D32" i="2"/>
  <c r="B34" i="2"/>
  <c r="J37" i="2"/>
  <c r="P37" i="2"/>
  <c r="Y38" i="2"/>
  <c r="D38" i="2" s="1"/>
  <c r="V40" i="2"/>
  <c r="G43" i="2"/>
  <c r="M43" i="2"/>
  <c r="G48" i="2"/>
  <c r="M48" i="2"/>
  <c r="S48" i="2"/>
  <c r="Y48" i="2"/>
  <c r="M66" i="2"/>
  <c r="J69" i="2"/>
  <c r="Y69" i="2"/>
  <c r="D73" i="2"/>
  <c r="D81" i="2"/>
  <c r="B84" i="2"/>
  <c r="N83" i="2"/>
  <c r="Y84" i="2"/>
  <c r="AB88" i="2"/>
  <c r="J93" i="2"/>
  <c r="S96" i="2"/>
  <c r="D96" i="2" s="1"/>
  <c r="D99" i="2"/>
  <c r="AB100" i="2"/>
  <c r="B105" i="2"/>
  <c r="D112" i="2"/>
  <c r="D113" i="2"/>
  <c r="M116" i="2"/>
  <c r="Y116" i="2"/>
  <c r="AB119" i="2"/>
  <c r="D127" i="2"/>
  <c r="D141" i="2"/>
  <c r="P147" i="2"/>
  <c r="S160" i="2"/>
  <c r="D160" i="2" s="1"/>
  <c r="V166" i="2"/>
  <c r="S183" i="2"/>
  <c r="Y183" i="2"/>
  <c r="P194" i="2"/>
  <c r="M197" i="2"/>
  <c r="Y197" i="2"/>
  <c r="AB205" i="2"/>
  <c r="D206" i="2"/>
  <c r="B243" i="2"/>
  <c r="X245" i="2"/>
  <c r="D253" i="2"/>
  <c r="J264" i="2"/>
  <c r="V266" i="2"/>
  <c r="S270" i="2"/>
  <c r="D135" i="2"/>
  <c r="D136" i="2"/>
  <c r="T154" i="2"/>
  <c r="D156" i="2"/>
  <c r="Y166" i="2"/>
  <c r="D174" i="2"/>
  <c r="D177" i="2"/>
  <c r="R187" i="2"/>
  <c r="S187" i="2" s="1"/>
  <c r="C188" i="2"/>
  <c r="Y201" i="2"/>
  <c r="B205" i="2"/>
  <c r="Y205" i="2"/>
  <c r="D207" i="2"/>
  <c r="D211" i="2"/>
  <c r="I223" i="2"/>
  <c r="Z223" i="2"/>
  <c r="M246" i="2"/>
  <c r="B267" i="2"/>
  <c r="J267" i="2"/>
  <c r="V267" i="2"/>
  <c r="D272" i="2"/>
  <c r="M90" i="2"/>
  <c r="Y90" i="2"/>
  <c r="N92" i="2"/>
  <c r="Y93" i="2"/>
  <c r="V95" i="2"/>
  <c r="G100" i="2"/>
  <c r="P105" i="2"/>
  <c r="D107" i="2"/>
  <c r="J132" i="2"/>
  <c r="P132" i="2"/>
  <c r="V132" i="2"/>
  <c r="AB132" i="2"/>
  <c r="H138" i="2"/>
  <c r="N138" i="2"/>
  <c r="G147" i="2"/>
  <c r="V147" i="2"/>
  <c r="D151" i="2"/>
  <c r="D152" i="2"/>
  <c r="D161" i="2"/>
  <c r="D165" i="2"/>
  <c r="B166" i="2"/>
  <c r="D192" i="2"/>
  <c r="D200" i="2"/>
  <c r="D225" i="2"/>
  <c r="D226" i="2"/>
  <c r="N223" i="2"/>
  <c r="AB243" i="2"/>
  <c r="N245" i="2"/>
  <c r="D251" i="2"/>
  <c r="T255" i="2"/>
  <c r="D259" i="2"/>
  <c r="D34" i="2"/>
  <c r="V68" i="2"/>
  <c r="Q83" i="2"/>
  <c r="Y139" i="2"/>
  <c r="X138" i="2"/>
  <c r="B23" i="2"/>
  <c r="V23" i="2"/>
  <c r="D31" i="2"/>
  <c r="M37" i="2"/>
  <c r="D50" i="2"/>
  <c r="G60" i="2"/>
  <c r="D60" i="2" s="1"/>
  <c r="D74" i="2"/>
  <c r="G80" i="2"/>
  <c r="M80" i="2"/>
  <c r="J84" i="2"/>
  <c r="P84" i="2"/>
  <c r="G88" i="2"/>
  <c r="M88" i="2"/>
  <c r="G90" i="2"/>
  <c r="S90" i="2"/>
  <c r="P93" i="2"/>
  <c r="D97" i="2"/>
  <c r="D101" i="2"/>
  <c r="G116" i="2"/>
  <c r="AB116" i="2"/>
  <c r="C132" i="2"/>
  <c r="AB155" i="2"/>
  <c r="AA154" i="2"/>
  <c r="E256" i="2"/>
  <c r="B257" i="2"/>
  <c r="P11" i="2"/>
  <c r="Z9" i="2"/>
  <c r="D15" i="2"/>
  <c r="B21" i="2"/>
  <c r="J21" i="2"/>
  <c r="D21" i="2" s="1"/>
  <c r="F23" i="2"/>
  <c r="G23" i="2" s="1"/>
  <c r="AB23" i="2"/>
  <c r="D24" i="2"/>
  <c r="D29" i="2"/>
  <c r="B35" i="2"/>
  <c r="AB35" i="2"/>
  <c r="AA37" i="2"/>
  <c r="AB37" i="2" s="1"/>
  <c r="X42" i="2"/>
  <c r="Y42" i="2" s="1"/>
  <c r="J43" i="2"/>
  <c r="V43" i="2"/>
  <c r="S44" i="2"/>
  <c r="D44" i="2" s="1"/>
  <c r="B48" i="2"/>
  <c r="P48" i="2"/>
  <c r="V48" i="2"/>
  <c r="D49" i="2"/>
  <c r="D54" i="2"/>
  <c r="C60" i="2"/>
  <c r="AB69" i="2"/>
  <c r="D72" i="2"/>
  <c r="D78" i="2"/>
  <c r="C80" i="2"/>
  <c r="B80" i="2"/>
  <c r="S80" i="2"/>
  <c r="Y80" i="2"/>
  <c r="R83" i="2"/>
  <c r="K83" i="2"/>
  <c r="V84" i="2"/>
  <c r="AB84" i="2"/>
  <c r="D87" i="2"/>
  <c r="Y88" i="2"/>
  <c r="I90" i="2"/>
  <c r="J90" i="2" s="1"/>
  <c r="D91" i="2"/>
  <c r="F92" i="2"/>
  <c r="AB93" i="2"/>
  <c r="M94" i="2"/>
  <c r="D94" i="2" s="1"/>
  <c r="AB95" i="2"/>
  <c r="M98" i="2"/>
  <c r="D98" i="2" s="1"/>
  <c r="E104" i="2"/>
  <c r="O104" i="2"/>
  <c r="X104" i="2"/>
  <c r="Y104" i="2" s="1"/>
  <c r="D111" i="2"/>
  <c r="S116" i="2"/>
  <c r="D117" i="2"/>
  <c r="D120" i="2"/>
  <c r="M119" i="2"/>
  <c r="G132" i="2"/>
  <c r="M132" i="2"/>
  <c r="S132" i="2"/>
  <c r="B139" i="2"/>
  <c r="I138" i="2"/>
  <c r="J138" i="2" s="1"/>
  <c r="J139" i="2"/>
  <c r="V139" i="2"/>
  <c r="V143" i="2"/>
  <c r="M166" i="2"/>
  <c r="B197" i="2"/>
  <c r="F223" i="2"/>
  <c r="F245" i="2"/>
  <c r="AA270" i="2"/>
  <c r="AB270" i="2" s="1"/>
  <c r="AB271" i="2"/>
  <c r="V37" i="2"/>
  <c r="D195" i="2"/>
  <c r="N9" i="2"/>
  <c r="Y11" i="2"/>
  <c r="D16" i="2"/>
  <c r="P23" i="2"/>
  <c r="D25" i="2"/>
  <c r="V35" i="2"/>
  <c r="B37" i="2"/>
  <c r="D39" i="2"/>
  <c r="B40" i="2"/>
  <c r="D41" i="2"/>
  <c r="J48" i="2"/>
  <c r="S56" i="2"/>
  <c r="X68" i="2"/>
  <c r="Y68" i="2" s="1"/>
  <c r="Y119" i="2"/>
  <c r="L245" i="2"/>
  <c r="M252" i="2"/>
  <c r="V11" i="2"/>
  <c r="D14" i="2"/>
  <c r="C21" i="2"/>
  <c r="D28" i="2"/>
  <c r="V33" i="2"/>
  <c r="D33" i="2" s="1"/>
  <c r="B38" i="2"/>
  <c r="G40" i="2"/>
  <c r="B43" i="2"/>
  <c r="P43" i="2"/>
  <c r="AB43" i="2"/>
  <c r="D46" i="2"/>
  <c r="D53" i="2"/>
  <c r="M57" i="2"/>
  <c r="D57" i="2" s="1"/>
  <c r="D62" i="2"/>
  <c r="V64" i="2"/>
  <c r="J66" i="2"/>
  <c r="D70" i="2"/>
  <c r="D71" i="2"/>
  <c r="D75" i="2"/>
  <c r="D76" i="2"/>
  <c r="J80" i="2"/>
  <c r="P80" i="2"/>
  <c r="V79" i="2"/>
  <c r="M84" i="2"/>
  <c r="W83" i="2"/>
  <c r="P88" i="2"/>
  <c r="V88" i="2"/>
  <c r="V90" i="2"/>
  <c r="AB90" i="2"/>
  <c r="K93" i="2"/>
  <c r="W92" i="2"/>
  <c r="J95" i="2"/>
  <c r="P95" i="2"/>
  <c r="M100" i="2"/>
  <c r="S100" i="2"/>
  <c r="Y100" i="2"/>
  <c r="D102" i="2"/>
  <c r="V103" i="2"/>
  <c r="D103" i="2" s="1"/>
  <c r="F104" i="2"/>
  <c r="Y105" i="2"/>
  <c r="C121" i="2"/>
  <c r="M121" i="2"/>
  <c r="D121" i="2" s="1"/>
  <c r="D122" i="2"/>
  <c r="D128" i="2"/>
  <c r="C182" i="2"/>
  <c r="S182" i="2"/>
  <c r="D182" i="2" s="1"/>
  <c r="Q255" i="2"/>
  <c r="V264" i="2"/>
  <c r="C264" i="2"/>
  <c r="U263" i="2"/>
  <c r="V263" i="2" s="1"/>
  <c r="P139" i="2"/>
  <c r="D145" i="2"/>
  <c r="M147" i="2"/>
  <c r="Y147" i="2"/>
  <c r="D150" i="2"/>
  <c r="J155" i="2"/>
  <c r="D162" i="2"/>
  <c r="G166" i="2"/>
  <c r="AB166" i="2"/>
  <c r="D167" i="2"/>
  <c r="D172" i="2"/>
  <c r="D176" i="2"/>
  <c r="AB197" i="2"/>
  <c r="D198" i="2"/>
  <c r="D204" i="2"/>
  <c r="J205" i="2"/>
  <c r="D213" i="2"/>
  <c r="S224" i="2"/>
  <c r="T223" i="2"/>
  <c r="S237" i="2"/>
  <c r="S240" i="2"/>
  <c r="V242" i="2"/>
  <c r="G243" i="2"/>
  <c r="P246" i="2"/>
  <c r="G250" i="2"/>
  <c r="D250" i="2" s="1"/>
  <c r="C250" i="2"/>
  <c r="V257" i="2"/>
  <c r="AB257" i="2"/>
  <c r="AA256" i="2"/>
  <c r="AB256" i="2" s="1"/>
  <c r="G261" i="2"/>
  <c r="F260" i="2"/>
  <c r="G260" i="2" s="1"/>
  <c r="S261" i="2"/>
  <c r="J263" i="2"/>
  <c r="Y266" i="2"/>
  <c r="G271" i="2"/>
  <c r="F270" i="2"/>
  <c r="G270" i="2" s="1"/>
  <c r="V105" i="2"/>
  <c r="Z104" i="2"/>
  <c r="D106" i="2"/>
  <c r="D109" i="2"/>
  <c r="D115" i="2"/>
  <c r="V119" i="2"/>
  <c r="D123" i="2"/>
  <c r="D124" i="2"/>
  <c r="D126" i="2"/>
  <c r="B132" i="2"/>
  <c r="Y132" i="2"/>
  <c r="D134" i="2"/>
  <c r="U138" i="2"/>
  <c r="V138" i="2" s="1"/>
  <c r="G139" i="2"/>
  <c r="K138" i="2"/>
  <c r="AB139" i="2"/>
  <c r="D142" i="2"/>
  <c r="P143" i="2"/>
  <c r="AB143" i="2"/>
  <c r="S144" i="2"/>
  <c r="D144" i="2" s="1"/>
  <c r="D149" i="2"/>
  <c r="P155" i="2"/>
  <c r="Y155" i="2"/>
  <c r="D158" i="2"/>
  <c r="R166" i="2"/>
  <c r="S166" i="2" s="1"/>
  <c r="D171" i="2"/>
  <c r="C172" i="2"/>
  <c r="D175" i="2"/>
  <c r="S179" i="2"/>
  <c r="D179" i="2" s="1"/>
  <c r="D181" i="2"/>
  <c r="J183" i="2"/>
  <c r="O183" i="2"/>
  <c r="P183" i="2" s="1"/>
  <c r="V183" i="2"/>
  <c r="D185" i="2"/>
  <c r="B194" i="2"/>
  <c r="V194" i="2"/>
  <c r="Q196" i="2"/>
  <c r="D199" i="2"/>
  <c r="AB201" i="2"/>
  <c r="D202" i="2"/>
  <c r="D208" i="2"/>
  <c r="E209" i="2"/>
  <c r="E196" i="2" s="1"/>
  <c r="T209" i="2"/>
  <c r="T196" i="2" s="1"/>
  <c r="V212" i="2"/>
  <c r="AB220" i="2"/>
  <c r="D220" i="2" s="1"/>
  <c r="AA209" i="2"/>
  <c r="AA196" i="2" s="1"/>
  <c r="D228" i="2"/>
  <c r="G229" i="2"/>
  <c r="AB229" i="2"/>
  <c r="D238" i="2"/>
  <c r="U240" i="2"/>
  <c r="V240" i="2" s="1"/>
  <c r="B242" i="2"/>
  <c r="E240" i="2"/>
  <c r="G240" i="2" s="1"/>
  <c r="D244" i="2"/>
  <c r="S248" i="2"/>
  <c r="Y252" i="2"/>
  <c r="M256" i="2"/>
  <c r="X256" i="2"/>
  <c r="Y256" i="2" s="1"/>
  <c r="H255" i="2"/>
  <c r="R263" i="2"/>
  <c r="S263" i="2" s="1"/>
  <c r="S264" i="2"/>
  <c r="J266" i="2"/>
  <c r="D268" i="2"/>
  <c r="D129" i="2"/>
  <c r="D131" i="2"/>
  <c r="W138" i="2"/>
  <c r="D140" i="2"/>
  <c r="R143" i="2"/>
  <c r="R138" i="2" s="1"/>
  <c r="S146" i="2"/>
  <c r="D146" i="2" s="1"/>
  <c r="S148" i="2"/>
  <c r="D148" i="2" s="1"/>
  <c r="D153" i="2"/>
  <c r="Z154" i="2"/>
  <c r="D157" i="2"/>
  <c r="D164" i="2"/>
  <c r="D170" i="2"/>
  <c r="D173" i="2"/>
  <c r="M183" i="2"/>
  <c r="D184" i="2"/>
  <c r="B187" i="2"/>
  <c r="D190" i="2"/>
  <c r="D191" i="2"/>
  <c r="J197" i="2"/>
  <c r="D203" i="2"/>
  <c r="C214" i="2"/>
  <c r="F209" i="2"/>
  <c r="D231" i="2"/>
  <c r="D236" i="2"/>
  <c r="R260" i="2"/>
  <c r="S260" i="2" s="1"/>
  <c r="D265" i="2"/>
  <c r="AB267" i="2"/>
  <c r="AA266" i="2"/>
  <c r="AB266" i="2" s="1"/>
  <c r="V187" i="2"/>
  <c r="AB194" i="2"/>
  <c r="N196" i="2"/>
  <c r="AB224" i="2"/>
  <c r="V229" i="2"/>
  <c r="D230" i="2"/>
  <c r="G246" i="2"/>
  <c r="Q245" i="2"/>
  <c r="S245" i="2" s="1"/>
  <c r="AB246" i="2"/>
  <c r="D247" i="2"/>
  <c r="J252" i="2"/>
  <c r="J261" i="2"/>
  <c r="S271" i="2"/>
  <c r="M187" i="2"/>
  <c r="D193" i="2"/>
  <c r="H196" i="2"/>
  <c r="M216" i="2"/>
  <c r="D217" i="2"/>
  <c r="D219" i="2"/>
  <c r="D222" i="2"/>
  <c r="H223" i="2"/>
  <c r="D232" i="2"/>
  <c r="D234" i="2"/>
  <c r="B237" i="2"/>
  <c r="J237" i="2"/>
  <c r="Y237" i="2"/>
  <c r="D239" i="2"/>
  <c r="P240" i="2"/>
  <c r="Y240" i="2"/>
  <c r="C243" i="2"/>
  <c r="B252" i="2"/>
  <c r="D254" i="2"/>
  <c r="U256" i="2"/>
  <c r="V256" i="2" s="1"/>
  <c r="D258" i="2"/>
  <c r="O260" i="2"/>
  <c r="P260" i="2" s="1"/>
  <c r="V260" i="2"/>
  <c r="B261" i="2"/>
  <c r="V261" i="2"/>
  <c r="D262" i="2"/>
  <c r="Y267" i="2"/>
  <c r="G68" i="1"/>
  <c r="F68" i="1" s="1"/>
  <c r="G40" i="1"/>
  <c r="F40" i="1" s="1"/>
  <c r="F38" i="1"/>
  <c r="G47" i="1"/>
  <c r="G98" i="1"/>
  <c r="G132" i="1"/>
  <c r="G145" i="1" s="1"/>
  <c r="G148" i="1" s="1"/>
  <c r="AB55" i="2"/>
  <c r="M22" i="2"/>
  <c r="Q9" i="2"/>
  <c r="V10" i="2"/>
  <c r="W9" i="2"/>
  <c r="M42" i="2"/>
  <c r="J11" i="2"/>
  <c r="H10" i="2"/>
  <c r="G26" i="1"/>
  <c r="G31" i="1"/>
  <c r="F31" i="1" s="1"/>
  <c r="G61" i="1"/>
  <c r="O10" i="2"/>
  <c r="AA10" i="2"/>
  <c r="C19" i="2"/>
  <c r="R22" i="2"/>
  <c r="S22" i="2" s="1"/>
  <c r="L36" i="2"/>
  <c r="M36" i="2" s="1"/>
  <c r="F42" i="2"/>
  <c r="E47" i="2"/>
  <c r="B47" i="2" s="1"/>
  <c r="I47" i="2"/>
  <c r="J47" i="2" s="1"/>
  <c r="U47" i="2"/>
  <c r="V47" i="2" s="1"/>
  <c r="I55" i="2"/>
  <c r="G64" i="2"/>
  <c r="C66" i="2"/>
  <c r="L10" i="2"/>
  <c r="X10" i="2"/>
  <c r="E11" i="2"/>
  <c r="O22" i="2"/>
  <c r="P22" i="2" s="1"/>
  <c r="AA22" i="2"/>
  <c r="AB22" i="2" s="1"/>
  <c r="E36" i="2"/>
  <c r="B36" i="2" s="1"/>
  <c r="I36" i="2"/>
  <c r="J36" i="2" s="1"/>
  <c r="U36" i="2"/>
  <c r="V36" i="2" s="1"/>
  <c r="F37" i="2"/>
  <c r="C38" i="2"/>
  <c r="O42" i="2"/>
  <c r="P42" i="2" s="1"/>
  <c r="AA42" i="2"/>
  <c r="AB42" i="2" s="1"/>
  <c r="F47" i="2"/>
  <c r="R47" i="2"/>
  <c r="S47" i="2" s="1"/>
  <c r="C48" i="2"/>
  <c r="F55" i="2"/>
  <c r="R55" i="2"/>
  <c r="S55" i="2" s="1"/>
  <c r="K56" i="2"/>
  <c r="K55" i="2" s="1"/>
  <c r="K9" i="2" s="1"/>
  <c r="D59" i="2"/>
  <c r="P69" i="2"/>
  <c r="L69" i="2"/>
  <c r="C69" i="2" s="1"/>
  <c r="F10" i="2"/>
  <c r="R10" i="2"/>
  <c r="C11" i="2"/>
  <c r="E22" i="2"/>
  <c r="B22" i="2" s="1"/>
  <c r="I22" i="2"/>
  <c r="J22" i="2" s="1"/>
  <c r="U22" i="2"/>
  <c r="V22" i="2" s="1"/>
  <c r="C34" i="2"/>
  <c r="O36" i="2"/>
  <c r="P36" i="2" s="1"/>
  <c r="X37" i="2"/>
  <c r="C40" i="2"/>
  <c r="E42" i="2"/>
  <c r="B42" i="2" s="1"/>
  <c r="I42" i="2"/>
  <c r="J42" i="2" s="1"/>
  <c r="U42" i="2"/>
  <c r="V42" i="2" s="1"/>
  <c r="R43" i="2"/>
  <c r="C44" i="2"/>
  <c r="L47" i="2"/>
  <c r="M47" i="2" s="1"/>
  <c r="X47" i="2"/>
  <c r="Y47" i="2" s="1"/>
  <c r="X55" i="2"/>
  <c r="Y55" i="2" s="1"/>
  <c r="U56" i="2"/>
  <c r="G69" i="2"/>
  <c r="F68" i="2"/>
  <c r="S69" i="2"/>
  <c r="R68" i="2"/>
  <c r="S68" i="2" s="1"/>
  <c r="C64" i="2"/>
  <c r="B67" i="2"/>
  <c r="O68" i="2"/>
  <c r="P68" i="2" s="1"/>
  <c r="AA68" i="2"/>
  <c r="AB68" i="2" s="1"/>
  <c r="H79" i="2"/>
  <c r="L79" i="2"/>
  <c r="M79" i="2" s="1"/>
  <c r="X79" i="2"/>
  <c r="Y79" i="2" s="1"/>
  <c r="H83" i="2"/>
  <c r="L83" i="2"/>
  <c r="X83" i="2"/>
  <c r="C90" i="2"/>
  <c r="H92" i="2"/>
  <c r="X92" i="2"/>
  <c r="Q95" i="2"/>
  <c r="B96" i="2"/>
  <c r="J100" i="2"/>
  <c r="S105" i="2"/>
  <c r="AB105" i="2"/>
  <c r="B60" i="2"/>
  <c r="E83" i="2"/>
  <c r="U83" i="2"/>
  <c r="B88" i="2"/>
  <c r="E92" i="2"/>
  <c r="I92" i="2"/>
  <c r="C94" i="2"/>
  <c r="C98" i="2"/>
  <c r="U104" i="2"/>
  <c r="D110" i="2"/>
  <c r="G105" i="2"/>
  <c r="O79" i="2"/>
  <c r="P79" i="2" s="1"/>
  <c r="AA79" i="2"/>
  <c r="AB79" i="2" s="1"/>
  <c r="O83" i="2"/>
  <c r="AA83" i="2"/>
  <c r="O92" i="2"/>
  <c r="AA92" i="2"/>
  <c r="L93" i="2"/>
  <c r="L95" i="2"/>
  <c r="U100" i="2"/>
  <c r="C119" i="2"/>
  <c r="Q119" i="2"/>
  <c r="S119" i="2" s="1"/>
  <c r="B125" i="2"/>
  <c r="O138" i="2"/>
  <c r="AA138" i="2"/>
  <c r="AB138" i="2" s="1"/>
  <c r="E154" i="2"/>
  <c r="I154" i="2"/>
  <c r="U154" i="2"/>
  <c r="R155" i="2"/>
  <c r="C155" i="2" s="1"/>
  <c r="C160" i="2"/>
  <c r="C179" i="2"/>
  <c r="C181" i="2"/>
  <c r="D189" i="2"/>
  <c r="C194" i="2"/>
  <c r="M194" i="2"/>
  <c r="G197" i="2"/>
  <c r="C197" i="2"/>
  <c r="F196" i="2"/>
  <c r="P197" i="2"/>
  <c r="G201" i="2"/>
  <c r="C201" i="2"/>
  <c r="P201" i="2"/>
  <c r="G205" i="2"/>
  <c r="C205" i="2"/>
  <c r="P205" i="2"/>
  <c r="P209" i="2"/>
  <c r="Y212" i="2"/>
  <c r="B224" i="2"/>
  <c r="B229" i="2"/>
  <c r="J229" i="2"/>
  <c r="X223" i="2"/>
  <c r="Y229" i="2"/>
  <c r="Q143" i="2"/>
  <c r="Q147" i="2"/>
  <c r="B147" i="2" s="1"/>
  <c r="F154" i="2"/>
  <c r="AB183" i="2"/>
  <c r="D188" i="2"/>
  <c r="Z196" i="2"/>
  <c r="D210" i="2"/>
  <c r="B216" i="2"/>
  <c r="K209" i="2"/>
  <c r="G221" i="2"/>
  <c r="D221" i="2" s="1"/>
  <c r="C221" i="2"/>
  <c r="C224" i="2"/>
  <c r="M224" i="2"/>
  <c r="D227" i="2"/>
  <c r="G187" i="2"/>
  <c r="S197" i="2"/>
  <c r="R196" i="2"/>
  <c r="U209" i="2"/>
  <c r="V218" i="2"/>
  <c r="D218" i="2" s="1"/>
  <c r="C229" i="2"/>
  <c r="M229" i="2"/>
  <c r="W223" i="2"/>
  <c r="C116" i="2"/>
  <c r="F138" i="2"/>
  <c r="C139" i="2"/>
  <c r="C143" i="2"/>
  <c r="C147" i="2"/>
  <c r="L154" i="2"/>
  <c r="X154" i="2"/>
  <c r="Q155" i="2"/>
  <c r="Q154" i="2" s="1"/>
  <c r="P186" i="2"/>
  <c r="D186" i="2" s="1"/>
  <c r="B212" i="2"/>
  <c r="W209" i="2"/>
  <c r="W196" i="2" s="1"/>
  <c r="C218" i="2"/>
  <c r="Y224" i="2"/>
  <c r="O245" i="2"/>
  <c r="P248" i="2"/>
  <c r="J256" i="2"/>
  <c r="I255" i="2"/>
  <c r="S257" i="2"/>
  <c r="R256" i="2"/>
  <c r="C269" i="2"/>
  <c r="L267" i="2"/>
  <c r="C267" i="2" s="1"/>
  <c r="M269" i="2"/>
  <c r="D269" i="2" s="1"/>
  <c r="J271" i="2"/>
  <c r="B271" i="2"/>
  <c r="H270" i="2"/>
  <c r="J270" i="2" s="1"/>
  <c r="Y271" i="2"/>
  <c r="X270" i="2"/>
  <c r="Y270" i="2" s="1"/>
  <c r="O223" i="2"/>
  <c r="AA223" i="2"/>
  <c r="M237" i="2"/>
  <c r="L240" i="2"/>
  <c r="M241" i="2"/>
  <c r="D241" i="2" s="1"/>
  <c r="M243" i="2"/>
  <c r="V243" i="2"/>
  <c r="S246" i="2"/>
  <c r="K245" i="2"/>
  <c r="M245" i="2" s="1"/>
  <c r="M248" i="2"/>
  <c r="P256" i="2"/>
  <c r="N255" i="2"/>
  <c r="P264" i="2"/>
  <c r="O263" i="2"/>
  <c r="P263" i="2" s="1"/>
  <c r="G267" i="2"/>
  <c r="F266" i="2"/>
  <c r="S267" i="2"/>
  <c r="R266" i="2"/>
  <c r="S266" i="2" s="1"/>
  <c r="V271" i="2"/>
  <c r="T270" i="2"/>
  <c r="V270" i="2" s="1"/>
  <c r="O196" i="2"/>
  <c r="L209" i="2"/>
  <c r="X209" i="2"/>
  <c r="C212" i="2"/>
  <c r="C216" i="2"/>
  <c r="S243" i="2"/>
  <c r="C246" i="2"/>
  <c r="J246" i="2"/>
  <c r="I245" i="2"/>
  <c r="J245" i="2" s="1"/>
  <c r="AA245" i="2"/>
  <c r="AB248" i="2"/>
  <c r="S252" i="2"/>
  <c r="G257" i="2"/>
  <c r="C257" i="2"/>
  <c r="F256" i="2"/>
  <c r="P257" i="2"/>
  <c r="B260" i="2"/>
  <c r="AB260" i="2"/>
  <c r="Y261" i="2"/>
  <c r="X260" i="2"/>
  <c r="G263" i="2"/>
  <c r="B264" i="2"/>
  <c r="M264" i="2"/>
  <c r="K263" i="2"/>
  <c r="AB264" i="2"/>
  <c r="AA263" i="2"/>
  <c r="AB263" i="2" s="1"/>
  <c r="P267" i="2"/>
  <c r="N266" i="2"/>
  <c r="B246" i="2"/>
  <c r="V246" i="2"/>
  <c r="U245" i="2"/>
  <c r="C248" i="2"/>
  <c r="W245" i="2"/>
  <c r="Y248" i="2"/>
  <c r="E248" i="2"/>
  <c r="E245" i="2" s="1"/>
  <c r="B250" i="2"/>
  <c r="Z255" i="2"/>
  <c r="Y264" i="2"/>
  <c r="W263" i="2"/>
  <c r="Y263" i="2" s="1"/>
  <c r="M271" i="2"/>
  <c r="L270" i="2"/>
  <c r="C252" i="2"/>
  <c r="C261" i="2"/>
  <c r="C271" i="2"/>
  <c r="P92" i="2" l="1"/>
  <c r="J55" i="2"/>
  <c r="P104" i="2"/>
  <c r="AB223" i="2"/>
  <c r="I196" i="2"/>
  <c r="Y138" i="2"/>
  <c r="AB104" i="2"/>
  <c r="J56" i="2"/>
  <c r="B256" i="2"/>
  <c r="V104" i="2"/>
  <c r="D216" i="2"/>
  <c r="P245" i="2"/>
  <c r="D67" i="2"/>
  <c r="Y154" i="2"/>
  <c r="S223" i="2"/>
  <c r="B100" i="2"/>
  <c r="K92" i="2"/>
  <c r="C166" i="2"/>
  <c r="M138" i="2"/>
  <c r="B266" i="2"/>
  <c r="B95" i="2"/>
  <c r="Y245" i="2"/>
  <c r="B69" i="2"/>
  <c r="B68" i="2"/>
  <c r="O255" i="2"/>
  <c r="P255" i="2" s="1"/>
  <c r="C187" i="2"/>
  <c r="D40" i="2"/>
  <c r="V245" i="2"/>
  <c r="E255" i="2"/>
  <c r="AB154" i="2"/>
  <c r="D64" i="2"/>
  <c r="S83" i="2"/>
  <c r="G154" i="2"/>
  <c r="AB245" i="2"/>
  <c r="AB209" i="2"/>
  <c r="G209" i="2"/>
  <c r="U255" i="2"/>
  <c r="V255" i="2" s="1"/>
  <c r="D119" i="2"/>
  <c r="C23" i="2"/>
  <c r="B270" i="2"/>
  <c r="Z82" i="2"/>
  <c r="J196" i="2"/>
  <c r="D212" i="2"/>
  <c r="D242" i="2"/>
  <c r="F22" i="2"/>
  <c r="G22" i="2" s="1"/>
  <c r="D22" i="2" s="1"/>
  <c r="G104" i="2"/>
  <c r="D237" i="2"/>
  <c r="S196" i="2"/>
  <c r="I83" i="2"/>
  <c r="C83" i="2" s="1"/>
  <c r="D35" i="2"/>
  <c r="D139" i="2"/>
  <c r="D48" i="2"/>
  <c r="D116" i="2"/>
  <c r="J104" i="2"/>
  <c r="D261" i="2"/>
  <c r="H82" i="2"/>
  <c r="Q104" i="2"/>
  <c r="B104" i="2" s="1"/>
  <c r="D66" i="2"/>
  <c r="M105" i="2"/>
  <c r="L104" i="2"/>
  <c r="M104" i="2" s="1"/>
  <c r="V154" i="2"/>
  <c r="P223" i="2"/>
  <c r="M154" i="2"/>
  <c r="P138" i="2"/>
  <c r="AB92" i="2"/>
  <c r="G83" i="2"/>
  <c r="B55" i="2"/>
  <c r="J223" i="2"/>
  <c r="N82" i="2"/>
  <c r="D23" i="2"/>
  <c r="D80" i="2"/>
  <c r="B119" i="2"/>
  <c r="D271" i="2"/>
  <c r="W255" i="2"/>
  <c r="D84" i="2"/>
  <c r="C245" i="2"/>
  <c r="D243" i="2"/>
  <c r="P266" i="2"/>
  <c r="C263" i="2"/>
  <c r="J154" i="2"/>
  <c r="O154" i="2"/>
  <c r="O82" i="2" s="1"/>
  <c r="C260" i="2"/>
  <c r="AA255" i="2"/>
  <c r="AB255" i="2" s="1"/>
  <c r="D252" i="2"/>
  <c r="D246" i="2"/>
  <c r="AB196" i="2"/>
  <c r="W82" i="2"/>
  <c r="C183" i="2"/>
  <c r="D224" i="2"/>
  <c r="F82" i="2"/>
  <c r="B93" i="2"/>
  <c r="Y92" i="2"/>
  <c r="AA36" i="2"/>
  <c r="AB36" i="2" s="1"/>
  <c r="M56" i="2"/>
  <c r="P154" i="2"/>
  <c r="E223" i="2"/>
  <c r="G223" i="2" s="1"/>
  <c r="D132" i="2"/>
  <c r="D90" i="2"/>
  <c r="D88" i="2"/>
  <c r="C209" i="2"/>
  <c r="D264" i="2"/>
  <c r="D257" i="2"/>
  <c r="P196" i="2"/>
  <c r="J255" i="2"/>
  <c r="B209" i="2"/>
  <c r="D229" i="2"/>
  <c r="B155" i="2"/>
  <c r="T82" i="2"/>
  <c r="I9" i="2"/>
  <c r="H9" i="2"/>
  <c r="U223" i="2"/>
  <c r="V223" i="2" s="1"/>
  <c r="B240" i="2"/>
  <c r="D166" i="2"/>
  <c r="G56" i="1"/>
  <c r="F56" i="1" s="1"/>
  <c r="F47" i="1"/>
  <c r="G150" i="1"/>
  <c r="B245" i="2"/>
  <c r="G245" i="2"/>
  <c r="G196" i="2"/>
  <c r="U92" i="2"/>
  <c r="V92" i="2" s="1"/>
  <c r="V100" i="2"/>
  <c r="D100" i="2" s="1"/>
  <c r="D194" i="2"/>
  <c r="M240" i="2"/>
  <c r="D240" i="2" s="1"/>
  <c r="C240" i="2"/>
  <c r="S256" i="2"/>
  <c r="R255" i="2"/>
  <c r="S255" i="2" s="1"/>
  <c r="V209" i="2"/>
  <c r="U196" i="2"/>
  <c r="V196" i="2" s="1"/>
  <c r="B143" i="2"/>
  <c r="Q138" i="2"/>
  <c r="B138" i="2" s="1"/>
  <c r="D201" i="2"/>
  <c r="C95" i="2"/>
  <c r="M95" i="2"/>
  <c r="C79" i="2"/>
  <c r="S95" i="2"/>
  <c r="Q92" i="2"/>
  <c r="Y37" i="2"/>
  <c r="X36" i="2"/>
  <c r="Y36" i="2" s="1"/>
  <c r="S10" i="2"/>
  <c r="C100" i="2"/>
  <c r="B11" i="2"/>
  <c r="E10" i="2"/>
  <c r="G10" i="2" s="1"/>
  <c r="G42" i="2"/>
  <c r="C22" i="2"/>
  <c r="F61" i="1"/>
  <c r="G72" i="1"/>
  <c r="B56" i="2"/>
  <c r="S43" i="2"/>
  <c r="D43" i="2" s="1"/>
  <c r="R42" i="2"/>
  <c r="S42" i="2" s="1"/>
  <c r="M270" i="2"/>
  <c r="D270" i="2" s="1"/>
  <c r="C270" i="2"/>
  <c r="Y260" i="2"/>
  <c r="D260" i="2" s="1"/>
  <c r="X255" i="2"/>
  <c r="Y255" i="2" s="1"/>
  <c r="Y209" i="2"/>
  <c r="X196" i="2"/>
  <c r="Y196" i="2" s="1"/>
  <c r="G266" i="2"/>
  <c r="M267" i="2"/>
  <c r="D267" i="2" s="1"/>
  <c r="L266" i="2"/>
  <c r="M266" i="2" s="1"/>
  <c r="G138" i="2"/>
  <c r="C138" i="2"/>
  <c r="L223" i="2"/>
  <c r="D187" i="2"/>
  <c r="D205" i="2"/>
  <c r="D197" i="2"/>
  <c r="B154" i="2"/>
  <c r="C93" i="2"/>
  <c r="M93" i="2"/>
  <c r="D93" i="2" s="1"/>
  <c r="L92" i="2"/>
  <c r="M92" i="2" s="1"/>
  <c r="AB83" i="2"/>
  <c r="AA82" i="2"/>
  <c r="S147" i="2"/>
  <c r="D147" i="2" s="1"/>
  <c r="V83" i="2"/>
  <c r="S143" i="2"/>
  <c r="D143" i="2" s="1"/>
  <c r="Y83" i="2"/>
  <c r="G92" i="2"/>
  <c r="G68" i="2"/>
  <c r="V56" i="2"/>
  <c r="U55" i="2"/>
  <c r="V55" i="2" s="1"/>
  <c r="C10" i="2"/>
  <c r="C56" i="2"/>
  <c r="Y10" i="2"/>
  <c r="G11" i="2"/>
  <c r="D11" i="2" s="1"/>
  <c r="B248" i="2"/>
  <c r="G248" i="2"/>
  <c r="D248" i="2" s="1"/>
  <c r="M263" i="2"/>
  <c r="D263" i="2" s="1"/>
  <c r="K255" i="2"/>
  <c r="M255" i="2" s="1"/>
  <c r="B263" i="2"/>
  <c r="G256" i="2"/>
  <c r="C256" i="2"/>
  <c r="F255" i="2"/>
  <c r="M209" i="2"/>
  <c r="L196" i="2"/>
  <c r="D183" i="2"/>
  <c r="Y223" i="2"/>
  <c r="K196" i="2"/>
  <c r="S155" i="2"/>
  <c r="R154" i="2"/>
  <c r="R82" i="2" s="1"/>
  <c r="P83" i="2"/>
  <c r="D105" i="2"/>
  <c r="J92" i="2"/>
  <c r="M83" i="2"/>
  <c r="J79" i="2"/>
  <c r="D79" i="2" s="1"/>
  <c r="B79" i="2"/>
  <c r="M69" i="2"/>
  <c r="D69" i="2" s="1"/>
  <c r="L68" i="2"/>
  <c r="M68" i="2" s="1"/>
  <c r="G47" i="2"/>
  <c r="D47" i="2" s="1"/>
  <c r="C47" i="2"/>
  <c r="G37" i="2"/>
  <c r="C37" i="2"/>
  <c r="F36" i="2"/>
  <c r="M10" i="2"/>
  <c r="AB10" i="2"/>
  <c r="G43" i="1"/>
  <c r="F26" i="1"/>
  <c r="J10" i="2"/>
  <c r="B83" i="2"/>
  <c r="G55" i="2"/>
  <c r="C43" i="2"/>
  <c r="P10" i="2"/>
  <c r="O9" i="2"/>
  <c r="D56" i="2" l="1"/>
  <c r="B92" i="2"/>
  <c r="I82" i="2"/>
  <c r="AB82" i="2"/>
  <c r="D37" i="2"/>
  <c r="D245" i="2"/>
  <c r="J9" i="2"/>
  <c r="J83" i="2"/>
  <c r="D83" i="2" s="1"/>
  <c r="D55" i="2"/>
  <c r="D256" i="2"/>
  <c r="D42" i="2"/>
  <c r="P82" i="2"/>
  <c r="S104" i="2"/>
  <c r="J82" i="2"/>
  <c r="X82" i="2"/>
  <c r="Y82" i="2" s="1"/>
  <c r="D104" i="2"/>
  <c r="C104" i="2"/>
  <c r="D209" i="2"/>
  <c r="D68" i="2"/>
  <c r="B223" i="2"/>
  <c r="D10" i="2"/>
  <c r="U82" i="2"/>
  <c r="V82" i="2" s="1"/>
  <c r="E82" i="2"/>
  <c r="G82" i="2" s="1"/>
  <c r="AA9" i="2"/>
  <c r="C196" i="2"/>
  <c r="C42" i="2"/>
  <c r="P9" i="2"/>
  <c r="G36" i="2"/>
  <c r="D36" i="2" s="1"/>
  <c r="C36" i="2"/>
  <c r="G255" i="2"/>
  <c r="D255" i="2" s="1"/>
  <c r="C255" i="2"/>
  <c r="B255" i="2"/>
  <c r="S138" i="2"/>
  <c r="D138" i="2" s="1"/>
  <c r="L9" i="2"/>
  <c r="F9" i="2"/>
  <c r="D266" i="2"/>
  <c r="D95" i="2"/>
  <c r="K82" i="2"/>
  <c r="B196" i="2"/>
  <c r="M223" i="2"/>
  <c r="D223" i="2" s="1"/>
  <c r="C223" i="2"/>
  <c r="C266" i="2"/>
  <c r="F72" i="1"/>
  <c r="G74" i="1"/>
  <c r="F74" i="1" s="1"/>
  <c r="C92" i="2"/>
  <c r="L82" i="2"/>
  <c r="M82" i="2" s="1"/>
  <c r="C55" i="2"/>
  <c r="G45" i="1"/>
  <c r="F43" i="1"/>
  <c r="U9" i="2"/>
  <c r="S154" i="2"/>
  <c r="D154" i="2" s="1"/>
  <c r="D155" i="2"/>
  <c r="C154" i="2"/>
  <c r="M196" i="2"/>
  <c r="D196" i="2" s="1"/>
  <c r="X9" i="2"/>
  <c r="C68" i="2"/>
  <c r="R9" i="2"/>
  <c r="Q82" i="2"/>
  <c r="S92" i="2"/>
  <c r="D92" i="2" s="1"/>
  <c r="B10" i="2"/>
  <c r="E9" i="2"/>
  <c r="C82" i="2" l="1"/>
  <c r="AB9" i="2"/>
  <c r="B82" i="2"/>
  <c r="S9" i="2"/>
  <c r="G9" i="2"/>
  <c r="C9" i="2"/>
  <c r="Y9" i="2"/>
  <c r="M9" i="2"/>
  <c r="V9" i="2"/>
  <c r="B9" i="2"/>
  <c r="B8" i="2"/>
  <c r="G58" i="1"/>
  <c r="G76" i="1" s="1"/>
  <c r="F76" i="1" s="1"/>
  <c r="F45" i="1"/>
  <c r="F58" i="1" s="1"/>
  <c r="S82" i="2"/>
  <c r="D82" i="2" s="1"/>
  <c r="D9" i="2" l="1"/>
  <c r="G8" i="2"/>
  <c r="D8" i="2" s="1"/>
  <c r="C8" i="2"/>
</calcChain>
</file>

<file path=xl/sharedStrings.xml><?xml version="1.0" encoding="utf-8"?>
<sst xmlns="http://schemas.openxmlformats.org/spreadsheetml/2006/main" count="556" uniqueCount="394">
  <si>
    <t>ДО</t>
  </si>
  <si>
    <t>ВЕЛИКОТЪРНОВСКИ</t>
  </si>
  <si>
    <t>ОБЩИНСКИ СЪВЕТ</t>
  </si>
  <si>
    <t>ПРЕДЛОЖЕНИЕ</t>
  </si>
  <si>
    <t>ОТ ИНЖ. ДАНИЕЛ ДИМИТРОВ ПАНОВ - КМЕТ НА ОБЩИНА ВЕЛИКО ТЪРНОВО</t>
  </si>
  <si>
    <t xml:space="preserve">На основание чл. 21, ал.1, т.6 и т. 23 от ЗМСМА, и чл.124, ал.2 от Закона за публичните финанси, </t>
  </si>
  <si>
    <t>Великотърновски общински съвет реши:</t>
  </si>
  <si>
    <t xml:space="preserve">1. Утвърждава промените по приходната и разходната част на Бюджета и СЕС към 31.07.2022 година </t>
  </si>
  <si>
    <t>на Община Велико Търново, както следва:</t>
  </si>
  <si>
    <t>І. ПО БЮДЖЕТА</t>
  </si>
  <si>
    <t>ПРИХОДИ</t>
  </si>
  <si>
    <t>ПРИХОДИ "ДЪРЖАВНА ОТГОВОРНОСТ"</t>
  </si>
  <si>
    <t>ИМУЩЕСТВЕНИ ДАНЪЦИ И</t>
  </si>
  <si>
    <t>НЕДАНЪЧНИ ПРИХОДИ</t>
  </si>
  <si>
    <t>Неданъчни приходи</t>
  </si>
  <si>
    <t>§§</t>
  </si>
  <si>
    <t>Всичко:</t>
  </si>
  <si>
    <t>ІІІ тр.</t>
  </si>
  <si>
    <t>Общински такси</t>
  </si>
  <si>
    <t>2400</t>
  </si>
  <si>
    <t>приходи от наеми на земя</t>
  </si>
  <si>
    <t>2406</t>
  </si>
  <si>
    <t xml:space="preserve"> -Дирекция ОМДС, вкл. образователни институции</t>
  </si>
  <si>
    <t>приходи от други лихви</t>
  </si>
  <si>
    <t>2419</t>
  </si>
  <si>
    <t>Други неданъчни приходи</t>
  </si>
  <si>
    <t xml:space="preserve"> - реализирани курсови разлики от валутни операции (нето) (+/-)</t>
  </si>
  <si>
    <t xml:space="preserve"> -Дирекция  КТМД, вкл. регионални структури в сферата на културата</t>
  </si>
  <si>
    <t xml:space="preserve"> - получени застрахователни обезщетения за ДМА</t>
  </si>
  <si>
    <t>Събр.и внес.ДДС и др.дан.в/у продажби/нето/</t>
  </si>
  <si>
    <t>внесен данък върху приходите от стопанска дейност на бюджетните предприятия (-)</t>
  </si>
  <si>
    <t>Помощи и дарения от страната</t>
  </si>
  <si>
    <t xml:space="preserve"> - дарения, помощи и др.от страната, в т.ч.:</t>
  </si>
  <si>
    <t>ВСИЧКО НЕДАНЪЧНИ ПРИХОДИ:</t>
  </si>
  <si>
    <t>ВСИЧКО ИМУЩ. ДАНЪЦИ И НЕДАН. ПРИХ.</t>
  </si>
  <si>
    <t>Трансфери м/у бюджети (нето)</t>
  </si>
  <si>
    <t xml:space="preserve"> - трансфери между бюджети - получени трансфери (+)</t>
  </si>
  <si>
    <t xml:space="preserve"> - трансфери между бюджети - предоставени трансфери (-)</t>
  </si>
  <si>
    <t xml:space="preserve"> - вътр. трансф.в системата на първост.р-л </t>
  </si>
  <si>
    <t xml:space="preserve"> - Община Велико Търново</t>
  </si>
  <si>
    <t xml:space="preserve"> -  Център за социални услуги</t>
  </si>
  <si>
    <t>ВСИЧКО ТРАНСФЕРИ:</t>
  </si>
  <si>
    <t>ВСИЧКО ПРИХОДИ ЗА ДЕЛЕГ.ОТ ДЪРЖ.Д-СТИ:</t>
  </si>
  <si>
    <t>МЕСТНИ ПРИХОДИ</t>
  </si>
  <si>
    <t xml:space="preserve"> -  Кметство Ресен</t>
  </si>
  <si>
    <t xml:space="preserve">Трансфери от/за държавни предприятия и други лица, включени в консолидираната фискална програма </t>
  </si>
  <si>
    <t>6400</t>
  </si>
  <si>
    <t xml:space="preserve"> - получени трансфери (+)</t>
  </si>
  <si>
    <t>6401</t>
  </si>
  <si>
    <t>ВСИЧКО ПРИХОДИ ЗА МЕСТНИ ДЕЙНОСТИ:</t>
  </si>
  <si>
    <t>ВСИЧКО ПРИХОДИ:</t>
  </si>
  <si>
    <t>РАЗХОДИ</t>
  </si>
  <si>
    <t>РАЗХОДИ ЗА ДЕЛЕГИРАНИ ОТ ДЪРЖАВАТА ДЕЙНОСТИ</t>
  </si>
  <si>
    <t>Функция 3 Образование</t>
  </si>
  <si>
    <t xml:space="preserve"> - в т. ч.:</t>
  </si>
  <si>
    <t>Функция 4 Здравеопазване</t>
  </si>
  <si>
    <t xml:space="preserve"> - Център за социални услуги</t>
  </si>
  <si>
    <t>Функция 5 Социално осигуряване, подпомагане и грижи</t>
  </si>
  <si>
    <t xml:space="preserve">Група 3 Работи и служби по социалното осигуряване, подпомагане </t>
  </si>
  <si>
    <t>и заетостта</t>
  </si>
  <si>
    <t>Функция 7 Почивно дело, култура, религиозни дейности</t>
  </si>
  <si>
    <t>Група 3 Култура</t>
  </si>
  <si>
    <t>ВСИЧКО РАЗХОДИ ЗА ДЪРЖАВНИ ДЕЙНОСТИ:</t>
  </si>
  <si>
    <t>РАЗХОДИ ЗА ДЪРЖАВНИ ДЕЙНОСТИ,</t>
  </si>
  <si>
    <t>ДОФИНАНСИРАНИ С ОБЩИНСКИ ПРИХОДИ</t>
  </si>
  <si>
    <t>ВСИЧКО РАЗХОДИ ЗА ДЪРЖАВНИ ДЕЙНОСТИ,</t>
  </si>
  <si>
    <t>ДОФИНАНСИРАНИ С ОБЩИНСКИ ПРИХОДИ:</t>
  </si>
  <si>
    <t xml:space="preserve">РАЗХОДИ ЗА МЕСТНИ ДЕЙНОСТИ </t>
  </si>
  <si>
    <t>Функция 1 Общи държавни служби</t>
  </si>
  <si>
    <t>Група 1 Изпълнителни и законодателни органи</t>
  </si>
  <si>
    <t xml:space="preserve">Функция 6 Жилищно строителство, БКС и опазване </t>
  </si>
  <si>
    <t xml:space="preserve"> на околната среда</t>
  </si>
  <si>
    <t>Група 1 Жилищно строителство, благоустройство,</t>
  </si>
  <si>
    <t xml:space="preserve"> комунално стопанство</t>
  </si>
  <si>
    <t xml:space="preserve"> - ОП Зелени системи</t>
  </si>
  <si>
    <t>Група 2 Опазване на околната среда</t>
  </si>
  <si>
    <t>Група 2 Физическа култура и спорт</t>
  </si>
  <si>
    <t>Функция 8 Икономически дейности и услуги</t>
  </si>
  <si>
    <t>Група 3 Транспорт и съобщения</t>
  </si>
  <si>
    <t>ВСИЧКО РАЗХОДИ ЗА МЕСТНИ ДЕЙНОСТИ:</t>
  </si>
  <si>
    <t>ВСИЧКО РАЗХОДИ ЗА МЕСТНИ ДЕЙНОСТИ И</t>
  </si>
  <si>
    <t xml:space="preserve">ДОФИНАНСИРАНЕ НА ДЪРЖАВНИ ДЕЙНОСТИ: </t>
  </si>
  <si>
    <t>ВСИЧКО РАЗХОДИ:</t>
  </si>
  <si>
    <t xml:space="preserve">2. Приема актуализация на Инвестиционната програма на Община Велико Търново за 2022 год., съгласно </t>
  </si>
  <si>
    <t>Приложение 1 към настоящото Предложение.</t>
  </si>
  <si>
    <t>Съгласувал,</t>
  </si>
  <si>
    <t>М. Маринов</t>
  </si>
  <si>
    <t>Директор дирекция БФ</t>
  </si>
  <si>
    <t>Д. Данчева</t>
  </si>
  <si>
    <t>Гл. счетоводител</t>
  </si>
  <si>
    <t>Изготвил,</t>
  </si>
  <si>
    <t>Приложение 1</t>
  </si>
  <si>
    <t>ИНВЕСТИЦИОННА ПРОГРАМА</t>
  </si>
  <si>
    <t>НАИМЕНОВАНИЕ НА ОБЕКТИТЕ</t>
  </si>
  <si>
    <t xml:space="preserve">ВСИЧКО </t>
  </si>
  <si>
    <t>Целева субсидия</t>
  </si>
  <si>
    <t>Приватизация</t>
  </si>
  <si>
    <t>Собствени бюджетни средства</t>
  </si>
  <si>
    <t>Сметки за средства от Европейския съюз</t>
  </si>
  <si>
    <t xml:space="preserve">Преходен остатък по бюджета </t>
  </si>
  <si>
    <t>Прех.остатъци от трансфери м/у бюджета и ЦБ и други</t>
  </si>
  <si>
    <t>Трансфери м/у бюджета и ЦБ и други</t>
  </si>
  <si>
    <t>Други извънбюджетни средства</t>
  </si>
  <si>
    <t>било</t>
  </si>
  <si>
    <t>става</t>
  </si>
  <si>
    <t>промяна</t>
  </si>
  <si>
    <t>5100  ОСНОВЕН  РЕМОНТ НА ДМА</t>
  </si>
  <si>
    <t>Функция 01 Общи държавни служби</t>
  </si>
  <si>
    <t>ОБЕКТИ</t>
  </si>
  <si>
    <t>Основен ремонт сгради общинска собственост на територията на кметство с. Балван</t>
  </si>
  <si>
    <t>Основен ремонт сгради общинска собственост на територията на кметство с. Ветринци</t>
  </si>
  <si>
    <t>Основен ремонт сгради общинска собственост на територията на кметство гр. Дебелец</t>
  </si>
  <si>
    <t>Основен ремонт сгради общинска собственост на територията на кметство с. Къпиново</t>
  </si>
  <si>
    <t>Основен ремонт сгради общинска собственост на територията на кметство гр. Килифарево</t>
  </si>
  <si>
    <t>Основен ремонт сгради общинска собственост на територията на кметство с. Малки чифлик</t>
  </si>
  <si>
    <t>Основен ремонт сгради общинска собственост на територията на кметство с. Хотница</t>
  </si>
  <si>
    <t>Вътрешно преустройство на съществуващи етажи от административна сграда ул. "Хр. Караминков №19 за нуждите на административните структури и звена на Община В. Търново</t>
  </si>
  <si>
    <t>Осигуряване на достъпна среда в сграда Кметство гр. Килифарево</t>
  </si>
  <si>
    <t>Реконструкция на сграда Кметство с. Ресен /30% продажба общинско имущество/</t>
  </si>
  <si>
    <t>Функция 02 Отбрана и сигурност</t>
  </si>
  <si>
    <t>Укрепване улица "Пета", с. Малки чифлик</t>
  </si>
  <si>
    <t>Подпорна стена на ул."Симеон Велики" № 4, кв231</t>
  </si>
  <si>
    <t>Подпорна стена на ул."Алеко Константинов" № 33</t>
  </si>
  <si>
    <t>Подпорна стена на ул."Бузлуджа" /при  Стара болница/</t>
  </si>
  <si>
    <t>Основен ремонт видеонаблюдение</t>
  </si>
  <si>
    <t>Възстановяване на улици в с. Ново село - водостоци, ПМС 92/17.04.2015 г.</t>
  </si>
  <si>
    <t>Възстановяване на мост над р. Белица на път GAB 1111/III-303/, гр. Килифарево- с. Плаково, ПМС 247/07.11.2017 г.</t>
  </si>
  <si>
    <t>Трайно възстановяване на каменния мост над река Белица в гр. Дебелец по ПМС 96 от 25.04.2019 г.</t>
  </si>
  <si>
    <t>Възстановяване на стоманобетонов мост над река Белица на общински път  VTR1010 "/I-5/ Дебелец - жп гара Дебелец - Велико Търново, кв. Чолаковци, ул. "Сан Стефано" (GAB 3110) по ПМС 292 от 12.12.2018 г. и по ПМС 96 от 25.04.2019 г.</t>
  </si>
  <si>
    <t>Възстановяване на ул. „Климент Охридски” (път ІІІ-514) при манастирски комплекс „Великата Лавра” до църквата „Св. Четиридесет мъченици”, гр. Велико Търново, по ПМС 96 от 25.04.2019 г.</t>
  </si>
  <si>
    <t xml:space="preserve">Възстановяване на  път GAB 3110/ ІІІ-303 Пушево - Дряново/Керека - граница общини (Дряново - Велико Търново) - Шемшево - Велико Търново, в участъка от км 8+300 през с. Шемшево до км 12+400, ПМС 284/15.11.2019 г.
</t>
  </si>
  <si>
    <t>Възстановяване сградата на детска градина „Пинокио”, с. Самоводене, УПИ-I, кв. 37, по ПМС 250 от 04.09.2020 г. и ПМС 207/29.06.2021 г.</t>
  </si>
  <si>
    <t>Функция 03 Образование</t>
  </si>
  <si>
    <t>Реконструкция на сграда на ПМГ "В. Друмев" за осигуряване на едносменен режим на обучение</t>
  </si>
  <si>
    <t>Ремонтни дейности в учебните стаи на 4-ти етаж на ОУ "П.Р.Славейков"  град Велико Търново</t>
  </si>
  <si>
    <t>Енергийна ефективност ОУ "П.Р.Славейков", гр. В. Търново - собствено участие 315 044 лв. и            НДЕФ 621 164 лв.</t>
  </si>
  <si>
    <t>Основен ремонт покрив ДГ "Соня", Велико Търново</t>
  </si>
  <si>
    <t>Функция 04 Здравеопазване</t>
  </si>
  <si>
    <t>Център за обучение и превенция на зависимости</t>
  </si>
  <si>
    <t>ДЯ "Слънце" - саниране на сградата и ремонт на улуци и водосточни тръби</t>
  </si>
  <si>
    <t>ДЯ "Пролет" - укрепване на северната едноетажна част на сградата</t>
  </si>
  <si>
    <t>Функция 05  Социално осигур., подпомагане и грижи</t>
  </si>
  <si>
    <t>Ремонтиране и адаптиране помещения в сграда общинска собственост ул. "Цветарска" 14, гр. Велико Търново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</si>
  <si>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Основен ремонт дом за стари хора "Венета Ботева", гр. В. Търново по проект "Патронажна грижа+ ", ОП "Развитие на човешките ресурси" 2014-2020, №BG05M9OP001-6.002-0077-C01 /код 98/</t>
  </si>
  <si>
    <t>Основен ремонт  Домашен социален патронаж- гр. Велико Търново, филиал с. Ново село</t>
  </si>
  <si>
    <t>Основен ремонт сгради общинска собственост на територията на кметство гр. Килифарево - помещение за нуждите на Център за работа с цеца и младежи</t>
  </si>
  <si>
    <t>Основен ремонт сграда и част от прилежащите пространства на ул. "Цветарска"14</t>
  </si>
  <si>
    <t>Основен ремонт сграда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</si>
  <si>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Функция 06 Жилищно строителство, Б К С и опазване  околната среда</t>
  </si>
  <si>
    <t>Ремонт водопроводна мрежа ул. "Втора", с. Шереметя /30% продажба на общинско имущество/</t>
  </si>
  <si>
    <t>Ул."Полтава", гр. В.Търново - уширение и направа на паркоместа между ул."арх. Петър Матанов" и ул."Симеон Велики", кв."Кольо Фичето"</t>
  </si>
  <si>
    <t>Рехабилитация и модернизация на система за външно изкуствено осветление в жилищни квартали в Община Велико Търново - кв. "Бузлуджа", кв. "Кольо Фичето", кв. "Картала" и кв. "Зона - Б" по Проект "Рехабилитация и модернизация на системи за външно изкуствено осветление във Велико Търново", №BGENERGY-2.001-0003-017 /код 97/</t>
  </si>
  <si>
    <t xml:space="preserve">Основен ремонт Улична осветителна мрежа </t>
  </si>
  <si>
    <t>Реконструкция на улични ВиК проводи по ул."Ксилифорска", ул. "Теодосий Търновски", ул. "Димитър Найденов", ул. "Сливница", гр. В. Търново</t>
  </si>
  <si>
    <t>Реконструкция на улични ВиК проводи по ул."Опълченска", гр. В. Търново</t>
  </si>
  <si>
    <t>Рехабилитация и реконструкция на ул."Опълченска", ул. "Теодосий Търновски", ул. "Димитър Найденов", ул. "Сливница", ул. "Климент Охриски" и ул. "Ксилифорска" и участъка изрън регулация по проект 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</si>
  <si>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Ремонт стълбищна мрежа, гр. В. Търново, в т.ч. стълбище към автогара Юг</t>
  </si>
  <si>
    <t>Бул."България"/при НВУ "В.Левски"/, гр. В. Търново -подмяна на бордюри с нови</t>
  </si>
  <si>
    <t>Изграждане на водопровод и канализация на бул. България", гр. В. Търново по ПМС 360/10.12.2020 г., писмо №ФО-70/17.12.2020 г. на МФ</t>
  </si>
  <si>
    <t>Основен ремонт тротоари на ул."Цар Тодор Светослав"/при поликлиниката/, гр. В. Търново</t>
  </si>
  <si>
    <t>Функция 07 Почивно дело, култура, религиоз. дейности</t>
  </si>
  <si>
    <t>Сграфито пана - реставрация</t>
  </si>
  <si>
    <t>Основен ремонт читалищна библиотека с. Самоводене</t>
  </si>
  <si>
    <t>Ремонт дограма РБ "П.Р.Славейков"</t>
  </si>
  <si>
    <t>Реконструкция, модернизация и внедряване на мерки за енергийна ефективност в спортни зали към СК "Ивайло" - Спортни зали "Север"</t>
  </si>
  <si>
    <t>Подмяна изкуствена настилка на тенис кортове на ул. "Мария Габровска" 2А, гр. Велико Търново с обща площ 3 592 кв.м.</t>
  </si>
  <si>
    <t>Ремонт на "Салон за физическо възпитание и спорт" в гр. Дебелец</t>
  </si>
  <si>
    <t>Разширение сграда  по проект "Разширение на Мултимедиен посетителски център "Царевград Търнов" по ОП „Региони в растеж“ 2014-2020г., №BG16RFOP001-1.009-0007 /код 98/</t>
  </si>
  <si>
    <t>Реконструкция и обновяване сграда 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</si>
  <si>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Ремонт на наклонения асансьор в АМР "Трапезица"</t>
  </si>
  <si>
    <t>Функция 08 Икономически дейности и услуги</t>
  </si>
  <si>
    <t>Реконструкция бул. "България" - кръгово кръстовище "Беляковско шосе", Кръгово кръстовище ул. "Христо Ботев" по проект Интегриран градски транспорт на гр. Велико Търново по ОП „Региони в растеж“ 2014-2020г. BG16RFOP001-1.009-0005-C01 /код 98/</t>
  </si>
  <si>
    <t>5200  ПРИДОБИВАНЕ НА ДМА</t>
  </si>
  <si>
    <t>5201 Придобиване на компютри и хардуер</t>
  </si>
  <si>
    <t>Компютри и хардуер</t>
  </si>
  <si>
    <t>Компютърна конфигурация Кметство с. Ресен</t>
  </si>
  <si>
    <t>Компютърна конфигурация Кметство с. Плаково /30% продажба общинско имущество/</t>
  </si>
  <si>
    <t>5202 Придобиване на сгради</t>
  </si>
  <si>
    <t>Прекратяване на съсобственост по Решение №410/13.11.2008 г. - недвижим имот ул. "Сливница" №7</t>
  </si>
  <si>
    <t>5203 Придобиване на др. оборудване машини и съоръжения</t>
  </si>
  <si>
    <t>Климатици за нуждите на общинска администрация и кметствата</t>
  </si>
  <si>
    <t>Компютри за нуждите на районните полицейски инспектори и детска педагогическа стая</t>
  </si>
  <si>
    <t>Системи за видеонаблюдение</t>
  </si>
  <si>
    <t>Системи за видеонаблюдение с. Арбанаси по Програма "Инициативи на местните общности"</t>
  </si>
  <si>
    <t>Системи за видеонаблюдение с. Русаля по Програма "Инициативи на местните общности" от 30% продажба на общинско имущество</t>
  </si>
  <si>
    <t>Система за видеонаблюдение Кметство с. Ново село 30% продажба на общинско имущество</t>
  </si>
  <si>
    <t>5206 Инфраструктурни обекти</t>
  </si>
  <si>
    <t>Изграждане на отводнително съоръжение намиращо се в източната част на с. Ресен, кръстовището на ул. "Георги Димитров" и ул. "Димо Рогев" и прилежащите жилищни сгради, Кметство с.Ресен</t>
  </si>
  <si>
    <t>Мост над река Еньовица, с. Габровци /път Габровци - Пъровци/, с. Габровци</t>
  </si>
  <si>
    <t>Възстановяване на мост - вилна зона, с. Габровци, с. Габровци</t>
  </si>
  <si>
    <t>ОУ „Бачо Киро“, гр. Велико Търново - интерактивни мултитъч дисплей, гр. Велико Търново</t>
  </si>
  <si>
    <t>ОУ „Бачо Киро“, гр. Велико Търново - преносими компютри, преносими конфигурации и 3D принтер, гр. Велико Търново</t>
  </si>
  <si>
    <t>ОУ „Бачо Киро“, гр. Велико Търново - информационен киоск, гр. Велико Търново</t>
  </si>
  <si>
    <t>ОУ „Бачо Киро“, гр. Велико Търново - стериоскопична компютърна конфигурация, гр. Велико Търново</t>
  </si>
  <si>
    <t>СУ „Емилиян Станев“, гр. Велико Търново - компютърни конфигурации</t>
  </si>
  <si>
    <t>ДГ „Ален мак“, гр. Велико Търново - проектор "Звездно небе" по проект "Подкрепа за приобщаващо образование" №BG05M2OP001-3.018-0001</t>
  </si>
  <si>
    <t>СУ „Вела Благоева“, гр. Велико Търново - преносим компютър</t>
  </si>
  <si>
    <t>СУ „Г. С. Раковски“, гр. Велико Търново - проектори и интерактивен дисплей</t>
  </si>
  <si>
    <t>СУ „Вела Благоева“, гр. Велико Търново - компютри и хардуер по проект „Живей в кръговрата! Разреши проблема!“, № BG  ENVIORNMENT - 3.00.1-006</t>
  </si>
  <si>
    <t>Общинско ученическо общежитие "Колю Фичето" - компютърни конфигурации</t>
  </si>
  <si>
    <t>Изграждане на ДГ в кв. "Картала", гр. В. Търново</t>
  </si>
  <si>
    <t>Изграждане на ДГ за 120 места в кв. "Зона - В", гр. Велико Търново</t>
  </si>
  <si>
    <t>СУ „Вела Благоева“, гр. Велико Търново - аудио-озвучителна техника по  проект „Живей в кръговрата! Разреши проблема!“, 
№ BG  ENVIORNMENT - 3.00.1-006</t>
  </si>
  <si>
    <t>СУ „Вела Благоева“, гр. Велико Търново - брайлова машина</t>
  </si>
  <si>
    <t>СУ „Вела Благоева“, гр. Велико Търново - система за видеонаблюдение</t>
  </si>
  <si>
    <t>СУ „Г. С. Раковски“, гр. Велико Търново - видеонаблюдение</t>
  </si>
  <si>
    <t>ПЕГ "Проф. Асен Златаров", гр. В. Търново - газова централа с два броя датчици</t>
  </si>
  <si>
    <t>ОУ „Бачо Киро“, гр. Велико Търново - лабораторни уреди за опити</t>
  </si>
  <si>
    <t>ОУ „Христо Смирненски", село Водеолей- изграждане на беседка по проект ПУДООС</t>
  </si>
  <si>
    <t>ОУ „П. Р. Славейков", гр. Велико Търново - експериментална STEM оранжерия</t>
  </si>
  <si>
    <t xml:space="preserve">ДГ "Шарения замък" - Доставка и монтаж на сенници за детски площадки </t>
  </si>
  <si>
    <t>ДГ "Шарения замък" - Доставка и монтаж на климатични системи</t>
  </si>
  <si>
    <t>ДГ "Вяра, Надежда и Любов" с. Ресен- Доставка и монтаж на климатични системи</t>
  </si>
  <si>
    <t xml:space="preserve">ДГ "Шарения замък" - Доставка и монтаж на детски съоръжения за детски площадки </t>
  </si>
  <si>
    <t>5205  Придобиване на стопански инвентар</t>
  </si>
  <si>
    <t>СУ „Емилиян Станев“ - Подопочистваща машина, гр. Велико Търново</t>
  </si>
  <si>
    <t>СУ „Емилиян Станев“, гр. Велико Търново - акордеон</t>
  </si>
  <si>
    <t>ДГ "Иванка Ботева" - дърво на сезоните по проект "Подкрепа за приобщаващо образование" №BG05M2OP001-3.018-0001</t>
  </si>
  <si>
    <t>ДГ "Ален мак" - дигитално пиано по проект "Подкрепа за приобщаващо образование" №BG05M2OP001-3.018-0001</t>
  </si>
  <si>
    <t>ДГ "Шарения замък" - Доставка и монтаж на мебели</t>
  </si>
  <si>
    <t>Придобиване на компютри за нуждите на Детските ясли</t>
  </si>
  <si>
    <t>Превантивно информационен център - придобиване на преносими компютри 2 бр.</t>
  </si>
  <si>
    <t>Превантивно информационен център - закупуване на мултимедиен проектор</t>
  </si>
  <si>
    <t>Заснемане, проектиране, остойностяване и изграждане на пожароизвестителна система за Детските ясли</t>
  </si>
  <si>
    <t>Климатици на Здравните кабинети в ДГ "Шареният замък" и ДГ "Здравец"</t>
  </si>
  <si>
    <t>Климатици на Детските ясли</t>
  </si>
  <si>
    <t>Бойлер  със серпентина 2 бр. ДЯ Мечо Пух</t>
  </si>
  <si>
    <t>ДЯ "Щастливо детство", ДЯ "Пролет", ДЯ "Слънце, ДЯ "Зорница" - професионални сушилни</t>
  </si>
  <si>
    <t>ДЯ Зорница - закупуване на електрическа пекарна с 2 фурни и печка с 4 котлона</t>
  </si>
  <si>
    <t>ДЯ Мечо Пух - закупуване на електрическа пекарна с 2 фурни</t>
  </si>
  <si>
    <t>ДЯ Щастливо Детство - закупуване на електическа пекарна и печка</t>
  </si>
  <si>
    <t>Детска млечна кухня - закупуване на работни маси и шкафове</t>
  </si>
  <si>
    <t>Закупуване на компютри в Преходно жилище 1 бр.</t>
  </si>
  <si>
    <t>Дом за пълнолетни лица с увреждания, с. Церова Кория - Преносим компютър</t>
  </si>
  <si>
    <t>Дом за пълнолетни лица с увреждания, с. Церова Кория - компютърна конфигурация</t>
  </si>
  <si>
    <t>Интерактивен магичен под Дневен център за лица с увреждания "Дъга"</t>
  </si>
  <si>
    <t>Център за социална рехабилитация и интеграция ул. "Бойчо войвода" -закупуване на компютърна конфигурация</t>
  </si>
  <si>
    <t>Асистентска подкрепа - Придобиване на 3 бр. компютърна конфигурация</t>
  </si>
  <si>
    <t>Компютри по проект "Патронажна грижа + Компонент 2", ОП "Развитие на човешките ресурси" 2014-2020, № BG05M9OP001-6.004-89-C01 /код 98/</t>
  </si>
  <si>
    <t>Компютри по проект "Патронажна грижа + ", ОП "Развитие на човешките ресурси" 2014-2020, №BG05M9OP001-6.002-0077-C01 /код 98/</t>
  </si>
  <si>
    <t>Компютри и хардуер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</si>
  <si>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Компютърна конфигурация и лаптопи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</si>
  <si>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кушетка и лифтер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</si>
  <si>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Закупуване на лифтер, специализирани електически легла и кушетка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</si>
  <si>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Климатична система по проект "Общностен център за деца и родители "ЦАРЕВГРАД"
BG05M9OP001-2.004-0046-C01 /код 98/</t>
  </si>
  <si>
    <t>Терапевтични столове за нуждите на проект "Разкриване на комплекс от социални услуги за деца по ОП „Развитие на човешките ресурси“ 2014-2020г., №BG05M9OP001-2.019-0018-C01 /код 98/</t>
  </si>
  <si>
    <t>ЦНСТ ул. Никола Габровски -Проектиране за изграждане на пожароизвестителна система</t>
  </si>
  <si>
    <t>ЦНСТ ул. Никола Габровски -Придобиване на климатична система 2 бр.</t>
  </si>
  <si>
    <t>ЦНСТ III ул. Колоня Товар - Закупуване на газов котел</t>
  </si>
  <si>
    <t>Климатична система за нуждите на Кризисен център, с. Балван</t>
  </si>
  <si>
    <t xml:space="preserve">Климатици за нуждите на Центровете за социална рехабилитация и интеграция </t>
  </si>
  <si>
    <t>Асистентска подкрепа - климатична система</t>
  </si>
  <si>
    <t>Център за социална рехабилитация и интеграция ул. "Бойчо войвода" - Закупуване на цветна копирна машина</t>
  </si>
  <si>
    <t>ЦСРИ Бойчо войвода - закупуване на многофункционална кушетка за кинезитерапия</t>
  </si>
  <si>
    <t>Дневен център за деца и младежи с увреждания "Дъга", гр. Велико Търново - беседка с ударопоглъщаща настилка</t>
  </si>
  <si>
    <t>Дом за стари хора гр. В Търново - Закупуване на локална вентилационна система</t>
  </si>
  <si>
    <t>Заснемане, проектиране,остойностяване и изграждане на пожароизвестителна система на  Дом за пълнолетни лица с увреждания , с. Церова Кория</t>
  </si>
  <si>
    <t>ЦНСТ ул. "Цветарска" 14 - слънчеви колектори</t>
  </si>
  <si>
    <t>5204 Придобиване на транспортни средства</t>
  </si>
  <si>
    <t>ЦНСТ I ул. Ил. Драгостинов - Закупуване на МПС с рампа за инвалиди</t>
  </si>
  <si>
    <t>Закупуване на транспортно средство - бус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</si>
  <si>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Лек автомобил 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</si>
  <si>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>Център за настаняване от семеен тип I и II ул. Цветарска 14 - Закупуване на бойлер с 2 серпентини</t>
  </si>
  <si>
    <t>Център за настаняване от семеен тип Церова кория - Доставка и монтаж на кухня</t>
  </si>
  <si>
    <t>Дом за пълнолетни лица с увреждания  с. Церова Кория - Закупуване на високооборотна перална машина</t>
  </si>
  <si>
    <t>Дом за пълнолетни лица с увреждания с. Церова Кория - закупуване на печка с 6 плочи</t>
  </si>
  <si>
    <t>Закупуване на съдомиялна машина и професионална сушилня по проект "Дневен център за подкрепа на лица с увреждания и техните семейства, вкл. с тежки множествени увреждания", ОП "Развитие на човешките ресурси" 2014-2020, №BG05M9OP001-2.061-0002 /код 98/</t>
  </si>
  <si>
    <t>Закупуване на съдомиялна машина по проект "Разкриване на център за социална рехабилитация и интеграция за лица с психични разстройства и интелектуални затруднения", ОП "Развитие на човешките ресурси" 2014-2020, №BG05M9OP001-2.062-0004 /код 98/</t>
  </si>
  <si>
    <t xml:space="preserve">Детска площадка в парк "Бузлуджа" - изграждане на подход за инвалиди, поставяне на ударопъглъщаща настилка и въртележка за деца със специални потребности </t>
  </si>
  <si>
    <t>Билборд, информационно табло по Проект "Рехабилитация и модернизация на системи за външно изкуствено осветление във Велико Търново", №BGENERGY-2.001-0003-017 /код 97/</t>
  </si>
  <si>
    <t>Дренажни помпи за рекултивирано депо в  с. Шереметя</t>
  </si>
  <si>
    <t>Пелетни и газови котли и горелки по проект "Българските общини работят заедно за подобряване на качеството на атмосферния въздух" по програма LIFE на ЕС, №LIFE17 IPE/BG/000012 - LIFE IP CLEAN AIR /код 96/</t>
  </si>
  <si>
    <t>ОП "Зелени системи" - Сметосъбираща машина</t>
  </si>
  <si>
    <t>ОП "Зелени системи" - Специализирана машина водоноска</t>
  </si>
  <si>
    <t>Комбиниран багер - товарач, ОП Зелени Системи</t>
  </si>
  <si>
    <t>Стопански инвентар Кметство с. Русаля /30% от продажба на общинско имущество/</t>
  </si>
  <si>
    <t>Моторна коса Кметство с. Емен</t>
  </si>
  <si>
    <t>Храсторез Кметство с. Ресен</t>
  </si>
  <si>
    <t>Изграждане на тротоар на ул. "Лазурна"</t>
  </si>
  <si>
    <t>Изграждане на осветителна уредба около шадравана на Централен площад, гр. Дебелец</t>
  </si>
  <si>
    <t>Доизграждане на улични участъци в кв. Картала, гр. В . Търново /доизграждане на участък от ул. Александър Бурмов от ОК 2374 а до ОК2475 и изграждане на нов уличен участък от ОК2524 до ОК2903 м/у ул. А. Бурмов и ул. Беляковско шосе/ -  ПМС 376/05.11.21 г.</t>
  </si>
  <si>
    <t>Доизграждане на ул. "Стоян Михайловски" ОК 2577-ОК 2576- ОК2567- ОК2564 - ОК2565 -ОК2805, Изграждане на ул. "Васил Априлов", Изграждане на ул. "Камен Зидаров", ОК 2521 - ОК 259 и ул. „Петко Тодоров“ ОК 259-ОК2452, Изграждане на ул. "Александър Бурмов", кв. „Картала“  ОК2364-ОК2518 - ПМС 315/19.12.2018</t>
  </si>
  <si>
    <t>Изграждане на ул." Драган Цончев", кв. Зона В, ОК8504- ОК8602-ОК8607-ОК8613-ПМС 315/19.12.2018</t>
  </si>
  <si>
    <t>Изграждане на улична и тротоарна настилка, осветление, водопровод, канализация и подземни тръбни мрежи на улици "Козлодуй, "Димитър Рашев", "Иван Хаджидимитров", "Димитър Благоев", "Народни будители", гр. В. Търново по ПМС 360/10.12.2020 г., писмо №ФО-70/17.12.2020 г. на МФ</t>
  </si>
  <si>
    <t>Изграждане на комуникации и техническа инфраструктура - ОК 8000 - ОК 8006, поземлен имот 10447.513.453 по КККР  на гр.Велико Търново, с цел обслужване на нуждите на сградите намиращи се в ПИ 10447.513.298 и ПИ 10447.513.299 по КККР на гр.В.Търново - Старо военно училище</t>
  </si>
  <si>
    <t>Изграждане на отводнителен окоп в началото на  с. Беляковец улици ОК 192 - ОК 193</t>
  </si>
  <si>
    <t>Изграждане на подземна тръбна мрежа, гр. В. Търново</t>
  </si>
  <si>
    <t>Мостово съоръжение над р. Янтра км 1+400 по проект "По-добре свързани вторични и третични точки в главната и широкообхватна мрежа на път " TEN - T ", чрез общи мерки в трансграничен регион" (CBC) ROBG-383 , програма INTERREG V-A Румъния- България 2014 -2020 /код 96/</t>
  </si>
  <si>
    <t>Изграждане на подпорна стена и канализация за ново спортно игрище, с местоположение от западната страна на стадион „Ивайло“, гр. Велико Търново</t>
  </si>
  <si>
    <t>Изместване на кабелни линии и трафопост "Ледена пързалка", гр. В. Търново</t>
  </si>
  <si>
    <t>Изграждане на фундамент за автомобилна везна в землището на с. Шереметя</t>
  </si>
  <si>
    <t>Мултимедийна информационна система по проект "Разширение на Мултимедиен посетителски център "Царевград Търнов" по ОП „Региони в растеж“ 2014-2020г., №BG16RFOP001-1.009-0007 /код 98/</t>
  </si>
  <si>
    <t>Интерактивен киоск за нуждите на ХГ "Борис Денев"  гр. В. Търново</t>
  </si>
  <si>
    <t>Компютри и хардуер за нуждите на РИМ Велико Търново</t>
  </si>
  <si>
    <t>Компютри и хардуер за нуждите на РБ "П.Р.Славейков"</t>
  </si>
  <si>
    <t>Билборд, информационно табло по проект "Разширение на Мултимедиен посетителски център "Царевград Търнов" по ОП „Региони в растеж“ 2014-2020г., №BG16RFOP001-1.009-0007 /код 98/</t>
  </si>
  <si>
    <t>Билборд, информационно табло по проект "Реконструкция и обновяване на музей "Възраждане" и "Учредително събрание" по ОП „Региони в растеж“ 2014-2020г., №BG16RFOP001-1.009-0006 /код 98/</t>
  </si>
  <si>
    <t>Мобилни осветителни и озвучителни кули АМР "Царевец" КТМД Дирекция</t>
  </si>
  <si>
    <t>Газов котел- РИМ Велико Търново</t>
  </si>
  <si>
    <t>Видеонаблюдение за Изложбени зали "Рафаел Михайлов"</t>
  </si>
  <si>
    <t>Преместваем обект /павилион/ пред АМР "Царевец"</t>
  </si>
  <si>
    <t>ОП "Спортни имоти и прояви"- климатици</t>
  </si>
  <si>
    <t>Тематични композиции с фигури, декори и стенописи по проект "Разширение на Мултимедиен посетителски център "Царевград Търнов" по ОП „Региони в растеж“ 2014-2020г., №BG16RFOP001-1.009-0007 /код 98/</t>
  </si>
  <si>
    <t>Стопански инвентар за нуждите на РБ "П.Р.Славейков"</t>
  </si>
  <si>
    <t>Изграждане на скулптури "Глухарчета" в открити градски пространства КТМД Дирекция</t>
  </si>
  <si>
    <t>Изграждане на асфалтов пъмп трак в УПИ XI-3779, кв. 237, гр. Велико Търново</t>
  </si>
  <si>
    <t>5219 Придобиване на други ДМА</t>
  </si>
  <si>
    <t>Откупки на художествени произведения на Великотърновска тематика  на стари и съвременни автори, след оценка на художествен съвет КТМД Дирекция</t>
  </si>
  <si>
    <t>Контролен център, паркинг система и информационни табла за електробуси по проект "Интегриран градски транспорт на гр. Велико Търново по ОП „Региони в растеж“ 2014-2020г." BG16RFOP001-1.009-0005-C01 /код 98/</t>
  </si>
  <si>
    <t>Изграждане на пешеходен надлез на ул. "Магистрална" и информационни табла на спирки на обществения градски транспорт по проект "Интегриран градски транспорт на гр. Велико Търново по ОП „Региони в растеж“ 2014-2020г." BG16RFOP001-1.009-0005-C01 /код 98/</t>
  </si>
  <si>
    <t>Собствено участие по проект "Интегриран градски транспорт на гр. Велико Търново по ОП „Региони в растеж“ 2014-2020г." BG16RFOP001-1.009-0005-C01</t>
  </si>
  <si>
    <t xml:space="preserve">Изграждане на трафопост за захранване на буферен паркинг "Френхисар" </t>
  </si>
  <si>
    <t>Монтаж на цистерна за вода на приют за бездомни животни</t>
  </si>
  <si>
    <t>Изграждане на буферен паркинг "Френхисар" и "Сержантско училище" по проект "Интегриран градски транспорт на гр. Велико Търново по ОП „Региони в растеж“ 2014-2020г." BG16RFOP001-1.009-0005-C01 /код 98/</t>
  </si>
  <si>
    <t>5300  НМДА  Придобиване на НМДА</t>
  </si>
  <si>
    <t>5301- Придобиване на програмни продукти и лицензи за програмни продукти</t>
  </si>
  <si>
    <t>Софтуерни функционалности за управление на общинска собственост</t>
  </si>
  <si>
    <t>Надграждане на интеграционната платформа за е-City</t>
  </si>
  <si>
    <t>Софтуерни лицензи в РБ „П.Р.Славейков“, гр. Велико Търново</t>
  </si>
  <si>
    <t>Надграждане на интеграционната платформа за модул SMS паркиране</t>
  </si>
  <si>
    <t>5400 ПРИДОБИВАНЕ НА ЗЕМЯ</t>
  </si>
  <si>
    <t>Отчуждаване на части от недвижими имоти частна собственост за прилагане на линейна инфраструктура и за други общински нужди</t>
  </si>
  <si>
    <t>Отчуждаване на части от недвижими имоти частна собственост за гробищни паркове</t>
  </si>
  <si>
    <t xml:space="preserve">00-98 Резерв за непредвидени и неотложни разходи </t>
  </si>
  <si>
    <t>Неотложни разходи за текущи ремонти на улична мрежа по населените места</t>
  </si>
  <si>
    <t>инж. Динко Кечев</t>
  </si>
  <si>
    <t>Директор дирекция СУТ</t>
  </si>
  <si>
    <t>П. Христов</t>
  </si>
  <si>
    <t>Началник отдел ИТО</t>
  </si>
  <si>
    <t>ЦЕЛЕВИ РАЗХОДИ</t>
  </si>
  <si>
    <t>ПО БЮДЖЕТА ЗА 2022 година</t>
  </si>
  <si>
    <t>№ по ред</t>
  </si>
  <si>
    <t>Вид на целевия разход</t>
  </si>
  <si>
    <t>Размер</t>
  </si>
  <si>
    <t>Направление, функция, дейност</t>
  </si>
  <si>
    <t>Програма за борба с гръбначните изкривявания</t>
  </si>
  <si>
    <t>Функция "Образование"; Други дейности по образованието</t>
  </si>
  <si>
    <t>Лични празници на 100-годишни рожденници, жители на община Велико Търново</t>
  </si>
  <si>
    <t>Функция "Социално осигуряване подпомагане и грижи" ; Други служби и дейности по социалното осигуряване, подпомагане и заетостта</t>
  </si>
  <si>
    <t>Общински фонд "Заедно"</t>
  </si>
  <si>
    <t>Функция " Общи държавни служби" ; Общинска администрация</t>
  </si>
  <si>
    <t>Възстановени средства на кметства и кметски наместничества в размер 30 на сто от получените суми от търгове за разпореждане с имущество за  периода 01.10.2021 г. - 31.01.2022 г. и договорените  на разсрочено плащане до 31.12.2022 г.</t>
  </si>
  <si>
    <t>Функция "Жил. строителство, БКС и опазване на околната среда"  и Функция " Култура, спорт, почивни дейности и религиозно дело"</t>
  </si>
  <si>
    <t>Фонд „Инициативи на местните общности”</t>
  </si>
  <si>
    <t>Функция "Жил. строителство, БКС и опазване на околната среда" ; Други дейности по жилищното строителство, благоустройството и регионалното развитие</t>
  </si>
  <si>
    <t>Обезщетения и помощи по решение на Великотърновски общински съвет - помощи за погребение /социални и ветерани/</t>
  </si>
  <si>
    <t>Функция " Култура, спорт, почивни дейности и религиозно дело" ; Обредни домове и зали</t>
  </si>
  <si>
    <t xml:space="preserve">Програма за развитие на физ.възпитание и спорта </t>
  </si>
  <si>
    <t>Функция " Култура, спорт, почивни дейности и религиозно дело"; Спортни бази за спорт за всички</t>
  </si>
  <si>
    <t xml:space="preserve">Културен календар </t>
  </si>
  <si>
    <t>Функция " Култура, спорт, почивни дейности и религиозно дело" ; Други дейности по културата</t>
  </si>
  <si>
    <t>Програма "Изкуство и култура Велико Търново"</t>
  </si>
  <si>
    <t>Културни мероприятия по кметства и кметски наместничества</t>
  </si>
  <si>
    <t>Функция " Култура, спорт, почивни дейности и религиозно дело"; Други дейности по културата</t>
  </si>
  <si>
    <t>Откупки на художествени произведения на Великотърновска тематика  на стари и съвременни автори, след оценка на художествен съвет</t>
  </si>
  <si>
    <t>Функция " Култура, спорт, почивни дейности и религиозно дело" ; Музеи, худ. галерии, паметници на културата и етногр. комплекси с национален и регионален харакер</t>
  </si>
  <si>
    <t>Общинска програма  - "Здрави деца в здрави семейства"</t>
  </si>
  <si>
    <t>Функция "Здравеопазване"; Други дейности по здравеопазване</t>
  </si>
  <si>
    <t xml:space="preserve"> Програма за превенция на наркотични зависимости сред младите хора в Община Велико Търново 2019-2023</t>
  </si>
  <si>
    <t>Програма на Община Велико Търново за подобряване на психичното здраве 2021-2026</t>
  </si>
  <si>
    <t>Програма за младежки дейности</t>
  </si>
  <si>
    <t>Функция "Образование"; Други дейности за младежта</t>
  </si>
  <si>
    <t>План за действие за 2022 г. за осигуряване на равни възможности за хората с увреждания</t>
  </si>
  <si>
    <t>Функция "Социално осигуряване, подпомагане и грижи"; Други служби и дейности по социално осигуряване, подпомагане и заетостта</t>
  </si>
  <si>
    <t>Програма за детето на Община Велико Търново за 2022 г.</t>
  </si>
  <si>
    <t>Функция "Социално осигуряване, подпомагане и грижи";  Други служби и дейности по социално осигуряване, подпомагане и заетостта</t>
  </si>
  <si>
    <t>Годишен план за развитие на социалните услуги за 2022 г.</t>
  </si>
  <si>
    <t>Съвместни проекти с БЧК и МЗ</t>
  </si>
  <si>
    <t>Подпомагане на военноинвалиди и военнопострадали</t>
  </si>
  <si>
    <t>Общинска програма за асистирана репродукция, в т.ч. преходен остатък от предходни години</t>
  </si>
  <si>
    <t xml:space="preserve">Kомпенсиране на част от транспортните разходи на лица, навършили възрастта по чл.68, ал.1 – ал.3 от Кодекса за социално осигуряване, притежаващи абонаментни карти за пътуване по основните градски линии в гр. Велико Търново  </t>
  </si>
  <si>
    <t>инж. Д. Панов</t>
  </si>
  <si>
    <t>Кмет на Община Велико Търново</t>
  </si>
  <si>
    <t>Директор дирекция "Бюджет и финанси"</t>
  </si>
  <si>
    <t>Главен счетоводител</t>
  </si>
  <si>
    <t>Д. Йонкова</t>
  </si>
  <si>
    <t>Директор дирекция ПОУС</t>
  </si>
  <si>
    <t>Кр. Маринова, експерт Дирекция БФ</t>
  </si>
  <si>
    <t>ПРИЛОЖЕНИЕ 3</t>
  </si>
  <si>
    <t>5. Изменя Приложение 2 Б   "Целеви разходи по бюджета за 2022 година"</t>
  </si>
  <si>
    <t xml:space="preserve"> - Водолей - Дичин - граница общини /В. Търново - Павликени/</t>
  </si>
  <si>
    <t>4. Разпределя средства  от Целева субсидия  за капиталови разходи на община Велико Търново както следва:</t>
  </si>
  <si>
    <t>ЦЕЛЕВА СУБСИДИЯ ЗА КАПИТАЛОВИ РАЗХОДИ</t>
  </si>
  <si>
    <t>БИЛО</t>
  </si>
  <si>
    <t>СТАВА</t>
  </si>
  <si>
    <t>Основен ремонт на общински път VTR 1012"/път III-504/ - Водолей - Дичин - граница общини /В. Търново - Павликени/</t>
  </si>
  <si>
    <t xml:space="preserve">Собствено участие  по проект "Разширение на Мултимедиен посетителски център "Царевград Търнов" по ОП „Региони в растеж“ 2014-2020г., №BG16RFOP001-1.009-0007 </t>
  </si>
  <si>
    <t>ОБЩО</t>
  </si>
  <si>
    <r>
      <t xml:space="preserve">3. Разпределя средствата в размер </t>
    </r>
    <r>
      <rPr>
        <b/>
        <sz val="12"/>
        <rFont val="Times New Roman"/>
        <family val="1"/>
        <charset val="204"/>
      </rPr>
      <t>1 032 700 лева,</t>
    </r>
    <r>
      <rPr>
        <sz val="12"/>
        <rFont val="Times New Roman"/>
        <family val="1"/>
        <charset val="204"/>
      </rPr>
      <t xml:space="preserve"> съгласно приложение към чл.1, ал. 1.т.1 по ПМС №229/29.07.22 г </t>
    </r>
  </si>
  <si>
    <t xml:space="preserve">  от  Решение №894/31.03.2022 год. на ВТОБС, съгласно Приложение 2 към настоящото Предложение.</t>
  </si>
  <si>
    <r>
      <t>за капиталови разходи на община Велико Търново за обект</t>
    </r>
    <r>
      <rPr>
        <b/>
        <sz val="12"/>
        <color theme="1"/>
        <rFont val="Times New Roman"/>
        <family val="1"/>
        <charset val="204"/>
      </rPr>
      <t xml:space="preserve"> : Основен ремонт на общински път VTR 1012"/път III-504/ </t>
    </r>
  </si>
  <si>
    <t>Промените по т.3  от настоящото Предложение за решение да бъдат включени в Бюджета и Инвестиционната програма  на</t>
  </si>
  <si>
    <t xml:space="preserve"> Община Велико Търново  към 31.08.2022 г.</t>
  </si>
  <si>
    <t>Промените по т.4  от настоящото Предложение за решение да бъдат включени в Бюджета и Инвестиционната програма 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</si>
</sst>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лв&quot;"/>
  </numFmts>
  <fonts count="12" x14ac:knownFonts="1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MS Sans Serif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" fillId="0" borderId="0"/>
  </cellStyleXfs>
  <cellXfs count="185">
    <xf numFmtId="0" fontId="0" fillId="0" borderId="0" xfId="0"/>
    <xf numFmtId="0" fontId="1" fillId="0" borderId="0" xfId="0" applyFont="1" applyFill="1"/>
    <xf numFmtId="0" fontId="3" fillId="0" borderId="0" xfId="1" applyFont="1" applyFill="1"/>
    <xf numFmtId="3" fontId="3" fillId="0" borderId="0" xfId="1" applyNumberFormat="1" applyFont="1" applyFill="1"/>
    <xf numFmtId="0" fontId="3" fillId="0" borderId="0" xfId="1" applyFont="1" applyFill="1" applyAlignment="1">
      <alignment wrapText="1"/>
    </xf>
    <xf numFmtId="0" fontId="1" fillId="0" borderId="0" xfId="1" applyFont="1" applyFill="1"/>
    <xf numFmtId="0" fontId="1" fillId="0" borderId="0" xfId="1" applyFont="1" applyFill="1" applyAlignment="1">
      <alignment horizontal="centerContinuous"/>
    </xf>
    <xf numFmtId="3" fontId="1" fillId="0" borderId="0" xfId="1" applyNumberFormat="1" applyFont="1" applyFill="1" applyAlignment="1">
      <alignment horizontal="centerContinuous"/>
    </xf>
    <xf numFmtId="0" fontId="1" fillId="0" borderId="0" xfId="1" applyFont="1" applyFill="1" applyAlignment="1">
      <alignment horizontal="left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Border="1"/>
    <xf numFmtId="0" fontId="5" fillId="0" borderId="0" xfId="0" applyFont="1" applyFill="1"/>
    <xf numFmtId="49" fontId="1" fillId="0" borderId="0" xfId="0" applyNumberFormat="1" applyFont="1" applyFill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3" fontId="1" fillId="0" borderId="0" xfId="0" applyNumberFormat="1" applyFont="1" applyFill="1" applyBorder="1"/>
    <xf numFmtId="0" fontId="5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3" fontId="3" fillId="0" borderId="2" xfId="0" applyNumberFormat="1" applyFont="1" applyFill="1" applyBorder="1" applyAlignment="1"/>
    <xf numFmtId="3" fontId="3" fillId="0" borderId="2" xfId="0" applyNumberFormat="1" applyFont="1" applyFill="1" applyBorder="1"/>
    <xf numFmtId="0" fontId="7" fillId="0" borderId="0" xfId="0" applyFont="1" applyFill="1" applyBorder="1" applyAlignment="1">
      <alignment horizontal="center"/>
    </xf>
    <xf numFmtId="3" fontId="3" fillId="0" borderId="0" xfId="0" applyNumberFormat="1" applyFont="1" applyFill="1" applyBorder="1" applyAlignment="1"/>
    <xf numFmtId="3" fontId="3" fillId="0" borderId="0" xfId="0" applyNumberFormat="1" applyFont="1" applyFill="1" applyBorder="1"/>
    <xf numFmtId="0" fontId="1" fillId="0" borderId="1" xfId="0" applyFont="1" applyFill="1" applyBorder="1" applyAlignment="1">
      <alignment horizontal="center"/>
    </xf>
    <xf numFmtId="3" fontId="1" fillId="0" borderId="1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1" fillId="0" borderId="0" xfId="0" quotePrefix="1" applyFont="1" applyFill="1" applyBorder="1"/>
    <xf numFmtId="3" fontId="1" fillId="0" borderId="1" xfId="0" applyNumberFormat="1" applyFont="1" applyFill="1" applyBorder="1" applyAlignment="1"/>
    <xf numFmtId="0" fontId="1" fillId="0" borderId="2" xfId="0" applyFont="1" applyFill="1" applyBorder="1"/>
    <xf numFmtId="49" fontId="1" fillId="0" borderId="2" xfId="0" applyNumberFormat="1" applyFont="1" applyFill="1" applyBorder="1" applyAlignment="1">
      <alignment horizontal="center"/>
    </xf>
    <xf numFmtId="3" fontId="1" fillId="0" borderId="2" xfId="0" applyNumberFormat="1" applyFont="1" applyFill="1" applyBorder="1" applyAlignment="1"/>
    <xf numFmtId="0" fontId="1" fillId="0" borderId="3" xfId="0" applyFont="1" applyFill="1" applyBorder="1"/>
    <xf numFmtId="49" fontId="1" fillId="0" borderId="3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/>
    <xf numFmtId="0" fontId="1" fillId="0" borderId="4" xfId="0" applyFont="1" applyFill="1" applyBorder="1"/>
    <xf numFmtId="49" fontId="1" fillId="0" borderId="4" xfId="0" applyNumberFormat="1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0" fontId="3" fillId="0" borderId="0" xfId="2" applyFont="1" applyFill="1" applyBorder="1"/>
    <xf numFmtId="0" fontId="3" fillId="0" borderId="1" xfId="0" applyFont="1" applyFill="1" applyBorder="1" applyAlignment="1">
      <alignment horizontal="center"/>
    </xf>
    <xf numFmtId="3" fontId="3" fillId="0" borderId="1" xfId="0" applyNumberFormat="1" applyFont="1" applyFill="1" applyBorder="1" applyAlignment="1"/>
    <xf numFmtId="3" fontId="3" fillId="0" borderId="0" xfId="0" applyNumberFormat="1" applyFont="1" applyFill="1"/>
    <xf numFmtId="0" fontId="1" fillId="0" borderId="4" xfId="0" applyFont="1" applyFill="1" applyBorder="1" applyAlignment="1">
      <alignment horizontal="center"/>
    </xf>
    <xf numFmtId="3" fontId="1" fillId="0" borderId="4" xfId="0" applyNumberFormat="1" applyFont="1" applyFill="1" applyBorder="1"/>
    <xf numFmtId="0" fontId="1" fillId="0" borderId="3" xfId="0" applyFont="1" applyFill="1" applyBorder="1" applyAlignment="1">
      <alignment horizontal="center"/>
    </xf>
    <xf numFmtId="3" fontId="1" fillId="0" borderId="3" xfId="0" applyNumberFormat="1" applyFont="1" applyFill="1" applyBorder="1"/>
    <xf numFmtId="0" fontId="5" fillId="0" borderId="4" xfId="0" applyFont="1" applyFill="1" applyBorder="1"/>
    <xf numFmtId="0" fontId="1" fillId="0" borderId="4" xfId="0" applyNumberFormat="1" applyFont="1" applyFill="1" applyBorder="1"/>
    <xf numFmtId="0" fontId="1" fillId="0" borderId="0" xfId="0" applyNumberFormat="1" applyFont="1" applyFill="1" applyBorder="1"/>
    <xf numFmtId="3" fontId="1" fillId="0" borderId="0" xfId="0" applyNumberFormat="1" applyFont="1" applyFill="1" applyBorder="1" applyAlignment="1"/>
    <xf numFmtId="0" fontId="5" fillId="0" borderId="0" xfId="1" applyFont="1" applyFill="1"/>
    <xf numFmtId="164" fontId="1" fillId="0" borderId="0" xfId="1" applyNumberFormat="1" applyFont="1" applyFill="1"/>
    <xf numFmtId="164" fontId="3" fillId="0" borderId="0" xfId="1" applyNumberFormat="1" applyFont="1" applyFill="1"/>
    <xf numFmtId="0" fontId="1" fillId="0" borderId="4" xfId="1" applyFont="1" applyFill="1" applyBorder="1"/>
    <xf numFmtId="0" fontId="3" fillId="0" borderId="4" xfId="0" applyFont="1" applyFill="1" applyBorder="1"/>
    <xf numFmtId="164" fontId="1" fillId="0" borderId="4" xfId="1" applyNumberFormat="1" applyFont="1" applyFill="1" applyBorder="1"/>
    <xf numFmtId="0" fontId="1" fillId="0" borderId="0" xfId="1" applyFont="1" applyFill="1" applyBorder="1"/>
    <xf numFmtId="164" fontId="1" fillId="0" borderId="0" xfId="1" applyNumberFormat="1" applyFont="1" applyFill="1" applyBorder="1"/>
    <xf numFmtId="0" fontId="5" fillId="0" borderId="3" xfId="1" applyFont="1" applyFill="1" applyBorder="1"/>
    <xf numFmtId="0" fontId="3" fillId="0" borderId="3" xfId="0" applyFont="1" applyFill="1" applyBorder="1"/>
    <xf numFmtId="0" fontId="1" fillId="0" borderId="3" xfId="1" applyFont="1" applyFill="1" applyBorder="1"/>
    <xf numFmtId="0" fontId="5" fillId="0" borderId="5" xfId="1" applyFont="1" applyFill="1" applyBorder="1"/>
    <xf numFmtId="0" fontId="3" fillId="0" borderId="5" xfId="0" applyFont="1" applyFill="1" applyBorder="1"/>
    <xf numFmtId="0" fontId="1" fillId="0" borderId="5" xfId="1" applyFont="1" applyFill="1" applyBorder="1"/>
    <xf numFmtId="164" fontId="1" fillId="0" borderId="5" xfId="1" applyNumberFormat="1" applyFont="1" applyFill="1" applyBorder="1"/>
    <xf numFmtId="0" fontId="3" fillId="0" borderId="6" xfId="0" applyFont="1" applyFill="1" applyBorder="1"/>
    <xf numFmtId="0" fontId="7" fillId="0" borderId="0" xfId="0" applyFont="1" applyFill="1"/>
    <xf numFmtId="0" fontId="3" fillId="0" borderId="0" xfId="0" applyFont="1" applyFill="1" applyAlignment="1"/>
    <xf numFmtId="0" fontId="1" fillId="0" borderId="0" xfId="0" applyFont="1" applyFill="1" applyAlignment="1"/>
    <xf numFmtId="0" fontId="3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3" fillId="0" borderId="0" xfId="3" applyFont="1" applyFill="1" applyBorder="1" applyAlignment="1">
      <alignment wrapText="1"/>
    </xf>
    <xf numFmtId="0" fontId="3" fillId="0" borderId="0" xfId="4" applyFont="1" applyFill="1" applyAlignment="1"/>
    <xf numFmtId="0" fontId="3" fillId="0" borderId="0" xfId="4" applyFont="1" applyFill="1" applyAlignment="1">
      <alignment wrapText="1"/>
    </xf>
    <xf numFmtId="0" fontId="3" fillId="0" borderId="0" xfId="4" applyFont="1" applyFill="1"/>
    <xf numFmtId="0" fontId="3" fillId="0" borderId="0" xfId="4" applyFont="1" applyFill="1" applyBorder="1" applyAlignment="1">
      <alignment wrapText="1"/>
    </xf>
    <xf numFmtId="0" fontId="8" fillId="0" borderId="0" xfId="4" applyFont="1" applyFill="1"/>
    <xf numFmtId="0" fontId="9" fillId="0" borderId="0" xfId="4" applyFont="1" applyFill="1" applyAlignment="1">
      <alignment horizontal="right"/>
    </xf>
    <xf numFmtId="0" fontId="1" fillId="0" borderId="0" xfId="4" applyFont="1" applyFill="1" applyAlignment="1">
      <alignment horizontal="right"/>
    </xf>
    <xf numFmtId="0" fontId="1" fillId="0" borderId="0" xfId="4" applyFont="1" applyFill="1" applyAlignment="1">
      <alignment horizontal="centerContinuous"/>
    </xf>
    <xf numFmtId="0" fontId="1" fillId="0" borderId="0" xfId="4" applyFont="1" applyFill="1"/>
    <xf numFmtId="0" fontId="1" fillId="0" borderId="0" xfId="4" applyNumberFormat="1" applyFont="1" applyFill="1" applyAlignment="1">
      <alignment horizontal="centerContinuous"/>
    </xf>
    <xf numFmtId="0" fontId="1" fillId="0" borderId="0" xfId="4" applyNumberFormat="1" applyFont="1" applyFill="1" applyAlignment="1">
      <alignment horizontal="left"/>
    </xf>
    <xf numFmtId="0" fontId="1" fillId="0" borderId="0" xfId="4" applyFont="1" applyFill="1" applyAlignment="1">
      <alignment horizontal="center"/>
    </xf>
    <xf numFmtId="0" fontId="1" fillId="0" borderId="0" xfId="4" applyFont="1" applyFill="1" applyAlignment="1"/>
    <xf numFmtId="0" fontId="1" fillId="0" borderId="7" xfId="2" applyFont="1" applyFill="1" applyBorder="1" applyAlignment="1">
      <alignment horizontal="center" vertical="center"/>
    </xf>
    <xf numFmtId="0" fontId="1" fillId="0" borderId="7" xfId="4" applyFont="1" applyFill="1" applyBorder="1" applyAlignment="1">
      <alignment horizontal="center" wrapText="1"/>
    </xf>
    <xf numFmtId="3" fontId="1" fillId="0" borderId="7" xfId="4" applyNumberFormat="1" applyFont="1" applyFill="1" applyBorder="1" applyAlignment="1">
      <alignment horizontal="center" wrapText="1"/>
    </xf>
    <xf numFmtId="0" fontId="1" fillId="0" borderId="8" xfId="2" applyFont="1" applyFill="1" applyBorder="1" applyAlignment="1">
      <alignment horizontal="center" vertical="center"/>
    </xf>
    <xf numFmtId="0" fontId="1" fillId="0" borderId="8" xfId="4" applyFont="1" applyFill="1" applyBorder="1" applyAlignment="1">
      <alignment horizontal="center" wrapText="1"/>
    </xf>
    <xf numFmtId="3" fontId="1" fillId="0" borderId="8" xfId="3" applyNumberFormat="1" applyFont="1" applyFill="1" applyBorder="1" applyAlignment="1">
      <alignment horizontal="center" wrapText="1"/>
    </xf>
    <xf numFmtId="3" fontId="1" fillId="0" borderId="8" xfId="3" applyNumberFormat="1" applyFont="1" applyFill="1" applyBorder="1"/>
    <xf numFmtId="0" fontId="1" fillId="0" borderId="0" xfId="4" applyFont="1" applyFill="1" applyBorder="1"/>
    <xf numFmtId="0" fontId="1" fillId="0" borderId="7" xfId="3" applyFont="1" applyFill="1" applyBorder="1" applyAlignment="1">
      <alignment wrapText="1"/>
    </xf>
    <xf numFmtId="3" fontId="1" fillId="0" borderId="7" xfId="3" applyNumberFormat="1" applyFont="1" applyFill="1" applyBorder="1"/>
    <xf numFmtId="0" fontId="3" fillId="0" borderId="0" xfId="4" applyFont="1" applyFill="1" applyBorder="1"/>
    <xf numFmtId="3" fontId="1" fillId="0" borderId="7" xfId="3" applyNumberFormat="1" applyFont="1" applyFill="1" applyBorder="1" applyAlignment="1"/>
    <xf numFmtId="0" fontId="3" fillId="0" borderId="7" xfId="4" applyFont="1" applyFill="1" applyBorder="1" applyAlignment="1">
      <alignment wrapText="1"/>
    </xf>
    <xf numFmtId="3" fontId="3" fillId="0" borderId="7" xfId="3" applyNumberFormat="1" applyFont="1" applyFill="1" applyBorder="1" applyAlignment="1"/>
    <xf numFmtId="0" fontId="1" fillId="0" borderId="7" xfId="4" applyFont="1" applyFill="1" applyBorder="1" applyAlignment="1">
      <alignment wrapText="1"/>
    </xf>
    <xf numFmtId="0" fontId="3" fillId="0" borderId="7" xfId="3" applyFont="1" applyFill="1" applyBorder="1" applyAlignment="1">
      <alignment wrapText="1"/>
    </xf>
    <xf numFmtId="3" fontId="3" fillId="0" borderId="7" xfId="3" applyNumberFormat="1" applyFont="1" applyFill="1" applyBorder="1"/>
    <xf numFmtId="0" fontId="3" fillId="0" borderId="7" xfId="5" applyFont="1" applyFill="1" applyBorder="1" applyAlignment="1">
      <alignment vertical="center" wrapText="1"/>
    </xf>
    <xf numFmtId="0" fontId="3" fillId="0" borderId="7" xfId="2" applyFont="1" applyFill="1" applyBorder="1" applyAlignment="1">
      <alignment horizontal="left" wrapText="1"/>
    </xf>
    <xf numFmtId="0" fontId="3" fillId="0" borderId="7" xfId="2" applyFont="1" applyFill="1" applyBorder="1" applyAlignment="1">
      <alignment wrapText="1"/>
    </xf>
    <xf numFmtId="3" fontId="3" fillId="0" borderId="7" xfId="3" applyNumberFormat="1" applyFont="1" applyFill="1" applyBorder="1" applyAlignment="1">
      <alignment horizontal="right"/>
    </xf>
    <xf numFmtId="0" fontId="3" fillId="0" borderId="7" xfId="0" applyFont="1" applyFill="1" applyBorder="1" applyAlignment="1">
      <alignment wrapText="1"/>
    </xf>
    <xf numFmtId="0" fontId="3" fillId="0" borderId="7" xfId="3" applyFont="1" applyFill="1" applyBorder="1" applyAlignment="1">
      <alignment horizontal="left" wrapText="1"/>
    </xf>
    <xf numFmtId="3" fontId="3" fillId="0" borderId="7" xfId="0" applyNumberFormat="1" applyFont="1" applyFill="1" applyBorder="1"/>
    <xf numFmtId="0" fontId="1" fillId="0" borderId="7" xfId="2" applyFont="1" applyFill="1" applyBorder="1" applyAlignment="1">
      <alignment wrapText="1"/>
    </xf>
    <xf numFmtId="3" fontId="3" fillId="0" borderId="0" xfId="4" applyNumberFormat="1" applyFont="1" applyFill="1"/>
    <xf numFmtId="0" fontId="1" fillId="0" borderId="0" xfId="0" applyFont="1" applyFill="1" applyAlignment="1">
      <alignment wrapText="1"/>
    </xf>
    <xf numFmtId="0" fontId="3" fillId="0" borderId="0" xfId="6" applyFont="1" applyFill="1" applyAlignment="1"/>
    <xf numFmtId="0" fontId="1" fillId="0" borderId="0" xfId="6" applyFont="1" applyFill="1" applyBorder="1" applyAlignment="1"/>
    <xf numFmtId="0" fontId="7" fillId="0" borderId="0" xfId="4" applyFont="1" applyFill="1" applyAlignment="1"/>
    <xf numFmtId="0" fontId="1" fillId="0" borderId="0" xfId="7" applyFont="1" applyFill="1" applyAlignment="1">
      <alignment horizontal="center"/>
    </xf>
    <xf numFmtId="0" fontId="1" fillId="0" borderId="0" xfId="7" applyFont="1" applyFill="1"/>
    <xf numFmtId="3" fontId="1" fillId="0" borderId="0" xfId="7" applyNumberFormat="1" applyFont="1" applyFill="1"/>
    <xf numFmtId="0" fontId="1" fillId="0" borderId="0" xfId="7" applyFont="1" applyFill="1" applyAlignment="1">
      <alignment horizontal="right"/>
    </xf>
    <xf numFmtId="0" fontId="1" fillId="0" borderId="0" xfId="7" applyFont="1" applyFill="1" applyAlignment="1">
      <alignment horizontal="centerContinuous"/>
    </xf>
    <xf numFmtId="3" fontId="1" fillId="0" borderId="0" xfId="7" applyNumberFormat="1" applyFont="1" applyFill="1" applyAlignment="1">
      <alignment horizontal="centerContinuous"/>
    </xf>
    <xf numFmtId="0" fontId="1" fillId="0" borderId="7" xfId="7" applyFont="1" applyFill="1" applyBorder="1" applyAlignment="1">
      <alignment horizontal="center" wrapText="1"/>
    </xf>
    <xf numFmtId="3" fontId="1" fillId="0" borderId="7" xfId="7" applyNumberFormat="1" applyFont="1" applyFill="1" applyBorder="1" applyAlignment="1">
      <alignment horizontal="center" wrapText="1"/>
    </xf>
    <xf numFmtId="0" fontId="1" fillId="0" borderId="0" xfId="7" applyFont="1" applyFill="1" applyAlignment="1">
      <alignment horizontal="center" wrapText="1"/>
    </xf>
    <xf numFmtId="0" fontId="3" fillId="0" borderId="7" xfId="7" applyFont="1" applyFill="1" applyBorder="1" applyAlignment="1">
      <alignment wrapText="1"/>
    </xf>
    <xf numFmtId="3" fontId="3" fillId="0" borderId="7" xfId="7" applyNumberFormat="1" applyFont="1" applyFill="1" applyBorder="1" applyAlignment="1">
      <alignment wrapText="1"/>
    </xf>
    <xf numFmtId="3" fontId="3" fillId="0" borderId="0" xfId="7" applyNumberFormat="1" applyFont="1" applyFill="1" applyAlignment="1">
      <alignment wrapText="1"/>
    </xf>
    <xf numFmtId="0" fontId="3" fillId="0" borderId="0" xfId="7" applyFont="1" applyFill="1" applyAlignment="1">
      <alignment wrapText="1"/>
    </xf>
    <xf numFmtId="0" fontId="4" fillId="0" borderId="7" xfId="7" applyFont="1" applyFill="1" applyBorder="1" applyAlignment="1">
      <alignment wrapText="1"/>
    </xf>
    <xf numFmtId="3" fontId="4" fillId="0" borderId="7" xfId="7" applyNumberFormat="1" applyFont="1" applyFill="1" applyBorder="1" applyAlignment="1">
      <alignment wrapText="1"/>
    </xf>
    <xf numFmtId="0" fontId="1" fillId="0" borderId="0" xfId="7" applyFont="1" applyFill="1" applyBorder="1" applyAlignment="1">
      <alignment horizontal="center" wrapText="1"/>
    </xf>
    <xf numFmtId="0" fontId="3" fillId="0" borderId="0" xfId="7" applyFont="1" applyFill="1" applyBorder="1" applyAlignment="1">
      <alignment wrapText="1"/>
    </xf>
    <xf numFmtId="3" fontId="3" fillId="0" borderId="0" xfId="7" applyNumberFormat="1" applyFont="1" applyFill="1" applyBorder="1" applyAlignment="1">
      <alignment wrapText="1"/>
    </xf>
    <xf numFmtId="0" fontId="1" fillId="0" borderId="0" xfId="7" applyFont="1" applyFill="1" applyAlignment="1"/>
    <xf numFmtId="0" fontId="3" fillId="0" borderId="0" xfId="1" applyFont="1" applyFill="1" applyBorder="1" applyAlignment="1"/>
    <xf numFmtId="0" fontId="3" fillId="0" borderId="0" xfId="1" applyFont="1" applyFill="1" applyAlignment="1"/>
    <xf numFmtId="0" fontId="7" fillId="0" borderId="0" xfId="7" applyFont="1" applyFill="1" applyAlignment="1"/>
    <xf numFmtId="0" fontId="3" fillId="0" borderId="0" xfId="7" applyFont="1" applyFill="1" applyAlignment="1"/>
    <xf numFmtId="0" fontId="3" fillId="0" borderId="0" xfId="1" applyFont="1" applyFill="1" applyBorder="1" applyAlignment="1">
      <alignment horizontal="justify" vertical="center" wrapText="1"/>
    </xf>
    <xf numFmtId="0" fontId="3" fillId="0" borderId="0" xfId="1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1" applyFont="1" applyFill="1" applyAlignment="1"/>
    <xf numFmtId="0" fontId="1" fillId="0" borderId="0" xfId="1" applyFont="1" applyFill="1" applyAlignment="1"/>
    <xf numFmtId="0" fontId="3" fillId="0" borderId="0" xfId="7" applyFont="1" applyFill="1" applyBorder="1" applyAlignment="1">
      <alignment vertical="center" wrapText="1"/>
    </xf>
    <xf numFmtId="0" fontId="7" fillId="0" borderId="0" xfId="7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/>
    </xf>
    <xf numFmtId="0" fontId="7" fillId="0" borderId="0" xfId="0" applyFont="1" applyFill="1" applyAlignment="1"/>
    <xf numFmtId="0" fontId="1" fillId="0" borderId="0" xfId="1" applyFont="1" applyFill="1" applyAlignment="1">
      <alignment wrapText="1"/>
    </xf>
    <xf numFmtId="49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wrapText="1"/>
    </xf>
    <xf numFmtId="0" fontId="3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3" fillId="0" borderId="0" xfId="2" applyFont="1" applyFill="1" applyAlignment="1"/>
    <xf numFmtId="0" fontId="4" fillId="0" borderId="7" xfId="3" applyFont="1" applyFill="1" applyBorder="1" applyAlignment="1">
      <alignment wrapText="1"/>
    </xf>
    <xf numFmtId="3" fontId="4" fillId="0" borderId="7" xfId="3" applyNumberFormat="1" applyFont="1" applyFill="1" applyBorder="1"/>
    <xf numFmtId="0" fontId="4" fillId="0" borderId="0" xfId="4" applyFont="1" applyFill="1" applyBorder="1"/>
    <xf numFmtId="0" fontId="4" fillId="0" borderId="7" xfId="2" applyFont="1" applyFill="1" applyBorder="1" applyAlignment="1">
      <alignment horizontal="left" wrapText="1"/>
    </xf>
    <xf numFmtId="3" fontId="4" fillId="0" borderId="7" xfId="3" applyNumberFormat="1" applyFont="1" applyFill="1" applyBorder="1" applyAlignment="1">
      <alignment horizontal="right"/>
    </xf>
    <xf numFmtId="0" fontId="6" fillId="0" borderId="0" xfId="4" applyFont="1" applyFill="1" applyBorder="1"/>
    <xf numFmtId="0" fontId="4" fillId="0" borderId="7" xfId="4" applyFont="1" applyFill="1" applyBorder="1" applyAlignment="1">
      <alignment wrapText="1"/>
    </xf>
    <xf numFmtId="0" fontId="4" fillId="0" borderId="0" xfId="0" applyFont="1" applyFill="1"/>
    <xf numFmtId="0" fontId="11" fillId="0" borderId="0" xfId="0" applyFont="1" applyFill="1" applyAlignment="1">
      <alignment wrapText="1"/>
    </xf>
    <xf numFmtId="0" fontId="11" fillId="0" borderId="0" xfId="0" applyFont="1" applyFill="1"/>
    <xf numFmtId="0" fontId="4" fillId="0" borderId="0" xfId="1" applyFont="1" applyFill="1"/>
    <xf numFmtId="0" fontId="4" fillId="0" borderId="0" xfId="0" applyNumberFormat="1" applyFont="1" applyFill="1" applyAlignment="1">
      <alignment wrapText="1"/>
    </xf>
    <xf numFmtId="49" fontId="4" fillId="0" borderId="0" xfId="1" applyNumberFormat="1" applyFont="1" applyFill="1" applyAlignment="1">
      <alignment wrapText="1"/>
    </xf>
    <xf numFmtId="0" fontId="6" fillId="0" borderId="0" xfId="0" applyFont="1" applyFill="1"/>
    <xf numFmtId="0" fontId="6" fillId="0" borderId="7" xfId="0" applyFont="1" applyFill="1" applyBorder="1" applyAlignment="1">
      <alignment horizontal="center"/>
    </xf>
    <xf numFmtId="3" fontId="4" fillId="0" borderId="7" xfId="0" applyNumberFormat="1" applyFont="1" applyFill="1" applyBorder="1"/>
    <xf numFmtId="3" fontId="6" fillId="0" borderId="7" xfId="0" applyNumberFormat="1" applyFont="1" applyFill="1" applyBorder="1"/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</cellXfs>
  <cellStyles count="8">
    <cellStyle name="Normal_sesiaI ot4et 2" xfId="1"/>
    <cellStyle name="Normal_Sheet1" xfId="5"/>
    <cellStyle name="Нормален" xfId="0" builtinId="0"/>
    <cellStyle name="Нормален 2" xfId="2"/>
    <cellStyle name="Нормален 3 2" xfId="6"/>
    <cellStyle name="Нормален 7" xfId="7"/>
    <cellStyle name="Нормален_ИП-2011г-начална 2" xfId="4"/>
    <cellStyle name="Нормален_Лист1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9/Pril20-Prognoza_2017_54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&#1057;&#1045;&#1057;&#1048;&#1071;%20&#1041;&#1070;&#1044;&#1046;&#1045;&#1058;%202018%20-%20&#1042;&#1053;&#1045;&#1057;&#1045;&#1053;&#1040;%20&#1042;&#1066;&#1042;%20&#1042;&#1058;&#1054;&#1041;&#1057;\Pril20-Prognoza_2017_54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udget_c/Budget_2018/&#1057;&#1045;&#1057;&#1048;&#1071;%20&#1041;&#1070;&#1044;&#1046;&#1045;&#1058;%202018%20-%20&#1042;&#1053;&#1045;&#1057;&#1045;&#1053;&#1040;%20&#1042;&#1066;&#1042;%20&#1042;&#1058;&#1054;&#1041;&#1057;/Pril20-Prognoza_2017_54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9\Pril20-Prognoza_2017_54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ansi\budget_c\Budget_2018\Sesija%20BUDGET%202018%20-%20&#1042;&#1053;&#1045;&#1057;&#1045;&#1053;&#1040;%20&#1042;&#1066;&#1042;%20&#1042;&#1058;&#1054;&#1041;&#1057;\Pril20-Prognoza_2017_54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</sheetData>
      <sheetData sheetId="3">
        <row r="1">
          <cell r="A1" t="str">
            <v>Изберете група</v>
          </cell>
        </row>
        <row r="2">
          <cell r="A2" t="str">
            <v>101 Изпълнителни и законодателни органи</v>
          </cell>
          <cell r="B2">
            <v>101</v>
          </cell>
        </row>
        <row r="3">
          <cell r="A3" t="str">
            <v>102 Общи служби</v>
          </cell>
          <cell r="B3">
            <v>102</v>
          </cell>
        </row>
        <row r="4">
          <cell r="A4" t="str">
            <v>103 Наука</v>
          </cell>
          <cell r="B4">
            <v>103</v>
          </cell>
        </row>
        <row r="5">
          <cell r="A5" t="str">
            <v>201 Отбрана</v>
          </cell>
          <cell r="B5">
            <v>201</v>
          </cell>
        </row>
        <row r="6">
          <cell r="A6" t="str">
            <v>202 Полиция, вътрешен ред и сигурност</v>
          </cell>
          <cell r="B6">
            <v>202</v>
          </cell>
        </row>
        <row r="7">
          <cell r="A7" t="str">
            <v>203 Съдебна власт</v>
          </cell>
          <cell r="B7">
            <v>203</v>
          </cell>
        </row>
        <row r="8">
          <cell r="A8" t="str">
            <v>204 Администрация на затворите</v>
          </cell>
          <cell r="B8">
            <v>204</v>
          </cell>
        </row>
        <row r="9">
          <cell r="A9" t="str">
            <v>205 Защита на населението, управление и дейности при стихийни бедствия и аварии</v>
          </cell>
          <cell r="B9">
            <v>205</v>
          </cell>
        </row>
        <row r="10">
          <cell r="A10" t="str">
            <v>301 Образование</v>
          </cell>
          <cell r="B10">
            <v>301</v>
          </cell>
        </row>
        <row r="11">
          <cell r="A11" t="str">
            <v>401 Здравеопазване</v>
          </cell>
          <cell r="B11">
            <v>401</v>
          </cell>
        </row>
        <row r="12">
          <cell r="A12" t="str">
            <v>501 Пенсии</v>
          </cell>
          <cell r="B12">
            <v>501</v>
          </cell>
        </row>
        <row r="13">
          <cell r="A13" t="str">
            <v>502 Социални помощи и обезщетения</v>
          </cell>
          <cell r="B13">
            <v>502</v>
          </cell>
        </row>
        <row r="14">
          <cell r="A14" t="str">
            <v>503 Програми, дейности и служби по социалното осигуряване, подпомагане и заетостта</v>
          </cell>
          <cell r="B14">
            <v>503</v>
          </cell>
        </row>
        <row r="15">
          <cell r="A15" t="str">
            <v>601 Жилищно строителство, благоустройство, комунално стопанство</v>
          </cell>
          <cell r="B15">
            <v>601</v>
          </cell>
        </row>
        <row r="16">
          <cell r="A16" t="str">
            <v>602 Опазване на околната среда</v>
          </cell>
          <cell r="B16">
            <v>602</v>
          </cell>
        </row>
        <row r="17">
          <cell r="A17" t="str">
            <v>701 Почивно дело</v>
          </cell>
          <cell r="B17">
            <v>701</v>
          </cell>
        </row>
        <row r="18">
          <cell r="A18" t="str">
            <v>702 Физическа култура и спорт</v>
          </cell>
          <cell r="B18">
            <v>702</v>
          </cell>
        </row>
        <row r="19">
          <cell r="A19" t="str">
            <v>703 Култура</v>
          </cell>
          <cell r="B19">
            <v>703</v>
          </cell>
        </row>
        <row r="20">
          <cell r="A20" t="str">
            <v>704 Религиозно дело</v>
          </cell>
          <cell r="B20">
            <v>704</v>
          </cell>
        </row>
        <row r="21">
          <cell r="A21" t="str">
            <v>801 Минно дело, горива и енергия</v>
          </cell>
          <cell r="B21">
            <v>801</v>
          </cell>
        </row>
        <row r="22">
          <cell r="A22" t="str">
            <v>802 Селско стопанство, горско стопанство, лов и риболов</v>
          </cell>
          <cell r="B22">
            <v>802</v>
          </cell>
        </row>
        <row r="23">
          <cell r="A23" t="str">
            <v>803 Транспорт и съобщения</v>
          </cell>
          <cell r="B23">
            <v>803</v>
          </cell>
        </row>
        <row r="24">
          <cell r="A24" t="str">
            <v>804 Промишленост и строителство</v>
          </cell>
          <cell r="B24">
            <v>804</v>
          </cell>
        </row>
        <row r="25">
          <cell r="A25" t="str">
            <v>805 Туризъм</v>
          </cell>
          <cell r="B25">
            <v>805</v>
          </cell>
        </row>
        <row r="26">
          <cell r="A26" t="str">
            <v>806 Други дейности по икономиката</v>
          </cell>
          <cell r="B26">
            <v>806</v>
          </cell>
        </row>
        <row r="27">
          <cell r="A27" t="str">
            <v>901 Разходи некласифицирани в другите функции</v>
          </cell>
          <cell r="B27">
            <v>901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NOZA"/>
      <sheetName val="УКАЗАНИЯ"/>
      <sheetName val="list"/>
      <sheetName val="Groups"/>
      <sheetName val="INF"/>
      <sheetName val="Лист1"/>
    </sheetNames>
    <sheetDataSet>
      <sheetData sheetId="0"/>
      <sheetData sheetId="1"/>
      <sheetData sheetId="2"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</row>
        <row r="284">
          <cell r="A284" t="str">
            <v>КФ - ОП "Околна среда"</v>
          </cell>
        </row>
        <row r="285">
          <cell r="A285" t="str">
            <v>ЕФРР - ОП "Транспорт и транспортна инфраструктура"</v>
          </cell>
        </row>
        <row r="286">
          <cell r="A286" t="str">
            <v>ЕФРР - ОП "Региони в растеж"</v>
          </cell>
        </row>
        <row r="287">
          <cell r="A287" t="str">
            <v>ЕФРР - ОП "Наука и образование за интелигентен растеж"</v>
          </cell>
        </row>
        <row r="288">
          <cell r="A288" t="str">
            <v>ЕФРР - ОП "Иновации и конкурентоспособност "</v>
          </cell>
        </row>
        <row r="289">
          <cell r="A289" t="str">
            <v>ЕФРР - ОП "Околна среда"</v>
          </cell>
        </row>
        <row r="290">
          <cell r="A290" t="str">
            <v>ЕФРР - ОП "Инициатива за малки и средни предприятия"</v>
          </cell>
        </row>
        <row r="291">
          <cell r="A291" t="str">
            <v>ЕСФ - ОП "Развитие на човешките ресурси"</v>
          </cell>
        </row>
        <row r="292">
          <cell r="A292" t="str">
            <v>ЕСФ - ОП "Добро управление"</v>
          </cell>
        </row>
        <row r="293">
          <cell r="A293" t="str">
            <v>ЕСФ - ОП "Наука и образование за интелигентен растеж"</v>
          </cell>
        </row>
        <row r="294">
          <cell r="A294" t="str">
            <v xml:space="preserve">ОП "Фонд за европейско подпомагане на най-нуждаещите се лица" 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</row>
        <row r="297">
          <cell r="A297" t="str">
            <v>КФ - ОП "ОКОЛНА СРЕДА"</v>
          </cell>
        </row>
        <row r="298">
          <cell r="A298" t="str">
            <v>ЕФРР - ОП "ТРАНСПОРТ"</v>
          </cell>
        </row>
        <row r="299">
          <cell r="A299" t="str">
            <v>ЕФРР - ОП "РЕГИОНАЛНО РАЗВИТИЕ"</v>
          </cell>
        </row>
        <row r="300">
          <cell r="A300" t="str">
            <v>ЕФРР - ОП "КОНКУРЕНТНОСПОСОБНОСТ"</v>
          </cell>
        </row>
        <row r="301">
          <cell r="A301" t="str">
            <v>ЕФРР - ОП "ОКОЛНА СРЕДА"</v>
          </cell>
        </row>
        <row r="302">
          <cell r="A302" t="str">
            <v>ЕФРР - ОП "ТЕХНИЧЕСКА ПОМОЩ"</v>
          </cell>
        </row>
        <row r="303">
          <cell r="A303" t="str">
            <v>ЕСФ - ОП "ЧОВЕШКИ РЕСУРСИ"</v>
          </cell>
        </row>
        <row r="304">
          <cell r="A304" t="str">
            <v>ЕСФ - ОП "АДМИНИСТРАТИВЕН КАПАЦИТЕТ"</v>
          </cell>
        </row>
      </sheetData>
      <sheetData sheetId="3">
        <row r="1">
          <cell r="A1" t="str">
            <v>Изберете група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IO201"/>
  <sheetViews>
    <sheetView tabSelected="1" workbookViewId="0">
      <selection activeCell="E19" sqref="E19"/>
    </sheetView>
  </sheetViews>
  <sheetFormatPr defaultColWidth="19.42578125" defaultRowHeight="15.75" x14ac:dyDescent="0.25"/>
  <cols>
    <col min="1" max="1" width="7.5703125" style="9" customWidth="1"/>
    <col min="2" max="2" width="11.5703125" style="9" customWidth="1"/>
    <col min="3" max="3" width="14.7109375" style="9" customWidth="1"/>
    <col min="4" max="4" width="27.7109375" style="9" customWidth="1"/>
    <col min="5" max="5" width="16.28515625" style="9" customWidth="1"/>
    <col min="6" max="7" width="18.140625" style="9" customWidth="1"/>
    <col min="8" max="16384" width="19.42578125" style="9"/>
  </cols>
  <sheetData>
    <row r="2" spans="1:6" s="2" customFormat="1" x14ac:dyDescent="0.25">
      <c r="A2" s="1" t="s">
        <v>0</v>
      </c>
      <c r="B2" s="1"/>
      <c r="E2" s="3"/>
      <c r="F2" s="4"/>
    </row>
    <row r="3" spans="1:6" s="5" customFormat="1" x14ac:dyDescent="0.25">
      <c r="A3" s="5" t="s">
        <v>1</v>
      </c>
      <c r="B3" s="2"/>
      <c r="D3" s="2"/>
      <c r="E3" s="3"/>
      <c r="F3" s="159"/>
    </row>
    <row r="4" spans="1:6" s="5" customFormat="1" x14ac:dyDescent="0.25">
      <c r="A4" s="5" t="s">
        <v>2</v>
      </c>
      <c r="B4" s="2"/>
      <c r="D4" s="2"/>
      <c r="E4" s="3"/>
      <c r="F4" s="159"/>
    </row>
    <row r="5" spans="1:6" s="5" customFormat="1" x14ac:dyDescent="0.25">
      <c r="D5" s="2"/>
      <c r="E5" s="3"/>
      <c r="F5" s="159"/>
    </row>
    <row r="6" spans="1:6" s="5" customFormat="1" x14ac:dyDescent="0.25">
      <c r="D6" s="2"/>
      <c r="E6" s="3"/>
      <c r="F6" s="159"/>
    </row>
    <row r="7" spans="1:6" s="5" customFormat="1" x14ac:dyDescent="0.25">
      <c r="A7" s="5" t="s">
        <v>3</v>
      </c>
      <c r="D7" s="2"/>
      <c r="E7" s="3"/>
      <c r="F7" s="159"/>
    </row>
    <row r="8" spans="1:6" s="2" customFormat="1" x14ac:dyDescent="0.25">
      <c r="A8" s="5"/>
      <c r="B8" s="5"/>
      <c r="D8" s="6"/>
      <c r="E8" s="7"/>
      <c r="F8" s="4"/>
    </row>
    <row r="9" spans="1:6" s="5" customFormat="1" x14ac:dyDescent="0.25">
      <c r="D9" s="2"/>
      <c r="E9" s="3"/>
      <c r="F9" s="159"/>
    </row>
    <row r="10" spans="1:6" s="5" customFormat="1" x14ac:dyDescent="0.25">
      <c r="A10" s="8" t="s">
        <v>4</v>
      </c>
      <c r="B10" s="2"/>
      <c r="D10" s="2"/>
      <c r="E10" s="3"/>
      <c r="F10" s="159"/>
    </row>
    <row r="11" spans="1:6" s="2" customFormat="1" x14ac:dyDescent="0.25">
      <c r="A11" s="5"/>
      <c r="E11" s="3"/>
      <c r="F11" s="4"/>
    </row>
    <row r="12" spans="1:6" s="2" customFormat="1" x14ac:dyDescent="0.25">
      <c r="A12" s="5"/>
      <c r="E12" s="3"/>
      <c r="F12" s="4"/>
    </row>
    <row r="13" spans="1:6" s="2" customFormat="1" x14ac:dyDescent="0.25">
      <c r="B13" s="2" t="s">
        <v>5</v>
      </c>
      <c r="E13" s="3"/>
      <c r="F13" s="4"/>
    </row>
    <row r="14" spans="1:6" s="2" customFormat="1" x14ac:dyDescent="0.25">
      <c r="A14" s="2" t="s">
        <v>6</v>
      </c>
      <c r="E14" s="3"/>
      <c r="F14" s="4"/>
    </row>
    <row r="15" spans="1:6" s="2" customFormat="1" x14ac:dyDescent="0.25">
      <c r="E15" s="3"/>
      <c r="F15" s="4"/>
    </row>
    <row r="16" spans="1:6" x14ac:dyDescent="0.25">
      <c r="A16" s="2"/>
      <c r="B16" s="2" t="s">
        <v>7</v>
      </c>
      <c r="D16" s="2"/>
      <c r="E16" s="3"/>
      <c r="F16" s="10"/>
    </row>
    <row r="17" spans="1:8" x14ac:dyDescent="0.25">
      <c r="A17" s="2" t="s">
        <v>8</v>
      </c>
      <c r="D17" s="2"/>
      <c r="E17" s="3"/>
      <c r="F17" s="10"/>
    </row>
    <row r="19" spans="1:8" s="11" customFormat="1" x14ac:dyDescent="0.25">
      <c r="A19" s="12" t="s">
        <v>9</v>
      </c>
      <c r="B19" s="9"/>
      <c r="C19" s="160"/>
      <c r="D19" s="9"/>
      <c r="E19" s="15"/>
      <c r="F19" s="36"/>
      <c r="G19" s="33"/>
    </row>
    <row r="21" spans="1:8" s="1" customFormat="1" x14ac:dyDescent="0.25">
      <c r="A21" s="12" t="s">
        <v>10</v>
      </c>
      <c r="C21" s="13"/>
      <c r="E21" s="14"/>
      <c r="F21" s="15"/>
      <c r="G21" s="16"/>
      <c r="H21" s="16"/>
    </row>
    <row r="22" spans="1:8" s="1" customFormat="1" x14ac:dyDescent="0.25">
      <c r="A22" s="1" t="s">
        <v>11</v>
      </c>
      <c r="C22" s="13"/>
      <c r="E22" s="14"/>
      <c r="F22" s="17"/>
      <c r="G22" s="18"/>
      <c r="H22" s="18"/>
    </row>
    <row r="23" spans="1:8" s="1" customFormat="1" x14ac:dyDescent="0.25">
      <c r="A23" s="19" t="s">
        <v>12</v>
      </c>
      <c r="B23" s="20"/>
      <c r="C23" s="14"/>
      <c r="D23" s="20"/>
      <c r="E23" s="14"/>
      <c r="F23" s="14"/>
      <c r="G23" s="21"/>
      <c r="H23" s="21"/>
    </row>
    <row r="24" spans="1:8" s="1" customFormat="1" x14ac:dyDescent="0.25">
      <c r="A24" s="19" t="s">
        <v>13</v>
      </c>
      <c r="B24" s="20"/>
      <c r="C24" s="14"/>
      <c r="D24" s="20"/>
      <c r="E24" s="14"/>
      <c r="F24" s="14"/>
      <c r="G24" s="21"/>
      <c r="H24" s="21"/>
    </row>
    <row r="25" spans="1:8" s="1" customFormat="1" x14ac:dyDescent="0.25">
      <c r="A25" s="20" t="s">
        <v>14</v>
      </c>
      <c r="B25" s="11"/>
      <c r="C25" s="15"/>
      <c r="D25" s="11"/>
      <c r="E25" s="22" t="s">
        <v>15</v>
      </c>
      <c r="F25" s="23" t="s">
        <v>16</v>
      </c>
      <c r="G25" s="23" t="s">
        <v>17</v>
      </c>
    </row>
    <row r="26" spans="1:8" s="1" customFormat="1" x14ac:dyDescent="0.25">
      <c r="A26" s="20" t="s">
        <v>18</v>
      </c>
      <c r="B26" s="11"/>
      <c r="C26" s="15"/>
      <c r="D26" s="11"/>
      <c r="E26" s="24" t="s">
        <v>19</v>
      </c>
      <c r="F26" s="25">
        <f>G26</f>
        <v>-1468</v>
      </c>
      <c r="G26" s="25">
        <f>SUM(G27,G29)</f>
        <v>-1468</v>
      </c>
    </row>
    <row r="27" spans="1:8" s="1" customFormat="1" x14ac:dyDescent="0.25">
      <c r="A27" s="11" t="s">
        <v>20</v>
      </c>
      <c r="B27" s="11"/>
      <c r="C27" s="15"/>
      <c r="D27" s="11"/>
      <c r="E27" s="15" t="s">
        <v>21</v>
      </c>
      <c r="F27" s="26">
        <f t="shared" ref="F27:F41" si="0">G27</f>
        <v>-1516</v>
      </c>
      <c r="G27" s="26">
        <f>SUM(G28)</f>
        <v>-1516</v>
      </c>
    </row>
    <row r="28" spans="1:8" s="1" customFormat="1" x14ac:dyDescent="0.25">
      <c r="A28" s="27" t="s">
        <v>22</v>
      </c>
      <c r="B28" s="11"/>
      <c r="C28" s="15"/>
      <c r="D28" s="11"/>
      <c r="E28" s="14"/>
      <c r="F28" s="26">
        <f t="shared" si="0"/>
        <v>-1516</v>
      </c>
      <c r="G28" s="26">
        <v>-1516</v>
      </c>
    </row>
    <row r="29" spans="1:8" s="1" customFormat="1" x14ac:dyDescent="0.25">
      <c r="A29" s="11" t="s">
        <v>23</v>
      </c>
      <c r="B29" s="11"/>
      <c r="C29" s="15"/>
      <c r="D29" s="11"/>
      <c r="E29" s="15" t="s">
        <v>24</v>
      </c>
      <c r="F29" s="26">
        <f t="shared" si="0"/>
        <v>48</v>
      </c>
      <c r="G29" s="26">
        <f>SUM(G30)</f>
        <v>48</v>
      </c>
    </row>
    <row r="30" spans="1:8" s="1" customFormat="1" x14ac:dyDescent="0.25">
      <c r="A30" s="27" t="s">
        <v>22</v>
      </c>
      <c r="B30" s="11"/>
      <c r="C30" s="15"/>
      <c r="D30" s="11"/>
      <c r="E30" s="14"/>
      <c r="F30" s="26">
        <f t="shared" si="0"/>
        <v>48</v>
      </c>
      <c r="G30" s="26">
        <v>48</v>
      </c>
    </row>
    <row r="31" spans="1:8" s="1" customFormat="1" x14ac:dyDescent="0.25">
      <c r="A31" s="20" t="s">
        <v>25</v>
      </c>
      <c r="B31" s="11"/>
      <c r="C31" s="11"/>
      <c r="D31" s="11"/>
      <c r="E31" s="34">
        <v>3600</v>
      </c>
      <c r="F31" s="35">
        <f>G31</f>
        <v>69</v>
      </c>
      <c r="G31" s="35">
        <f>SUM(,G32,G35)</f>
        <v>69</v>
      </c>
    </row>
    <row r="32" spans="1:8" x14ac:dyDescent="0.25">
      <c r="A32" s="11" t="s">
        <v>26</v>
      </c>
      <c r="B32" s="11"/>
      <c r="C32" s="11"/>
      <c r="D32" s="11"/>
      <c r="E32" s="28">
        <v>3601</v>
      </c>
      <c r="F32" s="29">
        <f t="shared" ref="F32:F34" si="1">SUM(G32)</f>
        <v>-19</v>
      </c>
      <c r="G32" s="30">
        <f>SUM(G33:G34)</f>
        <v>-19</v>
      </c>
    </row>
    <row r="33" spans="1:7" x14ac:dyDescent="0.25">
      <c r="A33" s="27" t="s">
        <v>27</v>
      </c>
      <c r="B33" s="11"/>
      <c r="C33" s="11"/>
      <c r="D33" s="11"/>
      <c r="E33" s="31">
        <v>3601</v>
      </c>
      <c r="F33" s="32">
        <f t="shared" ref="F33" si="2">SUM(G33)</f>
        <v>-9</v>
      </c>
      <c r="G33" s="33">
        <v>-9</v>
      </c>
    </row>
    <row r="34" spans="1:7" x14ac:dyDescent="0.25">
      <c r="A34" s="27" t="s">
        <v>22</v>
      </c>
      <c r="B34" s="11"/>
      <c r="C34" s="11"/>
      <c r="D34" s="11"/>
      <c r="E34" s="31">
        <v>3601</v>
      </c>
      <c r="F34" s="32">
        <f t="shared" si="1"/>
        <v>-10</v>
      </c>
      <c r="G34" s="33">
        <v>-10</v>
      </c>
    </row>
    <row r="35" spans="1:7" s="1" customFormat="1" x14ac:dyDescent="0.25">
      <c r="A35" s="11" t="s">
        <v>28</v>
      </c>
      <c r="B35" s="11"/>
      <c r="C35" s="11"/>
      <c r="D35" s="11"/>
      <c r="E35" s="36">
        <v>3611</v>
      </c>
      <c r="F35" s="33">
        <f t="shared" ref="F35:F36" si="3">G35</f>
        <v>88</v>
      </c>
      <c r="G35" s="33">
        <f>SUM(G36:G36)</f>
        <v>88</v>
      </c>
    </row>
    <row r="36" spans="1:7" s="1" customFormat="1" x14ac:dyDescent="0.25">
      <c r="A36" s="11" t="s">
        <v>22</v>
      </c>
      <c r="B36" s="11"/>
      <c r="C36" s="11"/>
      <c r="D36" s="11"/>
      <c r="E36" s="31">
        <v>3611</v>
      </c>
      <c r="F36" s="33">
        <f t="shared" si="3"/>
        <v>88</v>
      </c>
      <c r="G36" s="33">
        <v>88</v>
      </c>
    </row>
    <row r="37" spans="1:7" s="1" customFormat="1" x14ac:dyDescent="0.25">
      <c r="A37" s="20" t="s">
        <v>29</v>
      </c>
      <c r="B37" s="11"/>
      <c r="C37" s="11"/>
      <c r="D37" s="11"/>
      <c r="E37" s="34">
        <v>3700</v>
      </c>
      <c r="F37" s="35">
        <f t="shared" si="0"/>
        <v>-10</v>
      </c>
      <c r="G37" s="35">
        <f>SUM(G38)</f>
        <v>-10</v>
      </c>
    </row>
    <row r="38" spans="1:7" s="1" customFormat="1" x14ac:dyDescent="0.25">
      <c r="A38" s="11" t="s">
        <v>30</v>
      </c>
      <c r="B38" s="11"/>
      <c r="C38" s="11"/>
      <c r="D38" s="11"/>
      <c r="E38" s="36">
        <v>3702</v>
      </c>
      <c r="F38" s="33">
        <f t="shared" si="0"/>
        <v>-10</v>
      </c>
      <c r="G38" s="33">
        <f>G39</f>
        <v>-10</v>
      </c>
    </row>
    <row r="39" spans="1:7" s="1" customFormat="1" x14ac:dyDescent="0.25">
      <c r="A39" s="11" t="s">
        <v>22</v>
      </c>
      <c r="B39" s="11"/>
      <c r="C39" s="11"/>
      <c r="D39" s="11"/>
      <c r="E39" s="17"/>
      <c r="F39" s="33">
        <f t="shared" si="0"/>
        <v>-10</v>
      </c>
      <c r="G39" s="33">
        <v>-10</v>
      </c>
    </row>
    <row r="40" spans="1:7" s="1" customFormat="1" x14ac:dyDescent="0.25">
      <c r="A40" s="37" t="s">
        <v>31</v>
      </c>
      <c r="B40" s="11"/>
      <c r="C40" s="11"/>
      <c r="D40" s="11"/>
      <c r="E40" s="34">
        <v>4500</v>
      </c>
      <c r="F40" s="38">
        <f t="shared" si="0"/>
        <v>1400</v>
      </c>
      <c r="G40" s="38">
        <f>SUM(,G41)</f>
        <v>1400</v>
      </c>
    </row>
    <row r="41" spans="1:7" s="1" customFormat="1" x14ac:dyDescent="0.25">
      <c r="A41" s="11" t="s">
        <v>32</v>
      </c>
      <c r="B41" s="11"/>
      <c r="C41" s="11"/>
      <c r="D41" s="11"/>
      <c r="E41" s="36">
        <v>4501</v>
      </c>
      <c r="F41" s="32">
        <f t="shared" si="0"/>
        <v>1400</v>
      </c>
      <c r="G41" s="32">
        <f>SUM(G42:G42)</f>
        <v>1400</v>
      </c>
    </row>
    <row r="42" spans="1:7" s="1" customFormat="1" x14ac:dyDescent="0.25">
      <c r="A42" s="11" t="s">
        <v>22</v>
      </c>
      <c r="B42" s="20"/>
      <c r="C42" s="14"/>
      <c r="D42" s="20"/>
      <c r="E42" s="31">
        <v>4501</v>
      </c>
      <c r="F42" s="32">
        <f t="shared" ref="F42" si="4">SUM(G42)</f>
        <v>1400</v>
      </c>
      <c r="G42" s="32">
        <v>1400</v>
      </c>
    </row>
    <row r="43" spans="1:7" s="1" customFormat="1" x14ac:dyDescent="0.25">
      <c r="A43" s="39" t="s">
        <v>33</v>
      </c>
      <c r="B43" s="39"/>
      <c r="C43" s="40"/>
      <c r="D43" s="39"/>
      <c r="E43" s="40"/>
      <c r="F43" s="41">
        <f>G43</f>
        <v>-9</v>
      </c>
      <c r="G43" s="41">
        <f>SUM(G26,G31,G37,G40)</f>
        <v>-9</v>
      </c>
    </row>
    <row r="44" spans="1:7" s="1" customFormat="1" x14ac:dyDescent="0.25">
      <c r="A44" s="42"/>
      <c r="B44" s="42"/>
      <c r="C44" s="43"/>
      <c r="D44" s="42"/>
      <c r="E44" s="43"/>
      <c r="F44" s="44"/>
      <c r="G44" s="44"/>
    </row>
    <row r="45" spans="1:7" s="1" customFormat="1" ht="16.5" thickBot="1" x14ac:dyDescent="0.3">
      <c r="A45" s="45" t="s">
        <v>34</v>
      </c>
      <c r="B45" s="45"/>
      <c r="C45" s="46"/>
      <c r="D45" s="45"/>
      <c r="E45" s="46"/>
      <c r="F45" s="47">
        <f>G45</f>
        <v>-9</v>
      </c>
      <c r="G45" s="47">
        <f>SUM(G43)</f>
        <v>-9</v>
      </c>
    </row>
    <row r="46" spans="1:7" s="48" customFormat="1" ht="16.5" thickTop="1" x14ac:dyDescent="0.25">
      <c r="A46" s="20"/>
      <c r="B46" s="11"/>
      <c r="C46" s="15"/>
      <c r="D46" s="11"/>
      <c r="E46" s="1"/>
      <c r="F46" s="1"/>
      <c r="G46" s="1"/>
    </row>
    <row r="47" spans="1:7" s="11" customFormat="1" x14ac:dyDescent="0.25">
      <c r="A47" s="20" t="s">
        <v>35</v>
      </c>
      <c r="E47" s="34">
        <v>6100</v>
      </c>
      <c r="F47" s="38">
        <f t="shared" ref="F47:F53" si="5">G47</f>
        <v>-7474</v>
      </c>
      <c r="G47" s="38">
        <f>SUM(G48,G50,G52)</f>
        <v>-7474</v>
      </c>
    </row>
    <row r="48" spans="1:7" s="11" customFormat="1" x14ac:dyDescent="0.25">
      <c r="A48" s="11" t="s">
        <v>36</v>
      </c>
      <c r="E48" s="49">
        <v>6101</v>
      </c>
      <c r="F48" s="50">
        <f t="shared" si="5"/>
        <v>814</v>
      </c>
      <c r="G48" s="50">
        <f>SUM(G49:G49)</f>
        <v>814</v>
      </c>
    </row>
    <row r="49" spans="1:248" s="20" customFormat="1" x14ac:dyDescent="0.25">
      <c r="A49" s="11" t="s">
        <v>22</v>
      </c>
      <c r="B49" s="11"/>
      <c r="C49" s="11"/>
      <c r="D49" s="11"/>
      <c r="E49" s="17"/>
      <c r="F49" s="32">
        <f t="shared" si="5"/>
        <v>814</v>
      </c>
      <c r="G49" s="32">
        <v>814</v>
      </c>
    </row>
    <row r="50" spans="1:248" s="11" customFormat="1" x14ac:dyDescent="0.25">
      <c r="A50" s="11" t="s">
        <v>37</v>
      </c>
      <c r="E50" s="49">
        <v>6102</v>
      </c>
      <c r="F50" s="50">
        <f t="shared" si="5"/>
        <v>-8288</v>
      </c>
      <c r="G50" s="50">
        <f>SUM(G51:G51)</f>
        <v>-8288</v>
      </c>
    </row>
    <row r="51" spans="1:248" s="20" customFormat="1" x14ac:dyDescent="0.25">
      <c r="A51" s="11" t="s">
        <v>22</v>
      </c>
      <c r="B51" s="11"/>
      <c r="C51" s="11"/>
      <c r="D51" s="11"/>
      <c r="E51" s="17"/>
      <c r="F51" s="32">
        <f t="shared" si="5"/>
        <v>-8288</v>
      </c>
      <c r="G51" s="32">
        <v>-8288</v>
      </c>
    </row>
    <row r="52" spans="1:248" s="11" customFormat="1" x14ac:dyDescent="0.25">
      <c r="A52" s="11" t="s">
        <v>38</v>
      </c>
      <c r="E52" s="49">
        <v>6109</v>
      </c>
      <c r="F52" s="38">
        <f>G52</f>
        <v>0</v>
      </c>
      <c r="G52" s="38">
        <f>SUM(G53:G55)</f>
        <v>0</v>
      </c>
    </row>
    <row r="53" spans="1:248" s="1" customFormat="1" x14ac:dyDescent="0.25">
      <c r="A53" s="11" t="s">
        <v>39</v>
      </c>
      <c r="B53" s="11"/>
      <c r="C53" s="11"/>
      <c r="D53" s="11"/>
      <c r="E53" s="36">
        <v>6109</v>
      </c>
      <c r="F53" s="32">
        <f t="shared" si="5"/>
        <v>-88946</v>
      </c>
      <c r="G53" s="32">
        <v>-88946</v>
      </c>
    </row>
    <row r="54" spans="1:248" s="11" customFormat="1" x14ac:dyDescent="0.25">
      <c r="A54" s="11" t="s">
        <v>22</v>
      </c>
      <c r="E54" s="36">
        <v>6109</v>
      </c>
      <c r="F54" s="33">
        <f t="shared" ref="F54" si="6">SUM(G54)</f>
        <v>-2228</v>
      </c>
      <c r="G54" s="51">
        <v>-2228</v>
      </c>
    </row>
    <row r="55" spans="1:248" s="11" customFormat="1" x14ac:dyDescent="0.25">
      <c r="A55" s="11" t="s">
        <v>40</v>
      </c>
      <c r="E55" s="36">
        <v>6109</v>
      </c>
      <c r="F55" s="33">
        <f t="shared" ref="F55" si="7">SUM(G55)</f>
        <v>91174</v>
      </c>
      <c r="G55" s="51">
        <v>91174</v>
      </c>
    </row>
    <row r="56" spans="1:248" s="11" customFormat="1" ht="16.5" thickBot="1" x14ac:dyDescent="0.3">
      <c r="A56" s="45" t="s">
        <v>41</v>
      </c>
      <c r="B56" s="45"/>
      <c r="C56" s="45"/>
      <c r="D56" s="45"/>
      <c r="E56" s="52"/>
      <c r="F56" s="53">
        <f>G56</f>
        <v>-7474</v>
      </c>
      <c r="G56" s="53">
        <f>SUM(G47,)</f>
        <v>-7474</v>
      </c>
    </row>
    <row r="57" spans="1:248" ht="16.5" thickTop="1" x14ac:dyDescent="0.25">
      <c r="A57" s="42"/>
      <c r="B57" s="42"/>
      <c r="C57" s="42"/>
      <c r="D57" s="42"/>
      <c r="E57" s="54"/>
      <c r="F57" s="55"/>
      <c r="G57" s="55"/>
    </row>
    <row r="58" spans="1:248" ht="16.5" thickBot="1" x14ac:dyDescent="0.3">
      <c r="A58" s="56" t="s">
        <v>42</v>
      </c>
      <c r="B58" s="45"/>
      <c r="C58" s="45"/>
      <c r="D58" s="57"/>
      <c r="E58" s="52"/>
      <c r="F58" s="53">
        <f>SUM(F45,F56)</f>
        <v>-7483</v>
      </c>
      <c r="G58" s="53">
        <f>SUM(G45,G56)</f>
        <v>-7483</v>
      </c>
    </row>
    <row r="59" spans="1:248" ht="16.5" thickTop="1" x14ac:dyDescent="0.25">
      <c r="B59" s="11"/>
      <c r="C59" s="11"/>
      <c r="D59" s="11"/>
      <c r="E59" s="15"/>
      <c r="F59" s="16"/>
      <c r="G59" s="16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  <c r="CM59" s="11"/>
      <c r="CN59" s="11"/>
      <c r="CO59" s="11"/>
      <c r="CP59" s="11"/>
      <c r="CQ59" s="11"/>
      <c r="CR59" s="11"/>
      <c r="CS59" s="11"/>
      <c r="CT59" s="11"/>
      <c r="CU59" s="11"/>
      <c r="CV59" s="11"/>
      <c r="CW59" s="11"/>
      <c r="CX59" s="11"/>
      <c r="CY59" s="11"/>
      <c r="CZ59" s="11"/>
      <c r="DA59" s="11"/>
      <c r="DB59" s="11"/>
      <c r="DC59" s="11"/>
      <c r="DD59" s="11"/>
      <c r="DE59" s="11"/>
      <c r="DF59" s="11"/>
      <c r="DG59" s="11"/>
      <c r="DH59" s="11"/>
      <c r="DI59" s="11"/>
      <c r="DJ59" s="11"/>
      <c r="DK59" s="11"/>
      <c r="DL59" s="11"/>
      <c r="DM59" s="11"/>
      <c r="DN59" s="11"/>
      <c r="DO59" s="11"/>
      <c r="DP59" s="11"/>
      <c r="DQ59" s="11"/>
      <c r="DR59" s="11"/>
      <c r="DS59" s="11"/>
      <c r="DT59" s="11"/>
      <c r="DU59" s="11"/>
      <c r="DV59" s="11"/>
      <c r="DW59" s="11"/>
      <c r="DX59" s="11"/>
      <c r="DY59" s="11"/>
      <c r="DZ59" s="11"/>
      <c r="EA59" s="11"/>
      <c r="EB59" s="11"/>
      <c r="EC59" s="11"/>
      <c r="ED59" s="11"/>
      <c r="EE59" s="11"/>
      <c r="EF59" s="11"/>
      <c r="EG59" s="11"/>
      <c r="EH59" s="11"/>
      <c r="EI59" s="11"/>
      <c r="EJ59" s="11"/>
      <c r="EK59" s="11"/>
      <c r="EL59" s="11"/>
      <c r="EM59" s="11"/>
      <c r="EN59" s="11"/>
      <c r="EO59" s="11"/>
      <c r="EP59" s="11"/>
      <c r="EQ59" s="11"/>
      <c r="ER59" s="11"/>
      <c r="ES59" s="11"/>
      <c r="ET59" s="11"/>
      <c r="EU59" s="11"/>
      <c r="EV59" s="11"/>
      <c r="EW59" s="11"/>
      <c r="EX59" s="11"/>
      <c r="EY59" s="11"/>
      <c r="EZ59" s="11"/>
      <c r="FA59" s="11"/>
      <c r="FB59" s="11"/>
      <c r="FC59" s="11"/>
      <c r="FD59" s="11"/>
      <c r="FE59" s="11"/>
      <c r="FF59" s="11"/>
      <c r="FG59" s="11"/>
      <c r="FH59" s="11"/>
      <c r="FI59" s="11"/>
      <c r="FJ59" s="11"/>
      <c r="FK59" s="11"/>
      <c r="FL59" s="11"/>
      <c r="FM59" s="11"/>
      <c r="FN59" s="11"/>
      <c r="FO59" s="11"/>
      <c r="FP59" s="11"/>
      <c r="FQ59" s="11"/>
      <c r="FR59" s="11"/>
      <c r="FS59" s="11"/>
      <c r="FT59" s="11"/>
      <c r="FU59" s="11"/>
      <c r="FV59" s="11"/>
      <c r="FW59" s="11"/>
      <c r="FX59" s="11"/>
      <c r="FY59" s="11"/>
      <c r="FZ59" s="11"/>
      <c r="GA59" s="11"/>
      <c r="GB59" s="11"/>
      <c r="GC59" s="11"/>
      <c r="GD59" s="11"/>
      <c r="GE59" s="11"/>
      <c r="GF59" s="11"/>
      <c r="GG59" s="11"/>
      <c r="GH59" s="11"/>
      <c r="GI59" s="11"/>
      <c r="GJ59" s="11"/>
      <c r="GK59" s="11"/>
      <c r="GL59" s="11"/>
      <c r="GM59" s="11"/>
      <c r="GN59" s="11"/>
      <c r="GO59" s="11"/>
      <c r="GP59" s="11"/>
      <c r="GQ59" s="11"/>
      <c r="GR59" s="11"/>
      <c r="GS59" s="11"/>
      <c r="GT59" s="11"/>
      <c r="GU59" s="11"/>
      <c r="GV59" s="11"/>
      <c r="GW59" s="11"/>
      <c r="GX59" s="11"/>
      <c r="GY59" s="11"/>
      <c r="GZ59" s="11"/>
      <c r="HA59" s="11"/>
      <c r="HB59" s="11"/>
      <c r="HC59" s="11"/>
      <c r="HD59" s="11"/>
      <c r="HE59" s="11"/>
      <c r="HF59" s="11"/>
      <c r="HG59" s="11"/>
      <c r="HH59" s="11"/>
      <c r="HI59" s="11"/>
      <c r="HJ59" s="11"/>
      <c r="HK59" s="11"/>
      <c r="HL59" s="11"/>
      <c r="HM59" s="11"/>
      <c r="HN59" s="11"/>
      <c r="HO59" s="11"/>
      <c r="HP59" s="11"/>
      <c r="HQ59" s="11"/>
      <c r="HR59" s="11"/>
      <c r="HS59" s="11"/>
      <c r="HT59" s="11"/>
      <c r="HU59" s="11"/>
      <c r="HV59" s="11"/>
      <c r="HW59" s="11"/>
      <c r="HX59" s="11"/>
      <c r="HY59" s="11"/>
      <c r="HZ59" s="11"/>
      <c r="IA59" s="11"/>
      <c r="IB59" s="11"/>
      <c r="IC59" s="11"/>
      <c r="ID59" s="11"/>
      <c r="IE59" s="11"/>
      <c r="IF59" s="11"/>
      <c r="IG59" s="11"/>
      <c r="IH59" s="11"/>
      <c r="II59" s="11"/>
      <c r="IJ59" s="11"/>
      <c r="IK59" s="11"/>
      <c r="IL59" s="11"/>
      <c r="IM59" s="11"/>
      <c r="IN59" s="11"/>
    </row>
    <row r="60" spans="1:248" s="11" customFormat="1" x14ac:dyDescent="0.25">
      <c r="A60" s="19" t="s">
        <v>43</v>
      </c>
      <c r="B60" s="20"/>
      <c r="C60" s="14"/>
      <c r="D60" s="20"/>
      <c r="E60" s="14"/>
      <c r="F60" s="59"/>
      <c r="G60" s="59"/>
    </row>
    <row r="61" spans="1:248" s="11" customFormat="1" x14ac:dyDescent="0.25">
      <c r="A61" s="20" t="s">
        <v>35</v>
      </c>
      <c r="E61" s="34">
        <v>6100</v>
      </c>
      <c r="F61" s="38">
        <f>SUM(G61)</f>
        <v>-3000</v>
      </c>
      <c r="G61" s="38">
        <f>SUM(G64,G62)</f>
        <v>-3000</v>
      </c>
    </row>
    <row r="62" spans="1:248" s="11" customFormat="1" x14ac:dyDescent="0.25">
      <c r="A62" s="11" t="s">
        <v>37</v>
      </c>
      <c r="E62" s="49">
        <v>6102</v>
      </c>
      <c r="F62" s="50">
        <f t="shared" ref="F62:F63" si="8">G62</f>
        <v>-3000</v>
      </c>
      <c r="G62" s="50">
        <f>SUM(G63:G63)</f>
        <v>-3000</v>
      </c>
    </row>
    <row r="63" spans="1:248" s="20" customFormat="1" x14ac:dyDescent="0.25">
      <c r="A63" s="11" t="s">
        <v>27</v>
      </c>
      <c r="B63" s="11"/>
      <c r="C63" s="11"/>
      <c r="D63" s="11"/>
      <c r="E63" s="17"/>
      <c r="F63" s="32">
        <f t="shared" si="8"/>
        <v>-3000</v>
      </c>
      <c r="G63" s="32">
        <v>-3000</v>
      </c>
    </row>
    <row r="64" spans="1:248" s="11" customFormat="1" x14ac:dyDescent="0.25">
      <c r="A64" s="11" t="s">
        <v>38</v>
      </c>
      <c r="E64" s="49">
        <v>6109</v>
      </c>
      <c r="F64" s="38">
        <f t="shared" ref="F64:F71" si="9">SUM(G64)</f>
        <v>0</v>
      </c>
      <c r="G64" s="38">
        <f>SUM(G65:G67)</f>
        <v>0</v>
      </c>
    </row>
    <row r="65" spans="1:8" s="1" customFormat="1" x14ac:dyDescent="0.25">
      <c r="A65" s="11" t="s">
        <v>39</v>
      </c>
      <c r="B65" s="11"/>
      <c r="C65" s="11"/>
      <c r="D65" s="11"/>
      <c r="E65" s="36">
        <v>6109</v>
      </c>
      <c r="F65" s="32">
        <f t="shared" si="9"/>
        <v>-20000</v>
      </c>
      <c r="G65" s="32">
        <v>-20000</v>
      </c>
    </row>
    <row r="66" spans="1:8" s="1" customFormat="1" x14ac:dyDescent="0.25">
      <c r="A66" s="11" t="s">
        <v>27</v>
      </c>
      <c r="B66" s="11"/>
      <c r="C66" s="11"/>
      <c r="D66" s="11"/>
      <c r="E66" s="36">
        <v>6109</v>
      </c>
      <c r="F66" s="32">
        <f t="shared" ref="F66" si="10">G66</f>
        <v>10000</v>
      </c>
      <c r="G66" s="32">
        <v>10000</v>
      </c>
    </row>
    <row r="67" spans="1:8" s="11" customFormat="1" x14ac:dyDescent="0.25">
      <c r="A67" s="11" t="s">
        <v>44</v>
      </c>
      <c r="E67" s="36">
        <v>6109</v>
      </c>
      <c r="F67" s="33">
        <f t="shared" ref="F67" si="11">SUM(G67)</f>
        <v>10000</v>
      </c>
      <c r="G67" s="51">
        <v>10000</v>
      </c>
    </row>
    <row r="68" spans="1:8" s="1" customFormat="1" x14ac:dyDescent="0.25">
      <c r="A68" s="20" t="s">
        <v>45</v>
      </c>
      <c r="B68" s="20"/>
      <c r="C68" s="14"/>
      <c r="D68" s="20"/>
      <c r="E68" s="24" t="s">
        <v>46</v>
      </c>
      <c r="F68" s="38">
        <f t="shared" si="9"/>
        <v>11246</v>
      </c>
      <c r="G68" s="38">
        <f>SUM(G69)</f>
        <v>11246</v>
      </c>
    </row>
    <row r="69" spans="1:8" x14ac:dyDescent="0.25">
      <c r="A69" s="11" t="s">
        <v>47</v>
      </c>
      <c r="B69" s="20"/>
      <c r="C69" s="14"/>
      <c r="D69" s="20"/>
      <c r="E69" s="22" t="s">
        <v>48</v>
      </c>
      <c r="F69" s="50">
        <f t="shared" si="9"/>
        <v>11246</v>
      </c>
      <c r="G69" s="50">
        <f>SUM(G70:G71)</f>
        <v>11246</v>
      </c>
    </row>
    <row r="70" spans="1:8" s="1" customFormat="1" x14ac:dyDescent="0.25">
      <c r="A70" s="11" t="s">
        <v>39</v>
      </c>
      <c r="B70" s="20"/>
      <c r="C70" s="14"/>
      <c r="D70" s="20"/>
      <c r="E70" s="31">
        <v>6401</v>
      </c>
      <c r="F70" s="32">
        <f t="shared" si="9"/>
        <v>7496</v>
      </c>
      <c r="G70" s="32">
        <v>7496</v>
      </c>
    </row>
    <row r="71" spans="1:8" x14ac:dyDescent="0.25">
      <c r="A71" s="11" t="s">
        <v>22</v>
      </c>
      <c r="B71" s="20"/>
      <c r="C71" s="14"/>
      <c r="D71" s="20"/>
      <c r="E71" s="31">
        <v>6401</v>
      </c>
      <c r="F71" s="32">
        <f t="shared" si="9"/>
        <v>3750</v>
      </c>
      <c r="G71" s="32">
        <v>3750</v>
      </c>
    </row>
    <row r="72" spans="1:8" s="11" customFormat="1" ht="16.5" thickBot="1" x14ac:dyDescent="0.3">
      <c r="A72" s="45" t="s">
        <v>41</v>
      </c>
      <c r="B72" s="45"/>
      <c r="C72" s="45"/>
      <c r="D72" s="45"/>
      <c r="E72" s="52"/>
      <c r="F72" s="53">
        <f>SUM(G72)</f>
        <v>8246</v>
      </c>
      <c r="G72" s="53">
        <f>SUM(G61,G68)</f>
        <v>8246</v>
      </c>
    </row>
    <row r="73" spans="1:8" s="11" customFormat="1" ht="16.5" thickTop="1" x14ac:dyDescent="0.25">
      <c r="A73" s="42"/>
      <c r="B73" s="42"/>
      <c r="C73" s="42"/>
      <c r="D73" s="42"/>
      <c r="E73" s="54"/>
      <c r="F73" s="55"/>
      <c r="G73" s="55"/>
    </row>
    <row r="74" spans="1:8" s="11" customFormat="1" ht="16.5" thickBot="1" x14ac:dyDescent="0.3">
      <c r="A74" s="56" t="s">
        <v>49</v>
      </c>
      <c r="B74" s="45"/>
      <c r="C74" s="45"/>
      <c r="D74" s="57"/>
      <c r="E74" s="52"/>
      <c r="F74" s="47">
        <f>SUM(G74)</f>
        <v>8246</v>
      </c>
      <c r="G74" s="47">
        <f>SUM(,G72,)</f>
        <v>8246</v>
      </c>
    </row>
    <row r="75" spans="1:8" s="11" customFormat="1" ht="17.25" thickTop="1" thickBot="1" x14ac:dyDescent="0.3">
      <c r="A75" s="56"/>
      <c r="B75" s="45"/>
      <c r="C75" s="45"/>
      <c r="D75" s="57"/>
      <c r="E75" s="52"/>
      <c r="F75" s="47"/>
      <c r="G75" s="47"/>
    </row>
    <row r="76" spans="1:8" s="11" customFormat="1" ht="17.25" thickTop="1" thickBot="1" x14ac:dyDescent="0.3">
      <c r="A76" s="56" t="s">
        <v>50</v>
      </c>
      <c r="B76" s="45"/>
      <c r="C76" s="45"/>
      <c r="D76" s="57"/>
      <c r="E76" s="52"/>
      <c r="F76" s="47">
        <f>SUM(G76)</f>
        <v>763</v>
      </c>
      <c r="G76" s="47">
        <f>SUM(G58,G74)</f>
        <v>763</v>
      </c>
      <c r="H76" s="59"/>
    </row>
    <row r="77" spans="1:8" ht="16.5" thickTop="1" x14ac:dyDescent="0.25">
      <c r="A77" s="19"/>
      <c r="B77" s="20"/>
      <c r="C77" s="20"/>
      <c r="D77" s="58"/>
      <c r="E77" s="58"/>
      <c r="F77" s="17"/>
      <c r="G77" s="59"/>
    </row>
    <row r="78" spans="1:8" x14ac:dyDescent="0.25">
      <c r="A78" s="12" t="s">
        <v>51</v>
      </c>
    </row>
    <row r="79" spans="1:8" x14ac:dyDescent="0.25">
      <c r="A79" s="60" t="s">
        <v>52</v>
      </c>
      <c r="C79" s="2"/>
      <c r="D79" s="2"/>
      <c r="F79" s="2"/>
      <c r="G79" s="2"/>
    </row>
    <row r="80" spans="1:8" x14ac:dyDescent="0.25">
      <c r="A80" s="5" t="s">
        <v>53</v>
      </c>
      <c r="C80" s="5"/>
      <c r="F80" s="5"/>
      <c r="G80" s="61">
        <f>SUM(F81:F82)</f>
        <v>-7474</v>
      </c>
    </row>
    <row r="81" spans="1:7" x14ac:dyDescent="0.25">
      <c r="A81" s="2" t="s">
        <v>54</v>
      </c>
      <c r="C81" s="2" t="s">
        <v>22</v>
      </c>
      <c r="F81" s="62">
        <v>-9702</v>
      </c>
      <c r="G81" s="5"/>
    </row>
    <row r="82" spans="1:7" x14ac:dyDescent="0.25">
      <c r="B82" s="2"/>
      <c r="C82" s="2" t="s">
        <v>39</v>
      </c>
      <c r="F82" s="62">
        <v>2228</v>
      </c>
      <c r="G82" s="5"/>
    </row>
    <row r="83" spans="1:7" x14ac:dyDescent="0.25">
      <c r="B83" s="2"/>
      <c r="F83" s="62"/>
      <c r="G83" s="5"/>
    </row>
    <row r="84" spans="1:7" x14ac:dyDescent="0.25">
      <c r="A84" s="5" t="s">
        <v>55</v>
      </c>
      <c r="C84" s="5"/>
      <c r="D84" s="5"/>
      <c r="F84" s="5"/>
      <c r="G84" s="61">
        <f>SUM(F85:F86)</f>
        <v>0</v>
      </c>
    </row>
    <row r="85" spans="1:7" x14ac:dyDescent="0.25">
      <c r="A85" s="2" t="s">
        <v>54</v>
      </c>
      <c r="C85" s="2" t="s">
        <v>39</v>
      </c>
      <c r="D85" s="2"/>
      <c r="F85" s="62">
        <v>-62074</v>
      </c>
      <c r="G85" s="2"/>
    </row>
    <row r="86" spans="1:7" x14ac:dyDescent="0.25">
      <c r="B86" s="2"/>
      <c r="C86" s="2" t="s">
        <v>56</v>
      </c>
      <c r="F86" s="62">
        <v>62074</v>
      </c>
      <c r="G86" s="5"/>
    </row>
    <row r="87" spans="1:7" x14ac:dyDescent="0.25">
      <c r="B87" s="2"/>
      <c r="C87" s="2"/>
      <c r="F87" s="62"/>
      <c r="G87" s="5"/>
    </row>
    <row r="88" spans="1:7" x14ac:dyDescent="0.25">
      <c r="A88" s="5" t="s">
        <v>57</v>
      </c>
      <c r="C88" s="5"/>
      <c r="F88" s="5"/>
      <c r="G88" s="61">
        <f>SUM(F90)</f>
        <v>0</v>
      </c>
    </row>
    <row r="89" spans="1:7" x14ac:dyDescent="0.25">
      <c r="A89" s="5" t="s">
        <v>58</v>
      </c>
      <c r="C89" s="5"/>
      <c r="G89" s="5"/>
    </row>
    <row r="90" spans="1:7" x14ac:dyDescent="0.25">
      <c r="A90" s="5" t="s">
        <v>59</v>
      </c>
      <c r="C90" s="5"/>
      <c r="F90" s="61">
        <f>SUM(F91:F92)</f>
        <v>0</v>
      </c>
      <c r="G90" s="5"/>
    </row>
    <row r="91" spans="1:7" x14ac:dyDescent="0.25">
      <c r="A91" s="2" t="s">
        <v>54</v>
      </c>
      <c r="C91" s="2" t="s">
        <v>39</v>
      </c>
      <c r="F91" s="62">
        <v>-29100</v>
      </c>
      <c r="G91" s="2"/>
    </row>
    <row r="92" spans="1:7" x14ac:dyDescent="0.25">
      <c r="B92" s="2"/>
      <c r="C92" s="2" t="s">
        <v>56</v>
      </c>
      <c r="F92" s="62">
        <v>29100</v>
      </c>
      <c r="G92" s="5"/>
    </row>
    <row r="93" spans="1:7" x14ac:dyDescent="0.25">
      <c r="A93" s="2"/>
      <c r="C93" s="2"/>
      <c r="D93" s="2"/>
      <c r="F93" s="62"/>
      <c r="G93" s="2"/>
    </row>
    <row r="94" spans="1:7" x14ac:dyDescent="0.25">
      <c r="A94" s="5" t="s">
        <v>60</v>
      </c>
      <c r="C94" s="2"/>
      <c r="D94" s="2"/>
      <c r="F94" s="62"/>
      <c r="G94" s="61">
        <f>SUM(F95)</f>
        <v>-9</v>
      </c>
    </row>
    <row r="95" spans="1:7" x14ac:dyDescent="0.25">
      <c r="A95" s="5" t="s">
        <v>61</v>
      </c>
      <c r="C95" s="2"/>
      <c r="D95" s="2"/>
      <c r="F95" s="61">
        <f>SUM(F96:F96)</f>
        <v>-9</v>
      </c>
      <c r="G95" s="2"/>
    </row>
    <row r="96" spans="1:7" x14ac:dyDescent="0.25">
      <c r="A96" s="2" t="s">
        <v>54</v>
      </c>
      <c r="C96" s="2" t="s">
        <v>27</v>
      </c>
      <c r="D96" s="2"/>
      <c r="F96" s="62">
        <v>-9</v>
      </c>
      <c r="G96" s="2"/>
    </row>
    <row r="97" spans="1:7" x14ac:dyDescent="0.25">
      <c r="A97" s="2"/>
      <c r="C97" s="2"/>
      <c r="D97" s="2"/>
      <c r="F97" s="62"/>
      <c r="G97" s="2"/>
    </row>
    <row r="98" spans="1:7" ht="16.5" thickBot="1" x14ac:dyDescent="0.3">
      <c r="A98" s="63" t="s">
        <v>62</v>
      </c>
      <c r="B98" s="64"/>
      <c r="C98" s="63"/>
      <c r="D98" s="63"/>
      <c r="E98" s="64"/>
      <c r="F98" s="63"/>
      <c r="G98" s="65">
        <f>SUM(G80,G84,G88,G94)</f>
        <v>-7483</v>
      </c>
    </row>
    <row r="99" spans="1:7" ht="16.5" thickTop="1" x14ac:dyDescent="0.25">
      <c r="A99" s="66"/>
      <c r="B99" s="11"/>
      <c r="C99" s="66"/>
      <c r="D99" s="66"/>
      <c r="E99" s="11"/>
      <c r="F99" s="66"/>
      <c r="G99" s="67"/>
    </row>
    <row r="100" spans="1:7" x14ac:dyDescent="0.25">
      <c r="A100" s="60" t="s">
        <v>63</v>
      </c>
      <c r="C100" s="5"/>
      <c r="D100" s="5"/>
      <c r="F100" s="5"/>
      <c r="G100" s="5"/>
    </row>
    <row r="101" spans="1:7" x14ac:dyDescent="0.25">
      <c r="A101" s="60" t="s">
        <v>64</v>
      </c>
      <c r="C101" s="5"/>
      <c r="D101" s="5"/>
      <c r="F101" s="5"/>
      <c r="G101" s="5"/>
    </row>
    <row r="102" spans="1:7" x14ac:dyDescent="0.25">
      <c r="C102" s="2"/>
      <c r="D102" s="2"/>
      <c r="F102" s="62"/>
      <c r="G102" s="2"/>
    </row>
    <row r="103" spans="1:7" x14ac:dyDescent="0.25">
      <c r="A103" s="5" t="s">
        <v>60</v>
      </c>
      <c r="C103" s="2"/>
      <c r="D103" s="2"/>
      <c r="F103" s="62"/>
      <c r="G103" s="61">
        <f>SUM(F104)</f>
        <v>14420</v>
      </c>
    </row>
    <row r="104" spans="1:7" x14ac:dyDescent="0.25">
      <c r="A104" s="5" t="s">
        <v>61</v>
      </c>
      <c r="C104" s="2"/>
      <c r="D104" s="2"/>
      <c r="F104" s="61">
        <f>SUM(F105:F106)</f>
        <v>14420</v>
      </c>
      <c r="G104" s="2"/>
    </row>
    <row r="105" spans="1:7" x14ac:dyDescent="0.25">
      <c r="A105" s="2" t="s">
        <v>54</v>
      </c>
      <c r="C105" s="2" t="s">
        <v>39</v>
      </c>
      <c r="D105" s="2"/>
      <c r="F105" s="62">
        <v>2670</v>
      </c>
      <c r="G105" s="2"/>
    </row>
    <row r="106" spans="1:7" x14ac:dyDescent="0.25">
      <c r="A106" s="2"/>
      <c r="C106" s="2" t="s">
        <v>27</v>
      </c>
      <c r="D106" s="2"/>
      <c r="F106" s="62">
        <v>11750</v>
      </c>
      <c r="G106" s="2"/>
    </row>
    <row r="107" spans="1:7" x14ac:dyDescent="0.25">
      <c r="A107" s="2"/>
      <c r="C107" s="2"/>
      <c r="D107" s="2"/>
      <c r="F107" s="62"/>
      <c r="G107" s="2"/>
    </row>
    <row r="108" spans="1:7" x14ac:dyDescent="0.25">
      <c r="A108" s="68" t="s">
        <v>65</v>
      </c>
      <c r="B108" s="69"/>
      <c r="C108" s="70"/>
      <c r="D108" s="70"/>
      <c r="E108" s="69"/>
      <c r="F108" s="70"/>
      <c r="G108" s="70"/>
    </row>
    <row r="109" spans="1:7" ht="16.5" thickBot="1" x14ac:dyDescent="0.3">
      <c r="A109" s="71" t="s">
        <v>66</v>
      </c>
      <c r="B109" s="72"/>
      <c r="C109" s="73"/>
      <c r="D109" s="73"/>
      <c r="E109" s="72"/>
      <c r="F109" s="73"/>
      <c r="G109" s="74">
        <f>SUM(,G103)</f>
        <v>14420</v>
      </c>
    </row>
    <row r="110" spans="1:7" ht="16.5" thickTop="1" x14ac:dyDescent="0.25">
      <c r="A110" s="2"/>
      <c r="C110" s="2"/>
      <c r="D110" s="2"/>
      <c r="F110" s="62"/>
      <c r="G110" s="2"/>
    </row>
    <row r="111" spans="1:7" x14ac:dyDescent="0.25">
      <c r="A111" s="60" t="s">
        <v>67</v>
      </c>
      <c r="C111" s="2"/>
      <c r="D111" s="2"/>
      <c r="F111" s="2"/>
      <c r="G111" s="2"/>
    </row>
    <row r="112" spans="1:7" x14ac:dyDescent="0.25">
      <c r="A112" s="60"/>
      <c r="C112" s="2"/>
      <c r="D112" s="2"/>
      <c r="F112" s="2"/>
      <c r="G112" s="2"/>
    </row>
    <row r="113" spans="1:7" x14ac:dyDescent="0.25">
      <c r="A113" s="5" t="s">
        <v>68</v>
      </c>
      <c r="C113" s="5"/>
      <c r="F113" s="5"/>
      <c r="G113" s="61">
        <f>SUM(F114)</f>
        <v>-1782</v>
      </c>
    </row>
    <row r="114" spans="1:7" x14ac:dyDescent="0.25">
      <c r="A114" s="5" t="s">
        <v>69</v>
      </c>
      <c r="C114" s="5"/>
      <c r="F114" s="61">
        <f>SUM(F115:F115)</f>
        <v>-1782</v>
      </c>
      <c r="G114" s="5"/>
    </row>
    <row r="115" spans="1:7" x14ac:dyDescent="0.25">
      <c r="A115" s="2" t="s">
        <v>54</v>
      </c>
      <c r="C115" s="2" t="s">
        <v>39</v>
      </c>
      <c r="D115" s="2"/>
      <c r="F115" s="62">
        <v>-1782</v>
      </c>
      <c r="G115" s="5"/>
    </row>
    <row r="116" spans="1:7" x14ac:dyDescent="0.25">
      <c r="A116" s="2"/>
      <c r="C116" s="2"/>
      <c r="D116" s="2"/>
      <c r="F116" s="62"/>
      <c r="G116" s="5"/>
    </row>
    <row r="117" spans="1:7" x14ac:dyDescent="0.25">
      <c r="A117" s="5" t="s">
        <v>53</v>
      </c>
      <c r="C117" s="5"/>
      <c r="D117" s="5"/>
      <c r="F117" s="5"/>
      <c r="G117" s="61">
        <f>SUM(F118:F118)</f>
        <v>3750</v>
      </c>
    </row>
    <row r="118" spans="1:7" x14ac:dyDescent="0.25">
      <c r="A118" s="2" t="s">
        <v>54</v>
      </c>
      <c r="C118" s="2" t="s">
        <v>22</v>
      </c>
      <c r="D118" s="2"/>
      <c r="F118" s="62">
        <v>3750</v>
      </c>
      <c r="G118" s="2"/>
    </row>
    <row r="119" spans="1:7" x14ac:dyDescent="0.25">
      <c r="A119" s="5" t="s">
        <v>70</v>
      </c>
      <c r="C119" s="5"/>
      <c r="D119" s="5"/>
      <c r="F119" s="5"/>
      <c r="G119" s="5"/>
    </row>
    <row r="120" spans="1:7" x14ac:dyDescent="0.25">
      <c r="A120" s="5" t="s">
        <v>71</v>
      </c>
      <c r="C120" s="5"/>
      <c r="D120" s="5"/>
      <c r="F120" s="5"/>
      <c r="G120" s="61">
        <f>SUM(F122,F126)</f>
        <v>-201242</v>
      </c>
    </row>
    <row r="121" spans="1:7" x14ac:dyDescent="0.25">
      <c r="A121" s="1" t="s">
        <v>72</v>
      </c>
      <c r="C121" s="5"/>
      <c r="G121" s="61"/>
    </row>
    <row r="122" spans="1:7" x14ac:dyDescent="0.25">
      <c r="A122" s="1" t="s">
        <v>73</v>
      </c>
      <c r="F122" s="61">
        <f>SUM(F123:F124)</f>
        <v>-201252</v>
      </c>
      <c r="G122" s="61"/>
    </row>
    <row r="123" spans="1:7" x14ac:dyDescent="0.25">
      <c r="A123" s="2" t="s">
        <v>54</v>
      </c>
      <c r="C123" s="2" t="s">
        <v>39</v>
      </c>
      <c r="D123" s="2"/>
      <c r="F123" s="62">
        <v>-201242</v>
      </c>
      <c r="G123" s="5"/>
    </row>
    <row r="124" spans="1:7" x14ac:dyDescent="0.25">
      <c r="A124" s="2"/>
      <c r="C124" s="2" t="s">
        <v>74</v>
      </c>
      <c r="D124" s="2"/>
      <c r="F124" s="62">
        <v>-10</v>
      </c>
      <c r="G124" s="2"/>
    </row>
    <row r="125" spans="1:7" x14ac:dyDescent="0.25">
      <c r="A125" s="2"/>
      <c r="C125" s="2"/>
      <c r="D125" s="2"/>
      <c r="F125" s="62"/>
      <c r="G125" s="2"/>
    </row>
    <row r="126" spans="1:7" x14ac:dyDescent="0.25">
      <c r="A126" s="1" t="s">
        <v>75</v>
      </c>
      <c r="C126" s="5"/>
      <c r="F126" s="61">
        <f>SUM(F127:F129)</f>
        <v>10</v>
      </c>
      <c r="G126" s="61"/>
    </row>
    <row r="127" spans="1:7" x14ac:dyDescent="0.25">
      <c r="A127" s="2" t="s">
        <v>54</v>
      </c>
      <c r="C127" s="2" t="s">
        <v>39</v>
      </c>
      <c r="D127" s="2"/>
      <c r="F127" s="62">
        <v>-10000</v>
      </c>
    </row>
    <row r="128" spans="1:7" x14ac:dyDescent="0.25">
      <c r="A128" s="2"/>
      <c r="C128" s="2" t="s">
        <v>44</v>
      </c>
      <c r="D128" s="2"/>
      <c r="F128" s="62">
        <v>10000</v>
      </c>
    </row>
    <row r="129" spans="1:7" x14ac:dyDescent="0.25">
      <c r="A129" s="2"/>
      <c r="C129" s="2" t="s">
        <v>74</v>
      </c>
      <c r="D129" s="2"/>
      <c r="F129" s="62">
        <v>10</v>
      </c>
    </row>
    <row r="130" spans="1:7" x14ac:dyDescent="0.25">
      <c r="A130" s="2"/>
      <c r="C130" s="2"/>
      <c r="D130" s="2"/>
      <c r="F130" s="62"/>
    </row>
    <row r="131" spans="1:7" x14ac:dyDescent="0.25">
      <c r="A131" s="2"/>
      <c r="C131" s="2"/>
      <c r="D131" s="2"/>
      <c r="F131" s="62"/>
      <c r="G131" s="5"/>
    </row>
    <row r="132" spans="1:7" x14ac:dyDescent="0.25">
      <c r="A132" s="5" t="s">
        <v>60</v>
      </c>
      <c r="C132" s="2"/>
      <c r="D132" s="2"/>
      <c r="F132" s="62"/>
      <c r="G132" s="61">
        <f>SUM(F133,F137)</f>
        <v>-10420</v>
      </c>
    </row>
    <row r="133" spans="1:7" x14ac:dyDescent="0.25">
      <c r="A133" s="5" t="s">
        <v>76</v>
      </c>
      <c r="C133" s="2"/>
      <c r="D133" s="2"/>
      <c r="F133" s="61">
        <f>SUM(F134:F135)</f>
        <v>-1000</v>
      </c>
      <c r="G133" s="2"/>
    </row>
    <row r="134" spans="1:7" x14ac:dyDescent="0.25">
      <c r="A134" s="2" t="s">
        <v>54</v>
      </c>
      <c r="C134" s="2" t="s">
        <v>39</v>
      </c>
      <c r="D134" s="2"/>
      <c r="F134" s="62">
        <v>-1000</v>
      </c>
    </row>
    <row r="135" spans="1:7" x14ac:dyDescent="0.25">
      <c r="A135" s="2"/>
      <c r="C135" s="2"/>
      <c r="D135" s="2"/>
      <c r="F135" s="62"/>
      <c r="G135" s="2"/>
    </row>
    <row r="136" spans="1:7" x14ac:dyDescent="0.25">
      <c r="A136" s="2"/>
      <c r="C136" s="2"/>
      <c r="D136" s="2"/>
      <c r="F136" s="62"/>
      <c r="G136" s="2"/>
    </row>
    <row r="137" spans="1:7" x14ac:dyDescent="0.25">
      <c r="A137" s="5" t="s">
        <v>61</v>
      </c>
      <c r="C137" s="2"/>
      <c r="D137" s="2"/>
      <c r="F137" s="61">
        <f>SUM(F138:F139)</f>
        <v>-9420</v>
      </c>
      <c r="G137" s="2"/>
    </row>
    <row r="138" spans="1:7" x14ac:dyDescent="0.25">
      <c r="A138" s="2" t="s">
        <v>54</v>
      </c>
      <c r="C138" s="2" t="s">
        <v>39</v>
      </c>
      <c r="D138" s="2"/>
      <c r="F138" s="62">
        <v>-4670</v>
      </c>
      <c r="G138" s="2"/>
    </row>
    <row r="139" spans="1:7" x14ac:dyDescent="0.25">
      <c r="A139" s="2"/>
      <c r="C139" s="2" t="s">
        <v>27</v>
      </c>
      <c r="D139" s="2"/>
      <c r="F139" s="62">
        <v>-4750</v>
      </c>
      <c r="G139" s="2"/>
    </row>
    <row r="140" spans="1:7" x14ac:dyDescent="0.25">
      <c r="A140" s="2"/>
      <c r="C140" s="2"/>
      <c r="D140" s="2"/>
      <c r="F140" s="62"/>
      <c r="G140" s="2"/>
    </row>
    <row r="141" spans="1:7" x14ac:dyDescent="0.25">
      <c r="A141" s="5" t="s">
        <v>77</v>
      </c>
      <c r="C141" s="5"/>
      <c r="F141" s="5"/>
      <c r="G141" s="61">
        <f>SUM(F142,)</f>
        <v>203520</v>
      </c>
    </row>
    <row r="142" spans="1:7" x14ac:dyDescent="0.25">
      <c r="A142" s="5" t="s">
        <v>78</v>
      </c>
      <c r="C142" s="5"/>
      <c r="F142" s="61">
        <f>SUM(F143:F143)</f>
        <v>203520</v>
      </c>
      <c r="G142" s="5"/>
    </row>
    <row r="143" spans="1:7" x14ac:dyDescent="0.25">
      <c r="A143" s="2" t="s">
        <v>54</v>
      </c>
      <c r="C143" s="2" t="s">
        <v>39</v>
      </c>
      <c r="D143" s="2"/>
      <c r="F143" s="62">
        <v>203520</v>
      </c>
      <c r="G143" s="2"/>
    </row>
    <row r="144" spans="1:7" x14ac:dyDescent="0.25">
      <c r="A144" s="2"/>
      <c r="C144" s="27"/>
      <c r="F144" s="62"/>
      <c r="G144" s="5"/>
    </row>
    <row r="145" spans="1:8" ht="16.5" thickBot="1" x14ac:dyDescent="0.3">
      <c r="A145" s="63" t="s">
        <v>79</v>
      </c>
      <c r="B145" s="64"/>
      <c r="C145" s="63"/>
      <c r="D145" s="63"/>
      <c r="E145" s="64"/>
      <c r="F145" s="63"/>
      <c r="G145" s="65">
        <f>SUM(G113,G117,G120,G132,G141,)</f>
        <v>-6174</v>
      </c>
    </row>
    <row r="146" spans="1:8" ht="16.5" thickTop="1" x14ac:dyDescent="0.25">
      <c r="A146" s="66"/>
      <c r="C146" s="66"/>
      <c r="D146" s="66"/>
      <c r="E146" s="75"/>
      <c r="F146" s="66"/>
      <c r="G146" s="67"/>
    </row>
    <row r="147" spans="1:8" x14ac:dyDescent="0.25">
      <c r="A147" s="70" t="s">
        <v>80</v>
      </c>
      <c r="B147" s="69"/>
      <c r="C147" s="70"/>
      <c r="D147" s="70"/>
      <c r="E147" s="69"/>
      <c r="F147" s="70"/>
      <c r="G147" s="70"/>
    </row>
    <row r="148" spans="1:8" ht="16.5" thickBot="1" x14ac:dyDescent="0.3">
      <c r="A148" s="73" t="s">
        <v>81</v>
      </c>
      <c r="B148" s="72"/>
      <c r="C148" s="73"/>
      <c r="D148" s="73"/>
      <c r="E148" s="72"/>
      <c r="F148" s="73"/>
      <c r="G148" s="74">
        <f>SUM(G145,G109)</f>
        <v>8246</v>
      </c>
    </row>
    <row r="149" spans="1:8" ht="16.5" thickTop="1" x14ac:dyDescent="0.25">
      <c r="A149" s="66"/>
      <c r="C149" s="66"/>
      <c r="D149" s="66"/>
      <c r="E149" s="11"/>
      <c r="F149" s="66"/>
      <c r="G149" s="67"/>
    </row>
    <row r="150" spans="1:8" ht="16.5" thickBot="1" x14ac:dyDescent="0.3">
      <c r="A150" s="63" t="s">
        <v>82</v>
      </c>
      <c r="B150" s="64"/>
      <c r="C150" s="63"/>
      <c r="D150" s="63"/>
      <c r="E150" s="64"/>
      <c r="F150" s="63"/>
      <c r="G150" s="65">
        <f>SUM(G148,G98)</f>
        <v>763</v>
      </c>
    </row>
    <row r="151" spans="1:8" ht="16.5" thickTop="1" x14ac:dyDescent="0.25"/>
    <row r="153" spans="1:8" x14ac:dyDescent="0.25">
      <c r="B153" s="2" t="s">
        <v>83</v>
      </c>
      <c r="D153" s="2"/>
      <c r="E153" s="2"/>
      <c r="G153" s="10"/>
    </row>
    <row r="154" spans="1:8" x14ac:dyDescent="0.25">
      <c r="A154" s="2" t="s">
        <v>84</v>
      </c>
      <c r="D154" s="2"/>
      <c r="E154" s="2"/>
      <c r="G154" s="10"/>
    </row>
    <row r="156" spans="1:8" s="174" customFormat="1" x14ac:dyDescent="0.25">
      <c r="A156" s="172"/>
      <c r="B156" s="2" t="s">
        <v>388</v>
      </c>
      <c r="C156" s="177"/>
      <c r="D156" s="177"/>
      <c r="E156" s="177"/>
      <c r="F156" s="177"/>
      <c r="G156" s="177"/>
      <c r="H156" s="173"/>
    </row>
    <row r="157" spans="1:8" s="174" customFormat="1" x14ac:dyDescent="0.25">
      <c r="A157" s="172" t="s">
        <v>390</v>
      </c>
      <c r="B157" s="2"/>
      <c r="C157" s="177"/>
      <c r="D157" s="177"/>
      <c r="E157" s="177"/>
      <c r="F157" s="177"/>
      <c r="G157" s="177"/>
      <c r="H157" s="173"/>
    </row>
    <row r="158" spans="1:8" s="174" customFormat="1" x14ac:dyDescent="0.25">
      <c r="A158" s="178" t="s">
        <v>380</v>
      </c>
      <c r="B158" s="2"/>
      <c r="C158" s="177"/>
      <c r="D158" s="177"/>
      <c r="E158" s="177"/>
      <c r="F158" s="177"/>
      <c r="G158" s="177"/>
      <c r="H158" s="173"/>
    </row>
    <row r="159" spans="1:8" s="174" customFormat="1" x14ac:dyDescent="0.25">
      <c r="A159" s="172"/>
      <c r="B159" s="2" t="s">
        <v>391</v>
      </c>
      <c r="C159" s="177"/>
      <c r="D159" s="177"/>
      <c r="E159" s="177"/>
      <c r="F159" s="177"/>
      <c r="G159" s="177"/>
      <c r="H159" s="173"/>
    </row>
    <row r="160" spans="1:8" s="174" customFormat="1" x14ac:dyDescent="0.25">
      <c r="A160" s="2" t="s">
        <v>392</v>
      </c>
      <c r="C160" s="177"/>
      <c r="D160" s="177"/>
      <c r="E160" s="177"/>
      <c r="F160" s="177"/>
      <c r="G160" s="177"/>
      <c r="H160" s="173"/>
    </row>
    <row r="161" spans="1:8" s="174" customFormat="1" x14ac:dyDescent="0.25">
      <c r="A161" s="2"/>
      <c r="C161" s="177"/>
      <c r="D161" s="177"/>
      <c r="E161" s="177"/>
      <c r="F161" s="177"/>
      <c r="G161" s="177"/>
      <c r="H161" s="173"/>
    </row>
    <row r="162" spans="1:8" s="174" customFormat="1" x14ac:dyDescent="0.25">
      <c r="A162" s="172"/>
      <c r="B162" s="2" t="s">
        <v>381</v>
      </c>
      <c r="C162" s="177"/>
      <c r="D162" s="177"/>
      <c r="E162" s="177"/>
      <c r="F162" s="177"/>
      <c r="G162" s="177"/>
      <c r="H162" s="173"/>
    </row>
    <row r="163" spans="1:8" s="174" customFormat="1" x14ac:dyDescent="0.25">
      <c r="A163" s="172"/>
      <c r="B163" s="2"/>
      <c r="C163" s="177"/>
      <c r="D163" s="177"/>
      <c r="E163" s="177"/>
      <c r="F163" s="177"/>
      <c r="G163" s="177"/>
      <c r="H163" s="173"/>
    </row>
    <row r="164" spans="1:8" s="174" customFormat="1" ht="42.75" customHeight="1" x14ac:dyDescent="0.25">
      <c r="A164" s="172"/>
      <c r="B164" s="183" t="s">
        <v>382</v>
      </c>
      <c r="C164" s="183"/>
      <c r="D164" s="183"/>
      <c r="E164" s="179" t="s">
        <v>383</v>
      </c>
      <c r="F164" s="179" t="s">
        <v>384</v>
      </c>
      <c r="G164" s="177"/>
      <c r="H164" s="173"/>
    </row>
    <row r="165" spans="1:8" s="174" customFormat="1" ht="45.75" customHeight="1" x14ac:dyDescent="0.25">
      <c r="A165" s="172"/>
      <c r="B165" s="184" t="s">
        <v>385</v>
      </c>
      <c r="C165" s="184"/>
      <c r="D165" s="184"/>
      <c r="E165" s="180">
        <v>0</v>
      </c>
      <c r="F165" s="180">
        <v>876160</v>
      </c>
      <c r="G165" s="177"/>
      <c r="H165" s="173"/>
    </row>
    <row r="166" spans="1:8" s="174" customFormat="1" ht="63" customHeight="1" x14ac:dyDescent="0.25">
      <c r="A166" s="172"/>
      <c r="B166" s="184" t="s">
        <v>386</v>
      </c>
      <c r="C166" s="184"/>
      <c r="D166" s="184"/>
      <c r="E166" s="180">
        <v>0</v>
      </c>
      <c r="F166" s="180">
        <v>105080</v>
      </c>
      <c r="G166" s="177"/>
      <c r="H166" s="173"/>
    </row>
    <row r="167" spans="1:8" s="174" customFormat="1" ht="62.25" customHeight="1" x14ac:dyDescent="0.25">
      <c r="A167" s="172"/>
      <c r="B167" s="184" t="s">
        <v>310</v>
      </c>
      <c r="C167" s="184"/>
      <c r="D167" s="184"/>
      <c r="E167" s="180">
        <v>1077036</v>
      </c>
      <c r="F167" s="180">
        <f>1077036-981240</f>
        <v>95796</v>
      </c>
      <c r="G167" s="177"/>
      <c r="H167" s="173"/>
    </row>
    <row r="168" spans="1:8" s="174" customFormat="1" x14ac:dyDescent="0.25">
      <c r="A168" s="172"/>
      <c r="B168" s="182" t="s">
        <v>387</v>
      </c>
      <c r="C168" s="182"/>
      <c r="D168" s="182"/>
      <c r="E168" s="181">
        <f>SUM(E165:E167)</f>
        <v>1077036</v>
      </c>
      <c r="F168" s="181">
        <f>SUM(F165:F167)</f>
        <v>1077036</v>
      </c>
      <c r="G168" s="177"/>
      <c r="H168" s="173"/>
    </row>
    <row r="169" spans="1:8" s="174" customFormat="1" x14ac:dyDescent="0.25">
      <c r="A169" s="172"/>
      <c r="B169" s="2"/>
      <c r="C169" s="177"/>
      <c r="D169" s="177"/>
      <c r="E169" s="177"/>
      <c r="F169" s="177"/>
      <c r="G169" s="177"/>
      <c r="H169" s="173"/>
    </row>
    <row r="170" spans="1:8" s="174" customFormat="1" x14ac:dyDescent="0.25">
      <c r="A170" s="172"/>
      <c r="B170" s="2" t="s">
        <v>393</v>
      </c>
      <c r="C170" s="177"/>
      <c r="D170" s="177"/>
      <c r="E170" s="177"/>
      <c r="F170" s="177"/>
      <c r="G170" s="177"/>
      <c r="H170" s="173"/>
    </row>
    <row r="171" spans="1:8" s="174" customFormat="1" x14ac:dyDescent="0.25">
      <c r="A171" s="2" t="s">
        <v>392</v>
      </c>
      <c r="C171" s="177"/>
      <c r="D171" s="177"/>
      <c r="E171" s="177"/>
      <c r="F171" s="177"/>
      <c r="G171" s="177"/>
      <c r="H171" s="173"/>
    </row>
    <row r="172" spans="1:8" s="174" customFormat="1" x14ac:dyDescent="0.25">
      <c r="A172" s="172"/>
      <c r="B172" s="2"/>
      <c r="C172" s="177"/>
      <c r="D172" s="177"/>
      <c r="E172" s="177"/>
      <c r="F172" s="177"/>
      <c r="G172" s="177"/>
      <c r="H172" s="173"/>
    </row>
    <row r="173" spans="1:8" s="174" customFormat="1" x14ac:dyDescent="0.25">
      <c r="A173" s="172"/>
      <c r="B173" s="2"/>
      <c r="C173" s="177"/>
      <c r="D173" s="177"/>
      <c r="E173" s="177"/>
      <c r="F173" s="177"/>
      <c r="G173" s="177"/>
      <c r="H173" s="173"/>
    </row>
    <row r="174" spans="1:8" s="174" customFormat="1" x14ac:dyDescent="0.25">
      <c r="A174" s="172"/>
      <c r="B174" s="175" t="s">
        <v>379</v>
      </c>
      <c r="C174" s="172"/>
      <c r="D174" s="172"/>
      <c r="E174" s="172"/>
      <c r="F174" s="172"/>
      <c r="G174" s="176"/>
      <c r="H174" s="173"/>
    </row>
    <row r="175" spans="1:8" s="174" customFormat="1" x14ac:dyDescent="0.25">
      <c r="A175" s="175" t="s">
        <v>389</v>
      </c>
      <c r="B175" s="172"/>
      <c r="C175" s="172"/>
      <c r="D175" s="172"/>
      <c r="E175" s="172"/>
      <c r="F175" s="172"/>
      <c r="G175" s="176"/>
      <c r="H175" s="173"/>
    </row>
    <row r="176" spans="1:8" x14ac:dyDescent="0.25">
      <c r="G176" s="161"/>
    </row>
    <row r="178" spans="1:243" s="1" customFormat="1" x14ac:dyDescent="0.25">
      <c r="A178" s="1" t="s">
        <v>371</v>
      </c>
    </row>
    <row r="179" spans="1:243" s="77" customFormat="1" x14ac:dyDescent="0.25">
      <c r="A179" s="76" t="s">
        <v>372</v>
      </c>
      <c r="B179" s="9"/>
      <c r="C179" s="9"/>
      <c r="D179" s="9"/>
      <c r="E179" s="9"/>
      <c r="F179" s="9"/>
      <c r="G179" s="10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  <c r="GP179" s="9"/>
      <c r="GQ179" s="9"/>
      <c r="GR179" s="9"/>
      <c r="GS179" s="9"/>
      <c r="GT179" s="9"/>
      <c r="GU179" s="9"/>
      <c r="GV179" s="9"/>
      <c r="GW179" s="9"/>
      <c r="GX179" s="9"/>
      <c r="GY179" s="9"/>
      <c r="GZ179" s="9"/>
      <c r="HA179" s="9"/>
      <c r="HB179" s="9"/>
      <c r="HC179" s="9"/>
      <c r="HD179" s="9"/>
      <c r="HE179" s="9"/>
      <c r="HF179" s="9"/>
      <c r="HG179" s="9"/>
      <c r="HH179" s="9"/>
      <c r="HI179" s="9"/>
      <c r="HJ179" s="9"/>
      <c r="HK179" s="9"/>
      <c r="HL179" s="9"/>
      <c r="HM179" s="9"/>
      <c r="HN179" s="9"/>
      <c r="HO179" s="9"/>
      <c r="HP179" s="9"/>
      <c r="HQ179" s="9"/>
      <c r="HR179" s="9"/>
      <c r="HS179" s="9"/>
      <c r="HT179" s="9"/>
      <c r="HU179" s="9"/>
      <c r="HV179" s="9"/>
      <c r="HW179" s="9"/>
      <c r="HX179" s="9"/>
      <c r="HY179" s="9"/>
      <c r="HZ179" s="9"/>
      <c r="IA179" s="9"/>
      <c r="IB179" s="9"/>
      <c r="IC179" s="9"/>
      <c r="ID179" s="9"/>
      <c r="IE179" s="9"/>
      <c r="IF179" s="9"/>
      <c r="IG179" s="9"/>
      <c r="IH179" s="9"/>
      <c r="II179" s="9"/>
    </row>
    <row r="180" spans="1:243" s="77" customFormat="1" x14ac:dyDescent="0.25">
      <c r="A180" s="9"/>
      <c r="B180" s="9"/>
      <c r="C180" s="9"/>
      <c r="D180" s="9"/>
      <c r="E180" s="9"/>
      <c r="F180" s="9"/>
      <c r="G180" s="10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/>
      <c r="EM180" s="9"/>
      <c r="EN180" s="9"/>
      <c r="EO180" s="9"/>
      <c r="EP180" s="9"/>
      <c r="EQ180" s="9"/>
      <c r="ER180" s="9"/>
      <c r="ES180" s="9"/>
      <c r="ET180" s="9"/>
      <c r="EU180" s="9"/>
      <c r="EV180" s="9"/>
      <c r="EW180" s="9"/>
      <c r="EX180" s="9"/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/>
      <c r="FS180" s="9"/>
      <c r="FT180" s="9"/>
      <c r="FU180" s="9"/>
      <c r="FV180" s="9"/>
      <c r="FW180" s="9"/>
      <c r="FX180" s="9"/>
      <c r="FY180" s="9"/>
      <c r="FZ180" s="9"/>
      <c r="GA180" s="9"/>
      <c r="GB180" s="9"/>
      <c r="GC180" s="9"/>
      <c r="GD180" s="9"/>
      <c r="GE180" s="9"/>
      <c r="GF180" s="9"/>
      <c r="GG180" s="9"/>
      <c r="GH180" s="9"/>
      <c r="GI180" s="9"/>
      <c r="GJ180" s="9"/>
      <c r="GK180" s="9"/>
      <c r="GL180" s="9"/>
      <c r="GM180" s="9"/>
      <c r="GN180" s="9"/>
      <c r="GO180" s="9"/>
      <c r="GP180" s="9"/>
      <c r="GQ180" s="9"/>
      <c r="GR180" s="9"/>
      <c r="GS180" s="9"/>
      <c r="GT180" s="9"/>
      <c r="GU180" s="9"/>
      <c r="GV180" s="9"/>
      <c r="GW180" s="9"/>
      <c r="GX180" s="9"/>
      <c r="GY180" s="9"/>
      <c r="GZ180" s="9"/>
      <c r="HA180" s="9"/>
      <c r="HB180" s="9"/>
      <c r="HC180" s="9"/>
      <c r="HD180" s="9"/>
      <c r="HE180" s="9"/>
      <c r="HF180" s="9"/>
      <c r="HG180" s="9"/>
      <c r="HH180" s="9"/>
      <c r="HI180" s="9"/>
      <c r="HJ180" s="9"/>
      <c r="HK180" s="9"/>
      <c r="HL180" s="9"/>
      <c r="HM180" s="9"/>
      <c r="HN180" s="9"/>
      <c r="HO180" s="9"/>
      <c r="HP180" s="9"/>
      <c r="HQ180" s="9"/>
      <c r="HR180" s="9"/>
      <c r="HS180" s="9"/>
      <c r="HT180" s="9"/>
      <c r="HU180" s="9"/>
      <c r="HV180" s="9"/>
      <c r="HW180" s="9"/>
      <c r="HX180" s="9"/>
      <c r="HY180" s="9"/>
      <c r="HZ180" s="9"/>
      <c r="IA180" s="9"/>
      <c r="IB180" s="9"/>
      <c r="IC180" s="9"/>
      <c r="ID180" s="9"/>
      <c r="IE180" s="9"/>
      <c r="IF180" s="9"/>
      <c r="IG180" s="9"/>
      <c r="IH180" s="9"/>
      <c r="II180" s="9"/>
    </row>
    <row r="181" spans="1:243" s="77" customFormat="1" x14ac:dyDescent="0.25">
      <c r="A181" s="9" t="s">
        <v>85</v>
      </c>
      <c r="B181" s="9"/>
      <c r="C181" s="9"/>
      <c r="D181" s="9"/>
      <c r="E181" s="9"/>
      <c r="F181" s="9"/>
      <c r="G181" s="10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  <c r="GB181" s="9"/>
      <c r="GC181" s="9"/>
      <c r="GD181" s="9"/>
      <c r="GE181" s="9"/>
      <c r="GF181" s="9"/>
      <c r="GG181" s="9"/>
      <c r="GH181" s="9"/>
      <c r="GI181" s="9"/>
      <c r="GJ181" s="9"/>
      <c r="GK181" s="9"/>
      <c r="GL181" s="9"/>
      <c r="GM181" s="9"/>
      <c r="GN181" s="9"/>
      <c r="GO181" s="9"/>
      <c r="GP181" s="9"/>
      <c r="GQ181" s="9"/>
      <c r="GR181" s="9"/>
      <c r="GS181" s="9"/>
      <c r="GT181" s="9"/>
      <c r="GU181" s="9"/>
      <c r="GV181" s="9"/>
      <c r="GW181" s="9"/>
      <c r="GX181" s="9"/>
      <c r="GY181" s="9"/>
      <c r="GZ181" s="9"/>
      <c r="HA181" s="9"/>
      <c r="HB181" s="9"/>
      <c r="HC181" s="9"/>
      <c r="HD181" s="9"/>
      <c r="HE181" s="9"/>
      <c r="HF181" s="9"/>
      <c r="HG181" s="9"/>
      <c r="HH181" s="9"/>
      <c r="HI181" s="9"/>
      <c r="HJ181" s="9"/>
      <c r="HK181" s="9"/>
      <c r="HL181" s="9"/>
      <c r="HM181" s="9"/>
      <c r="HN181" s="9"/>
      <c r="HO181" s="9"/>
      <c r="HP181" s="9"/>
      <c r="HQ181" s="9"/>
      <c r="HR181" s="9"/>
      <c r="HS181" s="9"/>
      <c r="HT181" s="9"/>
      <c r="HU181" s="9"/>
      <c r="HV181" s="9"/>
      <c r="HW181" s="9"/>
      <c r="HX181" s="9"/>
      <c r="HY181" s="9"/>
      <c r="HZ181" s="9"/>
      <c r="IA181" s="9"/>
      <c r="IB181" s="9"/>
      <c r="IC181" s="9"/>
      <c r="ID181" s="9"/>
      <c r="IE181" s="9"/>
      <c r="IF181" s="9"/>
      <c r="IG181" s="9"/>
      <c r="IH181" s="9"/>
      <c r="II181" s="9"/>
    </row>
    <row r="182" spans="1:243" s="78" customFormat="1" x14ac:dyDescent="0.25">
      <c r="A182" s="1" t="s">
        <v>86</v>
      </c>
      <c r="B182" s="1"/>
      <c r="C182" s="1"/>
      <c r="D182" s="1"/>
      <c r="E182" s="1"/>
      <c r="F182" s="1"/>
      <c r="G182" s="12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  <c r="CN182" s="1"/>
      <c r="CO182" s="1"/>
      <c r="CP182" s="1"/>
      <c r="CQ182" s="1"/>
      <c r="CR182" s="1"/>
      <c r="CS182" s="1"/>
      <c r="CT182" s="1"/>
      <c r="CU182" s="1"/>
      <c r="CV182" s="1"/>
      <c r="CW182" s="1"/>
      <c r="CX182" s="1"/>
      <c r="CY182" s="1"/>
      <c r="CZ182" s="1"/>
      <c r="DA182" s="1"/>
      <c r="DB182" s="1"/>
      <c r="DC182" s="1"/>
      <c r="DD182" s="1"/>
      <c r="DE182" s="1"/>
      <c r="DF182" s="1"/>
      <c r="DG182" s="1"/>
      <c r="DH182" s="1"/>
      <c r="DI182" s="1"/>
      <c r="DJ182" s="1"/>
      <c r="DK182" s="1"/>
      <c r="DL182" s="1"/>
      <c r="DM182" s="1"/>
      <c r="DN182" s="1"/>
      <c r="DO182" s="1"/>
      <c r="DP182" s="1"/>
      <c r="DQ182" s="1"/>
      <c r="DR182" s="1"/>
      <c r="DS182" s="1"/>
      <c r="DT182" s="1"/>
      <c r="DU182" s="1"/>
      <c r="DV182" s="1"/>
      <c r="DW182" s="1"/>
      <c r="DX182" s="1"/>
      <c r="DY182" s="1"/>
      <c r="DZ182" s="1"/>
      <c r="EA182" s="1"/>
      <c r="EB182" s="1"/>
      <c r="EC182" s="1"/>
      <c r="ED182" s="1"/>
      <c r="EE182" s="1"/>
      <c r="EF182" s="1"/>
      <c r="EG182" s="1"/>
      <c r="EH182" s="1"/>
      <c r="EI182" s="1"/>
      <c r="EJ182" s="1"/>
      <c r="EK182" s="1"/>
      <c r="EL182" s="1"/>
      <c r="EM182" s="1"/>
      <c r="EN182" s="1"/>
      <c r="EO182" s="1"/>
      <c r="EP182" s="1"/>
      <c r="EQ182" s="1"/>
      <c r="ER182" s="1"/>
      <c r="ES182" s="1"/>
      <c r="ET182" s="1"/>
      <c r="EU182" s="1"/>
      <c r="EV182" s="1"/>
      <c r="EW182" s="1"/>
      <c r="EX182" s="1"/>
      <c r="EY182" s="1"/>
      <c r="EZ182" s="1"/>
      <c r="FA182" s="1"/>
      <c r="FB182" s="1"/>
      <c r="FC182" s="1"/>
      <c r="FD182" s="1"/>
      <c r="FE182" s="1"/>
      <c r="FF182" s="1"/>
      <c r="FG182" s="1"/>
      <c r="FH182" s="1"/>
      <c r="FI182" s="1"/>
      <c r="FJ182" s="1"/>
      <c r="FK182" s="1"/>
      <c r="FL182" s="1"/>
      <c r="FM182" s="1"/>
      <c r="FN182" s="1"/>
      <c r="FO182" s="1"/>
      <c r="FP182" s="1"/>
      <c r="FQ182" s="1"/>
      <c r="FR182" s="1"/>
      <c r="FS182" s="1"/>
      <c r="FT182" s="1"/>
      <c r="FU182" s="1"/>
      <c r="FV182" s="1"/>
      <c r="FW182" s="1"/>
      <c r="FX182" s="1"/>
      <c r="FY182" s="1"/>
      <c r="FZ182" s="1"/>
      <c r="GA182" s="1"/>
      <c r="GB182" s="1"/>
      <c r="GC182" s="1"/>
      <c r="GD182" s="1"/>
      <c r="GE182" s="1"/>
      <c r="GF182" s="1"/>
      <c r="GG182" s="1"/>
      <c r="GH182" s="1"/>
      <c r="GI182" s="1"/>
      <c r="GJ182" s="1"/>
      <c r="GK182" s="1"/>
      <c r="GL182" s="1"/>
      <c r="GM182" s="1"/>
      <c r="GN182" s="1"/>
      <c r="GO182" s="1"/>
      <c r="GP182" s="1"/>
      <c r="GQ182" s="1"/>
      <c r="GR182" s="1"/>
      <c r="GS182" s="1"/>
      <c r="GT182" s="1"/>
      <c r="GU182" s="1"/>
      <c r="GV182" s="1"/>
      <c r="GW182" s="1"/>
      <c r="GX182" s="1"/>
      <c r="GY182" s="1"/>
      <c r="GZ182" s="1"/>
      <c r="HA182" s="1"/>
      <c r="HB182" s="1"/>
      <c r="HC182" s="1"/>
      <c r="HD182" s="1"/>
      <c r="HE182" s="1"/>
      <c r="HF182" s="1"/>
      <c r="HG182" s="1"/>
      <c r="HH182" s="1"/>
      <c r="HI182" s="1"/>
      <c r="HJ182" s="1"/>
      <c r="HK182" s="1"/>
      <c r="HL182" s="1"/>
      <c r="HM182" s="1"/>
      <c r="HN182" s="1"/>
      <c r="HO182" s="1"/>
      <c r="HP182" s="1"/>
      <c r="HQ182" s="1"/>
      <c r="HR182" s="1"/>
      <c r="HS182" s="1"/>
      <c r="HT182" s="1"/>
      <c r="HU182" s="1"/>
      <c r="HV182" s="1"/>
      <c r="HW182" s="1"/>
      <c r="HX182" s="1"/>
      <c r="HY182" s="1"/>
      <c r="HZ182" s="1"/>
      <c r="IA182" s="1"/>
      <c r="IB182" s="1"/>
      <c r="IC182" s="1"/>
      <c r="ID182" s="1"/>
      <c r="IE182" s="1"/>
      <c r="IF182" s="1"/>
      <c r="IG182" s="1"/>
      <c r="IH182" s="1"/>
      <c r="II182" s="1"/>
    </row>
    <row r="183" spans="1:243" x14ac:dyDescent="0.25">
      <c r="A183" s="9" t="s">
        <v>87</v>
      </c>
      <c r="E183" s="79"/>
      <c r="F183" s="162"/>
    </row>
    <row r="184" spans="1:243" x14ac:dyDescent="0.25">
      <c r="E184" s="79"/>
      <c r="F184" s="162"/>
    </row>
    <row r="185" spans="1:243" s="85" customFormat="1" x14ac:dyDescent="0.25">
      <c r="A185" s="125" t="s">
        <v>325</v>
      </c>
      <c r="B185" s="86"/>
      <c r="C185" s="86"/>
      <c r="D185" s="86"/>
      <c r="E185" s="86"/>
      <c r="F185" s="86"/>
      <c r="G185" s="86"/>
      <c r="H185" s="86"/>
      <c r="I185" s="86"/>
      <c r="J185" s="86"/>
      <c r="K185" s="86"/>
      <c r="L185" s="86"/>
      <c r="M185" s="86"/>
      <c r="N185" s="86"/>
      <c r="O185" s="86"/>
      <c r="P185" s="86"/>
      <c r="Q185" s="86"/>
      <c r="R185" s="86"/>
      <c r="S185" s="86"/>
      <c r="T185" s="86"/>
      <c r="U185" s="86"/>
      <c r="V185" s="86"/>
      <c r="W185" s="86"/>
      <c r="X185" s="86"/>
      <c r="Y185" s="86"/>
      <c r="Z185" s="86"/>
      <c r="AA185" s="86"/>
      <c r="AB185" s="86"/>
      <c r="AC185" s="86"/>
      <c r="AD185" s="86"/>
      <c r="AE185" s="86"/>
      <c r="AF185" s="86"/>
      <c r="AG185" s="86"/>
      <c r="AH185" s="86"/>
      <c r="AI185" s="86"/>
      <c r="AJ185" s="86"/>
      <c r="AK185" s="86"/>
      <c r="AL185" s="86"/>
      <c r="AM185" s="86"/>
      <c r="AN185" s="86"/>
      <c r="AO185" s="86"/>
      <c r="AP185" s="86"/>
      <c r="AQ185" s="86"/>
      <c r="AR185" s="86"/>
      <c r="AS185" s="86"/>
      <c r="AT185" s="86"/>
      <c r="AU185" s="86"/>
      <c r="AV185" s="86"/>
      <c r="AW185" s="86"/>
      <c r="AX185" s="86"/>
      <c r="AY185" s="86"/>
      <c r="AZ185" s="86"/>
      <c r="BA185" s="86"/>
      <c r="BB185" s="86"/>
      <c r="BC185" s="86"/>
      <c r="BD185" s="86"/>
      <c r="BE185" s="86"/>
      <c r="BF185" s="86"/>
      <c r="BG185" s="86"/>
      <c r="BH185" s="86"/>
      <c r="BI185" s="86"/>
      <c r="BJ185" s="86"/>
      <c r="BK185" s="86"/>
      <c r="BL185" s="86"/>
      <c r="BM185" s="86"/>
      <c r="BN185" s="86"/>
      <c r="BO185" s="86"/>
      <c r="BP185" s="86"/>
      <c r="BQ185" s="86"/>
      <c r="BR185" s="86"/>
      <c r="BS185" s="86"/>
      <c r="BT185" s="86"/>
      <c r="BU185" s="86"/>
      <c r="BV185" s="86"/>
      <c r="BW185" s="86"/>
      <c r="BX185" s="86"/>
      <c r="BY185" s="86"/>
      <c r="BZ185" s="86"/>
      <c r="CA185" s="86"/>
      <c r="CB185" s="86"/>
      <c r="CC185" s="86"/>
      <c r="CD185" s="86"/>
      <c r="CE185" s="86"/>
      <c r="CF185" s="86"/>
      <c r="CG185" s="86"/>
      <c r="CH185" s="86"/>
      <c r="CI185" s="86"/>
      <c r="CJ185" s="86"/>
      <c r="CK185" s="86"/>
      <c r="CL185" s="86"/>
      <c r="CM185" s="86"/>
      <c r="CN185" s="86"/>
      <c r="CO185" s="86"/>
      <c r="CP185" s="86"/>
      <c r="CQ185" s="86"/>
      <c r="CR185" s="86"/>
      <c r="CS185" s="86"/>
      <c r="CT185" s="86"/>
      <c r="CU185" s="86"/>
      <c r="CV185" s="86"/>
      <c r="CW185" s="86"/>
      <c r="CX185" s="86"/>
      <c r="CY185" s="86"/>
      <c r="CZ185" s="86"/>
      <c r="DA185" s="86"/>
      <c r="DB185" s="86"/>
      <c r="DC185" s="86"/>
      <c r="DD185" s="86"/>
      <c r="DE185" s="86"/>
      <c r="DF185" s="86"/>
      <c r="DG185" s="86"/>
      <c r="DH185" s="86"/>
      <c r="DI185" s="86"/>
      <c r="DJ185" s="86"/>
      <c r="DK185" s="86"/>
      <c r="DL185" s="86"/>
      <c r="DM185" s="86"/>
      <c r="DN185" s="86"/>
      <c r="DO185" s="86"/>
      <c r="DP185" s="86"/>
      <c r="DQ185" s="86"/>
      <c r="DR185" s="86"/>
      <c r="DS185" s="86"/>
      <c r="DT185" s="86"/>
      <c r="DU185" s="86"/>
      <c r="DV185" s="86"/>
      <c r="DW185" s="86"/>
      <c r="DX185" s="86"/>
      <c r="DY185" s="86"/>
      <c r="DZ185" s="86"/>
      <c r="EA185" s="86"/>
      <c r="EB185" s="86"/>
      <c r="EC185" s="86"/>
      <c r="ED185" s="86"/>
      <c r="EE185" s="86"/>
      <c r="EF185" s="86"/>
      <c r="EG185" s="86"/>
      <c r="EH185" s="86"/>
      <c r="EI185" s="86"/>
      <c r="EJ185" s="86"/>
      <c r="EK185" s="86"/>
      <c r="EL185" s="86"/>
      <c r="EM185" s="86"/>
      <c r="EN185" s="86"/>
      <c r="EO185" s="86"/>
      <c r="EP185" s="86"/>
      <c r="EQ185" s="86"/>
      <c r="ER185" s="86"/>
      <c r="ES185" s="86"/>
      <c r="ET185" s="86"/>
      <c r="EU185" s="86"/>
      <c r="EV185" s="86"/>
      <c r="EW185" s="86"/>
      <c r="EX185" s="86"/>
      <c r="EY185" s="86"/>
      <c r="EZ185" s="86"/>
      <c r="FA185" s="86"/>
      <c r="FB185" s="86"/>
      <c r="FC185" s="86"/>
      <c r="FD185" s="86"/>
      <c r="FE185" s="86"/>
      <c r="FF185" s="86"/>
      <c r="FG185" s="86"/>
      <c r="FH185" s="86"/>
      <c r="FI185" s="86"/>
      <c r="FJ185" s="86"/>
      <c r="FK185" s="86"/>
      <c r="FL185" s="86"/>
      <c r="FM185" s="86"/>
      <c r="FN185" s="86"/>
      <c r="FO185" s="86"/>
      <c r="FP185" s="86"/>
      <c r="FQ185" s="86"/>
      <c r="FR185" s="86"/>
      <c r="FS185" s="86"/>
      <c r="FT185" s="86"/>
      <c r="FU185" s="86"/>
      <c r="FV185" s="86"/>
      <c r="FW185" s="86"/>
      <c r="FX185" s="86"/>
      <c r="FY185" s="86"/>
      <c r="FZ185" s="86"/>
      <c r="GA185" s="86"/>
      <c r="GB185" s="86"/>
      <c r="GC185" s="86"/>
      <c r="GD185" s="86"/>
      <c r="GE185" s="86"/>
    </row>
    <row r="186" spans="1:243" s="85" customFormat="1" x14ac:dyDescent="0.25">
      <c r="A186" s="126" t="s">
        <v>326</v>
      </c>
      <c r="B186" s="86"/>
      <c r="C186" s="86"/>
      <c r="D186" s="86"/>
      <c r="E186" s="86"/>
      <c r="F186" s="86"/>
      <c r="G186" s="86"/>
      <c r="H186" s="86"/>
      <c r="I186" s="86"/>
      <c r="J186" s="86"/>
      <c r="K186" s="86"/>
      <c r="L186" s="86"/>
      <c r="M186" s="86"/>
      <c r="N186" s="86"/>
      <c r="O186" s="86"/>
      <c r="P186" s="86"/>
      <c r="Q186" s="86"/>
      <c r="R186" s="86"/>
      <c r="S186" s="86"/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6"/>
      <c r="AE186" s="86"/>
      <c r="AF186" s="86"/>
      <c r="AG186" s="86"/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  <c r="AU186" s="86"/>
      <c r="AV186" s="86"/>
      <c r="AW186" s="86"/>
      <c r="AX186" s="86"/>
      <c r="AY186" s="86"/>
      <c r="AZ186" s="86"/>
      <c r="BA186" s="86"/>
      <c r="BB186" s="86"/>
      <c r="BC186" s="86"/>
      <c r="BD186" s="86"/>
      <c r="BE186" s="86"/>
      <c r="BF186" s="86"/>
      <c r="BG186" s="86"/>
      <c r="BH186" s="86"/>
      <c r="BI186" s="86"/>
      <c r="BJ186" s="86"/>
      <c r="BK186" s="86"/>
      <c r="BL186" s="86"/>
      <c r="BM186" s="86"/>
      <c r="BN186" s="86"/>
      <c r="BO186" s="86"/>
      <c r="BP186" s="86"/>
      <c r="BQ186" s="86"/>
      <c r="BR186" s="86"/>
      <c r="BS186" s="86"/>
      <c r="BT186" s="86"/>
      <c r="BU186" s="86"/>
      <c r="BV186" s="86"/>
      <c r="BW186" s="86"/>
      <c r="BX186" s="86"/>
      <c r="BY186" s="86"/>
      <c r="BZ186" s="86"/>
      <c r="CA186" s="86"/>
      <c r="CB186" s="86"/>
      <c r="CC186" s="86"/>
      <c r="CD186" s="86"/>
      <c r="CE186" s="86"/>
      <c r="CF186" s="86"/>
      <c r="CG186" s="86"/>
      <c r="CH186" s="86"/>
      <c r="CI186" s="86"/>
      <c r="CJ186" s="86"/>
      <c r="CK186" s="86"/>
      <c r="CL186" s="86"/>
      <c r="CM186" s="86"/>
      <c r="CN186" s="86"/>
      <c r="CO186" s="86"/>
      <c r="CP186" s="86"/>
      <c r="CQ186" s="86"/>
      <c r="CR186" s="86"/>
      <c r="CS186" s="86"/>
      <c r="CT186" s="86"/>
      <c r="CU186" s="86"/>
      <c r="CV186" s="86"/>
      <c r="CW186" s="86"/>
      <c r="CX186" s="86"/>
      <c r="CY186" s="86"/>
      <c r="CZ186" s="86"/>
      <c r="DA186" s="86"/>
      <c r="DB186" s="86"/>
      <c r="DC186" s="86"/>
      <c r="DD186" s="86"/>
      <c r="DE186" s="86"/>
      <c r="DF186" s="86"/>
      <c r="DG186" s="86"/>
      <c r="DH186" s="86"/>
      <c r="DI186" s="86"/>
      <c r="DJ186" s="86"/>
      <c r="DK186" s="86"/>
      <c r="DL186" s="86"/>
      <c r="DM186" s="86"/>
      <c r="DN186" s="86"/>
      <c r="DO186" s="86"/>
      <c r="DP186" s="86"/>
      <c r="DQ186" s="86"/>
      <c r="DR186" s="86"/>
      <c r="DS186" s="86"/>
      <c r="DT186" s="86"/>
      <c r="DU186" s="86"/>
      <c r="DV186" s="86"/>
      <c r="DW186" s="86"/>
      <c r="DX186" s="86"/>
      <c r="DY186" s="86"/>
      <c r="DZ186" s="86"/>
      <c r="EA186" s="86"/>
      <c r="EB186" s="86"/>
      <c r="EC186" s="86"/>
      <c r="ED186" s="86"/>
      <c r="EE186" s="86"/>
      <c r="EF186" s="86"/>
      <c r="EG186" s="86"/>
      <c r="EH186" s="86"/>
      <c r="EI186" s="86"/>
      <c r="EJ186" s="86"/>
      <c r="EK186" s="86"/>
      <c r="EL186" s="86"/>
      <c r="EM186" s="86"/>
      <c r="EN186" s="86"/>
      <c r="EO186" s="86"/>
      <c r="EP186" s="86"/>
      <c r="EQ186" s="86"/>
      <c r="ER186" s="86"/>
      <c r="ES186" s="86"/>
      <c r="ET186" s="86"/>
      <c r="EU186" s="86"/>
      <c r="EV186" s="86"/>
      <c r="EW186" s="86"/>
      <c r="EX186" s="86"/>
      <c r="EY186" s="86"/>
      <c r="EZ186" s="86"/>
      <c r="FA186" s="86"/>
      <c r="FB186" s="86"/>
      <c r="FC186" s="86"/>
      <c r="FD186" s="86"/>
      <c r="FE186" s="86"/>
      <c r="FF186" s="86"/>
      <c r="FG186" s="86"/>
      <c r="FH186" s="86"/>
      <c r="FI186" s="86"/>
      <c r="FJ186" s="86"/>
      <c r="FK186" s="86"/>
      <c r="FL186" s="86"/>
      <c r="FM186" s="86"/>
      <c r="FN186" s="86"/>
      <c r="FO186" s="86"/>
      <c r="FP186" s="86"/>
      <c r="FQ186" s="86"/>
      <c r="FR186" s="86"/>
      <c r="FS186" s="86"/>
      <c r="FT186" s="86"/>
      <c r="FU186" s="86"/>
      <c r="FV186" s="86"/>
      <c r="FW186" s="86"/>
      <c r="FX186" s="86"/>
      <c r="FY186" s="86"/>
      <c r="FZ186" s="86"/>
      <c r="GA186" s="86"/>
      <c r="GB186" s="86"/>
      <c r="GC186" s="86"/>
      <c r="GD186" s="86"/>
      <c r="GE186" s="86"/>
    </row>
    <row r="187" spans="1:243" s="85" customFormat="1" x14ac:dyDescent="0.25">
      <c r="A187" s="126"/>
      <c r="B187" s="86"/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6"/>
      <c r="Q187" s="86"/>
      <c r="R187" s="86"/>
      <c r="S187" s="86"/>
      <c r="T187" s="86"/>
      <c r="U187" s="86"/>
      <c r="V187" s="86"/>
      <c r="W187" s="86"/>
      <c r="X187" s="86"/>
      <c r="Y187" s="86"/>
      <c r="Z187" s="86"/>
      <c r="AA187" s="86"/>
      <c r="AB187" s="86"/>
      <c r="AC187" s="86"/>
      <c r="AD187" s="86"/>
      <c r="AE187" s="86"/>
      <c r="AF187" s="86"/>
      <c r="AG187" s="86"/>
      <c r="AH187" s="86"/>
      <c r="AI187" s="86"/>
      <c r="AJ187" s="86"/>
      <c r="AK187" s="86"/>
      <c r="AL187" s="86"/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6"/>
      <c r="BE187" s="86"/>
      <c r="BF187" s="86"/>
      <c r="BG187" s="86"/>
      <c r="BH187" s="86"/>
      <c r="BI187" s="86"/>
      <c r="BJ187" s="86"/>
      <c r="BK187" s="86"/>
      <c r="BL187" s="86"/>
      <c r="BM187" s="86"/>
      <c r="BN187" s="86"/>
      <c r="BO187" s="86"/>
      <c r="BP187" s="86"/>
      <c r="BQ187" s="86"/>
      <c r="BR187" s="86"/>
      <c r="BS187" s="86"/>
      <c r="BT187" s="86"/>
      <c r="BU187" s="86"/>
      <c r="BV187" s="86"/>
      <c r="BW187" s="86"/>
      <c r="BX187" s="86"/>
      <c r="BY187" s="86"/>
      <c r="BZ187" s="86"/>
      <c r="CA187" s="86"/>
      <c r="CB187" s="86"/>
      <c r="CC187" s="86"/>
      <c r="CD187" s="86"/>
      <c r="CE187" s="86"/>
      <c r="CF187" s="86"/>
      <c r="CG187" s="86"/>
      <c r="CH187" s="86"/>
      <c r="CI187" s="86"/>
      <c r="CJ187" s="86"/>
      <c r="CK187" s="86"/>
      <c r="CL187" s="86"/>
      <c r="CM187" s="86"/>
      <c r="CN187" s="86"/>
      <c r="CO187" s="86"/>
      <c r="CP187" s="86"/>
      <c r="CQ187" s="86"/>
      <c r="CR187" s="86"/>
      <c r="CS187" s="86"/>
      <c r="CT187" s="86"/>
      <c r="CU187" s="86"/>
      <c r="CV187" s="86"/>
      <c r="CW187" s="86"/>
      <c r="CX187" s="86"/>
      <c r="CY187" s="86"/>
      <c r="CZ187" s="86"/>
      <c r="DA187" s="86"/>
      <c r="DB187" s="86"/>
      <c r="DC187" s="86"/>
      <c r="DD187" s="86"/>
      <c r="DE187" s="86"/>
      <c r="DF187" s="86"/>
      <c r="DG187" s="86"/>
      <c r="DH187" s="86"/>
      <c r="DI187" s="86"/>
      <c r="DJ187" s="86"/>
      <c r="DK187" s="86"/>
      <c r="DL187" s="86"/>
      <c r="DM187" s="86"/>
      <c r="DN187" s="86"/>
      <c r="DO187" s="86"/>
      <c r="DP187" s="86"/>
      <c r="DQ187" s="86"/>
      <c r="DR187" s="86"/>
      <c r="DS187" s="86"/>
      <c r="DT187" s="86"/>
      <c r="DU187" s="86"/>
      <c r="DV187" s="86"/>
      <c r="DW187" s="86"/>
      <c r="DX187" s="86"/>
      <c r="DY187" s="86"/>
      <c r="DZ187" s="86"/>
      <c r="EA187" s="86"/>
      <c r="EB187" s="86"/>
      <c r="EC187" s="86"/>
      <c r="ED187" s="86"/>
      <c r="EE187" s="86"/>
      <c r="EF187" s="86"/>
      <c r="EG187" s="86"/>
      <c r="EH187" s="86"/>
      <c r="EI187" s="86"/>
      <c r="EJ187" s="86"/>
      <c r="EK187" s="86"/>
      <c r="EL187" s="86"/>
      <c r="EM187" s="86"/>
      <c r="EN187" s="86"/>
      <c r="EO187" s="86"/>
      <c r="EP187" s="86"/>
      <c r="EQ187" s="86"/>
      <c r="ER187" s="86"/>
      <c r="ES187" s="86"/>
      <c r="ET187" s="86"/>
      <c r="EU187" s="86"/>
      <c r="EV187" s="86"/>
      <c r="EW187" s="86"/>
      <c r="EX187" s="86"/>
      <c r="EY187" s="86"/>
      <c r="EZ187" s="86"/>
      <c r="FA187" s="86"/>
      <c r="FB187" s="86"/>
      <c r="FC187" s="86"/>
      <c r="FD187" s="86"/>
      <c r="FE187" s="86"/>
      <c r="FF187" s="86"/>
      <c r="FG187" s="86"/>
      <c r="FH187" s="86"/>
      <c r="FI187" s="86"/>
      <c r="FJ187" s="86"/>
      <c r="FK187" s="86"/>
      <c r="FL187" s="86"/>
      <c r="FM187" s="86"/>
      <c r="FN187" s="86"/>
      <c r="FO187" s="86"/>
      <c r="FP187" s="86"/>
      <c r="FQ187" s="86"/>
      <c r="FR187" s="86"/>
      <c r="FS187" s="86"/>
      <c r="FT187" s="86"/>
      <c r="FU187" s="86"/>
      <c r="FV187" s="86"/>
      <c r="FW187" s="86"/>
      <c r="FX187" s="86"/>
      <c r="FY187" s="86"/>
      <c r="FZ187" s="86"/>
      <c r="GA187" s="86"/>
      <c r="GB187" s="86"/>
      <c r="GC187" s="86"/>
      <c r="GD187" s="86"/>
      <c r="GE187" s="86"/>
    </row>
    <row r="188" spans="1:243" x14ac:dyDescent="0.25">
      <c r="A188" s="1" t="s">
        <v>375</v>
      </c>
      <c r="E188" s="79"/>
      <c r="F188" s="162"/>
    </row>
    <row r="189" spans="1:243" x14ac:dyDescent="0.25">
      <c r="A189" s="9" t="s">
        <v>376</v>
      </c>
      <c r="E189" s="79"/>
      <c r="F189" s="162"/>
    </row>
    <row r="190" spans="1:243" x14ac:dyDescent="0.25">
      <c r="E190" s="79"/>
      <c r="F190" s="162"/>
    </row>
    <row r="191" spans="1:243" s="1" customFormat="1" x14ac:dyDescent="0.25">
      <c r="A191" s="1" t="s">
        <v>88</v>
      </c>
      <c r="E191" s="80"/>
      <c r="F191" s="163"/>
    </row>
    <row r="192" spans="1:243" x14ac:dyDescent="0.25">
      <c r="A192" s="164" t="s">
        <v>89</v>
      </c>
      <c r="G192" s="10"/>
    </row>
    <row r="193" spans="1:249" x14ac:dyDescent="0.25">
      <c r="A193" s="164"/>
      <c r="G193" s="10"/>
    </row>
    <row r="194" spans="1:249" x14ac:dyDescent="0.25">
      <c r="A194" s="9" t="s">
        <v>90</v>
      </c>
    </row>
    <row r="195" spans="1:249" x14ac:dyDescent="0.25">
      <c r="A195" s="9" t="s">
        <v>377</v>
      </c>
    </row>
    <row r="196" spans="1:249" x14ac:dyDescent="0.25">
      <c r="A196" s="76"/>
    </row>
    <row r="198" spans="1:249" x14ac:dyDescent="0.25">
      <c r="A198" s="81"/>
    </row>
    <row r="199" spans="1:249" x14ac:dyDescent="0.25">
      <c r="A199" s="82"/>
    </row>
    <row r="200" spans="1:249" x14ac:dyDescent="0.25">
      <c r="A200" s="76"/>
    </row>
    <row r="201" spans="1:249" s="10" customFormat="1" x14ac:dyDescent="0.25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  <c r="BU201" s="9"/>
      <c r="BV201" s="9"/>
      <c r="BW201" s="9"/>
      <c r="BX201" s="9"/>
      <c r="BY201" s="9"/>
      <c r="BZ201" s="9"/>
      <c r="CA201" s="9"/>
      <c r="CB201" s="9"/>
      <c r="CC201" s="9"/>
      <c r="CD201" s="9"/>
      <c r="CE201" s="9"/>
      <c r="CF201" s="9"/>
      <c r="CG201" s="9"/>
      <c r="CH201" s="9"/>
      <c r="CI201" s="9"/>
      <c r="CJ201" s="9"/>
      <c r="CK201" s="9"/>
      <c r="CL201" s="9"/>
      <c r="CM201" s="9"/>
      <c r="CN201" s="9"/>
      <c r="CO201" s="9"/>
      <c r="CP201" s="9"/>
      <c r="CQ201" s="9"/>
      <c r="CR201" s="9"/>
      <c r="CS201" s="9"/>
      <c r="CT201" s="9"/>
      <c r="CU201" s="9"/>
      <c r="CV201" s="9"/>
      <c r="CW201" s="9"/>
      <c r="CX201" s="9"/>
      <c r="CY201" s="9"/>
      <c r="CZ201" s="9"/>
      <c r="DA201" s="9"/>
      <c r="DB201" s="9"/>
      <c r="DC201" s="9"/>
      <c r="DD201" s="9"/>
      <c r="DE201" s="9"/>
      <c r="DF201" s="9"/>
      <c r="DG201" s="9"/>
      <c r="DH201" s="9"/>
      <c r="DI201" s="9"/>
      <c r="DJ201" s="9"/>
      <c r="DK201" s="9"/>
      <c r="DL201" s="9"/>
      <c r="DM201" s="9"/>
      <c r="DN201" s="9"/>
      <c r="DO201" s="9"/>
      <c r="DP201" s="9"/>
      <c r="DQ201" s="9"/>
      <c r="DR201" s="9"/>
      <c r="DS201" s="9"/>
      <c r="DT201" s="9"/>
      <c r="DU201" s="9"/>
      <c r="DV201" s="9"/>
      <c r="DW201" s="9"/>
      <c r="DX201" s="9"/>
      <c r="DY201" s="9"/>
      <c r="DZ201" s="9"/>
      <c r="EA201" s="9"/>
      <c r="EB201" s="9"/>
      <c r="EC201" s="9"/>
      <c r="ED201" s="9"/>
      <c r="EE201" s="9"/>
      <c r="EF201" s="9"/>
      <c r="EG201" s="9"/>
      <c r="EH201" s="9"/>
      <c r="EI201" s="9"/>
      <c r="EJ201" s="9"/>
      <c r="EK201" s="9"/>
      <c r="EL201" s="9"/>
      <c r="EM201" s="9"/>
      <c r="EN201" s="9"/>
      <c r="EO201" s="9"/>
      <c r="EP201" s="9"/>
      <c r="EQ201" s="9"/>
      <c r="ER201" s="9"/>
      <c r="ES201" s="9"/>
      <c r="ET201" s="9"/>
      <c r="EU201" s="9"/>
      <c r="EV201" s="9"/>
      <c r="EW201" s="9"/>
      <c r="EX201" s="9"/>
      <c r="EY201" s="9"/>
      <c r="EZ201" s="9"/>
      <c r="FA201" s="9"/>
      <c r="FB201" s="9"/>
      <c r="FC201" s="9"/>
      <c r="FD201" s="9"/>
      <c r="FE201" s="9"/>
      <c r="FF201" s="9"/>
      <c r="FG201" s="9"/>
      <c r="FH201" s="9"/>
      <c r="FI201" s="9"/>
      <c r="FJ201" s="9"/>
      <c r="FK201" s="9"/>
      <c r="FL201" s="9"/>
      <c r="FM201" s="9"/>
      <c r="FN201" s="9"/>
      <c r="FO201" s="9"/>
      <c r="FP201" s="9"/>
      <c r="FQ201" s="9"/>
      <c r="FR201" s="9"/>
      <c r="FS201" s="9"/>
      <c r="FT201" s="9"/>
      <c r="FU201" s="9"/>
      <c r="FV201" s="9"/>
      <c r="FW201" s="9"/>
      <c r="FX201" s="9"/>
      <c r="FY201" s="9"/>
      <c r="FZ201" s="9"/>
      <c r="GA201" s="9"/>
      <c r="GB201" s="9"/>
      <c r="GC201" s="9"/>
      <c r="GD201" s="9"/>
      <c r="GE201" s="9"/>
      <c r="GF201" s="9"/>
      <c r="GG201" s="9"/>
      <c r="GH201" s="9"/>
      <c r="GI201" s="9"/>
      <c r="GJ201" s="9"/>
      <c r="GK201" s="9"/>
      <c r="GL201" s="9"/>
      <c r="GM201" s="9"/>
      <c r="GN201" s="9"/>
      <c r="GO201" s="9"/>
      <c r="GP201" s="9"/>
      <c r="GQ201" s="9"/>
      <c r="GR201" s="9"/>
      <c r="GS201" s="9"/>
      <c r="GT201" s="9"/>
      <c r="GU201" s="9"/>
      <c r="GV201" s="9"/>
      <c r="GW201" s="9"/>
      <c r="GX201" s="9"/>
      <c r="GY201" s="9"/>
      <c r="GZ201" s="9"/>
      <c r="HA201" s="9"/>
      <c r="HB201" s="9"/>
      <c r="HC201" s="9"/>
      <c r="HD201" s="9"/>
      <c r="HE201" s="9"/>
      <c r="HF201" s="9"/>
      <c r="HG201" s="9"/>
      <c r="HH201" s="9"/>
      <c r="HI201" s="9"/>
      <c r="HJ201" s="9"/>
      <c r="HK201" s="9"/>
      <c r="HL201" s="9"/>
      <c r="HM201" s="9"/>
      <c r="HN201" s="9"/>
      <c r="HO201" s="9"/>
      <c r="HP201" s="9"/>
      <c r="HQ201" s="9"/>
      <c r="HR201" s="9"/>
      <c r="HS201" s="9"/>
      <c r="HT201" s="9"/>
      <c r="HU201" s="9"/>
      <c r="HV201" s="9"/>
      <c r="HW201" s="9"/>
      <c r="HX201" s="9"/>
      <c r="HY201" s="9"/>
      <c r="HZ201" s="9"/>
      <c r="IA201" s="9"/>
      <c r="IB201" s="9"/>
      <c r="IC201" s="9"/>
      <c r="ID201" s="9"/>
      <c r="IE201" s="9"/>
      <c r="IF201" s="9"/>
      <c r="IG201" s="9"/>
      <c r="IH201" s="9"/>
      <c r="II201" s="9"/>
      <c r="IJ201" s="9"/>
      <c r="IK201" s="9"/>
      <c r="IL201" s="9"/>
      <c r="IM201" s="9"/>
      <c r="IN201" s="9"/>
      <c r="IO201" s="9"/>
    </row>
  </sheetData>
  <autoFilter ref="A2:IO201"/>
  <mergeCells count="5">
    <mergeCell ref="B168:D168"/>
    <mergeCell ref="B164:D164"/>
    <mergeCell ref="B165:D165"/>
    <mergeCell ref="B166:D166"/>
    <mergeCell ref="B167:D167"/>
  </mergeCells>
  <printOptions horizontalCentered="1"/>
  <pageMargins left="0.11811023622047245" right="0.11811023622047245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I288"/>
  <sheetViews>
    <sheetView zoomScaleNormal="100" workbookViewId="0">
      <pane xSplit="1" ySplit="7" topLeftCell="B8" activePane="bottomRight" state="frozen"/>
      <selection activeCell="C88" sqref="C88"/>
      <selection pane="topRight" activeCell="C88" sqref="C88"/>
      <selection pane="bottomLeft" activeCell="C88" sqref="C88"/>
      <selection pane="bottomRight" activeCell="A18" sqref="A18"/>
    </sheetView>
  </sheetViews>
  <sheetFormatPr defaultColWidth="15.5703125" defaultRowHeight="15.75" x14ac:dyDescent="0.25"/>
  <cols>
    <col min="1" max="1" width="53.42578125" style="85" customWidth="1"/>
    <col min="2" max="4" width="12.5703125" style="86" customWidth="1"/>
    <col min="5" max="7" width="15.5703125" style="86" customWidth="1"/>
    <col min="8" max="10" width="17.7109375" style="86" customWidth="1"/>
    <col min="11" max="13" width="12" style="86" customWidth="1"/>
    <col min="14" max="16" width="14.7109375" style="86" customWidth="1"/>
    <col min="17" max="19" width="10.85546875" style="86" customWidth="1"/>
    <col min="20" max="22" width="16.28515625" style="86" customWidth="1"/>
    <col min="23" max="25" width="12.7109375" style="86" customWidth="1"/>
    <col min="26" max="27" width="15.28515625" style="86" customWidth="1"/>
    <col min="28" max="28" width="12.7109375" style="86" customWidth="1"/>
    <col min="29" max="167" width="29.28515625" style="86" customWidth="1"/>
    <col min="168" max="168" width="42.42578125" style="86" customWidth="1"/>
    <col min="169" max="171" width="12.42578125" style="86" customWidth="1"/>
    <col min="172" max="174" width="10.85546875" style="86" customWidth="1"/>
    <col min="175" max="177" width="14.5703125" style="86" bestFit="1" customWidth="1"/>
    <col min="178" max="180" width="11" style="86" customWidth="1"/>
    <col min="181" max="183" width="14.5703125" style="86" customWidth="1"/>
    <col min="184" max="186" width="15.28515625" style="86" customWidth="1"/>
    <col min="187" max="187" width="15.5703125" style="86"/>
    <col min="188" max="188" width="44.5703125" style="86" customWidth="1"/>
    <col min="189" max="189" width="13.85546875" style="86" customWidth="1"/>
    <col min="190" max="190" width="10.85546875" style="86" customWidth="1"/>
    <col min="191" max="191" width="14.5703125" style="86" customWidth="1"/>
    <col min="192" max="192" width="11" style="86" customWidth="1"/>
    <col min="193" max="193" width="10.85546875" style="86" customWidth="1"/>
    <col min="194" max="194" width="14.5703125" style="86" customWidth="1"/>
    <col min="195" max="196" width="15.5703125" style="86" customWidth="1"/>
    <col min="197" max="197" width="17.7109375" style="86" customWidth="1"/>
    <col min="198" max="423" width="29.28515625" style="86" customWidth="1"/>
    <col min="424" max="424" width="42.42578125" style="86" customWidth="1"/>
    <col min="425" max="427" width="12.42578125" style="86" customWidth="1"/>
    <col min="428" max="430" width="10.85546875" style="86" customWidth="1"/>
    <col min="431" max="433" width="14.5703125" style="86" bestFit="1" customWidth="1"/>
    <col min="434" max="436" width="11" style="86" customWidth="1"/>
    <col min="437" max="439" width="14.5703125" style="86" customWidth="1"/>
    <col min="440" max="442" width="15.28515625" style="86" customWidth="1"/>
    <col min="443" max="443" width="15.5703125" style="86"/>
    <col min="444" max="444" width="44.5703125" style="86" customWidth="1"/>
    <col min="445" max="445" width="13.85546875" style="86" customWidth="1"/>
    <col min="446" max="446" width="10.85546875" style="86" customWidth="1"/>
    <col min="447" max="447" width="14.5703125" style="86" customWidth="1"/>
    <col min="448" max="448" width="11" style="86" customWidth="1"/>
    <col min="449" max="449" width="10.85546875" style="86" customWidth="1"/>
    <col min="450" max="450" width="14.5703125" style="86" customWidth="1"/>
    <col min="451" max="452" width="15.5703125" style="86" customWidth="1"/>
    <col min="453" max="453" width="17.7109375" style="86" customWidth="1"/>
    <col min="454" max="679" width="29.28515625" style="86" customWidth="1"/>
    <col min="680" max="680" width="42.42578125" style="86" customWidth="1"/>
    <col min="681" max="683" width="12.42578125" style="86" customWidth="1"/>
    <col min="684" max="686" width="10.85546875" style="86" customWidth="1"/>
    <col min="687" max="689" width="14.5703125" style="86" bestFit="1" customWidth="1"/>
    <col min="690" max="692" width="11" style="86" customWidth="1"/>
    <col min="693" max="695" width="14.5703125" style="86" customWidth="1"/>
    <col min="696" max="698" width="15.28515625" style="86" customWidth="1"/>
    <col min="699" max="699" width="15.5703125" style="86"/>
    <col min="700" max="700" width="44.5703125" style="86" customWidth="1"/>
    <col min="701" max="701" width="13.85546875" style="86" customWidth="1"/>
    <col min="702" max="702" width="10.85546875" style="86" customWidth="1"/>
    <col min="703" max="703" width="14.5703125" style="86" customWidth="1"/>
    <col min="704" max="704" width="11" style="86" customWidth="1"/>
    <col min="705" max="705" width="10.85546875" style="86" customWidth="1"/>
    <col min="706" max="706" width="14.5703125" style="86" customWidth="1"/>
    <col min="707" max="708" width="15.5703125" style="86" customWidth="1"/>
    <col min="709" max="709" width="17.7109375" style="86" customWidth="1"/>
    <col min="710" max="935" width="29.28515625" style="86" customWidth="1"/>
    <col min="936" max="936" width="42.42578125" style="86" customWidth="1"/>
    <col min="937" max="939" width="12.42578125" style="86" customWidth="1"/>
    <col min="940" max="942" width="10.85546875" style="86" customWidth="1"/>
    <col min="943" max="945" width="14.5703125" style="86" bestFit="1" customWidth="1"/>
    <col min="946" max="948" width="11" style="86" customWidth="1"/>
    <col min="949" max="951" width="14.5703125" style="86" customWidth="1"/>
    <col min="952" max="954" width="15.28515625" style="86" customWidth="1"/>
    <col min="955" max="955" width="15.5703125" style="86"/>
    <col min="956" max="956" width="44.5703125" style="86" customWidth="1"/>
    <col min="957" max="957" width="13.85546875" style="86" customWidth="1"/>
    <col min="958" max="958" width="10.85546875" style="86" customWidth="1"/>
    <col min="959" max="959" width="14.5703125" style="86" customWidth="1"/>
    <col min="960" max="960" width="11" style="86" customWidth="1"/>
    <col min="961" max="961" width="10.85546875" style="86" customWidth="1"/>
    <col min="962" max="962" width="14.5703125" style="86" customWidth="1"/>
    <col min="963" max="964" width="15.5703125" style="86" customWidth="1"/>
    <col min="965" max="965" width="17.7109375" style="86" customWidth="1"/>
    <col min="966" max="1191" width="29.28515625" style="86" customWidth="1"/>
    <col min="1192" max="1192" width="42.42578125" style="86" customWidth="1"/>
    <col min="1193" max="1195" width="12.42578125" style="86" customWidth="1"/>
    <col min="1196" max="1198" width="10.85546875" style="86" customWidth="1"/>
    <col min="1199" max="1201" width="14.5703125" style="86" bestFit="1" customWidth="1"/>
    <col min="1202" max="1204" width="11" style="86" customWidth="1"/>
    <col min="1205" max="1207" width="14.5703125" style="86" customWidth="1"/>
    <col min="1208" max="1210" width="15.28515625" style="86" customWidth="1"/>
    <col min="1211" max="1211" width="15.5703125" style="86"/>
    <col min="1212" max="1212" width="44.5703125" style="86" customWidth="1"/>
    <col min="1213" max="1213" width="13.85546875" style="86" customWidth="1"/>
    <col min="1214" max="1214" width="10.85546875" style="86" customWidth="1"/>
    <col min="1215" max="1215" width="14.5703125" style="86" customWidth="1"/>
    <col min="1216" max="1216" width="11" style="86" customWidth="1"/>
    <col min="1217" max="1217" width="10.85546875" style="86" customWidth="1"/>
    <col min="1218" max="1218" width="14.5703125" style="86" customWidth="1"/>
    <col min="1219" max="1220" width="15.5703125" style="86" customWidth="1"/>
    <col min="1221" max="1221" width="17.7109375" style="86" customWidth="1"/>
    <col min="1222" max="1447" width="29.28515625" style="86" customWidth="1"/>
    <col min="1448" max="1448" width="42.42578125" style="86" customWidth="1"/>
    <col min="1449" max="1451" width="12.42578125" style="86" customWidth="1"/>
    <col min="1452" max="1454" width="10.85546875" style="86" customWidth="1"/>
    <col min="1455" max="1457" width="14.5703125" style="86" bestFit="1" customWidth="1"/>
    <col min="1458" max="1460" width="11" style="86" customWidth="1"/>
    <col min="1461" max="1463" width="14.5703125" style="86" customWidth="1"/>
    <col min="1464" max="1466" width="15.28515625" style="86" customWidth="1"/>
    <col min="1467" max="1467" width="15.5703125" style="86"/>
    <col min="1468" max="1468" width="44.5703125" style="86" customWidth="1"/>
    <col min="1469" max="1469" width="13.85546875" style="86" customWidth="1"/>
    <col min="1470" max="1470" width="10.85546875" style="86" customWidth="1"/>
    <col min="1471" max="1471" width="14.5703125" style="86" customWidth="1"/>
    <col min="1472" max="1472" width="11" style="86" customWidth="1"/>
    <col min="1473" max="1473" width="10.85546875" style="86" customWidth="1"/>
    <col min="1474" max="1474" width="14.5703125" style="86" customWidth="1"/>
    <col min="1475" max="1476" width="15.5703125" style="86" customWidth="1"/>
    <col min="1477" max="1477" width="17.7109375" style="86" customWidth="1"/>
    <col min="1478" max="1703" width="29.28515625" style="86" customWidth="1"/>
    <col min="1704" max="1704" width="42.42578125" style="86" customWidth="1"/>
    <col min="1705" max="1707" width="12.42578125" style="86" customWidth="1"/>
    <col min="1708" max="1710" width="10.85546875" style="86" customWidth="1"/>
    <col min="1711" max="1713" width="14.5703125" style="86" bestFit="1" customWidth="1"/>
    <col min="1714" max="1716" width="11" style="86" customWidth="1"/>
    <col min="1717" max="1719" width="14.5703125" style="86" customWidth="1"/>
    <col min="1720" max="1722" width="15.28515625" style="86" customWidth="1"/>
    <col min="1723" max="1723" width="15.5703125" style="86"/>
    <col min="1724" max="1724" width="44.5703125" style="86" customWidth="1"/>
    <col min="1725" max="1725" width="13.85546875" style="86" customWidth="1"/>
    <col min="1726" max="1726" width="10.85546875" style="86" customWidth="1"/>
    <col min="1727" max="1727" width="14.5703125" style="86" customWidth="1"/>
    <col min="1728" max="1728" width="11" style="86" customWidth="1"/>
    <col min="1729" max="1729" width="10.85546875" style="86" customWidth="1"/>
    <col min="1730" max="1730" width="14.5703125" style="86" customWidth="1"/>
    <col min="1731" max="1732" width="15.5703125" style="86" customWidth="1"/>
    <col min="1733" max="1733" width="17.7109375" style="86" customWidth="1"/>
    <col min="1734" max="1959" width="29.28515625" style="86" customWidth="1"/>
    <col min="1960" max="1960" width="42.42578125" style="86" customWidth="1"/>
    <col min="1961" max="1963" width="12.42578125" style="86" customWidth="1"/>
    <col min="1964" max="1966" width="10.85546875" style="86" customWidth="1"/>
    <col min="1967" max="1969" width="14.5703125" style="86" bestFit="1" customWidth="1"/>
    <col min="1970" max="1972" width="11" style="86" customWidth="1"/>
    <col min="1973" max="1975" width="14.5703125" style="86" customWidth="1"/>
    <col min="1976" max="1978" width="15.28515625" style="86" customWidth="1"/>
    <col min="1979" max="1979" width="15.5703125" style="86"/>
    <col min="1980" max="1980" width="44.5703125" style="86" customWidth="1"/>
    <col min="1981" max="1981" width="13.85546875" style="86" customWidth="1"/>
    <col min="1982" max="1982" width="10.85546875" style="86" customWidth="1"/>
    <col min="1983" max="1983" width="14.5703125" style="86" customWidth="1"/>
    <col min="1984" max="1984" width="11" style="86" customWidth="1"/>
    <col min="1985" max="1985" width="10.85546875" style="86" customWidth="1"/>
    <col min="1986" max="1986" width="14.5703125" style="86" customWidth="1"/>
    <col min="1987" max="1988" width="15.5703125" style="86" customWidth="1"/>
    <col min="1989" max="1989" width="17.7109375" style="86" customWidth="1"/>
    <col min="1990" max="2215" width="29.28515625" style="86" customWidth="1"/>
    <col min="2216" max="2216" width="42.42578125" style="86" customWidth="1"/>
    <col min="2217" max="2219" width="12.42578125" style="86" customWidth="1"/>
    <col min="2220" max="2222" width="10.85546875" style="86" customWidth="1"/>
    <col min="2223" max="2225" width="14.5703125" style="86" bestFit="1" customWidth="1"/>
    <col min="2226" max="2228" width="11" style="86" customWidth="1"/>
    <col min="2229" max="2231" width="14.5703125" style="86" customWidth="1"/>
    <col min="2232" max="2234" width="15.28515625" style="86" customWidth="1"/>
    <col min="2235" max="2235" width="15.5703125" style="86"/>
    <col min="2236" max="2236" width="44.5703125" style="86" customWidth="1"/>
    <col min="2237" max="2237" width="13.85546875" style="86" customWidth="1"/>
    <col min="2238" max="2238" width="10.85546875" style="86" customWidth="1"/>
    <col min="2239" max="2239" width="14.5703125" style="86" customWidth="1"/>
    <col min="2240" max="2240" width="11" style="86" customWidth="1"/>
    <col min="2241" max="2241" width="10.85546875" style="86" customWidth="1"/>
    <col min="2242" max="2242" width="14.5703125" style="86" customWidth="1"/>
    <col min="2243" max="2244" width="15.5703125" style="86" customWidth="1"/>
    <col min="2245" max="2245" width="17.7109375" style="86" customWidth="1"/>
    <col min="2246" max="2471" width="29.28515625" style="86" customWidth="1"/>
    <col min="2472" max="2472" width="42.42578125" style="86" customWidth="1"/>
    <col min="2473" max="2475" width="12.42578125" style="86" customWidth="1"/>
    <col min="2476" max="2478" width="10.85546875" style="86" customWidth="1"/>
    <col min="2479" max="2481" width="14.5703125" style="86" bestFit="1" customWidth="1"/>
    <col min="2482" max="2484" width="11" style="86" customWidth="1"/>
    <col min="2485" max="2487" width="14.5703125" style="86" customWidth="1"/>
    <col min="2488" max="2490" width="15.28515625" style="86" customWidth="1"/>
    <col min="2491" max="2491" width="15.5703125" style="86"/>
    <col min="2492" max="2492" width="44.5703125" style="86" customWidth="1"/>
    <col min="2493" max="2493" width="13.85546875" style="86" customWidth="1"/>
    <col min="2494" max="2494" width="10.85546875" style="86" customWidth="1"/>
    <col min="2495" max="2495" width="14.5703125" style="86" customWidth="1"/>
    <col min="2496" max="2496" width="11" style="86" customWidth="1"/>
    <col min="2497" max="2497" width="10.85546875" style="86" customWidth="1"/>
    <col min="2498" max="2498" width="14.5703125" style="86" customWidth="1"/>
    <col min="2499" max="2500" width="15.5703125" style="86" customWidth="1"/>
    <col min="2501" max="2501" width="17.7109375" style="86" customWidth="1"/>
    <col min="2502" max="2727" width="29.28515625" style="86" customWidth="1"/>
    <col min="2728" max="2728" width="42.42578125" style="86" customWidth="1"/>
    <col min="2729" max="2731" width="12.42578125" style="86" customWidth="1"/>
    <col min="2732" max="2734" width="10.85546875" style="86" customWidth="1"/>
    <col min="2735" max="2737" width="14.5703125" style="86" bestFit="1" customWidth="1"/>
    <col min="2738" max="2740" width="11" style="86" customWidth="1"/>
    <col min="2741" max="2743" width="14.5703125" style="86" customWidth="1"/>
    <col min="2744" max="2746" width="15.28515625" style="86" customWidth="1"/>
    <col min="2747" max="2747" width="15.5703125" style="86"/>
    <col min="2748" max="2748" width="44.5703125" style="86" customWidth="1"/>
    <col min="2749" max="2749" width="13.85546875" style="86" customWidth="1"/>
    <col min="2750" max="2750" width="10.85546875" style="86" customWidth="1"/>
    <col min="2751" max="2751" width="14.5703125" style="86" customWidth="1"/>
    <col min="2752" max="2752" width="11" style="86" customWidth="1"/>
    <col min="2753" max="2753" width="10.85546875" style="86" customWidth="1"/>
    <col min="2754" max="2754" width="14.5703125" style="86" customWidth="1"/>
    <col min="2755" max="2756" width="15.5703125" style="86" customWidth="1"/>
    <col min="2757" max="2757" width="17.7109375" style="86" customWidth="1"/>
    <col min="2758" max="2983" width="29.28515625" style="86" customWidth="1"/>
    <col min="2984" max="2984" width="42.42578125" style="86" customWidth="1"/>
    <col min="2985" max="2987" width="12.42578125" style="86" customWidth="1"/>
    <col min="2988" max="2990" width="10.85546875" style="86" customWidth="1"/>
    <col min="2991" max="2993" width="14.5703125" style="86" bestFit="1" customWidth="1"/>
    <col min="2994" max="2996" width="11" style="86" customWidth="1"/>
    <col min="2997" max="2999" width="14.5703125" style="86" customWidth="1"/>
    <col min="3000" max="3002" width="15.28515625" style="86" customWidth="1"/>
    <col min="3003" max="3003" width="15.5703125" style="86"/>
    <col min="3004" max="3004" width="44.5703125" style="86" customWidth="1"/>
    <col min="3005" max="3005" width="13.85546875" style="86" customWidth="1"/>
    <col min="3006" max="3006" width="10.85546875" style="86" customWidth="1"/>
    <col min="3007" max="3007" width="14.5703125" style="86" customWidth="1"/>
    <col min="3008" max="3008" width="11" style="86" customWidth="1"/>
    <col min="3009" max="3009" width="10.85546875" style="86" customWidth="1"/>
    <col min="3010" max="3010" width="14.5703125" style="86" customWidth="1"/>
    <col min="3011" max="3012" width="15.5703125" style="86" customWidth="1"/>
    <col min="3013" max="3013" width="17.7109375" style="86" customWidth="1"/>
    <col min="3014" max="3239" width="29.28515625" style="86" customWidth="1"/>
    <col min="3240" max="3240" width="42.42578125" style="86" customWidth="1"/>
    <col min="3241" max="3243" width="12.42578125" style="86" customWidth="1"/>
    <col min="3244" max="3246" width="10.85546875" style="86" customWidth="1"/>
    <col min="3247" max="3249" width="14.5703125" style="86" bestFit="1" customWidth="1"/>
    <col min="3250" max="3252" width="11" style="86" customWidth="1"/>
    <col min="3253" max="3255" width="14.5703125" style="86" customWidth="1"/>
    <col min="3256" max="3258" width="15.28515625" style="86" customWidth="1"/>
    <col min="3259" max="3259" width="15.5703125" style="86"/>
    <col min="3260" max="3260" width="44.5703125" style="86" customWidth="1"/>
    <col min="3261" max="3261" width="13.85546875" style="86" customWidth="1"/>
    <col min="3262" max="3262" width="10.85546875" style="86" customWidth="1"/>
    <col min="3263" max="3263" width="14.5703125" style="86" customWidth="1"/>
    <col min="3264" max="3264" width="11" style="86" customWidth="1"/>
    <col min="3265" max="3265" width="10.85546875" style="86" customWidth="1"/>
    <col min="3266" max="3266" width="14.5703125" style="86" customWidth="1"/>
    <col min="3267" max="3268" width="15.5703125" style="86" customWidth="1"/>
    <col min="3269" max="3269" width="17.7109375" style="86" customWidth="1"/>
    <col min="3270" max="3495" width="29.28515625" style="86" customWidth="1"/>
    <col min="3496" max="3496" width="42.42578125" style="86" customWidth="1"/>
    <col min="3497" max="3499" width="12.42578125" style="86" customWidth="1"/>
    <col min="3500" max="3502" width="10.85546875" style="86" customWidth="1"/>
    <col min="3503" max="3505" width="14.5703125" style="86" bestFit="1" customWidth="1"/>
    <col min="3506" max="3508" width="11" style="86" customWidth="1"/>
    <col min="3509" max="3511" width="14.5703125" style="86" customWidth="1"/>
    <col min="3512" max="3514" width="15.28515625" style="86" customWidth="1"/>
    <col min="3515" max="3515" width="15.5703125" style="86"/>
    <col min="3516" max="3516" width="44.5703125" style="86" customWidth="1"/>
    <col min="3517" max="3517" width="13.85546875" style="86" customWidth="1"/>
    <col min="3518" max="3518" width="10.85546875" style="86" customWidth="1"/>
    <col min="3519" max="3519" width="14.5703125" style="86" customWidth="1"/>
    <col min="3520" max="3520" width="11" style="86" customWidth="1"/>
    <col min="3521" max="3521" width="10.85546875" style="86" customWidth="1"/>
    <col min="3522" max="3522" width="14.5703125" style="86" customWidth="1"/>
    <col min="3523" max="3524" width="15.5703125" style="86" customWidth="1"/>
    <col min="3525" max="3525" width="17.7109375" style="86" customWidth="1"/>
    <col min="3526" max="3751" width="29.28515625" style="86" customWidth="1"/>
    <col min="3752" max="3752" width="42.42578125" style="86" customWidth="1"/>
    <col min="3753" max="3755" width="12.42578125" style="86" customWidth="1"/>
    <col min="3756" max="3758" width="10.85546875" style="86" customWidth="1"/>
    <col min="3759" max="3761" width="14.5703125" style="86" bestFit="1" customWidth="1"/>
    <col min="3762" max="3764" width="11" style="86" customWidth="1"/>
    <col min="3765" max="3767" width="14.5703125" style="86" customWidth="1"/>
    <col min="3768" max="3770" width="15.28515625" style="86" customWidth="1"/>
    <col min="3771" max="3771" width="15.5703125" style="86"/>
    <col min="3772" max="3772" width="44.5703125" style="86" customWidth="1"/>
    <col min="3773" max="3773" width="13.85546875" style="86" customWidth="1"/>
    <col min="3774" max="3774" width="10.85546875" style="86" customWidth="1"/>
    <col min="3775" max="3775" width="14.5703125" style="86" customWidth="1"/>
    <col min="3776" max="3776" width="11" style="86" customWidth="1"/>
    <col min="3777" max="3777" width="10.85546875" style="86" customWidth="1"/>
    <col min="3778" max="3778" width="14.5703125" style="86" customWidth="1"/>
    <col min="3779" max="3780" width="15.5703125" style="86" customWidth="1"/>
    <col min="3781" max="3781" width="17.7109375" style="86" customWidth="1"/>
    <col min="3782" max="4007" width="29.28515625" style="86" customWidth="1"/>
    <col min="4008" max="4008" width="42.42578125" style="86" customWidth="1"/>
    <col min="4009" max="4011" width="12.42578125" style="86" customWidth="1"/>
    <col min="4012" max="4014" width="10.85546875" style="86" customWidth="1"/>
    <col min="4015" max="4017" width="14.5703125" style="86" bestFit="1" customWidth="1"/>
    <col min="4018" max="4020" width="11" style="86" customWidth="1"/>
    <col min="4021" max="4023" width="14.5703125" style="86" customWidth="1"/>
    <col min="4024" max="4026" width="15.28515625" style="86" customWidth="1"/>
    <col min="4027" max="4027" width="15.5703125" style="86"/>
    <col min="4028" max="4028" width="44.5703125" style="86" customWidth="1"/>
    <col min="4029" max="4029" width="13.85546875" style="86" customWidth="1"/>
    <col min="4030" max="4030" width="10.85546875" style="86" customWidth="1"/>
    <col min="4031" max="4031" width="14.5703125" style="86" customWidth="1"/>
    <col min="4032" max="4032" width="11" style="86" customWidth="1"/>
    <col min="4033" max="4033" width="10.85546875" style="86" customWidth="1"/>
    <col min="4034" max="4034" width="14.5703125" style="86" customWidth="1"/>
    <col min="4035" max="4036" width="15.5703125" style="86" customWidth="1"/>
    <col min="4037" max="4037" width="17.7109375" style="86" customWidth="1"/>
    <col min="4038" max="4263" width="29.28515625" style="86" customWidth="1"/>
    <col min="4264" max="4264" width="42.42578125" style="86" customWidth="1"/>
    <col min="4265" max="4267" width="12.42578125" style="86" customWidth="1"/>
    <col min="4268" max="4270" width="10.85546875" style="86" customWidth="1"/>
    <col min="4271" max="4273" width="14.5703125" style="86" bestFit="1" customWidth="1"/>
    <col min="4274" max="4276" width="11" style="86" customWidth="1"/>
    <col min="4277" max="4279" width="14.5703125" style="86" customWidth="1"/>
    <col min="4280" max="4282" width="15.28515625" style="86" customWidth="1"/>
    <col min="4283" max="4283" width="15.5703125" style="86"/>
    <col min="4284" max="4284" width="44.5703125" style="86" customWidth="1"/>
    <col min="4285" max="4285" width="13.85546875" style="86" customWidth="1"/>
    <col min="4286" max="4286" width="10.85546875" style="86" customWidth="1"/>
    <col min="4287" max="4287" width="14.5703125" style="86" customWidth="1"/>
    <col min="4288" max="4288" width="11" style="86" customWidth="1"/>
    <col min="4289" max="4289" width="10.85546875" style="86" customWidth="1"/>
    <col min="4290" max="4290" width="14.5703125" style="86" customWidth="1"/>
    <col min="4291" max="4292" width="15.5703125" style="86" customWidth="1"/>
    <col min="4293" max="4293" width="17.7109375" style="86" customWidth="1"/>
    <col min="4294" max="4519" width="29.28515625" style="86" customWidth="1"/>
    <col min="4520" max="4520" width="42.42578125" style="86" customWidth="1"/>
    <col min="4521" max="4523" width="12.42578125" style="86" customWidth="1"/>
    <col min="4524" max="4526" width="10.85546875" style="86" customWidth="1"/>
    <col min="4527" max="4529" width="14.5703125" style="86" bestFit="1" customWidth="1"/>
    <col min="4530" max="4532" width="11" style="86" customWidth="1"/>
    <col min="4533" max="4535" width="14.5703125" style="86" customWidth="1"/>
    <col min="4536" max="4538" width="15.28515625" style="86" customWidth="1"/>
    <col min="4539" max="4539" width="15.5703125" style="86"/>
    <col min="4540" max="4540" width="44.5703125" style="86" customWidth="1"/>
    <col min="4541" max="4541" width="13.85546875" style="86" customWidth="1"/>
    <col min="4542" max="4542" width="10.85546875" style="86" customWidth="1"/>
    <col min="4543" max="4543" width="14.5703125" style="86" customWidth="1"/>
    <col min="4544" max="4544" width="11" style="86" customWidth="1"/>
    <col min="4545" max="4545" width="10.85546875" style="86" customWidth="1"/>
    <col min="4546" max="4546" width="14.5703125" style="86" customWidth="1"/>
    <col min="4547" max="4548" width="15.5703125" style="86" customWidth="1"/>
    <col min="4549" max="4549" width="17.7109375" style="86" customWidth="1"/>
    <col min="4550" max="4775" width="29.28515625" style="86" customWidth="1"/>
    <col min="4776" max="4776" width="42.42578125" style="86" customWidth="1"/>
    <col min="4777" max="4779" width="12.42578125" style="86" customWidth="1"/>
    <col min="4780" max="4782" width="10.85546875" style="86" customWidth="1"/>
    <col min="4783" max="4785" width="14.5703125" style="86" bestFit="1" customWidth="1"/>
    <col min="4786" max="4788" width="11" style="86" customWidth="1"/>
    <col min="4789" max="4791" width="14.5703125" style="86" customWidth="1"/>
    <col min="4792" max="4794" width="15.28515625" style="86" customWidth="1"/>
    <col min="4795" max="4795" width="15.5703125" style="86"/>
    <col min="4796" max="4796" width="44.5703125" style="86" customWidth="1"/>
    <col min="4797" max="4797" width="13.85546875" style="86" customWidth="1"/>
    <col min="4798" max="4798" width="10.85546875" style="86" customWidth="1"/>
    <col min="4799" max="4799" width="14.5703125" style="86" customWidth="1"/>
    <col min="4800" max="4800" width="11" style="86" customWidth="1"/>
    <col min="4801" max="4801" width="10.85546875" style="86" customWidth="1"/>
    <col min="4802" max="4802" width="14.5703125" style="86" customWidth="1"/>
    <col min="4803" max="4804" width="15.5703125" style="86" customWidth="1"/>
    <col min="4805" max="4805" width="17.7109375" style="86" customWidth="1"/>
    <col min="4806" max="5031" width="29.28515625" style="86" customWidth="1"/>
    <col min="5032" max="5032" width="42.42578125" style="86" customWidth="1"/>
    <col min="5033" max="5035" width="12.42578125" style="86" customWidth="1"/>
    <col min="5036" max="5038" width="10.85546875" style="86" customWidth="1"/>
    <col min="5039" max="5041" width="14.5703125" style="86" bestFit="1" customWidth="1"/>
    <col min="5042" max="5044" width="11" style="86" customWidth="1"/>
    <col min="5045" max="5047" width="14.5703125" style="86" customWidth="1"/>
    <col min="5048" max="5050" width="15.28515625" style="86" customWidth="1"/>
    <col min="5051" max="5051" width="15.5703125" style="86"/>
    <col min="5052" max="5052" width="44.5703125" style="86" customWidth="1"/>
    <col min="5053" max="5053" width="13.85546875" style="86" customWidth="1"/>
    <col min="5054" max="5054" width="10.85546875" style="86" customWidth="1"/>
    <col min="5055" max="5055" width="14.5703125" style="86" customWidth="1"/>
    <col min="5056" max="5056" width="11" style="86" customWidth="1"/>
    <col min="5057" max="5057" width="10.85546875" style="86" customWidth="1"/>
    <col min="5058" max="5058" width="14.5703125" style="86" customWidth="1"/>
    <col min="5059" max="5060" width="15.5703125" style="86" customWidth="1"/>
    <col min="5061" max="5061" width="17.7109375" style="86" customWidth="1"/>
    <col min="5062" max="5287" width="29.28515625" style="86" customWidth="1"/>
    <col min="5288" max="5288" width="42.42578125" style="86" customWidth="1"/>
    <col min="5289" max="5291" width="12.42578125" style="86" customWidth="1"/>
    <col min="5292" max="5294" width="10.85546875" style="86" customWidth="1"/>
    <col min="5295" max="5297" width="14.5703125" style="86" bestFit="1" customWidth="1"/>
    <col min="5298" max="5300" width="11" style="86" customWidth="1"/>
    <col min="5301" max="5303" width="14.5703125" style="86" customWidth="1"/>
    <col min="5304" max="5306" width="15.28515625" style="86" customWidth="1"/>
    <col min="5307" max="5307" width="15.5703125" style="86"/>
    <col min="5308" max="5308" width="44.5703125" style="86" customWidth="1"/>
    <col min="5309" max="5309" width="13.85546875" style="86" customWidth="1"/>
    <col min="5310" max="5310" width="10.85546875" style="86" customWidth="1"/>
    <col min="5311" max="5311" width="14.5703125" style="86" customWidth="1"/>
    <col min="5312" max="5312" width="11" style="86" customWidth="1"/>
    <col min="5313" max="5313" width="10.85546875" style="86" customWidth="1"/>
    <col min="5314" max="5314" width="14.5703125" style="86" customWidth="1"/>
    <col min="5315" max="5316" width="15.5703125" style="86" customWidth="1"/>
    <col min="5317" max="5317" width="17.7109375" style="86" customWidth="1"/>
    <col min="5318" max="5543" width="29.28515625" style="86" customWidth="1"/>
    <col min="5544" max="5544" width="42.42578125" style="86" customWidth="1"/>
    <col min="5545" max="5547" width="12.42578125" style="86" customWidth="1"/>
    <col min="5548" max="5550" width="10.85546875" style="86" customWidth="1"/>
    <col min="5551" max="5553" width="14.5703125" style="86" bestFit="1" customWidth="1"/>
    <col min="5554" max="5556" width="11" style="86" customWidth="1"/>
    <col min="5557" max="5559" width="14.5703125" style="86" customWidth="1"/>
    <col min="5560" max="5562" width="15.28515625" style="86" customWidth="1"/>
    <col min="5563" max="5563" width="15.5703125" style="86"/>
    <col min="5564" max="5564" width="44.5703125" style="86" customWidth="1"/>
    <col min="5565" max="5565" width="13.85546875" style="86" customWidth="1"/>
    <col min="5566" max="5566" width="10.85546875" style="86" customWidth="1"/>
    <col min="5567" max="5567" width="14.5703125" style="86" customWidth="1"/>
    <col min="5568" max="5568" width="11" style="86" customWidth="1"/>
    <col min="5569" max="5569" width="10.85546875" style="86" customWidth="1"/>
    <col min="5570" max="5570" width="14.5703125" style="86" customWidth="1"/>
    <col min="5571" max="5572" width="15.5703125" style="86" customWidth="1"/>
    <col min="5573" max="5573" width="17.7109375" style="86" customWidth="1"/>
    <col min="5574" max="5799" width="29.28515625" style="86" customWidth="1"/>
    <col min="5800" max="5800" width="42.42578125" style="86" customWidth="1"/>
    <col min="5801" max="5803" width="12.42578125" style="86" customWidth="1"/>
    <col min="5804" max="5806" width="10.85546875" style="86" customWidth="1"/>
    <col min="5807" max="5809" width="14.5703125" style="86" bestFit="1" customWidth="1"/>
    <col min="5810" max="5812" width="11" style="86" customWidth="1"/>
    <col min="5813" max="5815" width="14.5703125" style="86" customWidth="1"/>
    <col min="5816" max="5818" width="15.28515625" style="86" customWidth="1"/>
    <col min="5819" max="5819" width="15.5703125" style="86"/>
    <col min="5820" max="5820" width="44.5703125" style="86" customWidth="1"/>
    <col min="5821" max="5821" width="13.85546875" style="86" customWidth="1"/>
    <col min="5822" max="5822" width="10.85546875" style="86" customWidth="1"/>
    <col min="5823" max="5823" width="14.5703125" style="86" customWidth="1"/>
    <col min="5824" max="5824" width="11" style="86" customWidth="1"/>
    <col min="5825" max="5825" width="10.85546875" style="86" customWidth="1"/>
    <col min="5826" max="5826" width="14.5703125" style="86" customWidth="1"/>
    <col min="5827" max="5828" width="15.5703125" style="86" customWidth="1"/>
    <col min="5829" max="5829" width="17.7109375" style="86" customWidth="1"/>
    <col min="5830" max="6055" width="29.28515625" style="86" customWidth="1"/>
    <col min="6056" max="6056" width="42.42578125" style="86" customWidth="1"/>
    <col min="6057" max="6059" width="12.42578125" style="86" customWidth="1"/>
    <col min="6060" max="6062" width="10.85546875" style="86" customWidth="1"/>
    <col min="6063" max="6065" width="14.5703125" style="86" bestFit="1" customWidth="1"/>
    <col min="6066" max="6068" width="11" style="86" customWidth="1"/>
    <col min="6069" max="6071" width="14.5703125" style="86" customWidth="1"/>
    <col min="6072" max="6074" width="15.28515625" style="86" customWidth="1"/>
    <col min="6075" max="6075" width="15.5703125" style="86"/>
    <col min="6076" max="6076" width="44.5703125" style="86" customWidth="1"/>
    <col min="6077" max="6077" width="13.85546875" style="86" customWidth="1"/>
    <col min="6078" max="6078" width="10.85546875" style="86" customWidth="1"/>
    <col min="6079" max="6079" width="14.5703125" style="86" customWidth="1"/>
    <col min="6080" max="6080" width="11" style="86" customWidth="1"/>
    <col min="6081" max="6081" width="10.85546875" style="86" customWidth="1"/>
    <col min="6082" max="6082" width="14.5703125" style="86" customWidth="1"/>
    <col min="6083" max="6084" width="15.5703125" style="86" customWidth="1"/>
    <col min="6085" max="6085" width="17.7109375" style="86" customWidth="1"/>
    <col min="6086" max="6311" width="29.28515625" style="86" customWidth="1"/>
    <col min="6312" max="6312" width="42.42578125" style="86" customWidth="1"/>
    <col min="6313" max="6315" width="12.42578125" style="86" customWidth="1"/>
    <col min="6316" max="6318" width="10.85546875" style="86" customWidth="1"/>
    <col min="6319" max="6321" width="14.5703125" style="86" bestFit="1" customWidth="1"/>
    <col min="6322" max="6324" width="11" style="86" customWidth="1"/>
    <col min="6325" max="6327" width="14.5703125" style="86" customWidth="1"/>
    <col min="6328" max="6330" width="15.28515625" style="86" customWidth="1"/>
    <col min="6331" max="6331" width="15.5703125" style="86"/>
    <col min="6332" max="6332" width="44.5703125" style="86" customWidth="1"/>
    <col min="6333" max="6333" width="13.85546875" style="86" customWidth="1"/>
    <col min="6334" max="6334" width="10.85546875" style="86" customWidth="1"/>
    <col min="6335" max="6335" width="14.5703125" style="86" customWidth="1"/>
    <col min="6336" max="6336" width="11" style="86" customWidth="1"/>
    <col min="6337" max="6337" width="10.85546875" style="86" customWidth="1"/>
    <col min="6338" max="6338" width="14.5703125" style="86" customWidth="1"/>
    <col min="6339" max="6340" width="15.5703125" style="86" customWidth="1"/>
    <col min="6341" max="6341" width="17.7109375" style="86" customWidth="1"/>
    <col min="6342" max="6567" width="29.28515625" style="86" customWidth="1"/>
    <col min="6568" max="6568" width="42.42578125" style="86" customWidth="1"/>
    <col min="6569" max="6571" width="12.42578125" style="86" customWidth="1"/>
    <col min="6572" max="6574" width="10.85546875" style="86" customWidth="1"/>
    <col min="6575" max="6577" width="14.5703125" style="86" bestFit="1" customWidth="1"/>
    <col min="6578" max="6580" width="11" style="86" customWidth="1"/>
    <col min="6581" max="6583" width="14.5703125" style="86" customWidth="1"/>
    <col min="6584" max="6586" width="15.28515625" style="86" customWidth="1"/>
    <col min="6587" max="6587" width="15.5703125" style="86"/>
    <col min="6588" max="6588" width="44.5703125" style="86" customWidth="1"/>
    <col min="6589" max="6589" width="13.85546875" style="86" customWidth="1"/>
    <col min="6590" max="6590" width="10.85546875" style="86" customWidth="1"/>
    <col min="6591" max="6591" width="14.5703125" style="86" customWidth="1"/>
    <col min="6592" max="6592" width="11" style="86" customWidth="1"/>
    <col min="6593" max="6593" width="10.85546875" style="86" customWidth="1"/>
    <col min="6594" max="6594" width="14.5703125" style="86" customWidth="1"/>
    <col min="6595" max="6596" width="15.5703125" style="86" customWidth="1"/>
    <col min="6597" max="6597" width="17.7109375" style="86" customWidth="1"/>
    <col min="6598" max="6823" width="29.28515625" style="86" customWidth="1"/>
    <col min="6824" max="6824" width="42.42578125" style="86" customWidth="1"/>
    <col min="6825" max="6827" width="12.42578125" style="86" customWidth="1"/>
    <col min="6828" max="6830" width="10.85546875" style="86" customWidth="1"/>
    <col min="6831" max="6833" width="14.5703125" style="86" bestFit="1" customWidth="1"/>
    <col min="6834" max="6836" width="11" style="86" customWidth="1"/>
    <col min="6837" max="6839" width="14.5703125" style="86" customWidth="1"/>
    <col min="6840" max="6842" width="15.28515625" style="86" customWidth="1"/>
    <col min="6843" max="6843" width="15.5703125" style="86"/>
    <col min="6844" max="6844" width="44.5703125" style="86" customWidth="1"/>
    <col min="6845" max="6845" width="13.85546875" style="86" customWidth="1"/>
    <col min="6846" max="6846" width="10.85546875" style="86" customWidth="1"/>
    <col min="6847" max="6847" width="14.5703125" style="86" customWidth="1"/>
    <col min="6848" max="6848" width="11" style="86" customWidth="1"/>
    <col min="6849" max="6849" width="10.85546875" style="86" customWidth="1"/>
    <col min="6850" max="6850" width="14.5703125" style="86" customWidth="1"/>
    <col min="6851" max="6852" width="15.5703125" style="86" customWidth="1"/>
    <col min="6853" max="6853" width="17.7109375" style="86" customWidth="1"/>
    <col min="6854" max="7079" width="29.28515625" style="86" customWidth="1"/>
    <col min="7080" max="7080" width="42.42578125" style="86" customWidth="1"/>
    <col min="7081" max="7083" width="12.42578125" style="86" customWidth="1"/>
    <col min="7084" max="7086" width="10.85546875" style="86" customWidth="1"/>
    <col min="7087" max="7089" width="14.5703125" style="86" bestFit="1" customWidth="1"/>
    <col min="7090" max="7092" width="11" style="86" customWidth="1"/>
    <col min="7093" max="7095" width="14.5703125" style="86" customWidth="1"/>
    <col min="7096" max="7098" width="15.28515625" style="86" customWidth="1"/>
    <col min="7099" max="7099" width="15.5703125" style="86"/>
    <col min="7100" max="7100" width="44.5703125" style="86" customWidth="1"/>
    <col min="7101" max="7101" width="13.85546875" style="86" customWidth="1"/>
    <col min="7102" max="7102" width="10.85546875" style="86" customWidth="1"/>
    <col min="7103" max="7103" width="14.5703125" style="86" customWidth="1"/>
    <col min="7104" max="7104" width="11" style="86" customWidth="1"/>
    <col min="7105" max="7105" width="10.85546875" style="86" customWidth="1"/>
    <col min="7106" max="7106" width="14.5703125" style="86" customWidth="1"/>
    <col min="7107" max="7108" width="15.5703125" style="86" customWidth="1"/>
    <col min="7109" max="7109" width="17.7109375" style="86" customWidth="1"/>
    <col min="7110" max="7335" width="29.28515625" style="86" customWidth="1"/>
    <col min="7336" max="7336" width="42.42578125" style="86" customWidth="1"/>
    <col min="7337" max="7339" width="12.42578125" style="86" customWidth="1"/>
    <col min="7340" max="7342" width="10.85546875" style="86" customWidth="1"/>
    <col min="7343" max="7345" width="14.5703125" style="86" bestFit="1" customWidth="1"/>
    <col min="7346" max="7348" width="11" style="86" customWidth="1"/>
    <col min="7349" max="7351" width="14.5703125" style="86" customWidth="1"/>
    <col min="7352" max="7354" width="15.28515625" style="86" customWidth="1"/>
    <col min="7355" max="7355" width="15.5703125" style="86"/>
    <col min="7356" max="7356" width="44.5703125" style="86" customWidth="1"/>
    <col min="7357" max="7357" width="13.85546875" style="86" customWidth="1"/>
    <col min="7358" max="7358" width="10.85546875" style="86" customWidth="1"/>
    <col min="7359" max="7359" width="14.5703125" style="86" customWidth="1"/>
    <col min="7360" max="7360" width="11" style="86" customWidth="1"/>
    <col min="7361" max="7361" width="10.85546875" style="86" customWidth="1"/>
    <col min="7362" max="7362" width="14.5703125" style="86" customWidth="1"/>
    <col min="7363" max="7364" width="15.5703125" style="86" customWidth="1"/>
    <col min="7365" max="7365" width="17.7109375" style="86" customWidth="1"/>
    <col min="7366" max="7591" width="29.28515625" style="86" customWidth="1"/>
    <col min="7592" max="7592" width="42.42578125" style="86" customWidth="1"/>
    <col min="7593" max="7595" width="12.42578125" style="86" customWidth="1"/>
    <col min="7596" max="7598" width="10.85546875" style="86" customWidth="1"/>
    <col min="7599" max="7601" width="14.5703125" style="86" bestFit="1" customWidth="1"/>
    <col min="7602" max="7604" width="11" style="86" customWidth="1"/>
    <col min="7605" max="7607" width="14.5703125" style="86" customWidth="1"/>
    <col min="7608" max="7610" width="15.28515625" style="86" customWidth="1"/>
    <col min="7611" max="7611" width="15.5703125" style="86"/>
    <col min="7612" max="7612" width="44.5703125" style="86" customWidth="1"/>
    <col min="7613" max="7613" width="13.85546875" style="86" customWidth="1"/>
    <col min="7614" max="7614" width="10.85546875" style="86" customWidth="1"/>
    <col min="7615" max="7615" width="14.5703125" style="86" customWidth="1"/>
    <col min="7616" max="7616" width="11" style="86" customWidth="1"/>
    <col min="7617" max="7617" width="10.85546875" style="86" customWidth="1"/>
    <col min="7618" max="7618" width="14.5703125" style="86" customWidth="1"/>
    <col min="7619" max="7620" width="15.5703125" style="86" customWidth="1"/>
    <col min="7621" max="7621" width="17.7109375" style="86" customWidth="1"/>
    <col min="7622" max="7847" width="29.28515625" style="86" customWidth="1"/>
    <col min="7848" max="7848" width="42.42578125" style="86" customWidth="1"/>
    <col min="7849" max="7851" width="12.42578125" style="86" customWidth="1"/>
    <col min="7852" max="7854" width="10.85546875" style="86" customWidth="1"/>
    <col min="7855" max="7857" width="14.5703125" style="86" bestFit="1" customWidth="1"/>
    <col min="7858" max="7860" width="11" style="86" customWidth="1"/>
    <col min="7861" max="7863" width="14.5703125" style="86" customWidth="1"/>
    <col min="7864" max="7866" width="15.28515625" style="86" customWidth="1"/>
    <col min="7867" max="7867" width="15.5703125" style="86"/>
    <col min="7868" max="7868" width="44.5703125" style="86" customWidth="1"/>
    <col min="7869" max="7869" width="13.85546875" style="86" customWidth="1"/>
    <col min="7870" max="7870" width="10.85546875" style="86" customWidth="1"/>
    <col min="7871" max="7871" width="14.5703125" style="86" customWidth="1"/>
    <col min="7872" max="7872" width="11" style="86" customWidth="1"/>
    <col min="7873" max="7873" width="10.85546875" style="86" customWidth="1"/>
    <col min="7874" max="7874" width="14.5703125" style="86" customWidth="1"/>
    <col min="7875" max="7876" width="15.5703125" style="86" customWidth="1"/>
    <col min="7877" max="7877" width="17.7109375" style="86" customWidth="1"/>
    <col min="7878" max="8103" width="29.28515625" style="86" customWidth="1"/>
    <col min="8104" max="8104" width="42.42578125" style="86" customWidth="1"/>
    <col min="8105" max="8107" width="12.42578125" style="86" customWidth="1"/>
    <col min="8108" max="8110" width="10.85546875" style="86" customWidth="1"/>
    <col min="8111" max="8113" width="14.5703125" style="86" bestFit="1" customWidth="1"/>
    <col min="8114" max="8116" width="11" style="86" customWidth="1"/>
    <col min="8117" max="8119" width="14.5703125" style="86" customWidth="1"/>
    <col min="8120" max="8122" width="15.28515625" style="86" customWidth="1"/>
    <col min="8123" max="8123" width="15.5703125" style="86"/>
    <col min="8124" max="8124" width="44.5703125" style="86" customWidth="1"/>
    <col min="8125" max="8125" width="13.85546875" style="86" customWidth="1"/>
    <col min="8126" max="8126" width="10.85546875" style="86" customWidth="1"/>
    <col min="8127" max="8127" width="14.5703125" style="86" customWidth="1"/>
    <col min="8128" max="8128" width="11" style="86" customWidth="1"/>
    <col min="8129" max="8129" width="10.85546875" style="86" customWidth="1"/>
    <col min="8130" max="8130" width="14.5703125" style="86" customWidth="1"/>
    <col min="8131" max="8132" width="15.5703125" style="86" customWidth="1"/>
    <col min="8133" max="8133" width="17.7109375" style="86" customWidth="1"/>
    <col min="8134" max="8359" width="29.28515625" style="86" customWidth="1"/>
    <col min="8360" max="8360" width="42.42578125" style="86" customWidth="1"/>
    <col min="8361" max="8363" width="12.42578125" style="86" customWidth="1"/>
    <col min="8364" max="8366" width="10.85546875" style="86" customWidth="1"/>
    <col min="8367" max="8369" width="14.5703125" style="86" bestFit="1" customWidth="1"/>
    <col min="8370" max="8372" width="11" style="86" customWidth="1"/>
    <col min="8373" max="8375" width="14.5703125" style="86" customWidth="1"/>
    <col min="8376" max="8378" width="15.28515625" style="86" customWidth="1"/>
    <col min="8379" max="8379" width="15.5703125" style="86"/>
    <col min="8380" max="8380" width="44.5703125" style="86" customWidth="1"/>
    <col min="8381" max="8381" width="13.85546875" style="86" customWidth="1"/>
    <col min="8382" max="8382" width="10.85546875" style="86" customWidth="1"/>
    <col min="8383" max="8383" width="14.5703125" style="86" customWidth="1"/>
    <col min="8384" max="8384" width="11" style="86" customWidth="1"/>
    <col min="8385" max="8385" width="10.85546875" style="86" customWidth="1"/>
    <col min="8386" max="8386" width="14.5703125" style="86" customWidth="1"/>
    <col min="8387" max="8388" width="15.5703125" style="86" customWidth="1"/>
    <col min="8389" max="8389" width="17.7109375" style="86" customWidth="1"/>
    <col min="8390" max="8615" width="29.28515625" style="86" customWidth="1"/>
    <col min="8616" max="8616" width="42.42578125" style="86" customWidth="1"/>
    <col min="8617" max="8619" width="12.42578125" style="86" customWidth="1"/>
    <col min="8620" max="8622" width="10.85546875" style="86" customWidth="1"/>
    <col min="8623" max="8625" width="14.5703125" style="86" bestFit="1" customWidth="1"/>
    <col min="8626" max="8628" width="11" style="86" customWidth="1"/>
    <col min="8629" max="8631" width="14.5703125" style="86" customWidth="1"/>
    <col min="8632" max="8634" width="15.28515625" style="86" customWidth="1"/>
    <col min="8635" max="8635" width="15.5703125" style="86"/>
    <col min="8636" max="8636" width="44.5703125" style="86" customWidth="1"/>
    <col min="8637" max="8637" width="13.85546875" style="86" customWidth="1"/>
    <col min="8638" max="8638" width="10.85546875" style="86" customWidth="1"/>
    <col min="8639" max="8639" width="14.5703125" style="86" customWidth="1"/>
    <col min="8640" max="8640" width="11" style="86" customWidth="1"/>
    <col min="8641" max="8641" width="10.85546875" style="86" customWidth="1"/>
    <col min="8642" max="8642" width="14.5703125" style="86" customWidth="1"/>
    <col min="8643" max="8644" width="15.5703125" style="86" customWidth="1"/>
    <col min="8645" max="8645" width="17.7109375" style="86" customWidth="1"/>
    <col min="8646" max="8871" width="29.28515625" style="86" customWidth="1"/>
    <col min="8872" max="8872" width="42.42578125" style="86" customWidth="1"/>
    <col min="8873" max="8875" width="12.42578125" style="86" customWidth="1"/>
    <col min="8876" max="8878" width="10.85546875" style="86" customWidth="1"/>
    <col min="8879" max="8881" width="14.5703125" style="86" bestFit="1" customWidth="1"/>
    <col min="8882" max="8884" width="11" style="86" customWidth="1"/>
    <col min="8885" max="8887" width="14.5703125" style="86" customWidth="1"/>
    <col min="8888" max="8890" width="15.28515625" style="86" customWidth="1"/>
    <col min="8891" max="8891" width="15.5703125" style="86"/>
    <col min="8892" max="8892" width="44.5703125" style="86" customWidth="1"/>
    <col min="8893" max="8893" width="13.85546875" style="86" customWidth="1"/>
    <col min="8894" max="8894" width="10.85546875" style="86" customWidth="1"/>
    <col min="8895" max="8895" width="14.5703125" style="86" customWidth="1"/>
    <col min="8896" max="8896" width="11" style="86" customWidth="1"/>
    <col min="8897" max="8897" width="10.85546875" style="86" customWidth="1"/>
    <col min="8898" max="8898" width="14.5703125" style="86" customWidth="1"/>
    <col min="8899" max="8900" width="15.5703125" style="86" customWidth="1"/>
    <col min="8901" max="8901" width="17.7109375" style="86" customWidth="1"/>
    <col min="8902" max="9127" width="29.28515625" style="86" customWidth="1"/>
    <col min="9128" max="9128" width="42.42578125" style="86" customWidth="1"/>
    <col min="9129" max="9131" width="12.42578125" style="86" customWidth="1"/>
    <col min="9132" max="9134" width="10.85546875" style="86" customWidth="1"/>
    <col min="9135" max="9137" width="14.5703125" style="86" bestFit="1" customWidth="1"/>
    <col min="9138" max="9140" width="11" style="86" customWidth="1"/>
    <col min="9141" max="9143" width="14.5703125" style="86" customWidth="1"/>
    <col min="9144" max="9146" width="15.28515625" style="86" customWidth="1"/>
    <col min="9147" max="9147" width="15.5703125" style="86"/>
    <col min="9148" max="9148" width="44.5703125" style="86" customWidth="1"/>
    <col min="9149" max="9149" width="13.85546875" style="86" customWidth="1"/>
    <col min="9150" max="9150" width="10.85546875" style="86" customWidth="1"/>
    <col min="9151" max="9151" width="14.5703125" style="86" customWidth="1"/>
    <col min="9152" max="9152" width="11" style="86" customWidth="1"/>
    <col min="9153" max="9153" width="10.85546875" style="86" customWidth="1"/>
    <col min="9154" max="9154" width="14.5703125" style="86" customWidth="1"/>
    <col min="9155" max="9156" width="15.5703125" style="86" customWidth="1"/>
    <col min="9157" max="9157" width="17.7109375" style="86" customWidth="1"/>
    <col min="9158" max="9383" width="29.28515625" style="86" customWidth="1"/>
    <col min="9384" max="9384" width="42.42578125" style="86" customWidth="1"/>
    <col min="9385" max="9387" width="12.42578125" style="86" customWidth="1"/>
    <col min="9388" max="9390" width="10.85546875" style="86" customWidth="1"/>
    <col min="9391" max="9393" width="14.5703125" style="86" bestFit="1" customWidth="1"/>
    <col min="9394" max="9396" width="11" style="86" customWidth="1"/>
    <col min="9397" max="9399" width="14.5703125" style="86" customWidth="1"/>
    <col min="9400" max="9402" width="15.28515625" style="86" customWidth="1"/>
    <col min="9403" max="9403" width="15.5703125" style="86"/>
    <col min="9404" max="9404" width="44.5703125" style="86" customWidth="1"/>
    <col min="9405" max="9405" width="13.85546875" style="86" customWidth="1"/>
    <col min="9406" max="9406" width="10.85546875" style="86" customWidth="1"/>
    <col min="9407" max="9407" width="14.5703125" style="86" customWidth="1"/>
    <col min="9408" max="9408" width="11" style="86" customWidth="1"/>
    <col min="9409" max="9409" width="10.85546875" style="86" customWidth="1"/>
    <col min="9410" max="9410" width="14.5703125" style="86" customWidth="1"/>
    <col min="9411" max="9412" width="15.5703125" style="86" customWidth="1"/>
    <col min="9413" max="9413" width="17.7109375" style="86" customWidth="1"/>
    <col min="9414" max="9639" width="29.28515625" style="86" customWidth="1"/>
    <col min="9640" max="9640" width="42.42578125" style="86" customWidth="1"/>
    <col min="9641" max="9643" width="12.42578125" style="86" customWidth="1"/>
    <col min="9644" max="9646" width="10.85546875" style="86" customWidth="1"/>
    <col min="9647" max="9649" width="14.5703125" style="86" bestFit="1" customWidth="1"/>
    <col min="9650" max="9652" width="11" style="86" customWidth="1"/>
    <col min="9653" max="9655" width="14.5703125" style="86" customWidth="1"/>
    <col min="9656" max="9658" width="15.28515625" style="86" customWidth="1"/>
    <col min="9659" max="9659" width="15.5703125" style="86"/>
    <col min="9660" max="9660" width="44.5703125" style="86" customWidth="1"/>
    <col min="9661" max="9661" width="13.85546875" style="86" customWidth="1"/>
    <col min="9662" max="9662" width="10.85546875" style="86" customWidth="1"/>
    <col min="9663" max="9663" width="14.5703125" style="86" customWidth="1"/>
    <col min="9664" max="9664" width="11" style="86" customWidth="1"/>
    <col min="9665" max="9665" width="10.85546875" style="86" customWidth="1"/>
    <col min="9666" max="9666" width="14.5703125" style="86" customWidth="1"/>
    <col min="9667" max="9668" width="15.5703125" style="86" customWidth="1"/>
    <col min="9669" max="9669" width="17.7109375" style="86" customWidth="1"/>
    <col min="9670" max="9895" width="29.28515625" style="86" customWidth="1"/>
    <col min="9896" max="9896" width="42.42578125" style="86" customWidth="1"/>
    <col min="9897" max="9899" width="12.42578125" style="86" customWidth="1"/>
    <col min="9900" max="9902" width="10.85546875" style="86" customWidth="1"/>
    <col min="9903" max="9905" width="14.5703125" style="86" bestFit="1" customWidth="1"/>
    <col min="9906" max="9908" width="11" style="86" customWidth="1"/>
    <col min="9909" max="9911" width="14.5703125" style="86" customWidth="1"/>
    <col min="9912" max="9914" width="15.28515625" style="86" customWidth="1"/>
    <col min="9915" max="9915" width="15.5703125" style="86"/>
    <col min="9916" max="9916" width="44.5703125" style="86" customWidth="1"/>
    <col min="9917" max="9917" width="13.85546875" style="86" customWidth="1"/>
    <col min="9918" max="9918" width="10.85546875" style="86" customWidth="1"/>
    <col min="9919" max="9919" width="14.5703125" style="86" customWidth="1"/>
    <col min="9920" max="9920" width="11" style="86" customWidth="1"/>
    <col min="9921" max="9921" width="10.85546875" style="86" customWidth="1"/>
    <col min="9922" max="9922" width="14.5703125" style="86" customWidth="1"/>
    <col min="9923" max="9924" width="15.5703125" style="86" customWidth="1"/>
    <col min="9925" max="9925" width="17.7109375" style="86" customWidth="1"/>
    <col min="9926" max="10151" width="29.28515625" style="86" customWidth="1"/>
    <col min="10152" max="10152" width="42.42578125" style="86" customWidth="1"/>
    <col min="10153" max="10155" width="12.42578125" style="86" customWidth="1"/>
    <col min="10156" max="10158" width="10.85546875" style="86" customWidth="1"/>
    <col min="10159" max="10161" width="14.5703125" style="86" bestFit="1" customWidth="1"/>
    <col min="10162" max="10164" width="11" style="86" customWidth="1"/>
    <col min="10165" max="10167" width="14.5703125" style="86" customWidth="1"/>
    <col min="10168" max="10170" width="15.28515625" style="86" customWidth="1"/>
    <col min="10171" max="10171" width="15.5703125" style="86"/>
    <col min="10172" max="10172" width="44.5703125" style="86" customWidth="1"/>
    <col min="10173" max="10173" width="13.85546875" style="86" customWidth="1"/>
    <col min="10174" max="10174" width="10.85546875" style="86" customWidth="1"/>
    <col min="10175" max="10175" width="14.5703125" style="86" customWidth="1"/>
    <col min="10176" max="10176" width="11" style="86" customWidth="1"/>
    <col min="10177" max="10177" width="10.85546875" style="86" customWidth="1"/>
    <col min="10178" max="10178" width="14.5703125" style="86" customWidth="1"/>
    <col min="10179" max="10180" width="15.5703125" style="86" customWidth="1"/>
    <col min="10181" max="10181" width="17.7109375" style="86" customWidth="1"/>
    <col min="10182" max="10407" width="29.28515625" style="86" customWidth="1"/>
    <col min="10408" max="10408" width="42.42578125" style="86" customWidth="1"/>
    <col min="10409" max="10411" width="12.42578125" style="86" customWidth="1"/>
    <col min="10412" max="10414" width="10.85546875" style="86" customWidth="1"/>
    <col min="10415" max="10417" width="14.5703125" style="86" bestFit="1" customWidth="1"/>
    <col min="10418" max="10420" width="11" style="86" customWidth="1"/>
    <col min="10421" max="10423" width="14.5703125" style="86" customWidth="1"/>
    <col min="10424" max="10426" width="15.28515625" style="86" customWidth="1"/>
    <col min="10427" max="10427" width="15.5703125" style="86"/>
    <col min="10428" max="10428" width="44.5703125" style="86" customWidth="1"/>
    <col min="10429" max="10429" width="13.85546875" style="86" customWidth="1"/>
    <col min="10430" max="10430" width="10.85546875" style="86" customWidth="1"/>
    <col min="10431" max="10431" width="14.5703125" style="86" customWidth="1"/>
    <col min="10432" max="10432" width="11" style="86" customWidth="1"/>
    <col min="10433" max="10433" width="10.85546875" style="86" customWidth="1"/>
    <col min="10434" max="10434" width="14.5703125" style="86" customWidth="1"/>
    <col min="10435" max="10436" width="15.5703125" style="86" customWidth="1"/>
    <col min="10437" max="10437" width="17.7109375" style="86" customWidth="1"/>
    <col min="10438" max="10663" width="29.28515625" style="86" customWidth="1"/>
    <col min="10664" max="10664" width="42.42578125" style="86" customWidth="1"/>
    <col min="10665" max="10667" width="12.42578125" style="86" customWidth="1"/>
    <col min="10668" max="10670" width="10.85546875" style="86" customWidth="1"/>
    <col min="10671" max="10673" width="14.5703125" style="86" bestFit="1" customWidth="1"/>
    <col min="10674" max="10676" width="11" style="86" customWidth="1"/>
    <col min="10677" max="10679" width="14.5703125" style="86" customWidth="1"/>
    <col min="10680" max="10682" width="15.28515625" style="86" customWidth="1"/>
    <col min="10683" max="10683" width="15.5703125" style="86"/>
    <col min="10684" max="10684" width="44.5703125" style="86" customWidth="1"/>
    <col min="10685" max="10685" width="13.85546875" style="86" customWidth="1"/>
    <col min="10686" max="10686" width="10.85546875" style="86" customWidth="1"/>
    <col min="10687" max="10687" width="14.5703125" style="86" customWidth="1"/>
    <col min="10688" max="10688" width="11" style="86" customWidth="1"/>
    <col min="10689" max="10689" width="10.85546875" style="86" customWidth="1"/>
    <col min="10690" max="10690" width="14.5703125" style="86" customWidth="1"/>
    <col min="10691" max="10692" width="15.5703125" style="86" customWidth="1"/>
    <col min="10693" max="10693" width="17.7109375" style="86" customWidth="1"/>
    <col min="10694" max="10919" width="29.28515625" style="86" customWidth="1"/>
    <col min="10920" max="10920" width="42.42578125" style="86" customWidth="1"/>
    <col min="10921" max="10923" width="12.42578125" style="86" customWidth="1"/>
    <col min="10924" max="10926" width="10.85546875" style="86" customWidth="1"/>
    <col min="10927" max="10929" width="14.5703125" style="86" bestFit="1" customWidth="1"/>
    <col min="10930" max="10932" width="11" style="86" customWidth="1"/>
    <col min="10933" max="10935" width="14.5703125" style="86" customWidth="1"/>
    <col min="10936" max="10938" width="15.28515625" style="86" customWidth="1"/>
    <col min="10939" max="10939" width="15.5703125" style="86"/>
    <col min="10940" max="10940" width="44.5703125" style="86" customWidth="1"/>
    <col min="10941" max="10941" width="13.85546875" style="86" customWidth="1"/>
    <col min="10942" max="10942" width="10.85546875" style="86" customWidth="1"/>
    <col min="10943" max="10943" width="14.5703125" style="86" customWidth="1"/>
    <col min="10944" max="10944" width="11" style="86" customWidth="1"/>
    <col min="10945" max="10945" width="10.85546875" style="86" customWidth="1"/>
    <col min="10946" max="10946" width="14.5703125" style="86" customWidth="1"/>
    <col min="10947" max="10948" width="15.5703125" style="86" customWidth="1"/>
    <col min="10949" max="10949" width="17.7109375" style="86" customWidth="1"/>
    <col min="10950" max="11175" width="29.28515625" style="86" customWidth="1"/>
    <col min="11176" max="11176" width="42.42578125" style="86" customWidth="1"/>
    <col min="11177" max="11179" width="12.42578125" style="86" customWidth="1"/>
    <col min="11180" max="11182" width="10.85546875" style="86" customWidth="1"/>
    <col min="11183" max="11185" width="14.5703125" style="86" bestFit="1" customWidth="1"/>
    <col min="11186" max="11188" width="11" style="86" customWidth="1"/>
    <col min="11189" max="11191" width="14.5703125" style="86" customWidth="1"/>
    <col min="11192" max="11194" width="15.28515625" style="86" customWidth="1"/>
    <col min="11195" max="11195" width="15.5703125" style="86"/>
    <col min="11196" max="11196" width="44.5703125" style="86" customWidth="1"/>
    <col min="11197" max="11197" width="13.85546875" style="86" customWidth="1"/>
    <col min="11198" max="11198" width="10.85546875" style="86" customWidth="1"/>
    <col min="11199" max="11199" width="14.5703125" style="86" customWidth="1"/>
    <col min="11200" max="11200" width="11" style="86" customWidth="1"/>
    <col min="11201" max="11201" width="10.85546875" style="86" customWidth="1"/>
    <col min="11202" max="11202" width="14.5703125" style="86" customWidth="1"/>
    <col min="11203" max="11204" width="15.5703125" style="86" customWidth="1"/>
    <col min="11205" max="11205" width="17.7109375" style="86" customWidth="1"/>
    <col min="11206" max="11431" width="29.28515625" style="86" customWidth="1"/>
    <col min="11432" max="11432" width="42.42578125" style="86" customWidth="1"/>
    <col min="11433" max="11435" width="12.42578125" style="86" customWidth="1"/>
    <col min="11436" max="11438" width="10.85546875" style="86" customWidth="1"/>
    <col min="11439" max="11441" width="14.5703125" style="86" bestFit="1" customWidth="1"/>
    <col min="11442" max="11444" width="11" style="86" customWidth="1"/>
    <col min="11445" max="11447" width="14.5703125" style="86" customWidth="1"/>
    <col min="11448" max="11450" width="15.28515625" style="86" customWidth="1"/>
    <col min="11451" max="11451" width="15.5703125" style="86"/>
    <col min="11452" max="11452" width="44.5703125" style="86" customWidth="1"/>
    <col min="11453" max="11453" width="13.85546875" style="86" customWidth="1"/>
    <col min="11454" max="11454" width="10.85546875" style="86" customWidth="1"/>
    <col min="11455" max="11455" width="14.5703125" style="86" customWidth="1"/>
    <col min="11456" max="11456" width="11" style="86" customWidth="1"/>
    <col min="11457" max="11457" width="10.85546875" style="86" customWidth="1"/>
    <col min="11458" max="11458" width="14.5703125" style="86" customWidth="1"/>
    <col min="11459" max="11460" width="15.5703125" style="86" customWidth="1"/>
    <col min="11461" max="11461" width="17.7109375" style="86" customWidth="1"/>
    <col min="11462" max="11687" width="29.28515625" style="86" customWidth="1"/>
    <col min="11688" max="11688" width="42.42578125" style="86" customWidth="1"/>
    <col min="11689" max="11691" width="12.42578125" style="86" customWidth="1"/>
    <col min="11692" max="11694" width="10.85546875" style="86" customWidth="1"/>
    <col min="11695" max="11697" width="14.5703125" style="86" bestFit="1" customWidth="1"/>
    <col min="11698" max="11700" width="11" style="86" customWidth="1"/>
    <col min="11701" max="11703" width="14.5703125" style="86" customWidth="1"/>
    <col min="11704" max="11706" width="15.28515625" style="86" customWidth="1"/>
    <col min="11707" max="11707" width="15.5703125" style="86"/>
    <col min="11708" max="11708" width="44.5703125" style="86" customWidth="1"/>
    <col min="11709" max="11709" width="13.85546875" style="86" customWidth="1"/>
    <col min="11710" max="11710" width="10.85546875" style="86" customWidth="1"/>
    <col min="11711" max="11711" width="14.5703125" style="86" customWidth="1"/>
    <col min="11712" max="11712" width="11" style="86" customWidth="1"/>
    <col min="11713" max="11713" width="10.85546875" style="86" customWidth="1"/>
    <col min="11714" max="11714" width="14.5703125" style="86" customWidth="1"/>
    <col min="11715" max="11716" width="15.5703125" style="86" customWidth="1"/>
    <col min="11717" max="11717" width="17.7109375" style="86" customWidth="1"/>
    <col min="11718" max="11943" width="29.28515625" style="86" customWidth="1"/>
    <col min="11944" max="11944" width="42.42578125" style="86" customWidth="1"/>
    <col min="11945" max="11947" width="12.42578125" style="86" customWidth="1"/>
    <col min="11948" max="11950" width="10.85546875" style="86" customWidth="1"/>
    <col min="11951" max="11953" width="14.5703125" style="86" bestFit="1" customWidth="1"/>
    <col min="11954" max="11956" width="11" style="86" customWidth="1"/>
    <col min="11957" max="11959" width="14.5703125" style="86" customWidth="1"/>
    <col min="11960" max="11962" width="15.28515625" style="86" customWidth="1"/>
    <col min="11963" max="11963" width="15.5703125" style="86"/>
    <col min="11964" max="11964" width="44.5703125" style="86" customWidth="1"/>
    <col min="11965" max="11965" width="13.85546875" style="86" customWidth="1"/>
    <col min="11966" max="11966" width="10.85546875" style="86" customWidth="1"/>
    <col min="11967" max="11967" width="14.5703125" style="86" customWidth="1"/>
    <col min="11968" max="11968" width="11" style="86" customWidth="1"/>
    <col min="11969" max="11969" width="10.85546875" style="86" customWidth="1"/>
    <col min="11970" max="11970" width="14.5703125" style="86" customWidth="1"/>
    <col min="11971" max="11972" width="15.5703125" style="86" customWidth="1"/>
    <col min="11973" max="11973" width="17.7109375" style="86" customWidth="1"/>
    <col min="11974" max="12199" width="29.28515625" style="86" customWidth="1"/>
    <col min="12200" max="12200" width="42.42578125" style="86" customWidth="1"/>
    <col min="12201" max="12203" width="12.42578125" style="86" customWidth="1"/>
    <col min="12204" max="12206" width="10.85546875" style="86" customWidth="1"/>
    <col min="12207" max="12209" width="14.5703125" style="86" bestFit="1" customWidth="1"/>
    <col min="12210" max="12212" width="11" style="86" customWidth="1"/>
    <col min="12213" max="12215" width="14.5703125" style="86" customWidth="1"/>
    <col min="12216" max="12218" width="15.28515625" style="86" customWidth="1"/>
    <col min="12219" max="12219" width="15.5703125" style="86"/>
    <col min="12220" max="12220" width="44.5703125" style="86" customWidth="1"/>
    <col min="12221" max="12221" width="13.85546875" style="86" customWidth="1"/>
    <col min="12222" max="12222" width="10.85546875" style="86" customWidth="1"/>
    <col min="12223" max="12223" width="14.5703125" style="86" customWidth="1"/>
    <col min="12224" max="12224" width="11" style="86" customWidth="1"/>
    <col min="12225" max="12225" width="10.85546875" style="86" customWidth="1"/>
    <col min="12226" max="12226" width="14.5703125" style="86" customWidth="1"/>
    <col min="12227" max="12228" width="15.5703125" style="86" customWidth="1"/>
    <col min="12229" max="12229" width="17.7109375" style="86" customWidth="1"/>
    <col min="12230" max="12455" width="29.28515625" style="86" customWidth="1"/>
    <col min="12456" max="12456" width="42.42578125" style="86" customWidth="1"/>
    <col min="12457" max="12459" width="12.42578125" style="86" customWidth="1"/>
    <col min="12460" max="12462" width="10.85546875" style="86" customWidth="1"/>
    <col min="12463" max="12465" width="14.5703125" style="86" bestFit="1" customWidth="1"/>
    <col min="12466" max="12468" width="11" style="86" customWidth="1"/>
    <col min="12469" max="12471" width="14.5703125" style="86" customWidth="1"/>
    <col min="12472" max="12474" width="15.28515625" style="86" customWidth="1"/>
    <col min="12475" max="12475" width="15.5703125" style="86"/>
    <col min="12476" max="12476" width="44.5703125" style="86" customWidth="1"/>
    <col min="12477" max="12477" width="13.85546875" style="86" customWidth="1"/>
    <col min="12478" max="12478" width="10.85546875" style="86" customWidth="1"/>
    <col min="12479" max="12479" width="14.5703125" style="86" customWidth="1"/>
    <col min="12480" max="12480" width="11" style="86" customWidth="1"/>
    <col min="12481" max="12481" width="10.85546875" style="86" customWidth="1"/>
    <col min="12482" max="12482" width="14.5703125" style="86" customWidth="1"/>
    <col min="12483" max="12484" width="15.5703125" style="86" customWidth="1"/>
    <col min="12485" max="12485" width="17.7109375" style="86" customWidth="1"/>
    <col min="12486" max="12711" width="29.28515625" style="86" customWidth="1"/>
    <col min="12712" max="12712" width="42.42578125" style="86" customWidth="1"/>
    <col min="12713" max="12715" width="12.42578125" style="86" customWidth="1"/>
    <col min="12716" max="12718" width="10.85546875" style="86" customWidth="1"/>
    <col min="12719" max="12721" width="14.5703125" style="86" bestFit="1" customWidth="1"/>
    <col min="12722" max="12724" width="11" style="86" customWidth="1"/>
    <col min="12725" max="12727" width="14.5703125" style="86" customWidth="1"/>
    <col min="12728" max="12730" width="15.28515625" style="86" customWidth="1"/>
    <col min="12731" max="12731" width="15.5703125" style="86"/>
    <col min="12732" max="12732" width="44.5703125" style="86" customWidth="1"/>
    <col min="12733" max="12733" width="13.85546875" style="86" customWidth="1"/>
    <col min="12734" max="12734" width="10.85546875" style="86" customWidth="1"/>
    <col min="12735" max="12735" width="14.5703125" style="86" customWidth="1"/>
    <col min="12736" max="12736" width="11" style="86" customWidth="1"/>
    <col min="12737" max="12737" width="10.85546875" style="86" customWidth="1"/>
    <col min="12738" max="12738" width="14.5703125" style="86" customWidth="1"/>
    <col min="12739" max="12740" width="15.5703125" style="86" customWidth="1"/>
    <col min="12741" max="12741" width="17.7109375" style="86" customWidth="1"/>
    <col min="12742" max="12967" width="29.28515625" style="86" customWidth="1"/>
    <col min="12968" max="12968" width="42.42578125" style="86" customWidth="1"/>
    <col min="12969" max="12971" width="12.42578125" style="86" customWidth="1"/>
    <col min="12972" max="12974" width="10.85546875" style="86" customWidth="1"/>
    <col min="12975" max="12977" width="14.5703125" style="86" bestFit="1" customWidth="1"/>
    <col min="12978" max="12980" width="11" style="86" customWidth="1"/>
    <col min="12981" max="12983" width="14.5703125" style="86" customWidth="1"/>
    <col min="12984" max="12986" width="15.28515625" style="86" customWidth="1"/>
    <col min="12987" max="12987" width="15.5703125" style="86"/>
    <col min="12988" max="12988" width="44.5703125" style="86" customWidth="1"/>
    <col min="12989" max="12989" width="13.85546875" style="86" customWidth="1"/>
    <col min="12990" max="12990" width="10.85546875" style="86" customWidth="1"/>
    <col min="12991" max="12991" width="14.5703125" style="86" customWidth="1"/>
    <col min="12992" max="12992" width="11" style="86" customWidth="1"/>
    <col min="12993" max="12993" width="10.85546875" style="86" customWidth="1"/>
    <col min="12994" max="12994" width="14.5703125" style="86" customWidth="1"/>
    <col min="12995" max="12996" width="15.5703125" style="86" customWidth="1"/>
    <col min="12997" max="12997" width="17.7109375" style="86" customWidth="1"/>
    <col min="12998" max="13223" width="29.28515625" style="86" customWidth="1"/>
    <col min="13224" max="13224" width="42.42578125" style="86" customWidth="1"/>
    <col min="13225" max="13227" width="12.42578125" style="86" customWidth="1"/>
    <col min="13228" max="13230" width="10.85546875" style="86" customWidth="1"/>
    <col min="13231" max="13233" width="14.5703125" style="86" bestFit="1" customWidth="1"/>
    <col min="13234" max="13236" width="11" style="86" customWidth="1"/>
    <col min="13237" max="13239" width="14.5703125" style="86" customWidth="1"/>
    <col min="13240" max="13242" width="15.28515625" style="86" customWidth="1"/>
    <col min="13243" max="13243" width="15.5703125" style="86"/>
    <col min="13244" max="13244" width="44.5703125" style="86" customWidth="1"/>
    <col min="13245" max="13245" width="13.85546875" style="86" customWidth="1"/>
    <col min="13246" max="13246" width="10.85546875" style="86" customWidth="1"/>
    <col min="13247" max="13247" width="14.5703125" style="86" customWidth="1"/>
    <col min="13248" max="13248" width="11" style="86" customWidth="1"/>
    <col min="13249" max="13249" width="10.85546875" style="86" customWidth="1"/>
    <col min="13250" max="13250" width="14.5703125" style="86" customWidth="1"/>
    <col min="13251" max="13252" width="15.5703125" style="86" customWidth="1"/>
    <col min="13253" max="13253" width="17.7109375" style="86" customWidth="1"/>
    <col min="13254" max="13479" width="29.28515625" style="86" customWidth="1"/>
    <col min="13480" max="13480" width="42.42578125" style="86" customWidth="1"/>
    <col min="13481" max="13483" width="12.42578125" style="86" customWidth="1"/>
    <col min="13484" max="13486" width="10.85546875" style="86" customWidth="1"/>
    <col min="13487" max="13489" width="14.5703125" style="86" bestFit="1" customWidth="1"/>
    <col min="13490" max="13492" width="11" style="86" customWidth="1"/>
    <col min="13493" max="13495" width="14.5703125" style="86" customWidth="1"/>
    <col min="13496" max="13498" width="15.28515625" style="86" customWidth="1"/>
    <col min="13499" max="13499" width="15.5703125" style="86"/>
    <col min="13500" max="13500" width="44.5703125" style="86" customWidth="1"/>
    <col min="13501" max="13501" width="13.85546875" style="86" customWidth="1"/>
    <col min="13502" max="13502" width="10.85546875" style="86" customWidth="1"/>
    <col min="13503" max="13503" width="14.5703125" style="86" customWidth="1"/>
    <col min="13504" max="13504" width="11" style="86" customWidth="1"/>
    <col min="13505" max="13505" width="10.85546875" style="86" customWidth="1"/>
    <col min="13506" max="13506" width="14.5703125" style="86" customWidth="1"/>
    <col min="13507" max="13508" width="15.5703125" style="86" customWidth="1"/>
    <col min="13509" max="13509" width="17.7109375" style="86" customWidth="1"/>
    <col min="13510" max="13735" width="29.28515625" style="86" customWidth="1"/>
    <col min="13736" max="13736" width="42.42578125" style="86" customWidth="1"/>
    <col min="13737" max="13739" width="12.42578125" style="86" customWidth="1"/>
    <col min="13740" max="13742" width="10.85546875" style="86" customWidth="1"/>
    <col min="13743" max="13745" width="14.5703125" style="86" bestFit="1" customWidth="1"/>
    <col min="13746" max="13748" width="11" style="86" customWidth="1"/>
    <col min="13749" max="13751" width="14.5703125" style="86" customWidth="1"/>
    <col min="13752" max="13754" width="15.28515625" style="86" customWidth="1"/>
    <col min="13755" max="13755" width="15.5703125" style="86"/>
    <col min="13756" max="13756" width="44.5703125" style="86" customWidth="1"/>
    <col min="13757" max="13757" width="13.85546875" style="86" customWidth="1"/>
    <col min="13758" max="13758" width="10.85546875" style="86" customWidth="1"/>
    <col min="13759" max="13759" width="14.5703125" style="86" customWidth="1"/>
    <col min="13760" max="13760" width="11" style="86" customWidth="1"/>
    <col min="13761" max="13761" width="10.85546875" style="86" customWidth="1"/>
    <col min="13762" max="13762" width="14.5703125" style="86" customWidth="1"/>
    <col min="13763" max="13764" width="15.5703125" style="86" customWidth="1"/>
    <col min="13765" max="13765" width="17.7109375" style="86" customWidth="1"/>
    <col min="13766" max="13991" width="29.28515625" style="86" customWidth="1"/>
    <col min="13992" max="13992" width="42.42578125" style="86" customWidth="1"/>
    <col min="13993" max="13995" width="12.42578125" style="86" customWidth="1"/>
    <col min="13996" max="13998" width="10.85546875" style="86" customWidth="1"/>
    <col min="13999" max="14001" width="14.5703125" style="86" bestFit="1" customWidth="1"/>
    <col min="14002" max="14004" width="11" style="86" customWidth="1"/>
    <col min="14005" max="14007" width="14.5703125" style="86" customWidth="1"/>
    <col min="14008" max="14010" width="15.28515625" style="86" customWidth="1"/>
    <col min="14011" max="14011" width="15.5703125" style="86"/>
    <col min="14012" max="14012" width="44.5703125" style="86" customWidth="1"/>
    <col min="14013" max="14013" width="13.85546875" style="86" customWidth="1"/>
    <col min="14014" max="14014" width="10.85546875" style="86" customWidth="1"/>
    <col min="14015" max="14015" width="14.5703125" style="86" customWidth="1"/>
    <col min="14016" max="14016" width="11" style="86" customWidth="1"/>
    <col min="14017" max="14017" width="10.85546875" style="86" customWidth="1"/>
    <col min="14018" max="14018" width="14.5703125" style="86" customWidth="1"/>
    <col min="14019" max="14020" width="15.5703125" style="86" customWidth="1"/>
    <col min="14021" max="14021" width="17.7109375" style="86" customWidth="1"/>
    <col min="14022" max="14247" width="29.28515625" style="86" customWidth="1"/>
    <col min="14248" max="14248" width="42.42578125" style="86" customWidth="1"/>
    <col min="14249" max="14251" width="12.42578125" style="86" customWidth="1"/>
    <col min="14252" max="14254" width="10.85546875" style="86" customWidth="1"/>
    <col min="14255" max="14257" width="14.5703125" style="86" bestFit="1" customWidth="1"/>
    <col min="14258" max="14260" width="11" style="86" customWidth="1"/>
    <col min="14261" max="14263" width="14.5703125" style="86" customWidth="1"/>
    <col min="14264" max="14266" width="15.28515625" style="86" customWidth="1"/>
    <col min="14267" max="14267" width="15.5703125" style="86"/>
    <col min="14268" max="14268" width="44.5703125" style="86" customWidth="1"/>
    <col min="14269" max="14269" width="13.85546875" style="86" customWidth="1"/>
    <col min="14270" max="14270" width="10.85546875" style="86" customWidth="1"/>
    <col min="14271" max="14271" width="14.5703125" style="86" customWidth="1"/>
    <col min="14272" max="14272" width="11" style="86" customWidth="1"/>
    <col min="14273" max="14273" width="10.85546875" style="86" customWidth="1"/>
    <col min="14274" max="14274" width="14.5703125" style="86" customWidth="1"/>
    <col min="14275" max="14276" width="15.5703125" style="86" customWidth="1"/>
    <col min="14277" max="14277" width="17.7109375" style="86" customWidth="1"/>
    <col min="14278" max="14503" width="29.28515625" style="86" customWidth="1"/>
    <col min="14504" max="14504" width="42.42578125" style="86" customWidth="1"/>
    <col min="14505" max="14507" width="12.42578125" style="86" customWidth="1"/>
    <col min="14508" max="14510" width="10.85546875" style="86" customWidth="1"/>
    <col min="14511" max="14513" width="14.5703125" style="86" bestFit="1" customWidth="1"/>
    <col min="14514" max="14516" width="11" style="86" customWidth="1"/>
    <col min="14517" max="14519" width="14.5703125" style="86" customWidth="1"/>
    <col min="14520" max="14522" width="15.28515625" style="86" customWidth="1"/>
    <col min="14523" max="14523" width="15.5703125" style="86"/>
    <col min="14524" max="14524" width="44.5703125" style="86" customWidth="1"/>
    <col min="14525" max="14525" width="13.85546875" style="86" customWidth="1"/>
    <col min="14526" max="14526" width="10.85546875" style="86" customWidth="1"/>
    <col min="14527" max="14527" width="14.5703125" style="86" customWidth="1"/>
    <col min="14528" max="14528" width="11" style="86" customWidth="1"/>
    <col min="14529" max="14529" width="10.85546875" style="86" customWidth="1"/>
    <col min="14530" max="14530" width="14.5703125" style="86" customWidth="1"/>
    <col min="14531" max="14532" width="15.5703125" style="86" customWidth="1"/>
    <col min="14533" max="14533" width="17.7109375" style="86" customWidth="1"/>
    <col min="14534" max="14759" width="29.28515625" style="86" customWidth="1"/>
    <col min="14760" max="14760" width="42.42578125" style="86" customWidth="1"/>
    <col min="14761" max="14763" width="12.42578125" style="86" customWidth="1"/>
    <col min="14764" max="14766" width="10.85546875" style="86" customWidth="1"/>
    <col min="14767" max="14769" width="14.5703125" style="86" bestFit="1" customWidth="1"/>
    <col min="14770" max="14772" width="11" style="86" customWidth="1"/>
    <col min="14773" max="14775" width="14.5703125" style="86" customWidth="1"/>
    <col min="14776" max="14778" width="15.28515625" style="86" customWidth="1"/>
    <col min="14779" max="14779" width="15.5703125" style="86"/>
    <col min="14780" max="14780" width="44.5703125" style="86" customWidth="1"/>
    <col min="14781" max="14781" width="13.85546875" style="86" customWidth="1"/>
    <col min="14782" max="14782" width="10.85546875" style="86" customWidth="1"/>
    <col min="14783" max="14783" width="14.5703125" style="86" customWidth="1"/>
    <col min="14784" max="14784" width="11" style="86" customWidth="1"/>
    <col min="14785" max="14785" width="10.85546875" style="86" customWidth="1"/>
    <col min="14786" max="14786" width="14.5703125" style="86" customWidth="1"/>
    <col min="14787" max="14788" width="15.5703125" style="86" customWidth="1"/>
    <col min="14789" max="14789" width="17.7109375" style="86" customWidth="1"/>
    <col min="14790" max="15015" width="29.28515625" style="86" customWidth="1"/>
    <col min="15016" max="15016" width="42.42578125" style="86" customWidth="1"/>
    <col min="15017" max="15019" width="12.42578125" style="86" customWidth="1"/>
    <col min="15020" max="15022" width="10.85546875" style="86" customWidth="1"/>
    <col min="15023" max="15025" width="14.5703125" style="86" bestFit="1" customWidth="1"/>
    <col min="15026" max="15028" width="11" style="86" customWidth="1"/>
    <col min="15029" max="15031" width="14.5703125" style="86" customWidth="1"/>
    <col min="15032" max="15034" width="15.28515625" style="86" customWidth="1"/>
    <col min="15035" max="15035" width="15.5703125" style="86"/>
    <col min="15036" max="15036" width="44.5703125" style="86" customWidth="1"/>
    <col min="15037" max="15037" width="13.85546875" style="86" customWidth="1"/>
    <col min="15038" max="15038" width="10.85546875" style="86" customWidth="1"/>
    <col min="15039" max="15039" width="14.5703125" style="86" customWidth="1"/>
    <col min="15040" max="15040" width="11" style="86" customWidth="1"/>
    <col min="15041" max="15041" width="10.85546875" style="86" customWidth="1"/>
    <col min="15042" max="15042" width="14.5703125" style="86" customWidth="1"/>
    <col min="15043" max="15044" width="15.5703125" style="86" customWidth="1"/>
    <col min="15045" max="15045" width="17.7109375" style="86" customWidth="1"/>
    <col min="15046" max="15271" width="29.28515625" style="86" customWidth="1"/>
    <col min="15272" max="15272" width="42.42578125" style="86" customWidth="1"/>
    <col min="15273" max="15275" width="12.42578125" style="86" customWidth="1"/>
    <col min="15276" max="15278" width="10.85546875" style="86" customWidth="1"/>
    <col min="15279" max="15281" width="14.5703125" style="86" bestFit="1" customWidth="1"/>
    <col min="15282" max="15284" width="11" style="86" customWidth="1"/>
    <col min="15285" max="15287" width="14.5703125" style="86" customWidth="1"/>
    <col min="15288" max="15290" width="15.28515625" style="86" customWidth="1"/>
    <col min="15291" max="15291" width="15.5703125" style="86"/>
    <col min="15292" max="15292" width="44.5703125" style="86" customWidth="1"/>
    <col min="15293" max="15293" width="13.85546875" style="86" customWidth="1"/>
    <col min="15294" max="15294" width="10.85546875" style="86" customWidth="1"/>
    <col min="15295" max="15295" width="14.5703125" style="86" customWidth="1"/>
    <col min="15296" max="15296" width="11" style="86" customWidth="1"/>
    <col min="15297" max="15297" width="10.85546875" style="86" customWidth="1"/>
    <col min="15298" max="15298" width="14.5703125" style="86" customWidth="1"/>
    <col min="15299" max="15300" width="15.5703125" style="86" customWidth="1"/>
    <col min="15301" max="15301" width="17.7109375" style="86" customWidth="1"/>
    <col min="15302" max="15527" width="29.28515625" style="86" customWidth="1"/>
    <col min="15528" max="15528" width="42.42578125" style="86" customWidth="1"/>
    <col min="15529" max="15531" width="12.42578125" style="86" customWidth="1"/>
    <col min="15532" max="15534" width="10.85546875" style="86" customWidth="1"/>
    <col min="15535" max="15537" width="14.5703125" style="86" bestFit="1" customWidth="1"/>
    <col min="15538" max="15540" width="11" style="86" customWidth="1"/>
    <col min="15541" max="15543" width="14.5703125" style="86" customWidth="1"/>
    <col min="15544" max="15546" width="15.28515625" style="86" customWidth="1"/>
    <col min="15547" max="15547" width="15.5703125" style="86"/>
    <col min="15548" max="15548" width="44.5703125" style="86" customWidth="1"/>
    <col min="15549" max="15549" width="13.85546875" style="86" customWidth="1"/>
    <col min="15550" max="15550" width="10.85546875" style="86" customWidth="1"/>
    <col min="15551" max="15551" width="14.5703125" style="86" customWidth="1"/>
    <col min="15552" max="15552" width="11" style="86" customWidth="1"/>
    <col min="15553" max="15553" width="10.85546875" style="86" customWidth="1"/>
    <col min="15554" max="15554" width="14.5703125" style="86" customWidth="1"/>
    <col min="15555" max="15556" width="15.5703125" style="86" customWidth="1"/>
    <col min="15557" max="15557" width="17.7109375" style="86" customWidth="1"/>
    <col min="15558" max="15783" width="29.28515625" style="86" customWidth="1"/>
    <col min="15784" max="15784" width="42.42578125" style="86" customWidth="1"/>
    <col min="15785" max="15787" width="12.42578125" style="86" customWidth="1"/>
    <col min="15788" max="15790" width="10.85546875" style="86" customWidth="1"/>
    <col min="15791" max="15793" width="14.5703125" style="86" bestFit="1" customWidth="1"/>
    <col min="15794" max="15796" width="11" style="86" customWidth="1"/>
    <col min="15797" max="15799" width="14.5703125" style="86" customWidth="1"/>
    <col min="15800" max="15802" width="15.28515625" style="86" customWidth="1"/>
    <col min="15803" max="15803" width="15.5703125" style="86"/>
    <col min="15804" max="15804" width="44.5703125" style="86" customWidth="1"/>
    <col min="15805" max="15805" width="13.85546875" style="86" customWidth="1"/>
    <col min="15806" max="15806" width="10.85546875" style="86" customWidth="1"/>
    <col min="15807" max="15807" width="14.5703125" style="86" customWidth="1"/>
    <col min="15808" max="15808" width="11" style="86" customWidth="1"/>
    <col min="15809" max="15809" width="10.85546875" style="86" customWidth="1"/>
    <col min="15810" max="15810" width="14.5703125" style="86" customWidth="1"/>
    <col min="15811" max="15812" width="15.5703125" style="86" customWidth="1"/>
    <col min="15813" max="15813" width="17.7109375" style="86" customWidth="1"/>
    <col min="15814" max="16039" width="29.28515625" style="86" customWidth="1"/>
    <col min="16040" max="16040" width="42.42578125" style="86" customWidth="1"/>
    <col min="16041" max="16043" width="12.42578125" style="86" customWidth="1"/>
    <col min="16044" max="16046" width="10.85546875" style="86" customWidth="1"/>
    <col min="16047" max="16049" width="14.5703125" style="86" bestFit="1" customWidth="1"/>
    <col min="16050" max="16052" width="11" style="86" customWidth="1"/>
    <col min="16053" max="16055" width="14.5703125" style="86" customWidth="1"/>
    <col min="16056" max="16058" width="15.28515625" style="86" customWidth="1"/>
    <col min="16059" max="16059" width="15.5703125" style="86"/>
    <col min="16060" max="16060" width="44.5703125" style="86" customWidth="1"/>
    <col min="16061" max="16061" width="13.85546875" style="86" customWidth="1"/>
    <col min="16062" max="16062" width="10.85546875" style="86" customWidth="1"/>
    <col min="16063" max="16063" width="14.5703125" style="86" customWidth="1"/>
    <col min="16064" max="16064" width="11" style="86" customWidth="1"/>
    <col min="16065" max="16065" width="10.85546875" style="86" customWidth="1"/>
    <col min="16066" max="16066" width="14.5703125" style="86" customWidth="1"/>
    <col min="16067" max="16068" width="15.5703125" style="86" customWidth="1"/>
    <col min="16069" max="16069" width="17.7109375" style="86" customWidth="1"/>
    <col min="16070" max="16295" width="29.28515625" style="86" customWidth="1"/>
    <col min="16296" max="16296" width="42.42578125" style="86" customWidth="1"/>
    <col min="16297" max="16384" width="12.42578125" style="86" customWidth="1"/>
  </cols>
  <sheetData>
    <row r="1" spans="1:187" x14ac:dyDescent="0.25">
      <c r="A1" s="83"/>
    </row>
    <row r="2" spans="1:187" x14ac:dyDescent="0.25">
      <c r="A2" s="87"/>
      <c r="T2" s="88"/>
      <c r="U2" s="88"/>
      <c r="V2" s="88"/>
      <c r="W2" s="88"/>
      <c r="X2" s="88"/>
      <c r="Y2" s="88"/>
      <c r="Z2" s="89"/>
      <c r="AA2" s="89"/>
      <c r="AB2" s="90" t="s">
        <v>91</v>
      </c>
    </row>
    <row r="3" spans="1:187" x14ac:dyDescent="0.25">
      <c r="A3" s="91" t="s">
        <v>92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  <c r="BZ3" s="92"/>
      <c r="CA3" s="92"/>
      <c r="CB3" s="92"/>
      <c r="CC3" s="92"/>
      <c r="CD3" s="92"/>
      <c r="CE3" s="92"/>
      <c r="CF3" s="92"/>
      <c r="CG3" s="92"/>
      <c r="CH3" s="92"/>
      <c r="CI3" s="92"/>
      <c r="CJ3" s="92"/>
      <c r="CK3" s="92"/>
      <c r="CL3" s="92"/>
      <c r="CM3" s="92"/>
      <c r="CN3" s="92"/>
      <c r="CO3" s="92"/>
      <c r="CP3" s="92"/>
      <c r="CQ3" s="92"/>
      <c r="CR3" s="92"/>
      <c r="CS3" s="92"/>
      <c r="CT3" s="92"/>
      <c r="CU3" s="92"/>
      <c r="CV3" s="92"/>
      <c r="CW3" s="92"/>
      <c r="CX3" s="92"/>
      <c r="CY3" s="92"/>
      <c r="CZ3" s="92"/>
      <c r="DA3" s="92"/>
      <c r="DB3" s="92"/>
      <c r="DC3" s="92"/>
      <c r="DD3" s="92"/>
      <c r="DE3" s="92"/>
      <c r="DF3" s="92"/>
      <c r="DG3" s="92"/>
      <c r="DH3" s="92"/>
      <c r="DI3" s="92"/>
      <c r="DJ3" s="92"/>
      <c r="DK3" s="92"/>
      <c r="DL3" s="92"/>
      <c r="DM3" s="92"/>
      <c r="DN3" s="92"/>
      <c r="DO3" s="92"/>
      <c r="DP3" s="92"/>
      <c r="DQ3" s="92"/>
      <c r="DR3" s="92"/>
      <c r="DS3" s="92"/>
      <c r="DT3" s="92"/>
      <c r="DU3" s="92"/>
      <c r="DV3" s="92"/>
      <c r="DW3" s="92"/>
      <c r="DX3" s="92"/>
      <c r="DY3" s="92"/>
      <c r="DZ3" s="92"/>
      <c r="EA3" s="92"/>
      <c r="EB3" s="92"/>
      <c r="EC3" s="92"/>
      <c r="ED3" s="92"/>
      <c r="EE3" s="92"/>
      <c r="EF3" s="92"/>
      <c r="EG3" s="92"/>
      <c r="EH3" s="92"/>
      <c r="EI3" s="92"/>
      <c r="EJ3" s="92"/>
      <c r="EK3" s="92"/>
      <c r="EL3" s="92"/>
      <c r="EM3" s="92"/>
      <c r="EN3" s="92"/>
      <c r="EO3" s="92"/>
      <c r="EP3" s="92"/>
      <c r="EQ3" s="92"/>
      <c r="ER3" s="92"/>
      <c r="ES3" s="92"/>
      <c r="ET3" s="92"/>
      <c r="EU3" s="92"/>
      <c r="EV3" s="92"/>
      <c r="EW3" s="92"/>
      <c r="EX3" s="92"/>
      <c r="EY3" s="92"/>
      <c r="EZ3" s="92"/>
      <c r="FA3" s="92"/>
      <c r="FB3" s="92"/>
      <c r="FC3" s="92"/>
      <c r="FD3" s="92"/>
      <c r="FE3" s="92"/>
      <c r="FF3" s="92"/>
      <c r="FG3" s="92"/>
      <c r="FH3" s="92"/>
      <c r="FI3" s="92"/>
      <c r="FJ3" s="92"/>
      <c r="FK3" s="92"/>
      <c r="FL3" s="92"/>
      <c r="FM3" s="92"/>
      <c r="FN3" s="92"/>
      <c r="FO3" s="92"/>
      <c r="FP3" s="92"/>
      <c r="FQ3" s="92"/>
      <c r="FR3" s="92"/>
      <c r="FS3" s="92"/>
      <c r="FT3" s="92"/>
      <c r="FU3" s="92"/>
      <c r="FV3" s="92"/>
      <c r="FW3" s="92"/>
      <c r="FX3" s="92"/>
      <c r="FY3" s="92"/>
      <c r="FZ3" s="92"/>
      <c r="GA3" s="92"/>
      <c r="GB3" s="92"/>
      <c r="GC3" s="92"/>
      <c r="GD3" s="92"/>
      <c r="GE3" s="92"/>
    </row>
    <row r="4" spans="1:187" s="92" customFormat="1" x14ac:dyDescent="0.25">
      <c r="A4" s="93">
        <v>2022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</row>
    <row r="5" spans="1:187" s="92" customFormat="1" x14ac:dyDescent="0.25">
      <c r="A5" s="94"/>
      <c r="B5" s="91"/>
      <c r="C5" s="91"/>
      <c r="D5" s="91"/>
      <c r="E5" s="95"/>
      <c r="F5" s="95"/>
      <c r="G5" s="95"/>
      <c r="H5" s="95"/>
      <c r="I5" s="95"/>
      <c r="J5" s="96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</row>
    <row r="6" spans="1:187" s="87" customFormat="1" ht="63" x14ac:dyDescent="0.25">
      <c r="A6" s="97" t="s">
        <v>93</v>
      </c>
      <c r="B6" s="98" t="s">
        <v>94</v>
      </c>
      <c r="C6" s="98" t="s">
        <v>94</v>
      </c>
      <c r="D6" s="98" t="s">
        <v>94</v>
      </c>
      <c r="E6" s="99" t="s">
        <v>95</v>
      </c>
      <c r="F6" s="99" t="s">
        <v>95</v>
      </c>
      <c r="G6" s="99" t="s">
        <v>95</v>
      </c>
      <c r="H6" s="99" t="s">
        <v>96</v>
      </c>
      <c r="I6" s="99" t="s">
        <v>96</v>
      </c>
      <c r="J6" s="99" t="s">
        <v>96</v>
      </c>
      <c r="K6" s="99" t="s">
        <v>97</v>
      </c>
      <c r="L6" s="99" t="s">
        <v>97</v>
      </c>
      <c r="M6" s="99" t="s">
        <v>97</v>
      </c>
      <c r="N6" s="99" t="s">
        <v>98</v>
      </c>
      <c r="O6" s="99" t="s">
        <v>98</v>
      </c>
      <c r="P6" s="99" t="s">
        <v>98</v>
      </c>
      <c r="Q6" s="99" t="s">
        <v>99</v>
      </c>
      <c r="R6" s="99" t="s">
        <v>99</v>
      </c>
      <c r="S6" s="99" t="s">
        <v>99</v>
      </c>
      <c r="T6" s="99" t="s">
        <v>100</v>
      </c>
      <c r="U6" s="99" t="s">
        <v>100</v>
      </c>
      <c r="V6" s="99" t="s">
        <v>100</v>
      </c>
      <c r="W6" s="99" t="s">
        <v>101</v>
      </c>
      <c r="X6" s="99" t="s">
        <v>101</v>
      </c>
      <c r="Y6" s="99" t="s">
        <v>101</v>
      </c>
      <c r="Z6" s="99" t="s">
        <v>102</v>
      </c>
      <c r="AA6" s="99" t="s">
        <v>102</v>
      </c>
      <c r="AB6" s="99" t="s">
        <v>102</v>
      </c>
    </row>
    <row r="7" spans="1:187" s="87" customFormat="1" x14ac:dyDescent="0.25">
      <c r="A7" s="100"/>
      <c r="B7" s="101" t="s">
        <v>103</v>
      </c>
      <c r="C7" s="101" t="s">
        <v>104</v>
      </c>
      <c r="D7" s="101" t="s">
        <v>105</v>
      </c>
      <c r="E7" s="101" t="s">
        <v>103</v>
      </c>
      <c r="F7" s="101" t="s">
        <v>104</v>
      </c>
      <c r="G7" s="101" t="s">
        <v>105</v>
      </c>
      <c r="H7" s="101" t="s">
        <v>103</v>
      </c>
      <c r="I7" s="101" t="s">
        <v>104</v>
      </c>
      <c r="J7" s="101" t="s">
        <v>105</v>
      </c>
      <c r="K7" s="101" t="s">
        <v>103</v>
      </c>
      <c r="L7" s="101" t="s">
        <v>104</v>
      </c>
      <c r="M7" s="101" t="s">
        <v>105</v>
      </c>
      <c r="N7" s="101" t="s">
        <v>103</v>
      </c>
      <c r="O7" s="101" t="s">
        <v>104</v>
      </c>
      <c r="P7" s="101" t="s">
        <v>105</v>
      </c>
      <c r="Q7" s="101" t="s">
        <v>103</v>
      </c>
      <c r="R7" s="101" t="s">
        <v>104</v>
      </c>
      <c r="S7" s="101" t="s">
        <v>105</v>
      </c>
      <c r="T7" s="101" t="s">
        <v>103</v>
      </c>
      <c r="U7" s="101" t="s">
        <v>104</v>
      </c>
      <c r="V7" s="101" t="s">
        <v>105</v>
      </c>
      <c r="W7" s="101" t="s">
        <v>103</v>
      </c>
      <c r="X7" s="101" t="s">
        <v>104</v>
      </c>
      <c r="Y7" s="101" t="s">
        <v>105</v>
      </c>
      <c r="Z7" s="101" t="s">
        <v>103</v>
      </c>
      <c r="AA7" s="101" t="s">
        <v>104</v>
      </c>
      <c r="AB7" s="101" t="s">
        <v>105</v>
      </c>
    </row>
    <row r="8" spans="1:187" s="104" customFormat="1" x14ac:dyDescent="0.25">
      <c r="A8" s="102" t="s">
        <v>82</v>
      </c>
      <c r="B8" s="103">
        <f t="shared" ref="B8:D74" si="0">E8+H8+K8+N8+Q8+T8+W8+Z8</f>
        <v>51287176</v>
      </c>
      <c r="C8" s="103">
        <f t="shared" si="0"/>
        <v>51472200</v>
      </c>
      <c r="D8" s="103">
        <f t="shared" si="0"/>
        <v>185024</v>
      </c>
      <c r="E8" s="103">
        <f>SUM(E9,E82,E255,E266,E270)</f>
        <v>2978900</v>
      </c>
      <c r="F8" s="103">
        <f>SUM(F9,F82,F255,F266,F270)</f>
        <v>2978900</v>
      </c>
      <c r="G8" s="103">
        <f>F8-E8</f>
        <v>0</v>
      </c>
      <c r="H8" s="103">
        <f t="shared" ref="H8:I8" si="1">SUM(H9,H82,H255,H266,H270)</f>
        <v>1123772</v>
      </c>
      <c r="I8" s="103">
        <f t="shared" si="1"/>
        <v>1123772</v>
      </c>
      <c r="J8" s="103">
        <f t="shared" ref="J8" si="2">I8-H8</f>
        <v>0</v>
      </c>
      <c r="K8" s="103">
        <f t="shared" ref="K8:L8" si="3">SUM(K9,K82,K255,K266,K270)</f>
        <v>6394565</v>
      </c>
      <c r="L8" s="103">
        <f t="shared" si="3"/>
        <v>6485202</v>
      </c>
      <c r="M8" s="103">
        <f t="shared" ref="M8" si="4">L8-K8</f>
        <v>90637</v>
      </c>
      <c r="N8" s="103">
        <f t="shared" ref="N8:O8" si="5">SUM(N9,N82,N255,N266,N270)</f>
        <v>25228027</v>
      </c>
      <c r="O8" s="103">
        <f t="shared" si="5"/>
        <v>25228027</v>
      </c>
      <c r="P8" s="103">
        <f t="shared" ref="P8" si="6">O8-N8</f>
        <v>0</v>
      </c>
      <c r="Q8" s="103">
        <f t="shared" ref="Q8:R8" si="7">SUM(Q9,Q82,Q255,Q266,Q270)</f>
        <v>1855485</v>
      </c>
      <c r="R8" s="103">
        <f t="shared" si="7"/>
        <v>1944391</v>
      </c>
      <c r="S8" s="103">
        <f t="shared" ref="S8" si="8">R8-Q8</f>
        <v>88906</v>
      </c>
      <c r="T8" s="103">
        <f t="shared" ref="T8:U8" si="9">SUM(T9,T82,T255,T266,T270)</f>
        <v>7509932</v>
      </c>
      <c r="U8" s="103">
        <f t="shared" si="9"/>
        <v>7509932</v>
      </c>
      <c r="V8" s="103">
        <f t="shared" ref="V8" si="10">U8-T8</f>
        <v>0</v>
      </c>
      <c r="W8" s="103">
        <f t="shared" ref="W8:X8" si="11">SUM(W9,W82,W255,W266,W270)</f>
        <v>299953</v>
      </c>
      <c r="X8" s="103">
        <f t="shared" si="11"/>
        <v>305434</v>
      </c>
      <c r="Y8" s="103">
        <f t="shared" ref="Y8" si="12">X8-W8</f>
        <v>5481</v>
      </c>
      <c r="Z8" s="103">
        <f t="shared" ref="Z8:AA8" si="13">SUM(Z9,Z82,Z255,Z266,Z270)</f>
        <v>5896542</v>
      </c>
      <c r="AA8" s="103">
        <f t="shared" si="13"/>
        <v>5896542</v>
      </c>
      <c r="AB8" s="103">
        <f t="shared" ref="AB8" si="14">AA8-Z8</f>
        <v>0</v>
      </c>
    </row>
    <row r="9" spans="1:187" s="104" customFormat="1" x14ac:dyDescent="0.25">
      <c r="A9" s="105" t="s">
        <v>106</v>
      </c>
      <c r="B9" s="106">
        <f t="shared" si="0"/>
        <v>27518767</v>
      </c>
      <c r="C9" s="106">
        <f t="shared" si="0"/>
        <v>27548947</v>
      </c>
      <c r="D9" s="106">
        <f t="shared" si="0"/>
        <v>30180</v>
      </c>
      <c r="E9" s="106">
        <f>SUM(E10,E22,E36,E47,E68,E79,E42,E55)</f>
        <v>1109620</v>
      </c>
      <c r="F9" s="106">
        <f>SUM(F10,F22,F36,F47,F68,F79,F42,F55)</f>
        <v>1109620</v>
      </c>
      <c r="G9" s="106">
        <f t="shared" ref="G9:G75" si="15">F9-E9</f>
        <v>0</v>
      </c>
      <c r="H9" s="106">
        <f>SUM(H10,H22,H36,H47,H68,H79,H42,H55)</f>
        <v>1092436</v>
      </c>
      <c r="I9" s="106">
        <f>SUM(I10,I22,I36,I47,I68,I79,I42,I55)</f>
        <v>1092436</v>
      </c>
      <c r="J9" s="106">
        <f t="shared" ref="J9:J75" si="16">I9-H9</f>
        <v>0</v>
      </c>
      <c r="K9" s="106">
        <f>SUM(K10,K22,K36,K47,K68,K79,K42,K55)</f>
        <v>5289631</v>
      </c>
      <c r="L9" s="106">
        <f>SUM(L10,L22,L36,L47,L68,L79,L42,L55)</f>
        <v>5319811</v>
      </c>
      <c r="M9" s="106">
        <f t="shared" ref="M9:M75" si="17">L9-K9</f>
        <v>30180</v>
      </c>
      <c r="N9" s="106">
        <f>SUM(N10,N22,N36,N47,N68,N79,N42,N55)</f>
        <v>13873759</v>
      </c>
      <c r="O9" s="106">
        <f>SUM(O10,O22,O36,O47,O68,O79,O42,O55)</f>
        <v>13873759</v>
      </c>
      <c r="P9" s="106">
        <f t="shared" ref="P9:P75" si="18">O9-N9</f>
        <v>0</v>
      </c>
      <c r="Q9" s="106">
        <f>SUM(Q10,Q22,Q36,Q47,Q68,Q79,Q42,Q55)</f>
        <v>1266130</v>
      </c>
      <c r="R9" s="106">
        <f>SUM(R10,R22,R36,R47,R68,R79,R42,R55)</f>
        <v>1266130</v>
      </c>
      <c r="S9" s="106">
        <f t="shared" ref="S9:S75" si="19">R9-Q9</f>
        <v>0</v>
      </c>
      <c r="T9" s="106">
        <f>SUM(T10,T22,T36,T47,T68,T79,T42,T55)</f>
        <v>2485240</v>
      </c>
      <c r="U9" s="106">
        <f>SUM(U10,U22,U36,U47,U68,U79,U42,U55)</f>
        <v>2485240</v>
      </c>
      <c r="V9" s="106">
        <f t="shared" ref="V9:V75" si="20">U9-T9</f>
        <v>0</v>
      </c>
      <c r="W9" s="106">
        <f>SUM(W10,W22,W36,W47,W68,W79,W42,W55)</f>
        <v>299953</v>
      </c>
      <c r="X9" s="106">
        <f>SUM(X10,X22,X36,X47,X68,X79,X42,X55)</f>
        <v>299953</v>
      </c>
      <c r="Y9" s="106">
        <f t="shared" ref="Y9:Y75" si="21">X9-W9</f>
        <v>0</v>
      </c>
      <c r="Z9" s="106">
        <f>SUM(Z10,Z22,Z36,Z47,Z68,Z79,Z42,Z55)</f>
        <v>2101998</v>
      </c>
      <c r="AA9" s="106">
        <f>SUM(AA10,AA22,AA36,AA47,AA68,AA79,AA42,AA55)</f>
        <v>2101998</v>
      </c>
      <c r="AB9" s="106">
        <f t="shared" ref="AB9:AB75" si="22">AA9-Z9</f>
        <v>0</v>
      </c>
    </row>
    <row r="10" spans="1:187" s="107" customFormat="1" x14ac:dyDescent="0.25">
      <c r="A10" s="105" t="s">
        <v>107</v>
      </c>
      <c r="B10" s="106">
        <f t="shared" si="0"/>
        <v>466619</v>
      </c>
      <c r="C10" s="106">
        <f t="shared" si="0"/>
        <v>474619</v>
      </c>
      <c r="D10" s="106">
        <f t="shared" si="0"/>
        <v>8000</v>
      </c>
      <c r="E10" s="106">
        <f t="shared" ref="E10:AA10" si="23">SUM(E11)</f>
        <v>273200</v>
      </c>
      <c r="F10" s="106">
        <f t="shared" si="23"/>
        <v>273200</v>
      </c>
      <c r="G10" s="106">
        <f t="shared" si="15"/>
        <v>0</v>
      </c>
      <c r="H10" s="106">
        <f t="shared" si="23"/>
        <v>131001</v>
      </c>
      <c r="I10" s="106">
        <f t="shared" si="23"/>
        <v>131001</v>
      </c>
      <c r="J10" s="106">
        <f t="shared" si="16"/>
        <v>0</v>
      </c>
      <c r="K10" s="106">
        <f t="shared" si="23"/>
        <v>62418</v>
      </c>
      <c r="L10" s="106">
        <f t="shared" si="23"/>
        <v>70418</v>
      </c>
      <c r="M10" s="106">
        <f t="shared" si="17"/>
        <v>8000</v>
      </c>
      <c r="N10" s="106">
        <f t="shared" si="23"/>
        <v>0</v>
      </c>
      <c r="O10" s="106">
        <f t="shared" si="23"/>
        <v>0</v>
      </c>
      <c r="P10" s="106">
        <f t="shared" si="18"/>
        <v>0</v>
      </c>
      <c r="Q10" s="106">
        <f t="shared" si="23"/>
        <v>0</v>
      </c>
      <c r="R10" s="106">
        <f t="shared" si="23"/>
        <v>0</v>
      </c>
      <c r="S10" s="106">
        <f t="shared" si="19"/>
        <v>0</v>
      </c>
      <c r="T10" s="106">
        <f t="shared" si="23"/>
        <v>0</v>
      </c>
      <c r="U10" s="106">
        <f t="shared" si="23"/>
        <v>0</v>
      </c>
      <c r="V10" s="106">
        <f t="shared" si="20"/>
        <v>0</v>
      </c>
      <c r="W10" s="106">
        <f t="shared" si="23"/>
        <v>0</v>
      </c>
      <c r="X10" s="106">
        <f t="shared" si="23"/>
        <v>0</v>
      </c>
      <c r="Y10" s="106">
        <f t="shared" si="21"/>
        <v>0</v>
      </c>
      <c r="Z10" s="106">
        <f t="shared" si="23"/>
        <v>0</v>
      </c>
      <c r="AA10" s="106">
        <f t="shared" si="23"/>
        <v>0</v>
      </c>
      <c r="AB10" s="106">
        <f t="shared" si="22"/>
        <v>0</v>
      </c>
    </row>
    <row r="11" spans="1:187" s="104" customFormat="1" x14ac:dyDescent="0.25">
      <c r="A11" s="105" t="s">
        <v>108</v>
      </c>
      <c r="B11" s="108">
        <f t="shared" si="0"/>
        <v>466619</v>
      </c>
      <c r="C11" s="108">
        <f t="shared" si="0"/>
        <v>474619</v>
      </c>
      <c r="D11" s="108">
        <f t="shared" si="0"/>
        <v>8000</v>
      </c>
      <c r="E11" s="108">
        <f>SUM(E12:E21)</f>
        <v>273200</v>
      </c>
      <c r="F11" s="108">
        <f>SUM(F12:F21)</f>
        <v>273200</v>
      </c>
      <c r="G11" s="108">
        <f t="shared" si="15"/>
        <v>0</v>
      </c>
      <c r="H11" s="108">
        <f>SUM(H12:H21)</f>
        <v>131001</v>
      </c>
      <c r="I11" s="108">
        <f>SUM(I12:I21)</f>
        <v>131001</v>
      </c>
      <c r="J11" s="108">
        <f t="shared" si="16"/>
        <v>0</v>
      </c>
      <c r="K11" s="108">
        <f>SUM(K12:K21)</f>
        <v>62418</v>
      </c>
      <c r="L11" s="108">
        <f>SUM(L12:L21)</f>
        <v>70418</v>
      </c>
      <c r="M11" s="108">
        <f t="shared" si="17"/>
        <v>8000</v>
      </c>
      <c r="N11" s="108">
        <f>SUM(N12:N21)</f>
        <v>0</v>
      </c>
      <c r="O11" s="108">
        <f>SUM(O12:O21)</f>
        <v>0</v>
      </c>
      <c r="P11" s="108">
        <f t="shared" si="18"/>
        <v>0</v>
      </c>
      <c r="Q11" s="108">
        <f>SUM(Q12:Q21)</f>
        <v>0</v>
      </c>
      <c r="R11" s="108">
        <f>SUM(R12:R21)</f>
        <v>0</v>
      </c>
      <c r="S11" s="108">
        <f t="shared" si="19"/>
        <v>0</v>
      </c>
      <c r="T11" s="108">
        <f>SUM(T12:T21)</f>
        <v>0</v>
      </c>
      <c r="U11" s="108">
        <f>SUM(U12:U21)</f>
        <v>0</v>
      </c>
      <c r="V11" s="108">
        <f t="shared" si="20"/>
        <v>0</v>
      </c>
      <c r="W11" s="108">
        <f>SUM(W12:W21)</f>
        <v>0</v>
      </c>
      <c r="X11" s="108">
        <f>SUM(X12:X21)</f>
        <v>0</v>
      </c>
      <c r="Y11" s="108">
        <f t="shared" si="21"/>
        <v>0</v>
      </c>
      <c r="Z11" s="108">
        <f>SUM(Z12:Z21)</f>
        <v>0</v>
      </c>
      <c r="AA11" s="108">
        <f>SUM(AA12:AA21)</f>
        <v>0</v>
      </c>
      <c r="AB11" s="108">
        <f t="shared" si="22"/>
        <v>0</v>
      </c>
    </row>
    <row r="12" spans="1:187" s="107" customFormat="1" ht="31.5" x14ac:dyDescent="0.25">
      <c r="A12" s="109" t="s">
        <v>109</v>
      </c>
      <c r="B12" s="110">
        <f t="shared" si="0"/>
        <v>8616</v>
      </c>
      <c r="C12" s="110">
        <f t="shared" si="0"/>
        <v>8616</v>
      </c>
      <c r="D12" s="110">
        <f t="shared" si="0"/>
        <v>0</v>
      </c>
      <c r="E12" s="110">
        <v>0</v>
      </c>
      <c r="F12" s="110">
        <v>0</v>
      </c>
      <c r="G12" s="110">
        <f t="shared" si="15"/>
        <v>0</v>
      </c>
      <c r="H12" s="110">
        <v>0</v>
      </c>
      <c r="I12" s="110">
        <v>0</v>
      </c>
      <c r="J12" s="110">
        <f t="shared" si="16"/>
        <v>0</v>
      </c>
      <c r="K12" s="110">
        <v>8616</v>
      </c>
      <c r="L12" s="110">
        <v>8616</v>
      </c>
      <c r="M12" s="110">
        <f t="shared" si="17"/>
        <v>0</v>
      </c>
      <c r="N12" s="110"/>
      <c r="O12" s="110"/>
      <c r="P12" s="110">
        <f t="shared" si="18"/>
        <v>0</v>
      </c>
      <c r="Q12" s="110"/>
      <c r="R12" s="110"/>
      <c r="S12" s="110">
        <f t="shared" si="19"/>
        <v>0</v>
      </c>
      <c r="T12" s="110"/>
      <c r="U12" s="110"/>
      <c r="V12" s="110">
        <f t="shared" si="20"/>
        <v>0</v>
      </c>
      <c r="W12" s="110"/>
      <c r="X12" s="110"/>
      <c r="Y12" s="110">
        <f t="shared" si="21"/>
        <v>0</v>
      </c>
      <c r="Z12" s="110"/>
      <c r="AA12" s="110"/>
      <c r="AB12" s="110">
        <f t="shared" si="22"/>
        <v>0</v>
      </c>
    </row>
    <row r="13" spans="1:187" s="107" customFormat="1" ht="31.5" x14ac:dyDescent="0.25">
      <c r="A13" s="109" t="s">
        <v>110</v>
      </c>
      <c r="B13" s="110">
        <f t="shared" si="0"/>
        <v>3548</v>
      </c>
      <c r="C13" s="110">
        <f t="shared" si="0"/>
        <v>3548</v>
      </c>
      <c r="D13" s="110">
        <f t="shared" si="0"/>
        <v>0</v>
      </c>
      <c r="E13" s="110">
        <v>0</v>
      </c>
      <c r="F13" s="110">
        <v>0</v>
      </c>
      <c r="G13" s="110">
        <f t="shared" si="15"/>
        <v>0</v>
      </c>
      <c r="H13" s="110">
        <v>0</v>
      </c>
      <c r="I13" s="110">
        <v>0</v>
      </c>
      <c r="J13" s="110">
        <f t="shared" si="16"/>
        <v>0</v>
      </c>
      <c r="K13" s="110">
        <v>3548</v>
      </c>
      <c r="L13" s="110">
        <v>3548</v>
      </c>
      <c r="M13" s="110">
        <f t="shared" si="17"/>
        <v>0</v>
      </c>
      <c r="N13" s="110"/>
      <c r="O13" s="110"/>
      <c r="P13" s="110">
        <f t="shared" si="18"/>
        <v>0</v>
      </c>
      <c r="Q13" s="110"/>
      <c r="R13" s="110"/>
      <c r="S13" s="110">
        <f t="shared" si="19"/>
        <v>0</v>
      </c>
      <c r="T13" s="110"/>
      <c r="U13" s="110"/>
      <c r="V13" s="110">
        <f t="shared" si="20"/>
        <v>0</v>
      </c>
      <c r="W13" s="110"/>
      <c r="X13" s="110"/>
      <c r="Y13" s="110">
        <f t="shared" si="21"/>
        <v>0</v>
      </c>
      <c r="Z13" s="110"/>
      <c r="AA13" s="110"/>
      <c r="AB13" s="110">
        <f t="shared" si="22"/>
        <v>0</v>
      </c>
    </row>
    <row r="14" spans="1:187" s="107" customFormat="1" ht="31.5" x14ac:dyDescent="0.25">
      <c r="A14" s="109" t="s">
        <v>111</v>
      </c>
      <c r="B14" s="110">
        <f t="shared" si="0"/>
        <v>14706</v>
      </c>
      <c r="C14" s="110">
        <f t="shared" si="0"/>
        <v>14706</v>
      </c>
      <c r="D14" s="110">
        <f t="shared" si="0"/>
        <v>0</v>
      </c>
      <c r="E14" s="110">
        <v>0</v>
      </c>
      <c r="F14" s="110">
        <v>0</v>
      </c>
      <c r="G14" s="110">
        <f t="shared" si="15"/>
        <v>0</v>
      </c>
      <c r="H14" s="110">
        <v>0</v>
      </c>
      <c r="I14" s="110">
        <v>0</v>
      </c>
      <c r="J14" s="110">
        <f t="shared" si="16"/>
        <v>0</v>
      </c>
      <c r="K14" s="110">
        <v>14706</v>
      </c>
      <c r="L14" s="110">
        <v>14706</v>
      </c>
      <c r="M14" s="110">
        <f t="shared" si="17"/>
        <v>0</v>
      </c>
      <c r="N14" s="110"/>
      <c r="O14" s="110"/>
      <c r="P14" s="110">
        <f t="shared" si="18"/>
        <v>0</v>
      </c>
      <c r="Q14" s="110"/>
      <c r="R14" s="110"/>
      <c r="S14" s="110">
        <f t="shared" si="19"/>
        <v>0</v>
      </c>
      <c r="T14" s="110"/>
      <c r="U14" s="110"/>
      <c r="V14" s="110">
        <f t="shared" si="20"/>
        <v>0</v>
      </c>
      <c r="W14" s="110"/>
      <c r="X14" s="110"/>
      <c r="Y14" s="110">
        <f t="shared" si="21"/>
        <v>0</v>
      </c>
      <c r="Z14" s="110"/>
      <c r="AA14" s="110"/>
      <c r="AB14" s="110">
        <f t="shared" si="22"/>
        <v>0</v>
      </c>
    </row>
    <row r="15" spans="1:187" s="107" customFormat="1" ht="31.5" x14ac:dyDescent="0.25">
      <c r="A15" s="109" t="s">
        <v>112</v>
      </c>
      <c r="B15" s="110">
        <f t="shared" si="0"/>
        <v>3333</v>
      </c>
      <c r="C15" s="110">
        <f t="shared" si="0"/>
        <v>3333</v>
      </c>
      <c r="D15" s="110">
        <f t="shared" si="0"/>
        <v>0</v>
      </c>
      <c r="E15" s="110">
        <v>0</v>
      </c>
      <c r="F15" s="110">
        <v>0</v>
      </c>
      <c r="G15" s="110">
        <f t="shared" si="15"/>
        <v>0</v>
      </c>
      <c r="H15" s="110">
        <v>0</v>
      </c>
      <c r="I15" s="110">
        <v>0</v>
      </c>
      <c r="J15" s="110">
        <f t="shared" si="16"/>
        <v>0</v>
      </c>
      <c r="K15" s="110">
        <v>3333</v>
      </c>
      <c r="L15" s="110">
        <v>3333</v>
      </c>
      <c r="M15" s="110">
        <f t="shared" si="17"/>
        <v>0</v>
      </c>
      <c r="N15" s="110"/>
      <c r="O15" s="110"/>
      <c r="P15" s="110">
        <f t="shared" si="18"/>
        <v>0</v>
      </c>
      <c r="Q15" s="110"/>
      <c r="R15" s="110"/>
      <c r="S15" s="110">
        <f t="shared" si="19"/>
        <v>0</v>
      </c>
      <c r="T15" s="110"/>
      <c r="U15" s="110"/>
      <c r="V15" s="110">
        <f t="shared" si="20"/>
        <v>0</v>
      </c>
      <c r="W15" s="110"/>
      <c r="X15" s="110"/>
      <c r="Y15" s="110">
        <f t="shared" si="21"/>
        <v>0</v>
      </c>
      <c r="Z15" s="110"/>
      <c r="AA15" s="110"/>
      <c r="AB15" s="110">
        <f t="shared" si="22"/>
        <v>0</v>
      </c>
    </row>
    <row r="16" spans="1:187" s="107" customFormat="1" ht="31.5" x14ac:dyDescent="0.25">
      <c r="A16" s="109" t="s">
        <v>113</v>
      </c>
      <c r="B16" s="110">
        <f t="shared" si="0"/>
        <v>11395</v>
      </c>
      <c r="C16" s="110">
        <f t="shared" si="0"/>
        <v>11395</v>
      </c>
      <c r="D16" s="110">
        <f t="shared" si="0"/>
        <v>0</v>
      </c>
      <c r="E16" s="110">
        <v>0</v>
      </c>
      <c r="F16" s="110">
        <v>0</v>
      </c>
      <c r="G16" s="110">
        <f t="shared" si="15"/>
        <v>0</v>
      </c>
      <c r="H16" s="110">
        <v>0</v>
      </c>
      <c r="I16" s="110">
        <v>0</v>
      </c>
      <c r="J16" s="110">
        <f t="shared" si="16"/>
        <v>0</v>
      </c>
      <c r="K16" s="110">
        <v>11395</v>
      </c>
      <c r="L16" s="110">
        <v>11395</v>
      </c>
      <c r="M16" s="110">
        <f t="shared" si="17"/>
        <v>0</v>
      </c>
      <c r="N16" s="110"/>
      <c r="O16" s="110"/>
      <c r="P16" s="110">
        <f t="shared" si="18"/>
        <v>0</v>
      </c>
      <c r="Q16" s="110"/>
      <c r="R16" s="110"/>
      <c r="S16" s="110">
        <f t="shared" si="19"/>
        <v>0</v>
      </c>
      <c r="T16" s="110"/>
      <c r="U16" s="110"/>
      <c r="V16" s="110">
        <f t="shared" si="20"/>
        <v>0</v>
      </c>
      <c r="W16" s="110"/>
      <c r="X16" s="110"/>
      <c r="Y16" s="110">
        <f t="shared" si="21"/>
        <v>0</v>
      </c>
      <c r="Z16" s="110"/>
      <c r="AA16" s="110"/>
      <c r="AB16" s="110">
        <f t="shared" si="22"/>
        <v>0</v>
      </c>
    </row>
    <row r="17" spans="1:29" s="107" customFormat="1" ht="31.5" x14ac:dyDescent="0.25">
      <c r="A17" s="109" t="s">
        <v>114</v>
      </c>
      <c r="B17" s="110">
        <f t="shared" si="0"/>
        <v>15820</v>
      </c>
      <c r="C17" s="110">
        <f t="shared" si="0"/>
        <v>23820</v>
      </c>
      <c r="D17" s="110">
        <f t="shared" si="0"/>
        <v>8000</v>
      </c>
      <c r="E17" s="110">
        <v>0</v>
      </c>
      <c r="F17" s="110">
        <v>0</v>
      </c>
      <c r="G17" s="110">
        <f t="shared" si="15"/>
        <v>0</v>
      </c>
      <c r="H17" s="110">
        <v>0</v>
      </c>
      <c r="I17" s="110">
        <v>0</v>
      </c>
      <c r="J17" s="110">
        <f t="shared" si="16"/>
        <v>0</v>
      </c>
      <c r="K17" s="110">
        <v>15820</v>
      </c>
      <c r="L17" s="110">
        <f>15820+8000</f>
        <v>23820</v>
      </c>
      <c r="M17" s="110">
        <f t="shared" si="17"/>
        <v>8000</v>
      </c>
      <c r="N17" s="110"/>
      <c r="O17" s="110"/>
      <c r="P17" s="110">
        <f t="shared" si="18"/>
        <v>0</v>
      </c>
      <c r="Q17" s="110"/>
      <c r="R17" s="110"/>
      <c r="S17" s="110">
        <f t="shared" si="19"/>
        <v>0</v>
      </c>
      <c r="T17" s="110"/>
      <c r="U17" s="110"/>
      <c r="V17" s="110">
        <f t="shared" si="20"/>
        <v>0</v>
      </c>
      <c r="W17" s="110"/>
      <c r="X17" s="110"/>
      <c r="Y17" s="110">
        <f t="shared" si="21"/>
        <v>0</v>
      </c>
      <c r="Z17" s="110"/>
      <c r="AA17" s="110"/>
      <c r="AB17" s="110">
        <f t="shared" si="22"/>
        <v>0</v>
      </c>
    </row>
    <row r="18" spans="1:29" s="107" customFormat="1" ht="31.5" x14ac:dyDescent="0.25">
      <c r="A18" s="109" t="s">
        <v>115</v>
      </c>
      <c r="B18" s="110">
        <f t="shared" si="0"/>
        <v>5000</v>
      </c>
      <c r="C18" s="110">
        <f t="shared" si="0"/>
        <v>5000</v>
      </c>
      <c r="D18" s="110">
        <f t="shared" si="0"/>
        <v>0</v>
      </c>
      <c r="E18" s="110">
        <v>0</v>
      </c>
      <c r="F18" s="110">
        <v>0</v>
      </c>
      <c r="G18" s="110">
        <f t="shared" si="15"/>
        <v>0</v>
      </c>
      <c r="H18" s="110">
        <v>0</v>
      </c>
      <c r="I18" s="110">
        <v>0</v>
      </c>
      <c r="J18" s="110">
        <f t="shared" si="16"/>
        <v>0</v>
      </c>
      <c r="K18" s="110">
        <v>5000</v>
      </c>
      <c r="L18" s="110">
        <v>5000</v>
      </c>
      <c r="M18" s="110">
        <f t="shared" si="17"/>
        <v>0</v>
      </c>
      <c r="N18" s="110"/>
      <c r="O18" s="110"/>
      <c r="P18" s="110">
        <f t="shared" si="18"/>
        <v>0</v>
      </c>
      <c r="Q18" s="110"/>
      <c r="R18" s="110"/>
      <c r="S18" s="110">
        <f t="shared" si="19"/>
        <v>0</v>
      </c>
      <c r="T18" s="110"/>
      <c r="U18" s="110"/>
      <c r="V18" s="110">
        <f t="shared" si="20"/>
        <v>0</v>
      </c>
      <c r="W18" s="110"/>
      <c r="X18" s="110"/>
      <c r="Y18" s="110">
        <f t="shared" si="21"/>
        <v>0</v>
      </c>
      <c r="Z18" s="110"/>
      <c r="AA18" s="110"/>
      <c r="AB18" s="110">
        <f t="shared" si="22"/>
        <v>0</v>
      </c>
    </row>
    <row r="19" spans="1:29" s="107" customFormat="1" ht="63" x14ac:dyDescent="0.25">
      <c r="A19" s="109" t="s">
        <v>116</v>
      </c>
      <c r="B19" s="110">
        <f t="shared" si="0"/>
        <v>219200</v>
      </c>
      <c r="C19" s="110">
        <f t="shared" si="0"/>
        <v>219200</v>
      </c>
      <c r="D19" s="110">
        <f t="shared" si="0"/>
        <v>0</v>
      </c>
      <c r="E19" s="110">
        <f>13200+200000+3000+3000</f>
        <v>219200</v>
      </c>
      <c r="F19" s="110">
        <f>13200+200000+3000+3000</f>
        <v>219200</v>
      </c>
      <c r="G19" s="110">
        <f t="shared" si="15"/>
        <v>0</v>
      </c>
      <c r="H19" s="110"/>
      <c r="I19" s="110"/>
      <c r="J19" s="110">
        <f t="shared" si="16"/>
        <v>0</v>
      </c>
      <c r="K19" s="110"/>
      <c r="L19" s="110"/>
      <c r="M19" s="110">
        <f t="shared" si="17"/>
        <v>0</v>
      </c>
      <c r="N19" s="110"/>
      <c r="O19" s="110"/>
      <c r="P19" s="110">
        <f t="shared" si="18"/>
        <v>0</v>
      </c>
      <c r="Q19" s="110"/>
      <c r="R19" s="110"/>
      <c r="S19" s="110">
        <f t="shared" si="19"/>
        <v>0</v>
      </c>
      <c r="T19" s="110"/>
      <c r="U19" s="110"/>
      <c r="V19" s="110">
        <f t="shared" si="20"/>
        <v>0</v>
      </c>
      <c r="W19" s="110"/>
      <c r="X19" s="110"/>
      <c r="Y19" s="110">
        <f t="shared" si="21"/>
        <v>0</v>
      </c>
      <c r="Z19" s="110"/>
      <c r="AA19" s="110"/>
      <c r="AB19" s="110">
        <f t="shared" si="22"/>
        <v>0</v>
      </c>
    </row>
    <row r="20" spans="1:29" s="107" customFormat="1" ht="31.5" x14ac:dyDescent="0.25">
      <c r="A20" s="109" t="s">
        <v>117</v>
      </c>
      <c r="B20" s="110">
        <f t="shared" si="0"/>
        <v>54000</v>
      </c>
      <c r="C20" s="110">
        <f t="shared" si="0"/>
        <v>54000</v>
      </c>
      <c r="D20" s="110">
        <f t="shared" si="0"/>
        <v>0</v>
      </c>
      <c r="E20" s="110">
        <v>54000</v>
      </c>
      <c r="F20" s="110">
        <v>54000</v>
      </c>
      <c r="G20" s="110">
        <f t="shared" si="15"/>
        <v>0</v>
      </c>
      <c r="H20" s="110"/>
      <c r="I20" s="110"/>
      <c r="J20" s="110">
        <f t="shared" si="16"/>
        <v>0</v>
      </c>
      <c r="K20" s="110"/>
      <c r="L20" s="110"/>
      <c r="M20" s="110">
        <f t="shared" si="17"/>
        <v>0</v>
      </c>
      <c r="N20" s="110"/>
      <c r="O20" s="110"/>
      <c r="P20" s="110">
        <f t="shared" si="18"/>
        <v>0</v>
      </c>
      <c r="Q20" s="110"/>
      <c r="R20" s="110"/>
      <c r="S20" s="110">
        <f t="shared" si="19"/>
        <v>0</v>
      </c>
      <c r="T20" s="110"/>
      <c r="U20" s="110"/>
      <c r="V20" s="110">
        <f t="shared" si="20"/>
        <v>0</v>
      </c>
      <c r="W20" s="110"/>
      <c r="X20" s="110"/>
      <c r="Y20" s="110">
        <f t="shared" si="21"/>
        <v>0</v>
      </c>
      <c r="Z20" s="110"/>
      <c r="AA20" s="110"/>
      <c r="AB20" s="110">
        <f t="shared" si="22"/>
        <v>0</v>
      </c>
    </row>
    <row r="21" spans="1:29" s="107" customFormat="1" ht="31.5" x14ac:dyDescent="0.25">
      <c r="A21" s="109" t="s">
        <v>118</v>
      </c>
      <c r="B21" s="110">
        <f t="shared" si="0"/>
        <v>131001</v>
      </c>
      <c r="C21" s="110">
        <f t="shared" si="0"/>
        <v>131001</v>
      </c>
      <c r="D21" s="110">
        <f t="shared" si="0"/>
        <v>0</v>
      </c>
      <c r="E21" s="110"/>
      <c r="F21" s="110"/>
      <c r="G21" s="110">
        <f t="shared" si="15"/>
        <v>0</v>
      </c>
      <c r="H21" s="110">
        <f>47490+70572+12939</f>
        <v>131001</v>
      </c>
      <c r="I21" s="110">
        <f>47490+70572+12939</f>
        <v>131001</v>
      </c>
      <c r="J21" s="110">
        <f t="shared" si="16"/>
        <v>0</v>
      </c>
      <c r="K21" s="110"/>
      <c r="L21" s="110"/>
      <c r="M21" s="110">
        <f t="shared" si="17"/>
        <v>0</v>
      </c>
      <c r="N21" s="110"/>
      <c r="O21" s="110"/>
      <c r="P21" s="110">
        <f t="shared" si="18"/>
        <v>0</v>
      </c>
      <c r="Q21" s="110"/>
      <c r="R21" s="110"/>
      <c r="S21" s="110">
        <f t="shared" si="19"/>
        <v>0</v>
      </c>
      <c r="T21" s="110"/>
      <c r="U21" s="110"/>
      <c r="V21" s="110">
        <f t="shared" si="20"/>
        <v>0</v>
      </c>
      <c r="W21" s="110"/>
      <c r="X21" s="110"/>
      <c r="Y21" s="110">
        <f t="shared" si="21"/>
        <v>0</v>
      </c>
      <c r="Z21" s="110"/>
      <c r="AA21" s="110"/>
      <c r="AB21" s="110">
        <f t="shared" si="22"/>
        <v>0</v>
      </c>
    </row>
    <row r="22" spans="1:29" s="104" customFormat="1" x14ac:dyDescent="0.25">
      <c r="A22" s="111" t="s">
        <v>119</v>
      </c>
      <c r="B22" s="108">
        <f t="shared" si="0"/>
        <v>530403</v>
      </c>
      <c r="C22" s="108">
        <f t="shared" si="0"/>
        <v>530403</v>
      </c>
      <c r="D22" s="108">
        <f t="shared" si="0"/>
        <v>0</v>
      </c>
      <c r="E22" s="108">
        <f t="shared" ref="E22:AA22" si="24">SUM(E23)</f>
        <v>0</v>
      </c>
      <c r="F22" s="108">
        <f t="shared" si="24"/>
        <v>0</v>
      </c>
      <c r="G22" s="108">
        <f t="shared" si="15"/>
        <v>0</v>
      </c>
      <c r="H22" s="108">
        <f t="shared" si="24"/>
        <v>0</v>
      </c>
      <c r="I22" s="108">
        <f t="shared" si="24"/>
        <v>0</v>
      </c>
      <c r="J22" s="108">
        <f t="shared" si="16"/>
        <v>0</v>
      </c>
      <c r="K22" s="108">
        <f t="shared" si="24"/>
        <v>0</v>
      </c>
      <c r="L22" s="108">
        <f t="shared" si="24"/>
        <v>0</v>
      </c>
      <c r="M22" s="108">
        <f t="shared" si="17"/>
        <v>0</v>
      </c>
      <c r="N22" s="108">
        <f t="shared" si="24"/>
        <v>0</v>
      </c>
      <c r="O22" s="108">
        <f t="shared" si="24"/>
        <v>0</v>
      </c>
      <c r="P22" s="108">
        <f t="shared" si="18"/>
        <v>0</v>
      </c>
      <c r="Q22" s="108">
        <f t="shared" si="24"/>
        <v>125580</v>
      </c>
      <c r="R22" s="108">
        <f t="shared" si="24"/>
        <v>125580</v>
      </c>
      <c r="S22" s="108">
        <f t="shared" si="19"/>
        <v>0</v>
      </c>
      <c r="T22" s="108">
        <f t="shared" si="24"/>
        <v>294823</v>
      </c>
      <c r="U22" s="108">
        <f t="shared" si="24"/>
        <v>294823</v>
      </c>
      <c r="V22" s="108">
        <f t="shared" si="20"/>
        <v>0</v>
      </c>
      <c r="W22" s="108">
        <f t="shared" si="24"/>
        <v>0</v>
      </c>
      <c r="X22" s="108">
        <f t="shared" si="24"/>
        <v>0</v>
      </c>
      <c r="Y22" s="108">
        <f t="shared" si="21"/>
        <v>0</v>
      </c>
      <c r="Z22" s="108">
        <f t="shared" si="24"/>
        <v>110000</v>
      </c>
      <c r="AA22" s="108">
        <f t="shared" si="24"/>
        <v>110000</v>
      </c>
      <c r="AB22" s="108">
        <f t="shared" si="22"/>
        <v>0</v>
      </c>
    </row>
    <row r="23" spans="1:29" s="104" customFormat="1" x14ac:dyDescent="0.25">
      <c r="A23" s="105" t="s">
        <v>108</v>
      </c>
      <c r="B23" s="108">
        <f t="shared" si="0"/>
        <v>530403</v>
      </c>
      <c r="C23" s="108">
        <f t="shared" si="0"/>
        <v>530403</v>
      </c>
      <c r="D23" s="108">
        <f t="shared" si="0"/>
        <v>0</v>
      </c>
      <c r="E23" s="108">
        <f t="shared" ref="E23:F23" si="25">SUM(E24:E35)</f>
        <v>0</v>
      </c>
      <c r="F23" s="108">
        <f t="shared" si="25"/>
        <v>0</v>
      </c>
      <c r="G23" s="108">
        <f t="shared" si="15"/>
        <v>0</v>
      </c>
      <c r="H23" s="108">
        <f t="shared" ref="H23:I23" si="26">SUM(H24:H35)</f>
        <v>0</v>
      </c>
      <c r="I23" s="108">
        <f t="shared" si="26"/>
        <v>0</v>
      </c>
      <c r="J23" s="108">
        <f t="shared" si="16"/>
        <v>0</v>
      </c>
      <c r="K23" s="108">
        <f t="shared" ref="K23:L23" si="27">SUM(K24:K35)</f>
        <v>0</v>
      </c>
      <c r="L23" s="108">
        <f t="shared" si="27"/>
        <v>0</v>
      </c>
      <c r="M23" s="108">
        <f t="shared" si="17"/>
        <v>0</v>
      </c>
      <c r="N23" s="108">
        <f t="shared" ref="N23:O23" si="28">SUM(N24:N35)</f>
        <v>0</v>
      </c>
      <c r="O23" s="108">
        <f t="shared" si="28"/>
        <v>0</v>
      </c>
      <c r="P23" s="108">
        <f t="shared" si="18"/>
        <v>0</v>
      </c>
      <c r="Q23" s="108">
        <f t="shared" ref="Q23:R23" si="29">SUM(Q24:Q35)</f>
        <v>125580</v>
      </c>
      <c r="R23" s="108">
        <f t="shared" si="29"/>
        <v>125580</v>
      </c>
      <c r="S23" s="108">
        <f t="shared" si="19"/>
        <v>0</v>
      </c>
      <c r="T23" s="108">
        <f t="shared" ref="T23:U23" si="30">SUM(T24:T35)</f>
        <v>294823</v>
      </c>
      <c r="U23" s="108">
        <f t="shared" si="30"/>
        <v>294823</v>
      </c>
      <c r="V23" s="108">
        <f t="shared" si="20"/>
        <v>0</v>
      </c>
      <c r="W23" s="108">
        <f t="shared" ref="W23:X23" si="31">SUM(W24:W35)</f>
        <v>0</v>
      </c>
      <c r="X23" s="108">
        <f t="shared" si="31"/>
        <v>0</v>
      </c>
      <c r="Y23" s="108">
        <f t="shared" si="21"/>
        <v>0</v>
      </c>
      <c r="Z23" s="108">
        <f t="shared" ref="Z23:AA23" si="32">SUM(Z24:Z35)</f>
        <v>110000</v>
      </c>
      <c r="AA23" s="108">
        <f t="shared" si="32"/>
        <v>110000</v>
      </c>
      <c r="AB23" s="108">
        <f t="shared" si="22"/>
        <v>0</v>
      </c>
    </row>
    <row r="24" spans="1:29" s="107" customFormat="1" x14ac:dyDescent="0.25">
      <c r="A24" s="112" t="s">
        <v>120</v>
      </c>
      <c r="B24" s="113">
        <f t="shared" si="0"/>
        <v>110000</v>
      </c>
      <c r="C24" s="113">
        <f t="shared" si="0"/>
        <v>110000</v>
      </c>
      <c r="D24" s="113">
        <f t="shared" si="0"/>
        <v>0</v>
      </c>
      <c r="E24" s="113">
        <v>0</v>
      </c>
      <c r="F24" s="113">
        <v>0</v>
      </c>
      <c r="G24" s="113">
        <f t="shared" si="15"/>
        <v>0</v>
      </c>
      <c r="H24" s="113">
        <v>0</v>
      </c>
      <c r="I24" s="113">
        <v>0</v>
      </c>
      <c r="J24" s="113">
        <f t="shared" si="16"/>
        <v>0</v>
      </c>
      <c r="K24" s="113">
        <v>0</v>
      </c>
      <c r="L24" s="113">
        <v>0</v>
      </c>
      <c r="M24" s="113">
        <f t="shared" si="17"/>
        <v>0</v>
      </c>
      <c r="N24" s="113"/>
      <c r="O24" s="113"/>
      <c r="P24" s="113">
        <f t="shared" si="18"/>
        <v>0</v>
      </c>
      <c r="Q24" s="113"/>
      <c r="R24" s="113"/>
      <c r="S24" s="113">
        <f t="shared" si="19"/>
        <v>0</v>
      </c>
      <c r="T24" s="113">
        <v>0</v>
      </c>
      <c r="U24" s="113">
        <v>0</v>
      </c>
      <c r="V24" s="113">
        <f t="shared" si="20"/>
        <v>0</v>
      </c>
      <c r="W24" s="113"/>
      <c r="X24" s="113"/>
      <c r="Y24" s="113">
        <f t="shared" si="21"/>
        <v>0</v>
      </c>
      <c r="Z24" s="113">
        <v>110000</v>
      </c>
      <c r="AA24" s="113">
        <v>110000</v>
      </c>
      <c r="AB24" s="113">
        <f t="shared" si="22"/>
        <v>0</v>
      </c>
    </row>
    <row r="25" spans="1:29" s="107" customFormat="1" x14ac:dyDescent="0.25">
      <c r="A25" s="114" t="s">
        <v>121</v>
      </c>
      <c r="B25" s="113">
        <f t="shared" si="0"/>
        <v>54000</v>
      </c>
      <c r="C25" s="113">
        <f t="shared" si="0"/>
        <v>54000</v>
      </c>
      <c r="D25" s="113">
        <f t="shared" si="0"/>
        <v>0</v>
      </c>
      <c r="E25" s="113">
        <v>0</v>
      </c>
      <c r="F25" s="113">
        <v>0</v>
      </c>
      <c r="G25" s="113">
        <f t="shared" si="15"/>
        <v>0</v>
      </c>
      <c r="H25" s="113">
        <v>0</v>
      </c>
      <c r="I25" s="113">
        <v>0</v>
      </c>
      <c r="J25" s="113">
        <f t="shared" si="16"/>
        <v>0</v>
      </c>
      <c r="K25" s="113"/>
      <c r="L25" s="113"/>
      <c r="M25" s="113">
        <f t="shared" si="17"/>
        <v>0</v>
      </c>
      <c r="N25" s="113">
        <v>0</v>
      </c>
      <c r="O25" s="113">
        <v>0</v>
      </c>
      <c r="P25" s="113">
        <f t="shared" si="18"/>
        <v>0</v>
      </c>
      <c r="Q25" s="113">
        <v>54000</v>
      </c>
      <c r="R25" s="113">
        <v>54000</v>
      </c>
      <c r="S25" s="113">
        <f t="shared" si="19"/>
        <v>0</v>
      </c>
      <c r="T25" s="113">
        <v>0</v>
      </c>
      <c r="U25" s="113">
        <v>0</v>
      </c>
      <c r="V25" s="113">
        <f t="shared" si="20"/>
        <v>0</v>
      </c>
      <c r="W25" s="113">
        <v>0</v>
      </c>
      <c r="X25" s="113">
        <v>0</v>
      </c>
      <c r="Y25" s="113">
        <f t="shared" si="21"/>
        <v>0</v>
      </c>
      <c r="Z25" s="113"/>
      <c r="AA25" s="113"/>
      <c r="AB25" s="113">
        <f t="shared" si="22"/>
        <v>0</v>
      </c>
    </row>
    <row r="26" spans="1:29" s="107" customFormat="1" x14ac:dyDescent="0.25">
      <c r="A26" s="114" t="s">
        <v>122</v>
      </c>
      <c r="B26" s="113">
        <f t="shared" si="0"/>
        <v>39400</v>
      </c>
      <c r="C26" s="113">
        <f t="shared" si="0"/>
        <v>39400</v>
      </c>
      <c r="D26" s="113">
        <f t="shared" si="0"/>
        <v>0</v>
      </c>
      <c r="E26" s="113">
        <v>0</v>
      </c>
      <c r="F26" s="113">
        <v>0</v>
      </c>
      <c r="G26" s="113">
        <f t="shared" si="15"/>
        <v>0</v>
      </c>
      <c r="H26" s="113">
        <v>0</v>
      </c>
      <c r="I26" s="113">
        <v>0</v>
      </c>
      <c r="J26" s="113">
        <f t="shared" si="16"/>
        <v>0</v>
      </c>
      <c r="K26" s="113"/>
      <c r="L26" s="113"/>
      <c r="M26" s="113">
        <f t="shared" si="17"/>
        <v>0</v>
      </c>
      <c r="N26" s="113">
        <v>0</v>
      </c>
      <c r="O26" s="113">
        <v>0</v>
      </c>
      <c r="P26" s="113">
        <f t="shared" si="18"/>
        <v>0</v>
      </c>
      <c r="Q26" s="113">
        <v>39400</v>
      </c>
      <c r="R26" s="113">
        <v>39400</v>
      </c>
      <c r="S26" s="113">
        <f t="shared" si="19"/>
        <v>0</v>
      </c>
      <c r="T26" s="113">
        <v>0</v>
      </c>
      <c r="U26" s="113">
        <v>0</v>
      </c>
      <c r="V26" s="113">
        <f t="shared" si="20"/>
        <v>0</v>
      </c>
      <c r="W26" s="113">
        <v>0</v>
      </c>
      <c r="X26" s="113">
        <v>0</v>
      </c>
      <c r="Y26" s="113">
        <f t="shared" si="21"/>
        <v>0</v>
      </c>
      <c r="Z26" s="113"/>
      <c r="AA26" s="113"/>
      <c r="AB26" s="113">
        <f t="shared" si="22"/>
        <v>0</v>
      </c>
    </row>
    <row r="27" spans="1:29" s="107" customFormat="1" ht="31.5" x14ac:dyDescent="0.25">
      <c r="A27" s="114" t="s">
        <v>123</v>
      </c>
      <c r="B27" s="113">
        <f t="shared" si="0"/>
        <v>22180</v>
      </c>
      <c r="C27" s="113">
        <f t="shared" si="0"/>
        <v>22180</v>
      </c>
      <c r="D27" s="113">
        <f t="shared" si="0"/>
        <v>0</v>
      </c>
      <c r="E27" s="113">
        <v>0</v>
      </c>
      <c r="F27" s="113">
        <v>0</v>
      </c>
      <c r="G27" s="113">
        <f t="shared" si="15"/>
        <v>0</v>
      </c>
      <c r="H27" s="113">
        <v>0</v>
      </c>
      <c r="I27" s="113">
        <v>0</v>
      </c>
      <c r="J27" s="113">
        <f t="shared" si="16"/>
        <v>0</v>
      </c>
      <c r="K27" s="113"/>
      <c r="L27" s="113"/>
      <c r="M27" s="113">
        <f t="shared" si="17"/>
        <v>0</v>
      </c>
      <c r="N27" s="113">
        <v>0</v>
      </c>
      <c r="O27" s="113">
        <v>0</v>
      </c>
      <c r="P27" s="113">
        <f t="shared" si="18"/>
        <v>0</v>
      </c>
      <c r="Q27" s="113">
        <v>22180</v>
      </c>
      <c r="R27" s="113">
        <v>22180</v>
      </c>
      <c r="S27" s="113">
        <f t="shared" si="19"/>
        <v>0</v>
      </c>
      <c r="T27" s="113">
        <v>0</v>
      </c>
      <c r="U27" s="113">
        <v>0</v>
      </c>
      <c r="V27" s="113">
        <f t="shared" si="20"/>
        <v>0</v>
      </c>
      <c r="W27" s="113">
        <v>0</v>
      </c>
      <c r="X27" s="113">
        <v>0</v>
      </c>
      <c r="Y27" s="113">
        <f t="shared" si="21"/>
        <v>0</v>
      </c>
      <c r="Z27" s="113"/>
      <c r="AA27" s="113"/>
      <c r="AB27" s="113">
        <f t="shared" si="22"/>
        <v>0</v>
      </c>
    </row>
    <row r="28" spans="1:29" s="107" customFormat="1" x14ac:dyDescent="0.25">
      <c r="A28" s="112" t="s">
        <v>124</v>
      </c>
      <c r="B28" s="113">
        <f t="shared" si="0"/>
        <v>10000</v>
      </c>
      <c r="C28" s="113">
        <f t="shared" si="0"/>
        <v>10000</v>
      </c>
      <c r="D28" s="113">
        <f t="shared" si="0"/>
        <v>0</v>
      </c>
      <c r="E28" s="113">
        <v>0</v>
      </c>
      <c r="F28" s="113">
        <v>0</v>
      </c>
      <c r="G28" s="113">
        <f t="shared" si="15"/>
        <v>0</v>
      </c>
      <c r="H28" s="113">
        <v>0</v>
      </c>
      <c r="I28" s="113">
        <v>0</v>
      </c>
      <c r="J28" s="113">
        <f t="shared" si="16"/>
        <v>0</v>
      </c>
      <c r="K28" s="113">
        <v>0</v>
      </c>
      <c r="L28" s="113">
        <v>0</v>
      </c>
      <c r="M28" s="113">
        <f t="shared" si="17"/>
        <v>0</v>
      </c>
      <c r="N28" s="113"/>
      <c r="O28" s="113"/>
      <c r="P28" s="113">
        <f t="shared" si="18"/>
        <v>0</v>
      </c>
      <c r="Q28" s="113">
        <v>10000</v>
      </c>
      <c r="R28" s="113">
        <v>10000</v>
      </c>
      <c r="S28" s="113">
        <f t="shared" si="19"/>
        <v>0</v>
      </c>
      <c r="T28" s="113">
        <v>0</v>
      </c>
      <c r="U28" s="113">
        <v>0</v>
      </c>
      <c r="V28" s="113">
        <f t="shared" si="20"/>
        <v>0</v>
      </c>
      <c r="W28" s="113"/>
      <c r="X28" s="113"/>
      <c r="Y28" s="113">
        <f t="shared" si="21"/>
        <v>0</v>
      </c>
      <c r="Z28" s="113">
        <v>0</v>
      </c>
      <c r="AA28" s="113">
        <v>0</v>
      </c>
      <c r="AB28" s="113">
        <f t="shared" si="22"/>
        <v>0</v>
      </c>
      <c r="AC28" s="87"/>
    </row>
    <row r="29" spans="1:29" s="107" customFormat="1" ht="31.5" x14ac:dyDescent="0.25">
      <c r="A29" s="115" t="s">
        <v>125</v>
      </c>
      <c r="B29" s="113">
        <f t="shared" si="0"/>
        <v>21270</v>
      </c>
      <c r="C29" s="113">
        <f t="shared" si="0"/>
        <v>21270</v>
      </c>
      <c r="D29" s="113">
        <f t="shared" si="0"/>
        <v>0</v>
      </c>
      <c r="E29" s="113">
        <v>0</v>
      </c>
      <c r="F29" s="113">
        <v>0</v>
      </c>
      <c r="G29" s="113">
        <f t="shared" si="15"/>
        <v>0</v>
      </c>
      <c r="H29" s="113">
        <v>0</v>
      </c>
      <c r="I29" s="113">
        <v>0</v>
      </c>
      <c r="J29" s="113">
        <f t="shared" si="16"/>
        <v>0</v>
      </c>
      <c r="K29" s="113">
        <v>0</v>
      </c>
      <c r="L29" s="113">
        <v>0</v>
      </c>
      <c r="M29" s="113">
        <f t="shared" si="17"/>
        <v>0</v>
      </c>
      <c r="N29" s="113"/>
      <c r="O29" s="113"/>
      <c r="P29" s="113">
        <f t="shared" si="18"/>
        <v>0</v>
      </c>
      <c r="Q29" s="113"/>
      <c r="R29" s="113"/>
      <c r="S29" s="113">
        <f t="shared" si="19"/>
        <v>0</v>
      </c>
      <c r="T29" s="113">
        <v>21270</v>
      </c>
      <c r="U29" s="113">
        <v>21270</v>
      </c>
      <c r="V29" s="113">
        <f t="shared" si="20"/>
        <v>0</v>
      </c>
      <c r="W29" s="113"/>
      <c r="X29" s="113"/>
      <c r="Y29" s="113">
        <f t="shared" si="21"/>
        <v>0</v>
      </c>
      <c r="Z29" s="113"/>
      <c r="AA29" s="113"/>
      <c r="AB29" s="113">
        <f t="shared" si="22"/>
        <v>0</v>
      </c>
    </row>
    <row r="30" spans="1:29" s="107" customFormat="1" ht="47.25" x14ac:dyDescent="0.25">
      <c r="A30" s="115" t="s">
        <v>126</v>
      </c>
      <c r="B30" s="113">
        <f t="shared" si="0"/>
        <v>1645</v>
      </c>
      <c r="C30" s="113">
        <f t="shared" si="0"/>
        <v>1645</v>
      </c>
      <c r="D30" s="113">
        <f t="shared" si="0"/>
        <v>0</v>
      </c>
      <c r="E30" s="113">
        <v>0</v>
      </c>
      <c r="F30" s="113">
        <v>0</v>
      </c>
      <c r="G30" s="113">
        <f t="shared" si="15"/>
        <v>0</v>
      </c>
      <c r="H30" s="113">
        <v>0</v>
      </c>
      <c r="I30" s="113">
        <v>0</v>
      </c>
      <c r="J30" s="113">
        <f t="shared" si="16"/>
        <v>0</v>
      </c>
      <c r="K30" s="113">
        <v>0</v>
      </c>
      <c r="L30" s="113">
        <v>0</v>
      </c>
      <c r="M30" s="113">
        <f t="shared" si="17"/>
        <v>0</v>
      </c>
      <c r="N30" s="113"/>
      <c r="O30" s="113"/>
      <c r="P30" s="113">
        <f t="shared" si="18"/>
        <v>0</v>
      </c>
      <c r="Q30" s="113"/>
      <c r="R30" s="113"/>
      <c r="S30" s="113">
        <f t="shared" si="19"/>
        <v>0</v>
      </c>
      <c r="T30" s="113">
        <v>1645</v>
      </c>
      <c r="U30" s="113">
        <v>1645</v>
      </c>
      <c r="V30" s="113">
        <f t="shared" si="20"/>
        <v>0</v>
      </c>
      <c r="W30" s="113"/>
      <c r="X30" s="113"/>
      <c r="Y30" s="113">
        <f t="shared" si="21"/>
        <v>0</v>
      </c>
      <c r="Z30" s="113"/>
      <c r="AA30" s="113"/>
      <c r="AB30" s="113">
        <f t="shared" si="22"/>
        <v>0</v>
      </c>
    </row>
    <row r="31" spans="1:29" s="107" customFormat="1" ht="31.5" x14ac:dyDescent="0.25">
      <c r="A31" s="115" t="s">
        <v>127</v>
      </c>
      <c r="B31" s="113">
        <f t="shared" si="0"/>
        <v>79916</v>
      </c>
      <c r="C31" s="113">
        <f t="shared" si="0"/>
        <v>79916</v>
      </c>
      <c r="D31" s="113">
        <f t="shared" si="0"/>
        <v>0</v>
      </c>
      <c r="E31" s="113">
        <v>0</v>
      </c>
      <c r="F31" s="113">
        <v>0</v>
      </c>
      <c r="G31" s="113">
        <f t="shared" si="15"/>
        <v>0</v>
      </c>
      <c r="H31" s="113">
        <v>0</v>
      </c>
      <c r="I31" s="113">
        <v>0</v>
      </c>
      <c r="J31" s="113">
        <f t="shared" si="16"/>
        <v>0</v>
      </c>
      <c r="K31" s="113">
        <v>0</v>
      </c>
      <c r="L31" s="113">
        <v>0</v>
      </c>
      <c r="M31" s="113">
        <f t="shared" si="17"/>
        <v>0</v>
      </c>
      <c r="N31" s="113"/>
      <c r="O31" s="113"/>
      <c r="P31" s="113">
        <f t="shared" si="18"/>
        <v>0</v>
      </c>
      <c r="Q31" s="113"/>
      <c r="R31" s="113"/>
      <c r="S31" s="113">
        <f t="shared" si="19"/>
        <v>0</v>
      </c>
      <c r="T31" s="113">
        <v>79916</v>
      </c>
      <c r="U31" s="113">
        <v>79916</v>
      </c>
      <c r="V31" s="113">
        <f t="shared" si="20"/>
        <v>0</v>
      </c>
      <c r="W31" s="113"/>
      <c r="X31" s="113"/>
      <c r="Y31" s="113">
        <f t="shared" si="21"/>
        <v>0</v>
      </c>
      <c r="Z31" s="113"/>
      <c r="AA31" s="113"/>
      <c r="AB31" s="113">
        <f t="shared" si="22"/>
        <v>0</v>
      </c>
    </row>
    <row r="32" spans="1:29" s="107" customFormat="1" ht="78.75" x14ac:dyDescent="0.25">
      <c r="A32" s="115" t="s">
        <v>128</v>
      </c>
      <c r="B32" s="113">
        <f t="shared" si="0"/>
        <v>15596</v>
      </c>
      <c r="C32" s="113">
        <f t="shared" si="0"/>
        <v>15596</v>
      </c>
      <c r="D32" s="113">
        <f t="shared" si="0"/>
        <v>0</v>
      </c>
      <c r="E32" s="113">
        <v>0</v>
      </c>
      <c r="F32" s="113">
        <v>0</v>
      </c>
      <c r="G32" s="113">
        <f t="shared" si="15"/>
        <v>0</v>
      </c>
      <c r="H32" s="113">
        <v>0</v>
      </c>
      <c r="I32" s="113">
        <v>0</v>
      </c>
      <c r="J32" s="113">
        <f t="shared" si="16"/>
        <v>0</v>
      </c>
      <c r="K32" s="113">
        <v>0</v>
      </c>
      <c r="L32" s="113">
        <v>0</v>
      </c>
      <c r="M32" s="113">
        <f t="shared" si="17"/>
        <v>0</v>
      </c>
      <c r="N32" s="113"/>
      <c r="O32" s="113"/>
      <c r="P32" s="113">
        <f t="shared" si="18"/>
        <v>0</v>
      </c>
      <c r="Q32" s="113"/>
      <c r="R32" s="113"/>
      <c r="S32" s="113">
        <f t="shared" si="19"/>
        <v>0</v>
      </c>
      <c r="T32" s="113">
        <v>15596</v>
      </c>
      <c r="U32" s="113">
        <v>15596</v>
      </c>
      <c r="V32" s="113">
        <f t="shared" si="20"/>
        <v>0</v>
      </c>
      <c r="W32" s="113"/>
      <c r="X32" s="113"/>
      <c r="Y32" s="113">
        <f t="shared" si="21"/>
        <v>0</v>
      </c>
      <c r="Z32" s="113"/>
      <c r="AA32" s="113"/>
      <c r="AB32" s="113">
        <f t="shared" si="22"/>
        <v>0</v>
      </c>
    </row>
    <row r="33" spans="1:187" s="107" customFormat="1" ht="63" x14ac:dyDescent="0.25">
      <c r="A33" s="112" t="s">
        <v>129</v>
      </c>
      <c r="B33" s="110">
        <f t="shared" si="0"/>
        <v>1526</v>
      </c>
      <c r="C33" s="110">
        <f t="shared" si="0"/>
        <v>1526</v>
      </c>
      <c r="D33" s="110">
        <f t="shared" si="0"/>
        <v>0</v>
      </c>
      <c r="E33" s="110">
        <v>0</v>
      </c>
      <c r="F33" s="110">
        <v>0</v>
      </c>
      <c r="G33" s="110">
        <f t="shared" si="15"/>
        <v>0</v>
      </c>
      <c r="H33" s="110">
        <v>0</v>
      </c>
      <c r="I33" s="110">
        <v>0</v>
      </c>
      <c r="J33" s="110">
        <f t="shared" si="16"/>
        <v>0</v>
      </c>
      <c r="K33" s="110">
        <v>0</v>
      </c>
      <c r="L33" s="110">
        <v>0</v>
      </c>
      <c r="M33" s="110">
        <f t="shared" si="17"/>
        <v>0</v>
      </c>
      <c r="N33" s="110"/>
      <c r="O33" s="110"/>
      <c r="P33" s="110">
        <f t="shared" si="18"/>
        <v>0</v>
      </c>
      <c r="Q33" s="110"/>
      <c r="R33" s="110"/>
      <c r="S33" s="110">
        <f t="shared" si="19"/>
        <v>0</v>
      </c>
      <c r="T33" s="110">
        <f>9516-7990</f>
        <v>1526</v>
      </c>
      <c r="U33" s="110">
        <f>9516-7990</f>
        <v>1526</v>
      </c>
      <c r="V33" s="110">
        <f t="shared" si="20"/>
        <v>0</v>
      </c>
      <c r="W33" s="110"/>
      <c r="X33" s="110"/>
      <c r="Y33" s="110">
        <f t="shared" si="21"/>
        <v>0</v>
      </c>
      <c r="Z33" s="110"/>
      <c r="AA33" s="110"/>
      <c r="AB33" s="110">
        <f t="shared" si="22"/>
        <v>0</v>
      </c>
    </row>
    <row r="34" spans="1:187" s="107" customFormat="1" ht="94.5" x14ac:dyDescent="0.25">
      <c r="A34" s="115" t="s">
        <v>130</v>
      </c>
      <c r="B34" s="113">
        <f t="shared" si="0"/>
        <v>122493</v>
      </c>
      <c r="C34" s="113">
        <f t="shared" si="0"/>
        <v>122493</v>
      </c>
      <c r="D34" s="113">
        <f t="shared" si="0"/>
        <v>0</v>
      </c>
      <c r="E34" s="113">
        <f>50000-50000</f>
        <v>0</v>
      </c>
      <c r="F34" s="113">
        <f>50000-50000</f>
        <v>0</v>
      </c>
      <c r="G34" s="113">
        <f t="shared" si="15"/>
        <v>0</v>
      </c>
      <c r="H34" s="113">
        <v>0</v>
      </c>
      <c r="I34" s="113">
        <v>0</v>
      </c>
      <c r="J34" s="113">
        <f t="shared" si="16"/>
        <v>0</v>
      </c>
      <c r="K34" s="113">
        <v>0</v>
      </c>
      <c r="L34" s="113">
        <v>0</v>
      </c>
      <c r="M34" s="113">
        <f t="shared" si="17"/>
        <v>0</v>
      </c>
      <c r="N34" s="113"/>
      <c r="O34" s="113"/>
      <c r="P34" s="113">
        <f t="shared" si="18"/>
        <v>0</v>
      </c>
      <c r="Q34" s="113"/>
      <c r="R34" s="113"/>
      <c r="S34" s="113">
        <f t="shared" si="19"/>
        <v>0</v>
      </c>
      <c r="T34" s="113">
        <f>72493+50000</f>
        <v>122493</v>
      </c>
      <c r="U34" s="113">
        <f>72493+50000</f>
        <v>122493</v>
      </c>
      <c r="V34" s="113">
        <f t="shared" si="20"/>
        <v>0</v>
      </c>
      <c r="W34" s="113"/>
      <c r="X34" s="113"/>
      <c r="Y34" s="113">
        <f t="shared" si="21"/>
        <v>0</v>
      </c>
      <c r="Z34" s="113"/>
      <c r="AA34" s="113"/>
      <c r="AB34" s="113">
        <f t="shared" si="22"/>
        <v>0</v>
      </c>
    </row>
    <row r="35" spans="1:187" s="107" customFormat="1" ht="47.25" x14ac:dyDescent="0.25">
      <c r="A35" s="112" t="s">
        <v>131</v>
      </c>
      <c r="B35" s="110">
        <f t="shared" si="0"/>
        <v>52377</v>
      </c>
      <c r="C35" s="110">
        <f t="shared" si="0"/>
        <v>52377</v>
      </c>
      <c r="D35" s="110">
        <f t="shared" si="0"/>
        <v>0</v>
      </c>
      <c r="E35" s="110">
        <v>0</v>
      </c>
      <c r="F35" s="110">
        <v>0</v>
      </c>
      <c r="G35" s="110">
        <f t="shared" si="15"/>
        <v>0</v>
      </c>
      <c r="H35" s="110">
        <v>0</v>
      </c>
      <c r="I35" s="110">
        <v>0</v>
      </c>
      <c r="J35" s="110">
        <f t="shared" si="16"/>
        <v>0</v>
      </c>
      <c r="K35" s="110">
        <v>0</v>
      </c>
      <c r="L35" s="110">
        <v>0</v>
      </c>
      <c r="M35" s="110">
        <f t="shared" si="17"/>
        <v>0</v>
      </c>
      <c r="N35" s="110"/>
      <c r="O35" s="110"/>
      <c r="P35" s="110">
        <f t="shared" si="18"/>
        <v>0</v>
      </c>
      <c r="Q35" s="110"/>
      <c r="R35" s="110"/>
      <c r="S35" s="110">
        <f t="shared" si="19"/>
        <v>0</v>
      </c>
      <c r="T35" s="110">
        <f>2066+50311</f>
        <v>52377</v>
      </c>
      <c r="U35" s="110">
        <f>2066+50311</f>
        <v>52377</v>
      </c>
      <c r="V35" s="110">
        <f t="shared" si="20"/>
        <v>0</v>
      </c>
      <c r="W35" s="110">
        <f>50311-50311</f>
        <v>0</v>
      </c>
      <c r="X35" s="110">
        <f>50311-50311</f>
        <v>0</v>
      </c>
      <c r="Y35" s="110">
        <f t="shared" si="21"/>
        <v>0</v>
      </c>
      <c r="Z35" s="110">
        <f>50312-50312</f>
        <v>0</v>
      </c>
      <c r="AA35" s="110">
        <f>50312-50312</f>
        <v>0</v>
      </c>
      <c r="AB35" s="110">
        <f t="shared" si="22"/>
        <v>0</v>
      </c>
    </row>
    <row r="36" spans="1:187" s="107" customFormat="1" x14ac:dyDescent="0.25">
      <c r="A36" s="105" t="s">
        <v>132</v>
      </c>
      <c r="B36" s="106">
        <f t="shared" si="0"/>
        <v>2567192</v>
      </c>
      <c r="C36" s="106">
        <f t="shared" si="0"/>
        <v>2567192</v>
      </c>
      <c r="D36" s="106">
        <f t="shared" si="0"/>
        <v>0</v>
      </c>
      <c r="E36" s="106">
        <f t="shared" ref="E36:AA36" si="33">SUM(E37)</f>
        <v>0</v>
      </c>
      <c r="F36" s="106">
        <f t="shared" si="33"/>
        <v>0</v>
      </c>
      <c r="G36" s="106">
        <f t="shared" si="15"/>
        <v>0</v>
      </c>
      <c r="H36" s="106">
        <f t="shared" si="33"/>
        <v>0</v>
      </c>
      <c r="I36" s="106">
        <f t="shared" si="33"/>
        <v>0</v>
      </c>
      <c r="J36" s="106">
        <f t="shared" si="16"/>
        <v>0</v>
      </c>
      <c r="K36" s="106">
        <f t="shared" si="33"/>
        <v>0</v>
      </c>
      <c r="L36" s="106">
        <f t="shared" si="33"/>
        <v>0</v>
      </c>
      <c r="M36" s="106">
        <f t="shared" si="17"/>
        <v>0</v>
      </c>
      <c r="N36" s="106">
        <f t="shared" si="33"/>
        <v>0</v>
      </c>
      <c r="O36" s="106">
        <f t="shared" si="33"/>
        <v>0</v>
      </c>
      <c r="P36" s="106">
        <f t="shared" si="18"/>
        <v>0</v>
      </c>
      <c r="Q36" s="106">
        <f t="shared" si="33"/>
        <v>436571</v>
      </c>
      <c r="R36" s="106">
        <f t="shared" si="33"/>
        <v>436571</v>
      </c>
      <c r="S36" s="106">
        <f t="shared" si="19"/>
        <v>0</v>
      </c>
      <c r="T36" s="106">
        <f t="shared" si="33"/>
        <v>17769</v>
      </c>
      <c r="U36" s="106">
        <f t="shared" si="33"/>
        <v>17769</v>
      </c>
      <c r="V36" s="106">
        <f t="shared" si="20"/>
        <v>0</v>
      </c>
      <c r="W36" s="106">
        <f t="shared" si="33"/>
        <v>299953</v>
      </c>
      <c r="X36" s="106">
        <f t="shared" si="33"/>
        <v>299953</v>
      </c>
      <c r="Y36" s="106">
        <f t="shared" si="21"/>
        <v>0</v>
      </c>
      <c r="Z36" s="106">
        <f t="shared" si="33"/>
        <v>1812899</v>
      </c>
      <c r="AA36" s="106">
        <f t="shared" si="33"/>
        <v>1812899</v>
      </c>
      <c r="AB36" s="106">
        <f t="shared" si="22"/>
        <v>0</v>
      </c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  <c r="AN36" s="104"/>
      <c r="AO36" s="104"/>
      <c r="AP36" s="104"/>
      <c r="AQ36" s="104"/>
      <c r="AR36" s="104"/>
      <c r="AS36" s="104"/>
      <c r="AT36" s="104"/>
      <c r="AU36" s="104"/>
      <c r="AV36" s="104"/>
      <c r="AW36" s="104"/>
      <c r="AX36" s="104"/>
      <c r="AY36" s="104"/>
      <c r="AZ36" s="104"/>
      <c r="BA36" s="104"/>
      <c r="BB36" s="104"/>
      <c r="BC36" s="104"/>
      <c r="BD36" s="104"/>
      <c r="BE36" s="104"/>
      <c r="BF36" s="104"/>
      <c r="BG36" s="104"/>
      <c r="BH36" s="104"/>
      <c r="BI36" s="104"/>
      <c r="BJ36" s="104"/>
      <c r="BK36" s="104"/>
      <c r="BL36" s="104"/>
      <c r="BM36" s="104"/>
      <c r="BN36" s="104"/>
      <c r="BO36" s="104"/>
      <c r="BP36" s="104"/>
      <c r="BQ36" s="104"/>
      <c r="BR36" s="104"/>
      <c r="BS36" s="104"/>
      <c r="BT36" s="104"/>
      <c r="BU36" s="104"/>
      <c r="BV36" s="104"/>
      <c r="BW36" s="104"/>
      <c r="BX36" s="104"/>
      <c r="BY36" s="104"/>
      <c r="BZ36" s="104"/>
      <c r="CA36" s="104"/>
      <c r="CB36" s="104"/>
      <c r="CC36" s="104"/>
      <c r="CD36" s="104"/>
      <c r="CE36" s="104"/>
      <c r="CF36" s="104"/>
      <c r="CG36" s="104"/>
      <c r="CH36" s="104"/>
      <c r="CI36" s="104"/>
      <c r="CJ36" s="104"/>
      <c r="CK36" s="104"/>
      <c r="CL36" s="104"/>
      <c r="CM36" s="104"/>
      <c r="CN36" s="104"/>
      <c r="CO36" s="104"/>
      <c r="CP36" s="104"/>
      <c r="CQ36" s="104"/>
      <c r="CR36" s="104"/>
      <c r="CS36" s="104"/>
      <c r="CT36" s="104"/>
      <c r="CU36" s="104"/>
      <c r="CV36" s="104"/>
      <c r="CW36" s="104"/>
      <c r="CX36" s="104"/>
      <c r="CY36" s="104"/>
      <c r="CZ36" s="104"/>
      <c r="DA36" s="104"/>
      <c r="DB36" s="104"/>
      <c r="DC36" s="104"/>
      <c r="DD36" s="104"/>
      <c r="DE36" s="104"/>
      <c r="DF36" s="104"/>
      <c r="DG36" s="104"/>
      <c r="DH36" s="104"/>
      <c r="DI36" s="104"/>
      <c r="DJ36" s="104"/>
      <c r="DK36" s="104"/>
      <c r="DL36" s="104"/>
      <c r="DM36" s="104"/>
      <c r="DN36" s="104"/>
      <c r="DO36" s="104"/>
      <c r="DP36" s="104"/>
      <c r="DQ36" s="104"/>
      <c r="DR36" s="104"/>
      <c r="DS36" s="104"/>
      <c r="DT36" s="104"/>
      <c r="DU36" s="104"/>
      <c r="DV36" s="104"/>
      <c r="DW36" s="104"/>
      <c r="DX36" s="104"/>
      <c r="DY36" s="104"/>
      <c r="DZ36" s="104"/>
      <c r="EA36" s="104"/>
      <c r="EB36" s="104"/>
      <c r="EC36" s="104"/>
      <c r="ED36" s="104"/>
      <c r="EE36" s="104"/>
      <c r="EF36" s="104"/>
      <c r="EG36" s="104"/>
      <c r="EH36" s="104"/>
      <c r="EI36" s="104"/>
      <c r="EJ36" s="104"/>
      <c r="EK36" s="104"/>
      <c r="EL36" s="104"/>
      <c r="EM36" s="104"/>
      <c r="EN36" s="104"/>
      <c r="EO36" s="104"/>
      <c r="EP36" s="104"/>
      <c r="EQ36" s="104"/>
      <c r="ER36" s="104"/>
      <c r="ES36" s="104"/>
      <c r="ET36" s="104"/>
      <c r="EU36" s="104"/>
      <c r="EV36" s="104"/>
      <c r="EW36" s="104"/>
      <c r="EX36" s="104"/>
      <c r="EY36" s="104"/>
      <c r="EZ36" s="104"/>
      <c r="FA36" s="104"/>
      <c r="FB36" s="104"/>
      <c r="FC36" s="104"/>
      <c r="FD36" s="104"/>
      <c r="FE36" s="104"/>
      <c r="FF36" s="104"/>
      <c r="FG36" s="104"/>
      <c r="FH36" s="104"/>
      <c r="FI36" s="104"/>
      <c r="FJ36" s="104"/>
      <c r="FK36" s="104"/>
      <c r="FL36" s="104"/>
      <c r="FM36" s="104"/>
      <c r="FN36" s="104"/>
      <c r="FO36" s="104"/>
      <c r="FP36" s="104"/>
      <c r="FQ36" s="104"/>
      <c r="FR36" s="104"/>
      <c r="FS36" s="104"/>
      <c r="FT36" s="104"/>
      <c r="FU36" s="104"/>
      <c r="FV36" s="104"/>
      <c r="FW36" s="104"/>
      <c r="FX36" s="104"/>
      <c r="FY36" s="104"/>
      <c r="FZ36" s="104"/>
      <c r="GA36" s="104"/>
      <c r="GB36" s="104"/>
      <c r="GC36" s="104"/>
      <c r="GD36" s="104"/>
      <c r="GE36" s="104"/>
    </row>
    <row r="37" spans="1:187" s="107" customFormat="1" x14ac:dyDescent="0.25">
      <c r="A37" s="105" t="s">
        <v>108</v>
      </c>
      <c r="B37" s="106">
        <f t="shared" si="0"/>
        <v>2567192</v>
      </c>
      <c r="C37" s="106">
        <f t="shared" si="0"/>
        <v>2567192</v>
      </c>
      <c r="D37" s="106">
        <f t="shared" si="0"/>
        <v>0</v>
      </c>
      <c r="E37" s="106">
        <f t="shared" ref="E37:F37" si="34">SUM(E38:E41)</f>
        <v>0</v>
      </c>
      <c r="F37" s="106">
        <f t="shared" si="34"/>
        <v>0</v>
      </c>
      <c r="G37" s="106">
        <f t="shared" si="15"/>
        <v>0</v>
      </c>
      <c r="H37" s="106">
        <f t="shared" ref="H37:X37" si="35">SUM(H38:H41)</f>
        <v>0</v>
      </c>
      <c r="I37" s="106">
        <f t="shared" si="35"/>
        <v>0</v>
      </c>
      <c r="J37" s="106">
        <f t="shared" si="16"/>
        <v>0</v>
      </c>
      <c r="K37" s="106">
        <f t="shared" ref="K37:L37" si="36">SUM(K38:K41)</f>
        <v>0</v>
      </c>
      <c r="L37" s="106">
        <f t="shared" si="36"/>
        <v>0</v>
      </c>
      <c r="M37" s="106">
        <f t="shared" si="17"/>
        <v>0</v>
      </c>
      <c r="N37" s="106">
        <f t="shared" ref="N37:O37" si="37">SUM(N38:N41)</f>
        <v>0</v>
      </c>
      <c r="O37" s="106">
        <f t="shared" si="37"/>
        <v>0</v>
      </c>
      <c r="P37" s="106">
        <f t="shared" si="18"/>
        <v>0</v>
      </c>
      <c r="Q37" s="106">
        <f t="shared" ref="Q37:R37" si="38">SUM(Q38:Q41)</f>
        <v>436571</v>
      </c>
      <c r="R37" s="106">
        <f t="shared" si="38"/>
        <v>436571</v>
      </c>
      <c r="S37" s="106">
        <f t="shared" si="19"/>
        <v>0</v>
      </c>
      <c r="T37" s="106">
        <f t="shared" ref="T37:U37" si="39">SUM(T38:T41)</f>
        <v>17769</v>
      </c>
      <c r="U37" s="106">
        <f t="shared" si="39"/>
        <v>17769</v>
      </c>
      <c r="V37" s="106">
        <f t="shared" si="20"/>
        <v>0</v>
      </c>
      <c r="W37" s="106">
        <f t="shared" ref="W37" si="40">SUM(W38:W41)</f>
        <v>299953</v>
      </c>
      <c r="X37" s="106">
        <f t="shared" si="35"/>
        <v>299953</v>
      </c>
      <c r="Y37" s="106">
        <f t="shared" si="21"/>
        <v>0</v>
      </c>
      <c r="Z37" s="106">
        <f t="shared" ref="Z37:AA37" si="41">SUM(Z38:Z41)</f>
        <v>1812899</v>
      </c>
      <c r="AA37" s="106">
        <f t="shared" si="41"/>
        <v>1812899</v>
      </c>
      <c r="AB37" s="106">
        <f t="shared" si="22"/>
        <v>0</v>
      </c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4"/>
      <c r="BM37" s="104"/>
      <c r="BN37" s="104"/>
      <c r="BO37" s="104"/>
      <c r="BP37" s="104"/>
      <c r="BQ37" s="104"/>
      <c r="BR37" s="104"/>
      <c r="BS37" s="104"/>
      <c r="BT37" s="104"/>
      <c r="BU37" s="104"/>
      <c r="BV37" s="104"/>
      <c r="BW37" s="104"/>
      <c r="BX37" s="104"/>
      <c r="BY37" s="104"/>
      <c r="BZ37" s="104"/>
      <c r="CA37" s="104"/>
      <c r="CB37" s="104"/>
      <c r="CC37" s="104"/>
      <c r="CD37" s="104"/>
      <c r="CE37" s="104"/>
      <c r="CF37" s="104"/>
      <c r="CG37" s="104"/>
      <c r="CH37" s="104"/>
      <c r="CI37" s="104"/>
      <c r="CJ37" s="104"/>
      <c r="CK37" s="104"/>
      <c r="CL37" s="104"/>
      <c r="CM37" s="104"/>
      <c r="CN37" s="104"/>
      <c r="CO37" s="104"/>
      <c r="CP37" s="104"/>
      <c r="CQ37" s="104"/>
      <c r="CR37" s="104"/>
      <c r="CS37" s="104"/>
      <c r="CT37" s="104"/>
      <c r="CU37" s="104"/>
      <c r="CV37" s="104"/>
      <c r="CW37" s="104"/>
      <c r="CX37" s="104"/>
      <c r="CY37" s="104"/>
      <c r="CZ37" s="104"/>
      <c r="DA37" s="104"/>
      <c r="DB37" s="104"/>
      <c r="DC37" s="104"/>
      <c r="DD37" s="104"/>
      <c r="DE37" s="104"/>
      <c r="DF37" s="104"/>
      <c r="DG37" s="104"/>
      <c r="DH37" s="104"/>
      <c r="DI37" s="104"/>
      <c r="DJ37" s="104"/>
      <c r="DK37" s="104"/>
      <c r="DL37" s="104"/>
      <c r="DM37" s="104"/>
      <c r="DN37" s="104"/>
      <c r="DO37" s="104"/>
      <c r="DP37" s="104"/>
      <c r="DQ37" s="104"/>
      <c r="DR37" s="104"/>
      <c r="DS37" s="104"/>
      <c r="DT37" s="104"/>
      <c r="DU37" s="104"/>
      <c r="DV37" s="104"/>
      <c r="DW37" s="104"/>
      <c r="DX37" s="104"/>
      <c r="DY37" s="104"/>
      <c r="DZ37" s="104"/>
      <c r="EA37" s="104"/>
      <c r="EB37" s="104"/>
      <c r="EC37" s="104"/>
      <c r="ED37" s="104"/>
      <c r="EE37" s="104"/>
      <c r="EF37" s="104"/>
      <c r="EG37" s="104"/>
      <c r="EH37" s="104"/>
      <c r="EI37" s="104"/>
      <c r="EJ37" s="104"/>
      <c r="EK37" s="104"/>
      <c r="EL37" s="104"/>
      <c r="EM37" s="104"/>
      <c r="EN37" s="104"/>
      <c r="EO37" s="104"/>
      <c r="EP37" s="104"/>
      <c r="EQ37" s="104"/>
      <c r="ER37" s="104"/>
      <c r="ES37" s="104"/>
      <c r="ET37" s="104"/>
      <c r="EU37" s="104"/>
      <c r="EV37" s="104"/>
      <c r="EW37" s="104"/>
      <c r="EX37" s="104"/>
      <c r="EY37" s="104"/>
      <c r="EZ37" s="104"/>
      <c r="FA37" s="104"/>
      <c r="FB37" s="104"/>
      <c r="FC37" s="104"/>
      <c r="FD37" s="104"/>
      <c r="FE37" s="104"/>
      <c r="FF37" s="104"/>
      <c r="FG37" s="104"/>
      <c r="FH37" s="104"/>
      <c r="FI37" s="104"/>
      <c r="FJ37" s="104"/>
      <c r="FK37" s="104"/>
      <c r="FL37" s="104"/>
      <c r="FM37" s="104"/>
      <c r="FN37" s="104"/>
      <c r="FO37" s="104"/>
      <c r="FP37" s="104"/>
      <c r="FQ37" s="104"/>
      <c r="FR37" s="104"/>
      <c r="FS37" s="104"/>
      <c r="FT37" s="104"/>
      <c r="FU37" s="104"/>
      <c r="FV37" s="104"/>
      <c r="FW37" s="104"/>
      <c r="FX37" s="104"/>
      <c r="FY37" s="104"/>
      <c r="FZ37" s="104"/>
      <c r="GA37" s="104"/>
      <c r="GB37" s="104"/>
      <c r="GC37" s="104"/>
      <c r="GD37" s="104"/>
      <c r="GE37" s="104"/>
    </row>
    <row r="38" spans="1:187" s="107" customFormat="1" ht="31.5" x14ac:dyDescent="0.25">
      <c r="A38" s="116" t="s">
        <v>133</v>
      </c>
      <c r="B38" s="113">
        <f t="shared" si="0"/>
        <v>1365800</v>
      </c>
      <c r="C38" s="113">
        <f t="shared" si="0"/>
        <v>1365800</v>
      </c>
      <c r="D38" s="113">
        <f t="shared" si="0"/>
        <v>0</v>
      </c>
      <c r="E38" s="113">
        <v>0</v>
      </c>
      <c r="F38" s="113">
        <v>0</v>
      </c>
      <c r="G38" s="113">
        <f t="shared" si="15"/>
        <v>0</v>
      </c>
      <c r="H38" s="113"/>
      <c r="I38" s="113"/>
      <c r="J38" s="113">
        <f t="shared" si="16"/>
        <v>0</v>
      </c>
      <c r="K38" s="113">
        <v>0</v>
      </c>
      <c r="L38" s="113">
        <v>0</v>
      </c>
      <c r="M38" s="113">
        <f t="shared" si="17"/>
        <v>0</v>
      </c>
      <c r="N38" s="113"/>
      <c r="O38" s="113"/>
      <c r="P38" s="113">
        <f t="shared" si="18"/>
        <v>0</v>
      </c>
      <c r="Q38" s="113"/>
      <c r="R38" s="113"/>
      <c r="S38" s="113">
        <f t="shared" si="19"/>
        <v>0</v>
      </c>
      <c r="T38" s="113"/>
      <c r="U38" s="113"/>
      <c r="V38" s="113">
        <f t="shared" si="20"/>
        <v>0</v>
      </c>
      <c r="W38" s="113">
        <f>299953</f>
        <v>299953</v>
      </c>
      <c r="X38" s="113">
        <f>299953</f>
        <v>299953</v>
      </c>
      <c r="Y38" s="113">
        <f t="shared" si="21"/>
        <v>0</v>
      </c>
      <c r="Z38" s="113">
        <f>1365800-299953</f>
        <v>1065847</v>
      </c>
      <c r="AA38" s="113">
        <f>1365800-299953</f>
        <v>1065847</v>
      </c>
      <c r="AB38" s="113">
        <f t="shared" si="22"/>
        <v>0</v>
      </c>
    </row>
    <row r="39" spans="1:187" s="107" customFormat="1" ht="31.5" x14ac:dyDescent="0.25">
      <c r="A39" s="116" t="s">
        <v>134</v>
      </c>
      <c r="B39" s="113">
        <f t="shared" si="0"/>
        <v>100000</v>
      </c>
      <c r="C39" s="113">
        <f t="shared" si="0"/>
        <v>100000</v>
      </c>
      <c r="D39" s="113">
        <f t="shared" si="0"/>
        <v>0</v>
      </c>
      <c r="E39" s="113">
        <v>0</v>
      </c>
      <c r="F39" s="113">
        <v>0</v>
      </c>
      <c r="G39" s="113">
        <f t="shared" si="15"/>
        <v>0</v>
      </c>
      <c r="H39" s="113"/>
      <c r="I39" s="113"/>
      <c r="J39" s="113">
        <f t="shared" si="16"/>
        <v>0</v>
      </c>
      <c r="K39" s="113">
        <v>0</v>
      </c>
      <c r="L39" s="113">
        <v>0</v>
      </c>
      <c r="M39" s="113">
        <f t="shared" si="17"/>
        <v>0</v>
      </c>
      <c r="N39" s="113"/>
      <c r="O39" s="113"/>
      <c r="P39" s="113">
        <f t="shared" si="18"/>
        <v>0</v>
      </c>
      <c r="Q39" s="113"/>
      <c r="R39" s="113"/>
      <c r="S39" s="113">
        <f t="shared" si="19"/>
        <v>0</v>
      </c>
      <c r="T39" s="113"/>
      <c r="U39" s="113"/>
      <c r="V39" s="113">
        <f t="shared" si="20"/>
        <v>0</v>
      </c>
      <c r="W39" s="113"/>
      <c r="X39" s="113"/>
      <c r="Y39" s="113">
        <f t="shared" si="21"/>
        <v>0</v>
      </c>
      <c r="Z39" s="113">
        <v>100000</v>
      </c>
      <c r="AA39" s="113">
        <v>100000</v>
      </c>
      <c r="AB39" s="113">
        <f t="shared" si="22"/>
        <v>0</v>
      </c>
    </row>
    <row r="40" spans="1:187" s="107" customFormat="1" ht="47.25" x14ac:dyDescent="0.25">
      <c r="A40" s="116" t="s">
        <v>135</v>
      </c>
      <c r="B40" s="113">
        <f t="shared" si="0"/>
        <v>962096</v>
      </c>
      <c r="C40" s="113">
        <f t="shared" si="0"/>
        <v>962096</v>
      </c>
      <c r="D40" s="113">
        <f t="shared" si="0"/>
        <v>0</v>
      </c>
      <c r="E40" s="113">
        <f>15233-15233</f>
        <v>0</v>
      </c>
      <c r="F40" s="113">
        <f>15233-15233</f>
        <v>0</v>
      </c>
      <c r="G40" s="113">
        <f t="shared" si="15"/>
        <v>0</v>
      </c>
      <c r="H40" s="113"/>
      <c r="I40" s="113"/>
      <c r="J40" s="113">
        <f t="shared" si="16"/>
        <v>0</v>
      </c>
      <c r="K40" s="113"/>
      <c r="L40" s="113"/>
      <c r="M40" s="113">
        <f t="shared" si="17"/>
        <v>0</v>
      </c>
      <c r="N40" s="113"/>
      <c r="O40" s="113"/>
      <c r="P40" s="113">
        <f t="shared" si="18"/>
        <v>0</v>
      </c>
      <c r="Q40" s="113">
        <v>297275</v>
      </c>
      <c r="R40" s="113">
        <v>297275</v>
      </c>
      <c r="S40" s="113">
        <f t="shared" si="19"/>
        <v>0</v>
      </c>
      <c r="T40" s="113">
        <f>15233+2534+2</f>
        <v>17769</v>
      </c>
      <c r="U40" s="113">
        <f>15233+2534+2</f>
        <v>17769</v>
      </c>
      <c r="V40" s="113">
        <f t="shared" si="20"/>
        <v>0</v>
      </c>
      <c r="W40" s="113"/>
      <c r="X40" s="113"/>
      <c r="Y40" s="113">
        <f t="shared" si="21"/>
        <v>0</v>
      </c>
      <c r="Z40" s="113">
        <v>647052</v>
      </c>
      <c r="AA40" s="113">
        <v>647052</v>
      </c>
      <c r="AB40" s="113">
        <f t="shared" si="22"/>
        <v>0</v>
      </c>
    </row>
    <row r="41" spans="1:187" s="107" customFormat="1" ht="31.5" x14ac:dyDescent="0.25">
      <c r="A41" s="116" t="s">
        <v>136</v>
      </c>
      <c r="B41" s="113">
        <f t="shared" si="0"/>
        <v>139296</v>
      </c>
      <c r="C41" s="113">
        <f t="shared" si="0"/>
        <v>139296</v>
      </c>
      <c r="D41" s="113">
        <f t="shared" si="0"/>
        <v>0</v>
      </c>
      <c r="E41" s="113">
        <v>0</v>
      </c>
      <c r="F41" s="113">
        <v>0</v>
      </c>
      <c r="G41" s="113">
        <f t="shared" si="15"/>
        <v>0</v>
      </c>
      <c r="H41" s="113"/>
      <c r="I41" s="113"/>
      <c r="J41" s="113">
        <f t="shared" si="16"/>
        <v>0</v>
      </c>
      <c r="K41" s="113">
        <v>0</v>
      </c>
      <c r="L41" s="113">
        <v>0</v>
      </c>
      <c r="M41" s="113">
        <f t="shared" si="17"/>
        <v>0</v>
      </c>
      <c r="N41" s="113"/>
      <c r="O41" s="113"/>
      <c r="P41" s="113">
        <f t="shared" si="18"/>
        <v>0</v>
      </c>
      <c r="Q41" s="113">
        <v>139296</v>
      </c>
      <c r="R41" s="113">
        <v>139296</v>
      </c>
      <c r="S41" s="113">
        <f t="shared" si="19"/>
        <v>0</v>
      </c>
      <c r="T41" s="113"/>
      <c r="U41" s="113"/>
      <c r="V41" s="113">
        <f t="shared" si="20"/>
        <v>0</v>
      </c>
      <c r="W41" s="113"/>
      <c r="X41" s="113"/>
      <c r="Y41" s="113">
        <f t="shared" si="21"/>
        <v>0</v>
      </c>
      <c r="Z41" s="113"/>
      <c r="AA41" s="113"/>
      <c r="AB41" s="113">
        <f t="shared" si="22"/>
        <v>0</v>
      </c>
    </row>
    <row r="42" spans="1:187" s="107" customFormat="1" x14ac:dyDescent="0.25">
      <c r="A42" s="105" t="s">
        <v>137</v>
      </c>
      <c r="B42" s="106">
        <f t="shared" si="0"/>
        <v>605422</v>
      </c>
      <c r="C42" s="106">
        <f t="shared" si="0"/>
        <v>605422</v>
      </c>
      <c r="D42" s="106">
        <f t="shared" si="0"/>
        <v>0</v>
      </c>
      <c r="E42" s="106">
        <f t="shared" ref="E42:AA42" si="42">SUM(E43)</f>
        <v>0</v>
      </c>
      <c r="F42" s="106">
        <f t="shared" si="42"/>
        <v>0</v>
      </c>
      <c r="G42" s="106">
        <f t="shared" si="15"/>
        <v>0</v>
      </c>
      <c r="H42" s="106">
        <f t="shared" si="42"/>
        <v>0</v>
      </c>
      <c r="I42" s="106">
        <f t="shared" si="42"/>
        <v>0</v>
      </c>
      <c r="J42" s="106">
        <f t="shared" si="16"/>
        <v>0</v>
      </c>
      <c r="K42" s="106">
        <f t="shared" si="42"/>
        <v>0</v>
      </c>
      <c r="L42" s="106">
        <f t="shared" si="42"/>
        <v>0</v>
      </c>
      <c r="M42" s="106">
        <f t="shared" si="17"/>
        <v>0</v>
      </c>
      <c r="N42" s="106">
        <f t="shared" si="42"/>
        <v>0</v>
      </c>
      <c r="O42" s="106">
        <f t="shared" si="42"/>
        <v>0</v>
      </c>
      <c r="P42" s="106">
        <f t="shared" si="18"/>
        <v>0</v>
      </c>
      <c r="Q42" s="106">
        <f t="shared" si="42"/>
        <v>426323</v>
      </c>
      <c r="R42" s="106">
        <f t="shared" si="42"/>
        <v>426323</v>
      </c>
      <c r="S42" s="106">
        <f t="shared" si="19"/>
        <v>0</v>
      </c>
      <c r="T42" s="106">
        <f t="shared" si="42"/>
        <v>0</v>
      </c>
      <c r="U42" s="106">
        <f t="shared" si="42"/>
        <v>0</v>
      </c>
      <c r="V42" s="106">
        <f t="shared" si="20"/>
        <v>0</v>
      </c>
      <c r="W42" s="106">
        <f t="shared" si="42"/>
        <v>0</v>
      </c>
      <c r="X42" s="106">
        <f t="shared" si="42"/>
        <v>0</v>
      </c>
      <c r="Y42" s="106">
        <f t="shared" si="21"/>
        <v>0</v>
      </c>
      <c r="Z42" s="106">
        <f t="shared" si="42"/>
        <v>179099</v>
      </c>
      <c r="AA42" s="106">
        <f t="shared" si="42"/>
        <v>179099</v>
      </c>
      <c r="AB42" s="106">
        <f t="shared" si="22"/>
        <v>0</v>
      </c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4"/>
      <c r="AY42" s="104"/>
      <c r="AZ42" s="104"/>
      <c r="BA42" s="104"/>
      <c r="BB42" s="104"/>
      <c r="BC42" s="104"/>
      <c r="BD42" s="104"/>
      <c r="BE42" s="104"/>
      <c r="BF42" s="104"/>
      <c r="BG42" s="104"/>
      <c r="BH42" s="104"/>
      <c r="BI42" s="104"/>
      <c r="BJ42" s="104"/>
      <c r="BK42" s="104"/>
      <c r="BL42" s="104"/>
      <c r="BM42" s="104"/>
      <c r="BN42" s="104"/>
      <c r="BO42" s="104"/>
      <c r="BP42" s="104"/>
      <c r="BQ42" s="104"/>
      <c r="BR42" s="104"/>
      <c r="BS42" s="104"/>
      <c r="BT42" s="104"/>
      <c r="BU42" s="104"/>
      <c r="BV42" s="104"/>
      <c r="BW42" s="104"/>
      <c r="BX42" s="104"/>
      <c r="BY42" s="104"/>
      <c r="BZ42" s="104"/>
      <c r="CA42" s="104"/>
      <c r="CB42" s="104"/>
      <c r="CC42" s="104"/>
      <c r="CD42" s="104"/>
      <c r="CE42" s="104"/>
      <c r="CF42" s="104"/>
      <c r="CG42" s="104"/>
      <c r="CH42" s="104"/>
      <c r="CI42" s="104"/>
      <c r="CJ42" s="104"/>
      <c r="CK42" s="104"/>
      <c r="CL42" s="104"/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104"/>
      <c r="DA42" s="104"/>
      <c r="DB42" s="104"/>
      <c r="DC42" s="104"/>
      <c r="DD42" s="104"/>
      <c r="DE42" s="104"/>
      <c r="DF42" s="104"/>
      <c r="DG42" s="104"/>
      <c r="DH42" s="104"/>
      <c r="DI42" s="104"/>
      <c r="DJ42" s="104"/>
      <c r="DK42" s="104"/>
      <c r="DL42" s="104"/>
      <c r="DM42" s="104"/>
      <c r="DN42" s="104"/>
      <c r="DO42" s="104"/>
      <c r="DP42" s="104"/>
      <c r="DQ42" s="104"/>
      <c r="DR42" s="104"/>
      <c r="DS42" s="104"/>
      <c r="DT42" s="104"/>
      <c r="DU42" s="104"/>
      <c r="DV42" s="104"/>
      <c r="DW42" s="104"/>
      <c r="DX42" s="104"/>
      <c r="DY42" s="104"/>
      <c r="DZ42" s="104"/>
      <c r="EA42" s="104"/>
      <c r="EB42" s="104"/>
      <c r="EC42" s="104"/>
      <c r="ED42" s="104"/>
      <c r="EE42" s="104"/>
      <c r="EF42" s="104"/>
      <c r="EG42" s="104"/>
      <c r="EH42" s="104"/>
      <c r="EI42" s="104"/>
      <c r="EJ42" s="104"/>
      <c r="EK42" s="104"/>
      <c r="EL42" s="104"/>
      <c r="EM42" s="104"/>
      <c r="EN42" s="104"/>
      <c r="EO42" s="104"/>
      <c r="EP42" s="104"/>
      <c r="EQ42" s="104"/>
      <c r="ER42" s="104"/>
      <c r="ES42" s="104"/>
      <c r="ET42" s="104"/>
      <c r="EU42" s="104"/>
      <c r="EV42" s="104"/>
      <c r="EW42" s="104"/>
      <c r="EX42" s="104"/>
      <c r="EY42" s="104"/>
      <c r="EZ42" s="104"/>
      <c r="FA42" s="104"/>
      <c r="FB42" s="104"/>
      <c r="FC42" s="104"/>
      <c r="FD42" s="104"/>
      <c r="FE42" s="104"/>
      <c r="FF42" s="104"/>
      <c r="FG42" s="104"/>
      <c r="FH42" s="104"/>
      <c r="FI42" s="104"/>
      <c r="FJ42" s="104"/>
      <c r="FK42" s="104"/>
      <c r="FL42" s="104"/>
      <c r="FM42" s="104"/>
      <c r="FN42" s="104"/>
      <c r="FO42" s="104"/>
      <c r="FP42" s="104"/>
      <c r="FQ42" s="104"/>
      <c r="FR42" s="104"/>
      <c r="FS42" s="104"/>
      <c r="FT42" s="104"/>
      <c r="FU42" s="104"/>
      <c r="FV42" s="104"/>
      <c r="FW42" s="104"/>
      <c r="FX42" s="104"/>
      <c r="FY42" s="104"/>
      <c r="FZ42" s="104"/>
      <c r="GA42" s="104"/>
      <c r="GB42" s="104"/>
      <c r="GC42" s="104"/>
      <c r="GD42" s="104"/>
      <c r="GE42" s="104"/>
    </row>
    <row r="43" spans="1:187" s="104" customFormat="1" x14ac:dyDescent="0.25">
      <c r="A43" s="105" t="s">
        <v>108</v>
      </c>
      <c r="B43" s="106">
        <f t="shared" si="0"/>
        <v>605422</v>
      </c>
      <c r="C43" s="106">
        <f t="shared" si="0"/>
        <v>605422</v>
      </c>
      <c r="D43" s="106">
        <f t="shared" si="0"/>
        <v>0</v>
      </c>
      <c r="E43" s="106">
        <f t="shared" ref="E43" si="43">SUM(E44:E46)</f>
        <v>0</v>
      </c>
      <c r="F43" s="106">
        <f t="shared" ref="F43:AA43" si="44">SUM(F44:F46)</f>
        <v>0</v>
      </c>
      <c r="G43" s="106">
        <f t="shared" si="15"/>
        <v>0</v>
      </c>
      <c r="H43" s="106">
        <f t="shared" ref="H43" si="45">SUM(H44:H46)</f>
        <v>0</v>
      </c>
      <c r="I43" s="106">
        <f t="shared" si="44"/>
        <v>0</v>
      </c>
      <c r="J43" s="106">
        <f t="shared" si="16"/>
        <v>0</v>
      </c>
      <c r="K43" s="106">
        <f t="shared" ref="K43" si="46">SUM(K44:K46)</f>
        <v>0</v>
      </c>
      <c r="L43" s="106">
        <f t="shared" si="44"/>
        <v>0</v>
      </c>
      <c r="M43" s="106">
        <f t="shared" si="17"/>
        <v>0</v>
      </c>
      <c r="N43" s="106">
        <f t="shared" ref="N43" si="47">SUM(N44:N46)</f>
        <v>0</v>
      </c>
      <c r="O43" s="106">
        <f t="shared" si="44"/>
        <v>0</v>
      </c>
      <c r="P43" s="106">
        <f t="shared" si="18"/>
        <v>0</v>
      </c>
      <c r="Q43" s="106">
        <f t="shared" ref="Q43" si="48">SUM(Q44:Q46)</f>
        <v>426323</v>
      </c>
      <c r="R43" s="106">
        <f t="shared" si="44"/>
        <v>426323</v>
      </c>
      <c r="S43" s="106">
        <f t="shared" si="19"/>
        <v>0</v>
      </c>
      <c r="T43" s="106">
        <f t="shared" ref="T43" si="49">SUM(T44:T46)</f>
        <v>0</v>
      </c>
      <c r="U43" s="106">
        <f t="shared" si="44"/>
        <v>0</v>
      </c>
      <c r="V43" s="106">
        <f t="shared" si="20"/>
        <v>0</v>
      </c>
      <c r="W43" s="106">
        <f t="shared" ref="W43" si="50">SUM(W44:W46)</f>
        <v>0</v>
      </c>
      <c r="X43" s="106">
        <f t="shared" si="44"/>
        <v>0</v>
      </c>
      <c r="Y43" s="106">
        <f t="shared" si="21"/>
        <v>0</v>
      </c>
      <c r="Z43" s="106">
        <f t="shared" ref="Z43" si="51">SUM(Z44:Z46)</f>
        <v>179099</v>
      </c>
      <c r="AA43" s="106">
        <f t="shared" si="44"/>
        <v>179099</v>
      </c>
      <c r="AB43" s="106">
        <f t="shared" si="22"/>
        <v>0</v>
      </c>
    </row>
    <row r="44" spans="1:187" s="107" customFormat="1" x14ac:dyDescent="0.25">
      <c r="A44" s="112" t="s">
        <v>138</v>
      </c>
      <c r="B44" s="113">
        <f t="shared" si="0"/>
        <v>350000</v>
      </c>
      <c r="C44" s="113">
        <f t="shared" si="0"/>
        <v>350000</v>
      </c>
      <c r="D44" s="113">
        <f t="shared" si="0"/>
        <v>0</v>
      </c>
      <c r="E44" s="113">
        <v>0</v>
      </c>
      <c r="F44" s="113">
        <v>0</v>
      </c>
      <c r="G44" s="113">
        <f t="shared" si="15"/>
        <v>0</v>
      </c>
      <c r="H44" s="113"/>
      <c r="I44" s="113"/>
      <c r="J44" s="113">
        <f t="shared" si="16"/>
        <v>0</v>
      </c>
      <c r="K44" s="113"/>
      <c r="L44" s="113"/>
      <c r="M44" s="113">
        <f t="shared" si="17"/>
        <v>0</v>
      </c>
      <c r="N44" s="113"/>
      <c r="O44" s="113"/>
      <c r="P44" s="113">
        <f t="shared" si="18"/>
        <v>0</v>
      </c>
      <c r="Q44" s="113">
        <f>170901</f>
        <v>170901</v>
      </c>
      <c r="R44" s="113">
        <f>170901</f>
        <v>170901</v>
      </c>
      <c r="S44" s="113">
        <f t="shared" si="19"/>
        <v>0</v>
      </c>
      <c r="T44" s="113"/>
      <c r="U44" s="113"/>
      <c r="V44" s="113">
        <f t="shared" si="20"/>
        <v>0</v>
      </c>
      <c r="W44" s="113"/>
      <c r="X44" s="113"/>
      <c r="Y44" s="113">
        <f t="shared" si="21"/>
        <v>0</v>
      </c>
      <c r="Z44" s="113">
        <v>179099</v>
      </c>
      <c r="AA44" s="113">
        <v>179099</v>
      </c>
      <c r="AB44" s="113">
        <f t="shared" si="22"/>
        <v>0</v>
      </c>
    </row>
    <row r="45" spans="1:187" s="107" customFormat="1" ht="31.5" x14ac:dyDescent="0.25">
      <c r="A45" s="112" t="s">
        <v>139</v>
      </c>
      <c r="B45" s="113">
        <f t="shared" si="0"/>
        <v>133000</v>
      </c>
      <c r="C45" s="113">
        <f t="shared" si="0"/>
        <v>133000</v>
      </c>
      <c r="D45" s="113">
        <f t="shared" si="0"/>
        <v>0</v>
      </c>
      <c r="E45" s="113"/>
      <c r="F45" s="113"/>
      <c r="G45" s="113">
        <f t="shared" si="15"/>
        <v>0</v>
      </c>
      <c r="H45" s="113"/>
      <c r="I45" s="113"/>
      <c r="J45" s="113">
        <f t="shared" si="16"/>
        <v>0</v>
      </c>
      <c r="K45" s="113"/>
      <c r="L45" s="113"/>
      <c r="M45" s="113">
        <f t="shared" si="17"/>
        <v>0</v>
      </c>
      <c r="N45" s="113"/>
      <c r="O45" s="113"/>
      <c r="P45" s="113">
        <f t="shared" si="18"/>
        <v>0</v>
      </c>
      <c r="Q45" s="113">
        <v>133000</v>
      </c>
      <c r="R45" s="113">
        <v>133000</v>
      </c>
      <c r="S45" s="113">
        <f t="shared" si="19"/>
        <v>0</v>
      </c>
      <c r="T45" s="113"/>
      <c r="U45" s="113"/>
      <c r="V45" s="113">
        <f t="shared" si="20"/>
        <v>0</v>
      </c>
      <c r="W45" s="113"/>
      <c r="X45" s="113"/>
      <c r="Y45" s="113">
        <f t="shared" si="21"/>
        <v>0</v>
      </c>
      <c r="Z45" s="113"/>
      <c r="AA45" s="113"/>
      <c r="AB45" s="113">
        <f t="shared" si="22"/>
        <v>0</v>
      </c>
    </row>
    <row r="46" spans="1:187" s="107" customFormat="1" ht="31.5" x14ac:dyDescent="0.25">
      <c r="A46" s="112" t="s">
        <v>140</v>
      </c>
      <c r="B46" s="113">
        <f t="shared" si="0"/>
        <v>122422</v>
      </c>
      <c r="C46" s="113">
        <f t="shared" si="0"/>
        <v>122422</v>
      </c>
      <c r="D46" s="113">
        <f t="shared" si="0"/>
        <v>0</v>
      </c>
      <c r="E46" s="113">
        <v>0</v>
      </c>
      <c r="F46" s="113">
        <v>0</v>
      </c>
      <c r="G46" s="113">
        <f t="shared" si="15"/>
        <v>0</v>
      </c>
      <c r="H46" s="113"/>
      <c r="I46" s="113"/>
      <c r="J46" s="113">
        <f t="shared" si="16"/>
        <v>0</v>
      </c>
      <c r="K46" s="113"/>
      <c r="L46" s="113"/>
      <c r="M46" s="113">
        <f t="shared" si="17"/>
        <v>0</v>
      </c>
      <c r="N46" s="113"/>
      <c r="O46" s="113"/>
      <c r="P46" s="113">
        <f t="shared" si="18"/>
        <v>0</v>
      </c>
      <c r="Q46" s="113">
        <v>122422</v>
      </c>
      <c r="R46" s="113">
        <v>122422</v>
      </c>
      <c r="S46" s="113">
        <f t="shared" si="19"/>
        <v>0</v>
      </c>
      <c r="T46" s="113"/>
      <c r="U46" s="113"/>
      <c r="V46" s="113">
        <f t="shared" si="20"/>
        <v>0</v>
      </c>
      <c r="W46" s="113"/>
      <c r="X46" s="113"/>
      <c r="Y46" s="113">
        <f t="shared" si="21"/>
        <v>0</v>
      </c>
      <c r="Z46" s="113"/>
      <c r="AA46" s="113"/>
      <c r="AB46" s="113">
        <f t="shared" si="22"/>
        <v>0</v>
      </c>
    </row>
    <row r="47" spans="1:187" s="107" customFormat="1" ht="31.5" x14ac:dyDescent="0.25">
      <c r="A47" s="105" t="s">
        <v>141</v>
      </c>
      <c r="B47" s="106">
        <f t="shared" si="0"/>
        <v>1260886</v>
      </c>
      <c r="C47" s="106">
        <f t="shared" si="0"/>
        <v>1283066</v>
      </c>
      <c r="D47" s="106">
        <f t="shared" si="0"/>
        <v>22180</v>
      </c>
      <c r="E47" s="106">
        <f t="shared" ref="E47:AA47" si="52">SUM(E48)</f>
        <v>0</v>
      </c>
      <c r="F47" s="106">
        <f t="shared" si="52"/>
        <v>0</v>
      </c>
      <c r="G47" s="106">
        <f t="shared" si="15"/>
        <v>0</v>
      </c>
      <c r="H47" s="106">
        <f t="shared" si="52"/>
        <v>0</v>
      </c>
      <c r="I47" s="106">
        <f t="shared" si="52"/>
        <v>0</v>
      </c>
      <c r="J47" s="106">
        <f t="shared" si="16"/>
        <v>0</v>
      </c>
      <c r="K47" s="106">
        <f t="shared" si="52"/>
        <v>15825</v>
      </c>
      <c r="L47" s="106">
        <f t="shared" si="52"/>
        <v>38005</v>
      </c>
      <c r="M47" s="106">
        <f t="shared" si="17"/>
        <v>22180</v>
      </c>
      <c r="N47" s="106">
        <f t="shared" si="52"/>
        <v>1063405</v>
      </c>
      <c r="O47" s="106">
        <f t="shared" si="52"/>
        <v>1063405</v>
      </c>
      <c r="P47" s="106">
        <f t="shared" si="18"/>
        <v>0</v>
      </c>
      <c r="Q47" s="106">
        <f t="shared" si="52"/>
        <v>181656</v>
      </c>
      <c r="R47" s="106">
        <f t="shared" si="52"/>
        <v>181656</v>
      </c>
      <c r="S47" s="106">
        <f t="shared" si="19"/>
        <v>0</v>
      </c>
      <c r="T47" s="106">
        <f t="shared" si="52"/>
        <v>0</v>
      </c>
      <c r="U47" s="106">
        <f t="shared" si="52"/>
        <v>0</v>
      </c>
      <c r="V47" s="106">
        <f t="shared" si="20"/>
        <v>0</v>
      </c>
      <c r="W47" s="106">
        <f t="shared" si="52"/>
        <v>0</v>
      </c>
      <c r="X47" s="106">
        <f t="shared" si="52"/>
        <v>0</v>
      </c>
      <c r="Y47" s="106">
        <f t="shared" si="21"/>
        <v>0</v>
      </c>
      <c r="Z47" s="106">
        <f t="shared" si="52"/>
        <v>0</v>
      </c>
      <c r="AA47" s="106">
        <f t="shared" si="52"/>
        <v>0</v>
      </c>
      <c r="AB47" s="106">
        <f t="shared" si="22"/>
        <v>0</v>
      </c>
    </row>
    <row r="48" spans="1:187" s="107" customFormat="1" x14ac:dyDescent="0.25">
      <c r="A48" s="105" t="s">
        <v>108</v>
      </c>
      <c r="B48" s="106">
        <f t="shared" si="0"/>
        <v>1260886</v>
      </c>
      <c r="C48" s="106">
        <f t="shared" si="0"/>
        <v>1283066</v>
      </c>
      <c r="D48" s="106">
        <f t="shared" si="0"/>
        <v>22180</v>
      </c>
      <c r="E48" s="106">
        <f t="shared" ref="E48:F48" si="53">SUM(E49:E54)</f>
        <v>0</v>
      </c>
      <c r="F48" s="106">
        <f t="shared" si="53"/>
        <v>0</v>
      </c>
      <c r="G48" s="106">
        <f t="shared" si="15"/>
        <v>0</v>
      </c>
      <c r="H48" s="106">
        <f t="shared" ref="H48:I48" si="54">SUM(H49:H54)</f>
        <v>0</v>
      </c>
      <c r="I48" s="106">
        <f t="shared" si="54"/>
        <v>0</v>
      </c>
      <c r="J48" s="106">
        <f t="shared" si="16"/>
        <v>0</v>
      </c>
      <c r="K48" s="106">
        <f t="shared" ref="K48:L48" si="55">SUM(K49:K54)</f>
        <v>15825</v>
      </c>
      <c r="L48" s="106">
        <f t="shared" si="55"/>
        <v>38005</v>
      </c>
      <c r="M48" s="106">
        <f t="shared" si="17"/>
        <v>22180</v>
      </c>
      <c r="N48" s="106">
        <f t="shared" ref="N48:O48" si="56">SUM(N49:N54)</f>
        <v>1063405</v>
      </c>
      <c r="O48" s="106">
        <f t="shared" si="56"/>
        <v>1063405</v>
      </c>
      <c r="P48" s="106">
        <f t="shared" si="18"/>
        <v>0</v>
      </c>
      <c r="Q48" s="106">
        <f t="shared" ref="Q48:R48" si="57">SUM(Q49:Q54)</f>
        <v>181656</v>
      </c>
      <c r="R48" s="106">
        <f t="shared" si="57"/>
        <v>181656</v>
      </c>
      <c r="S48" s="106">
        <f t="shared" si="19"/>
        <v>0</v>
      </c>
      <c r="T48" s="106">
        <f t="shared" ref="T48:U48" si="58">SUM(T49:T54)</f>
        <v>0</v>
      </c>
      <c r="U48" s="106">
        <f t="shared" si="58"/>
        <v>0</v>
      </c>
      <c r="V48" s="106">
        <f t="shared" si="20"/>
        <v>0</v>
      </c>
      <c r="W48" s="106">
        <f t="shared" ref="W48:X48" si="59">SUM(W49:W54)</f>
        <v>0</v>
      </c>
      <c r="X48" s="106">
        <f t="shared" si="59"/>
        <v>0</v>
      </c>
      <c r="Y48" s="106">
        <f t="shared" si="21"/>
        <v>0</v>
      </c>
      <c r="Z48" s="106">
        <f t="shared" ref="Z48:AA48" si="60">SUM(Z49:Z54)</f>
        <v>0</v>
      </c>
      <c r="AA48" s="106">
        <f t="shared" si="60"/>
        <v>0</v>
      </c>
      <c r="AB48" s="106">
        <f t="shared" si="22"/>
        <v>0</v>
      </c>
    </row>
    <row r="49" spans="1:187" s="104" customFormat="1" ht="110.25" x14ac:dyDescent="0.25">
      <c r="A49" s="115" t="s">
        <v>142</v>
      </c>
      <c r="B49" s="117">
        <f t="shared" si="0"/>
        <v>399465</v>
      </c>
      <c r="C49" s="117">
        <f t="shared" si="0"/>
        <v>399465</v>
      </c>
      <c r="D49" s="117">
        <f t="shared" si="0"/>
        <v>0</v>
      </c>
      <c r="E49" s="117">
        <v>0</v>
      </c>
      <c r="F49" s="117">
        <v>0</v>
      </c>
      <c r="G49" s="117">
        <f t="shared" si="15"/>
        <v>0</v>
      </c>
      <c r="H49" s="117"/>
      <c r="I49" s="117"/>
      <c r="J49" s="117">
        <f t="shared" si="16"/>
        <v>0</v>
      </c>
      <c r="K49" s="117">
        <v>0</v>
      </c>
      <c r="L49" s="117">
        <v>0</v>
      </c>
      <c r="M49" s="117">
        <f t="shared" si="17"/>
        <v>0</v>
      </c>
      <c r="N49" s="117">
        <v>399465</v>
      </c>
      <c r="O49" s="117">
        <v>399465</v>
      </c>
      <c r="P49" s="117">
        <f t="shared" si="18"/>
        <v>0</v>
      </c>
      <c r="Q49" s="117"/>
      <c r="R49" s="117"/>
      <c r="S49" s="117">
        <f t="shared" si="19"/>
        <v>0</v>
      </c>
      <c r="T49" s="117"/>
      <c r="U49" s="117"/>
      <c r="V49" s="117">
        <f t="shared" si="20"/>
        <v>0</v>
      </c>
      <c r="W49" s="117"/>
      <c r="X49" s="117"/>
      <c r="Y49" s="117">
        <f t="shared" si="21"/>
        <v>0</v>
      </c>
      <c r="Z49" s="117"/>
      <c r="AA49" s="117"/>
      <c r="AB49" s="117">
        <f t="shared" si="22"/>
        <v>0</v>
      </c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  <c r="BF49" s="107"/>
      <c r="BG49" s="107"/>
      <c r="BH49" s="107"/>
      <c r="BI49" s="107"/>
      <c r="BJ49" s="107"/>
      <c r="BK49" s="107"/>
      <c r="BL49" s="107"/>
      <c r="BM49" s="107"/>
      <c r="BN49" s="107"/>
      <c r="BO49" s="107"/>
      <c r="BP49" s="107"/>
      <c r="BQ49" s="107"/>
      <c r="BR49" s="107"/>
      <c r="BS49" s="107"/>
      <c r="BT49" s="107"/>
      <c r="BU49" s="107"/>
      <c r="BV49" s="107"/>
      <c r="BW49" s="107"/>
      <c r="BX49" s="107"/>
      <c r="BY49" s="107"/>
      <c r="BZ49" s="107"/>
      <c r="CA49" s="107"/>
      <c r="CB49" s="107"/>
      <c r="CC49" s="107"/>
      <c r="CD49" s="107"/>
      <c r="CE49" s="107"/>
      <c r="CF49" s="107"/>
      <c r="CG49" s="107"/>
      <c r="CH49" s="107"/>
      <c r="CI49" s="107"/>
      <c r="CJ49" s="107"/>
      <c r="CK49" s="107"/>
      <c r="CL49" s="107"/>
      <c r="CM49" s="107"/>
      <c r="CN49" s="107"/>
      <c r="CO49" s="107"/>
      <c r="CP49" s="107"/>
      <c r="CQ49" s="107"/>
      <c r="CR49" s="107"/>
      <c r="CS49" s="107"/>
      <c r="CT49" s="107"/>
      <c r="CU49" s="107"/>
      <c r="CV49" s="107"/>
      <c r="CW49" s="107"/>
      <c r="CX49" s="107"/>
      <c r="CY49" s="107"/>
      <c r="CZ49" s="107"/>
      <c r="DA49" s="107"/>
      <c r="DB49" s="107"/>
      <c r="DC49" s="107"/>
      <c r="DD49" s="107"/>
      <c r="DE49" s="107"/>
      <c r="DF49" s="107"/>
      <c r="DG49" s="107"/>
      <c r="DH49" s="107"/>
      <c r="DI49" s="107"/>
      <c r="DJ49" s="107"/>
      <c r="DK49" s="107"/>
      <c r="DL49" s="107"/>
      <c r="DM49" s="107"/>
      <c r="DN49" s="107"/>
      <c r="DO49" s="107"/>
      <c r="DP49" s="107"/>
      <c r="DQ49" s="107"/>
      <c r="DR49" s="107"/>
      <c r="DS49" s="107"/>
      <c r="DT49" s="107"/>
      <c r="DU49" s="107"/>
      <c r="DV49" s="107"/>
      <c r="DW49" s="107"/>
      <c r="DX49" s="107"/>
      <c r="DY49" s="107"/>
      <c r="DZ49" s="107"/>
      <c r="EA49" s="107"/>
      <c r="EB49" s="107"/>
      <c r="EC49" s="107"/>
      <c r="ED49" s="107"/>
      <c r="EE49" s="107"/>
      <c r="EF49" s="107"/>
      <c r="EG49" s="107"/>
      <c r="EH49" s="107"/>
      <c r="EI49" s="107"/>
      <c r="EJ49" s="107"/>
      <c r="EK49" s="107"/>
      <c r="EL49" s="107"/>
      <c r="EM49" s="107"/>
      <c r="EN49" s="107"/>
      <c r="EO49" s="107"/>
      <c r="EP49" s="107"/>
      <c r="EQ49" s="107"/>
      <c r="ER49" s="107"/>
      <c r="ES49" s="107"/>
      <c r="ET49" s="107"/>
      <c r="EU49" s="107"/>
      <c r="EV49" s="107"/>
      <c r="EW49" s="107"/>
      <c r="EX49" s="107"/>
      <c r="EY49" s="107"/>
      <c r="EZ49" s="107"/>
      <c r="FA49" s="107"/>
      <c r="FB49" s="107"/>
      <c r="FC49" s="107"/>
      <c r="FD49" s="107"/>
      <c r="FE49" s="107"/>
      <c r="FF49" s="107"/>
      <c r="FG49" s="107"/>
      <c r="FH49" s="107"/>
      <c r="FI49" s="107"/>
      <c r="FJ49" s="107"/>
      <c r="FK49" s="107"/>
      <c r="FL49" s="107"/>
      <c r="FM49" s="107"/>
      <c r="FN49" s="107"/>
      <c r="FO49" s="107"/>
      <c r="FP49" s="107"/>
      <c r="FQ49" s="107"/>
      <c r="FR49" s="107"/>
      <c r="FS49" s="107"/>
      <c r="FT49" s="107"/>
      <c r="FU49" s="107"/>
      <c r="FV49" s="107"/>
      <c r="FW49" s="107"/>
      <c r="FX49" s="107"/>
      <c r="FY49" s="107"/>
      <c r="FZ49" s="107"/>
      <c r="GA49" s="107"/>
      <c r="GB49" s="107"/>
      <c r="GC49" s="107"/>
      <c r="GD49" s="107"/>
      <c r="GE49" s="107"/>
    </row>
    <row r="50" spans="1:187" s="107" customFormat="1" ht="63" x14ac:dyDescent="0.25">
      <c r="A50" s="115" t="s">
        <v>143</v>
      </c>
      <c r="B50" s="110">
        <f t="shared" si="0"/>
        <v>106380</v>
      </c>
      <c r="C50" s="110">
        <f t="shared" si="0"/>
        <v>106380</v>
      </c>
      <c r="D50" s="110">
        <f t="shared" si="0"/>
        <v>0</v>
      </c>
      <c r="E50" s="110">
        <v>0</v>
      </c>
      <c r="F50" s="110">
        <v>0</v>
      </c>
      <c r="G50" s="110">
        <f t="shared" si="15"/>
        <v>0</v>
      </c>
      <c r="H50" s="110"/>
      <c r="I50" s="110"/>
      <c r="J50" s="110">
        <f t="shared" si="16"/>
        <v>0</v>
      </c>
      <c r="K50" s="110">
        <v>0</v>
      </c>
      <c r="L50" s="110">
        <v>0</v>
      </c>
      <c r="M50" s="110">
        <f t="shared" si="17"/>
        <v>0</v>
      </c>
      <c r="N50" s="110">
        <v>106380</v>
      </c>
      <c r="O50" s="110">
        <v>106380</v>
      </c>
      <c r="P50" s="110">
        <f t="shared" si="18"/>
        <v>0</v>
      </c>
      <c r="Q50" s="110"/>
      <c r="R50" s="110"/>
      <c r="S50" s="110">
        <f t="shared" si="19"/>
        <v>0</v>
      </c>
      <c r="T50" s="110"/>
      <c r="U50" s="110"/>
      <c r="V50" s="110">
        <f t="shared" si="20"/>
        <v>0</v>
      </c>
      <c r="W50" s="110"/>
      <c r="X50" s="110"/>
      <c r="Y50" s="110">
        <f t="shared" si="21"/>
        <v>0</v>
      </c>
      <c r="Z50" s="110"/>
      <c r="AA50" s="110"/>
      <c r="AB50" s="110">
        <f t="shared" si="22"/>
        <v>0</v>
      </c>
    </row>
    <row r="51" spans="1:187" s="107" customFormat="1" ht="41.25" customHeight="1" x14ac:dyDescent="0.25">
      <c r="A51" s="115" t="s">
        <v>144</v>
      </c>
      <c r="B51" s="110">
        <f t="shared" si="0"/>
        <v>2939</v>
      </c>
      <c r="C51" s="110">
        <f t="shared" si="0"/>
        <v>2939</v>
      </c>
      <c r="D51" s="110">
        <f t="shared" si="0"/>
        <v>0</v>
      </c>
      <c r="E51" s="110">
        <v>0</v>
      </c>
      <c r="F51" s="110">
        <v>0</v>
      </c>
      <c r="G51" s="110">
        <f t="shared" si="15"/>
        <v>0</v>
      </c>
      <c r="H51" s="110"/>
      <c r="I51" s="110"/>
      <c r="J51" s="110">
        <f t="shared" si="16"/>
        <v>0</v>
      </c>
      <c r="K51" s="110">
        <v>2939</v>
      </c>
      <c r="L51" s="110">
        <v>2939</v>
      </c>
      <c r="M51" s="110">
        <f t="shared" si="17"/>
        <v>0</v>
      </c>
      <c r="N51" s="110"/>
      <c r="O51" s="110"/>
      <c r="P51" s="110">
        <f t="shared" si="18"/>
        <v>0</v>
      </c>
      <c r="Q51" s="110"/>
      <c r="R51" s="110"/>
      <c r="S51" s="110">
        <f t="shared" si="19"/>
        <v>0</v>
      </c>
      <c r="T51" s="110"/>
      <c r="U51" s="110"/>
      <c r="V51" s="110">
        <f t="shared" si="20"/>
        <v>0</v>
      </c>
      <c r="W51" s="110"/>
      <c r="X51" s="110"/>
      <c r="Y51" s="110">
        <f t="shared" si="21"/>
        <v>0</v>
      </c>
      <c r="Z51" s="110"/>
      <c r="AA51" s="110"/>
      <c r="AB51" s="110">
        <f t="shared" si="22"/>
        <v>0</v>
      </c>
    </row>
    <row r="52" spans="1:187" s="107" customFormat="1" ht="63" x14ac:dyDescent="0.25">
      <c r="A52" s="109" t="s">
        <v>145</v>
      </c>
      <c r="B52" s="110">
        <f>E52+H52+K52+N52+Q52+T52+W52+Z52</f>
        <v>12886</v>
      </c>
      <c r="C52" s="110">
        <f>F52+I52+L52+O52+R52+U52+X52+AA52</f>
        <v>12886</v>
      </c>
      <c r="D52" s="110">
        <f>G52+J52+M52+P52+S52+V52+Y52+AB52</f>
        <v>0</v>
      </c>
      <c r="E52" s="110">
        <v>0</v>
      </c>
      <c r="F52" s="110">
        <v>0</v>
      </c>
      <c r="G52" s="110">
        <f>F52-E52</f>
        <v>0</v>
      </c>
      <c r="H52" s="110">
        <v>0</v>
      </c>
      <c r="I52" s="110">
        <v>0</v>
      </c>
      <c r="J52" s="110">
        <f>I52-H52</f>
        <v>0</v>
      </c>
      <c r="K52" s="110">
        <v>12886</v>
      </c>
      <c r="L52" s="110">
        <v>12886</v>
      </c>
      <c r="M52" s="110">
        <f>L52-K52</f>
        <v>0</v>
      </c>
      <c r="N52" s="110"/>
      <c r="O52" s="110"/>
      <c r="P52" s="110">
        <f>O52-N52</f>
        <v>0</v>
      </c>
      <c r="Q52" s="110"/>
      <c r="R52" s="110"/>
      <c r="S52" s="110">
        <f>R52-Q52</f>
        <v>0</v>
      </c>
      <c r="T52" s="110"/>
      <c r="U52" s="110"/>
      <c r="V52" s="110">
        <f>U52-T52</f>
        <v>0</v>
      </c>
      <c r="W52" s="110"/>
      <c r="X52" s="110"/>
      <c r="Y52" s="110">
        <f>X52-W52</f>
        <v>0</v>
      </c>
      <c r="Z52" s="110"/>
      <c r="AA52" s="110"/>
      <c r="AB52" s="110">
        <f>AA52-Z52</f>
        <v>0</v>
      </c>
    </row>
    <row r="53" spans="1:187" s="107" customFormat="1" ht="31.5" x14ac:dyDescent="0.25">
      <c r="A53" s="109" t="s">
        <v>146</v>
      </c>
      <c r="B53" s="110">
        <f t="shared" si="0"/>
        <v>181656</v>
      </c>
      <c r="C53" s="110">
        <f t="shared" si="0"/>
        <v>181656</v>
      </c>
      <c r="D53" s="110">
        <f t="shared" si="0"/>
        <v>0</v>
      </c>
      <c r="E53" s="110">
        <v>0</v>
      </c>
      <c r="F53" s="110">
        <v>0</v>
      </c>
      <c r="G53" s="110">
        <f t="shared" si="15"/>
        <v>0</v>
      </c>
      <c r="H53" s="110"/>
      <c r="I53" s="110"/>
      <c r="J53" s="110">
        <f t="shared" si="16"/>
        <v>0</v>
      </c>
      <c r="K53" s="110">
        <v>0</v>
      </c>
      <c r="L53" s="110">
        <v>0</v>
      </c>
      <c r="M53" s="110">
        <f t="shared" si="17"/>
        <v>0</v>
      </c>
      <c r="N53" s="110"/>
      <c r="O53" s="110"/>
      <c r="P53" s="110">
        <f t="shared" si="18"/>
        <v>0</v>
      </c>
      <c r="Q53" s="110">
        <v>181656</v>
      </c>
      <c r="R53" s="110">
        <v>181656</v>
      </c>
      <c r="S53" s="110">
        <f t="shared" si="19"/>
        <v>0</v>
      </c>
      <c r="T53" s="110"/>
      <c r="U53" s="110"/>
      <c r="V53" s="110">
        <f t="shared" si="20"/>
        <v>0</v>
      </c>
      <c r="W53" s="110"/>
      <c r="X53" s="110"/>
      <c r="Y53" s="110">
        <f t="shared" si="21"/>
        <v>0</v>
      </c>
      <c r="Z53" s="110"/>
      <c r="AA53" s="110"/>
      <c r="AB53" s="110">
        <f t="shared" si="22"/>
        <v>0</v>
      </c>
    </row>
    <row r="54" spans="1:187" s="107" customFormat="1" ht="78.75" x14ac:dyDescent="0.25">
      <c r="A54" s="115" t="s">
        <v>147</v>
      </c>
      <c r="B54" s="110">
        <f t="shared" si="0"/>
        <v>557560</v>
      </c>
      <c r="C54" s="110">
        <f t="shared" si="0"/>
        <v>579740</v>
      </c>
      <c r="D54" s="110">
        <f t="shared" si="0"/>
        <v>22180</v>
      </c>
      <c r="E54" s="110">
        <v>0</v>
      </c>
      <c r="F54" s="110">
        <v>0</v>
      </c>
      <c r="G54" s="110">
        <f t="shared" si="15"/>
        <v>0</v>
      </c>
      <c r="H54" s="110"/>
      <c r="I54" s="110"/>
      <c r="J54" s="110">
        <f t="shared" si="16"/>
        <v>0</v>
      </c>
      <c r="K54" s="110">
        <v>0</v>
      </c>
      <c r="L54" s="110">
        <v>22180</v>
      </c>
      <c r="M54" s="110">
        <f t="shared" si="17"/>
        <v>22180</v>
      </c>
      <c r="N54" s="110">
        <v>557560</v>
      </c>
      <c r="O54" s="110">
        <v>557560</v>
      </c>
      <c r="P54" s="110">
        <f t="shared" si="18"/>
        <v>0</v>
      </c>
      <c r="Q54" s="110"/>
      <c r="R54" s="110"/>
      <c r="S54" s="110">
        <f t="shared" si="19"/>
        <v>0</v>
      </c>
      <c r="T54" s="110"/>
      <c r="U54" s="110"/>
      <c r="V54" s="110">
        <f t="shared" si="20"/>
        <v>0</v>
      </c>
      <c r="W54" s="110"/>
      <c r="X54" s="110"/>
      <c r="Y54" s="110">
        <f t="shared" si="21"/>
        <v>0</v>
      </c>
      <c r="Z54" s="110"/>
      <c r="AA54" s="110"/>
      <c r="AB54" s="110">
        <f t="shared" si="22"/>
        <v>0</v>
      </c>
    </row>
    <row r="55" spans="1:187" s="107" customFormat="1" ht="31.5" x14ac:dyDescent="0.25">
      <c r="A55" s="105" t="s">
        <v>148</v>
      </c>
      <c r="B55" s="106">
        <f t="shared" si="0"/>
        <v>16650149</v>
      </c>
      <c r="C55" s="106">
        <f t="shared" si="0"/>
        <v>16650149</v>
      </c>
      <c r="D55" s="106">
        <f t="shared" si="0"/>
        <v>0</v>
      </c>
      <c r="E55" s="106">
        <f t="shared" ref="E55:AA55" si="61">SUM(E56)</f>
        <v>622420</v>
      </c>
      <c r="F55" s="106">
        <f t="shared" si="61"/>
        <v>622420</v>
      </c>
      <c r="G55" s="106">
        <f t="shared" si="15"/>
        <v>0</v>
      </c>
      <c r="H55" s="106">
        <f t="shared" si="61"/>
        <v>948355</v>
      </c>
      <c r="I55" s="106">
        <f t="shared" si="61"/>
        <v>948355</v>
      </c>
      <c r="J55" s="106">
        <f t="shared" si="16"/>
        <v>0</v>
      </c>
      <c r="K55" s="106">
        <f t="shared" si="61"/>
        <v>5152388</v>
      </c>
      <c r="L55" s="106">
        <f t="shared" si="61"/>
        <v>5152388</v>
      </c>
      <c r="M55" s="106">
        <f t="shared" si="17"/>
        <v>0</v>
      </c>
      <c r="N55" s="106">
        <f t="shared" si="61"/>
        <v>7754338</v>
      </c>
      <c r="O55" s="106">
        <f t="shared" si="61"/>
        <v>7754338</v>
      </c>
      <c r="P55" s="106">
        <f t="shared" si="18"/>
        <v>0</v>
      </c>
      <c r="Q55" s="106">
        <f t="shared" si="61"/>
        <v>0</v>
      </c>
      <c r="R55" s="106">
        <f t="shared" si="61"/>
        <v>0</v>
      </c>
      <c r="S55" s="106">
        <f t="shared" si="19"/>
        <v>0</v>
      </c>
      <c r="T55" s="106">
        <f t="shared" si="61"/>
        <v>2172648</v>
      </c>
      <c r="U55" s="106">
        <f t="shared" si="61"/>
        <v>2172648</v>
      </c>
      <c r="V55" s="106">
        <f t="shared" si="20"/>
        <v>0</v>
      </c>
      <c r="W55" s="106">
        <f t="shared" si="61"/>
        <v>0</v>
      </c>
      <c r="X55" s="106">
        <f t="shared" si="61"/>
        <v>0</v>
      </c>
      <c r="Y55" s="106">
        <f t="shared" si="21"/>
        <v>0</v>
      </c>
      <c r="Z55" s="106">
        <f t="shared" si="61"/>
        <v>0</v>
      </c>
      <c r="AA55" s="106">
        <f t="shared" si="61"/>
        <v>0</v>
      </c>
      <c r="AB55" s="106">
        <f t="shared" si="22"/>
        <v>0</v>
      </c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04"/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104"/>
      <c r="AY55" s="104"/>
      <c r="AZ55" s="104"/>
      <c r="BA55" s="104"/>
      <c r="BB55" s="104"/>
      <c r="BC55" s="104"/>
      <c r="BD55" s="104"/>
      <c r="BE55" s="104"/>
      <c r="BF55" s="104"/>
      <c r="BG55" s="104"/>
      <c r="BH55" s="104"/>
      <c r="BI55" s="104"/>
      <c r="BJ55" s="104"/>
      <c r="BK55" s="104"/>
      <c r="BL55" s="104"/>
      <c r="BM55" s="104"/>
      <c r="BN55" s="104"/>
      <c r="BO55" s="104"/>
      <c r="BP55" s="104"/>
      <c r="BQ55" s="104"/>
      <c r="BR55" s="104"/>
      <c r="BS55" s="104"/>
      <c r="BT55" s="104"/>
      <c r="BU55" s="104"/>
      <c r="BV55" s="104"/>
      <c r="BW55" s="104"/>
      <c r="BX55" s="104"/>
      <c r="BY55" s="104"/>
      <c r="BZ55" s="104"/>
      <c r="CA55" s="104"/>
      <c r="CB55" s="104"/>
      <c r="CC55" s="104"/>
      <c r="CD55" s="104"/>
      <c r="CE55" s="104"/>
      <c r="CF55" s="104"/>
      <c r="CG55" s="104"/>
      <c r="CH55" s="104"/>
      <c r="CI55" s="104"/>
      <c r="CJ55" s="104"/>
      <c r="CK55" s="104"/>
      <c r="CL55" s="104"/>
      <c r="CM55" s="104"/>
      <c r="CN55" s="104"/>
      <c r="CO55" s="104"/>
      <c r="CP55" s="104"/>
      <c r="CQ55" s="104"/>
      <c r="CR55" s="104"/>
      <c r="CS55" s="104"/>
      <c r="CT55" s="104"/>
      <c r="CU55" s="104"/>
      <c r="CV55" s="104"/>
      <c r="CW55" s="104"/>
      <c r="CX55" s="104"/>
      <c r="CY55" s="104"/>
      <c r="CZ55" s="104"/>
      <c r="DA55" s="104"/>
      <c r="DB55" s="104"/>
      <c r="DC55" s="104"/>
      <c r="DD55" s="104"/>
      <c r="DE55" s="104"/>
      <c r="DF55" s="104"/>
      <c r="DG55" s="104"/>
      <c r="DH55" s="104"/>
      <c r="DI55" s="104"/>
      <c r="DJ55" s="104"/>
      <c r="DK55" s="104"/>
      <c r="DL55" s="104"/>
      <c r="DM55" s="104"/>
      <c r="DN55" s="104"/>
      <c r="DO55" s="104"/>
      <c r="DP55" s="104"/>
      <c r="DQ55" s="104"/>
      <c r="DR55" s="104"/>
      <c r="DS55" s="104"/>
      <c r="DT55" s="104"/>
      <c r="DU55" s="104"/>
      <c r="DV55" s="104"/>
      <c r="DW55" s="104"/>
      <c r="DX55" s="104"/>
      <c r="DY55" s="104"/>
      <c r="DZ55" s="104"/>
      <c r="EA55" s="104"/>
      <c r="EB55" s="104"/>
      <c r="EC55" s="104"/>
      <c r="ED55" s="104"/>
      <c r="EE55" s="104"/>
      <c r="EF55" s="104"/>
      <c r="EG55" s="104"/>
      <c r="EH55" s="104"/>
      <c r="EI55" s="104"/>
      <c r="EJ55" s="104"/>
      <c r="EK55" s="104"/>
      <c r="EL55" s="104"/>
      <c r="EM55" s="104"/>
      <c r="EN55" s="104"/>
      <c r="EO55" s="104"/>
      <c r="EP55" s="104"/>
      <c r="EQ55" s="104"/>
      <c r="ER55" s="104"/>
      <c r="ES55" s="104"/>
      <c r="ET55" s="104"/>
      <c r="EU55" s="104"/>
      <c r="EV55" s="104"/>
      <c r="EW55" s="104"/>
      <c r="EX55" s="104"/>
      <c r="EY55" s="104"/>
      <c r="EZ55" s="104"/>
      <c r="FA55" s="104"/>
      <c r="FB55" s="104"/>
      <c r="FC55" s="104"/>
      <c r="FD55" s="104"/>
      <c r="FE55" s="104"/>
      <c r="FF55" s="104"/>
      <c r="FG55" s="104"/>
      <c r="FH55" s="104"/>
      <c r="FI55" s="104"/>
      <c r="FJ55" s="104"/>
      <c r="FK55" s="104"/>
      <c r="FL55" s="104"/>
      <c r="FM55" s="104"/>
      <c r="FN55" s="104"/>
      <c r="FO55" s="104"/>
      <c r="FP55" s="104"/>
      <c r="FQ55" s="104"/>
      <c r="FR55" s="104"/>
      <c r="FS55" s="104"/>
      <c r="FT55" s="104"/>
      <c r="FU55" s="104"/>
      <c r="FV55" s="104"/>
      <c r="FW55" s="104"/>
      <c r="FX55" s="104"/>
      <c r="FY55" s="104"/>
      <c r="FZ55" s="104"/>
      <c r="GA55" s="104"/>
      <c r="GB55" s="104"/>
      <c r="GC55" s="104"/>
      <c r="GD55" s="104"/>
      <c r="GE55" s="104"/>
    </row>
    <row r="56" spans="1:187" s="107" customFormat="1" x14ac:dyDescent="0.25">
      <c r="A56" s="105" t="s">
        <v>108</v>
      </c>
      <c r="B56" s="106">
        <f t="shared" si="0"/>
        <v>16650149</v>
      </c>
      <c r="C56" s="106">
        <f t="shared" si="0"/>
        <v>16650149</v>
      </c>
      <c r="D56" s="106">
        <f t="shared" si="0"/>
        <v>0</v>
      </c>
      <c r="E56" s="106">
        <f>SUM(E57:E67)</f>
        <v>622420</v>
      </c>
      <c r="F56" s="106">
        <f>SUM(F57:F67)</f>
        <v>622420</v>
      </c>
      <c r="G56" s="106">
        <f t="shared" si="15"/>
        <v>0</v>
      </c>
      <c r="H56" s="106">
        <f>SUM(H57:H67)</f>
        <v>948355</v>
      </c>
      <c r="I56" s="106">
        <f>SUM(I57:I67)</f>
        <v>948355</v>
      </c>
      <c r="J56" s="106">
        <f t="shared" si="16"/>
        <v>0</v>
      </c>
      <c r="K56" s="106">
        <f>SUM(K57:K67)</f>
        <v>5152388</v>
      </c>
      <c r="L56" s="106">
        <f>SUM(L57:L67)</f>
        <v>5152388</v>
      </c>
      <c r="M56" s="106">
        <f t="shared" si="17"/>
        <v>0</v>
      </c>
      <c r="N56" s="106">
        <f>SUM(N57:N67)</f>
        <v>7754338</v>
      </c>
      <c r="O56" s="106">
        <f>SUM(O57:O67)</f>
        <v>7754338</v>
      </c>
      <c r="P56" s="106">
        <f t="shared" si="18"/>
        <v>0</v>
      </c>
      <c r="Q56" s="106">
        <f>SUM(Q57:Q67)</f>
        <v>0</v>
      </c>
      <c r="R56" s="106">
        <f>SUM(R57:R67)</f>
        <v>0</v>
      </c>
      <c r="S56" s="106">
        <f t="shared" si="19"/>
        <v>0</v>
      </c>
      <c r="T56" s="106">
        <f>SUM(T57:T67)</f>
        <v>2172648</v>
      </c>
      <c r="U56" s="106">
        <f>SUM(U57:U67)</f>
        <v>2172648</v>
      </c>
      <c r="V56" s="106">
        <f t="shared" si="20"/>
        <v>0</v>
      </c>
      <c r="W56" s="106">
        <f>SUM(W57:W67)</f>
        <v>0</v>
      </c>
      <c r="X56" s="106">
        <f>SUM(X57:X67)</f>
        <v>0</v>
      </c>
      <c r="Y56" s="106">
        <f t="shared" si="21"/>
        <v>0</v>
      </c>
      <c r="Z56" s="106">
        <f>SUM(Z57:Z67)</f>
        <v>0</v>
      </c>
      <c r="AA56" s="106">
        <f>SUM(AA57:AA67)</f>
        <v>0</v>
      </c>
      <c r="AB56" s="106">
        <f t="shared" si="22"/>
        <v>0</v>
      </c>
      <c r="AC56" s="104"/>
      <c r="AD56" s="104"/>
      <c r="AE56" s="104"/>
      <c r="AF56" s="104"/>
      <c r="AG56" s="104"/>
      <c r="AH56" s="104"/>
      <c r="AI56" s="104"/>
      <c r="AJ56" s="104"/>
      <c r="AK56" s="104"/>
      <c r="AL56" s="104"/>
      <c r="AM56" s="104"/>
      <c r="AN56" s="104"/>
      <c r="AO56" s="104"/>
      <c r="AP56" s="104"/>
      <c r="AQ56" s="104"/>
      <c r="AR56" s="104"/>
      <c r="AS56" s="104"/>
      <c r="AT56" s="104"/>
      <c r="AU56" s="104"/>
      <c r="AV56" s="104"/>
      <c r="AW56" s="104"/>
      <c r="AX56" s="104"/>
      <c r="AY56" s="104"/>
      <c r="AZ56" s="104"/>
      <c r="BA56" s="104"/>
      <c r="BB56" s="104"/>
      <c r="BC56" s="104"/>
      <c r="BD56" s="104"/>
      <c r="BE56" s="104"/>
      <c r="BF56" s="104"/>
      <c r="BG56" s="104"/>
      <c r="BH56" s="104"/>
      <c r="BI56" s="104"/>
      <c r="BJ56" s="104"/>
      <c r="BK56" s="104"/>
      <c r="BL56" s="104"/>
      <c r="BM56" s="104"/>
      <c r="BN56" s="104"/>
      <c r="BO56" s="104"/>
      <c r="BP56" s="104"/>
      <c r="BQ56" s="104"/>
      <c r="BR56" s="104"/>
      <c r="BS56" s="104"/>
      <c r="BT56" s="104"/>
      <c r="BU56" s="104"/>
      <c r="BV56" s="104"/>
      <c r="BW56" s="104"/>
      <c r="BX56" s="104"/>
      <c r="BY56" s="104"/>
      <c r="BZ56" s="104"/>
      <c r="CA56" s="104"/>
      <c r="CB56" s="104"/>
      <c r="CC56" s="104"/>
      <c r="CD56" s="104"/>
      <c r="CE56" s="104"/>
      <c r="CF56" s="104"/>
      <c r="CG56" s="104"/>
      <c r="CH56" s="104"/>
      <c r="CI56" s="104"/>
      <c r="CJ56" s="104"/>
      <c r="CK56" s="104"/>
      <c r="CL56" s="104"/>
      <c r="CM56" s="104"/>
      <c r="CN56" s="104"/>
      <c r="CO56" s="104"/>
      <c r="CP56" s="104"/>
      <c r="CQ56" s="104"/>
      <c r="CR56" s="104"/>
      <c r="CS56" s="104"/>
      <c r="CT56" s="104"/>
      <c r="CU56" s="104"/>
      <c r="CV56" s="104"/>
      <c r="CW56" s="104"/>
      <c r="CX56" s="104"/>
      <c r="CY56" s="104"/>
      <c r="CZ56" s="104"/>
      <c r="DA56" s="104"/>
      <c r="DB56" s="104"/>
      <c r="DC56" s="104"/>
      <c r="DD56" s="104"/>
      <c r="DE56" s="104"/>
      <c r="DF56" s="104"/>
      <c r="DG56" s="104"/>
      <c r="DH56" s="104"/>
      <c r="DI56" s="104"/>
      <c r="DJ56" s="104"/>
      <c r="DK56" s="104"/>
      <c r="DL56" s="104"/>
      <c r="DM56" s="104"/>
      <c r="DN56" s="104"/>
      <c r="DO56" s="104"/>
      <c r="DP56" s="104"/>
      <c r="DQ56" s="104"/>
      <c r="DR56" s="104"/>
      <c r="DS56" s="104"/>
      <c r="DT56" s="104"/>
      <c r="DU56" s="104"/>
      <c r="DV56" s="104"/>
      <c r="DW56" s="104"/>
      <c r="DX56" s="104"/>
      <c r="DY56" s="104"/>
      <c r="DZ56" s="104"/>
      <c r="EA56" s="104"/>
      <c r="EB56" s="104"/>
      <c r="EC56" s="104"/>
      <c r="ED56" s="104"/>
      <c r="EE56" s="104"/>
      <c r="EF56" s="104"/>
      <c r="EG56" s="104"/>
      <c r="EH56" s="104"/>
      <c r="EI56" s="104"/>
      <c r="EJ56" s="104"/>
      <c r="EK56" s="104"/>
      <c r="EL56" s="104"/>
      <c r="EM56" s="104"/>
      <c r="EN56" s="104"/>
      <c r="EO56" s="104"/>
      <c r="EP56" s="104"/>
      <c r="EQ56" s="104"/>
      <c r="ER56" s="104"/>
      <c r="ES56" s="104"/>
      <c r="ET56" s="104"/>
      <c r="EU56" s="104"/>
      <c r="EV56" s="104"/>
      <c r="EW56" s="104"/>
      <c r="EX56" s="104"/>
      <c r="EY56" s="104"/>
      <c r="EZ56" s="104"/>
      <c r="FA56" s="104"/>
      <c r="FB56" s="104"/>
      <c r="FC56" s="104"/>
      <c r="FD56" s="104"/>
      <c r="FE56" s="104"/>
      <c r="FF56" s="104"/>
      <c r="FG56" s="104"/>
      <c r="FH56" s="104"/>
      <c r="FI56" s="104"/>
      <c r="FJ56" s="104"/>
      <c r="FK56" s="104"/>
      <c r="FL56" s="104"/>
      <c r="FM56" s="104"/>
      <c r="FN56" s="104"/>
      <c r="FO56" s="104"/>
      <c r="FP56" s="104"/>
      <c r="FQ56" s="104"/>
      <c r="FR56" s="104"/>
      <c r="FS56" s="104"/>
      <c r="FT56" s="104"/>
      <c r="FU56" s="104"/>
      <c r="FV56" s="104"/>
      <c r="FW56" s="104"/>
      <c r="FX56" s="104"/>
      <c r="FY56" s="104"/>
      <c r="FZ56" s="104"/>
      <c r="GA56" s="104"/>
      <c r="GB56" s="104"/>
      <c r="GC56" s="104"/>
      <c r="GD56" s="104"/>
      <c r="GE56" s="104"/>
    </row>
    <row r="57" spans="1:187" s="107" customFormat="1" ht="31.5" x14ac:dyDescent="0.25">
      <c r="A57" s="114" t="s">
        <v>149</v>
      </c>
      <c r="B57" s="113">
        <f t="shared" si="0"/>
        <v>46230</v>
      </c>
      <c r="C57" s="113">
        <f t="shared" si="0"/>
        <v>46230</v>
      </c>
      <c r="D57" s="113">
        <f t="shared" si="0"/>
        <v>0</v>
      </c>
      <c r="E57" s="113">
        <v>0</v>
      </c>
      <c r="F57" s="113">
        <v>0</v>
      </c>
      <c r="G57" s="113">
        <f t="shared" si="15"/>
        <v>0</v>
      </c>
      <c r="H57" s="113">
        <v>0</v>
      </c>
      <c r="I57" s="113">
        <v>0</v>
      </c>
      <c r="J57" s="113">
        <f t="shared" si="16"/>
        <v>0</v>
      </c>
      <c r="K57" s="113">
        <f>41100+5130</f>
        <v>46230</v>
      </c>
      <c r="L57" s="113">
        <f>41100+5130</f>
        <v>46230</v>
      </c>
      <c r="M57" s="113">
        <f t="shared" si="17"/>
        <v>0</v>
      </c>
      <c r="N57" s="113">
        <v>0</v>
      </c>
      <c r="O57" s="113">
        <v>0</v>
      </c>
      <c r="P57" s="113">
        <f t="shared" si="18"/>
        <v>0</v>
      </c>
      <c r="Q57" s="113">
        <v>0</v>
      </c>
      <c r="R57" s="113">
        <v>0</v>
      </c>
      <c r="S57" s="113">
        <f t="shared" si="19"/>
        <v>0</v>
      </c>
      <c r="T57" s="113">
        <v>0</v>
      </c>
      <c r="U57" s="113">
        <v>0</v>
      </c>
      <c r="V57" s="113">
        <f t="shared" si="20"/>
        <v>0</v>
      </c>
      <c r="W57" s="113">
        <v>0</v>
      </c>
      <c r="X57" s="113">
        <v>0</v>
      </c>
      <c r="Y57" s="113">
        <f t="shared" si="21"/>
        <v>0</v>
      </c>
      <c r="Z57" s="113"/>
      <c r="AA57" s="113"/>
      <c r="AB57" s="113">
        <f t="shared" si="22"/>
        <v>0</v>
      </c>
    </row>
    <row r="58" spans="1:187" s="107" customFormat="1" ht="47.25" x14ac:dyDescent="0.25">
      <c r="A58" s="114" t="s">
        <v>150</v>
      </c>
      <c r="B58" s="113">
        <f t="shared" si="0"/>
        <v>292420</v>
      </c>
      <c r="C58" s="113">
        <f t="shared" si="0"/>
        <v>292420</v>
      </c>
      <c r="D58" s="113">
        <f t="shared" si="0"/>
        <v>0</v>
      </c>
      <c r="E58" s="113">
        <v>292420</v>
      </c>
      <c r="F58" s="113">
        <v>292420</v>
      </c>
      <c r="G58" s="113">
        <f t="shared" si="15"/>
        <v>0</v>
      </c>
      <c r="H58" s="113">
        <v>0</v>
      </c>
      <c r="I58" s="113">
        <v>0</v>
      </c>
      <c r="J58" s="113">
        <f t="shared" si="16"/>
        <v>0</v>
      </c>
      <c r="K58" s="113"/>
      <c r="L58" s="113"/>
      <c r="M58" s="113">
        <f t="shared" si="17"/>
        <v>0</v>
      </c>
      <c r="N58" s="113">
        <v>0</v>
      </c>
      <c r="O58" s="113">
        <v>0</v>
      </c>
      <c r="P58" s="113">
        <f t="shared" si="18"/>
        <v>0</v>
      </c>
      <c r="Q58" s="113">
        <v>0</v>
      </c>
      <c r="R58" s="113">
        <v>0</v>
      </c>
      <c r="S58" s="113">
        <f t="shared" si="19"/>
        <v>0</v>
      </c>
      <c r="T58" s="113">
        <v>0</v>
      </c>
      <c r="U58" s="113">
        <v>0</v>
      </c>
      <c r="V58" s="113">
        <f t="shared" si="20"/>
        <v>0</v>
      </c>
      <c r="W58" s="113">
        <v>0</v>
      </c>
      <c r="X58" s="113">
        <v>0</v>
      </c>
      <c r="Y58" s="113">
        <f t="shared" si="21"/>
        <v>0</v>
      </c>
      <c r="Z58" s="113"/>
      <c r="AA58" s="113"/>
      <c r="AB58" s="113">
        <f t="shared" si="22"/>
        <v>0</v>
      </c>
    </row>
    <row r="59" spans="1:187" s="107" customFormat="1" ht="126" x14ac:dyDescent="0.25">
      <c r="A59" s="115" t="s">
        <v>151</v>
      </c>
      <c r="B59" s="113">
        <f t="shared" si="0"/>
        <v>805296</v>
      </c>
      <c r="C59" s="113">
        <f t="shared" si="0"/>
        <v>805296</v>
      </c>
      <c r="D59" s="113">
        <f t="shared" si="0"/>
        <v>0</v>
      </c>
      <c r="E59" s="113">
        <v>0</v>
      </c>
      <c r="F59" s="113">
        <v>0</v>
      </c>
      <c r="G59" s="113">
        <f t="shared" si="15"/>
        <v>0</v>
      </c>
      <c r="H59" s="113"/>
      <c r="I59" s="113"/>
      <c r="J59" s="113">
        <f t="shared" si="16"/>
        <v>0</v>
      </c>
      <c r="K59" s="113">
        <v>0</v>
      </c>
      <c r="L59" s="113">
        <v>0</v>
      </c>
      <c r="M59" s="113">
        <f t="shared" si="17"/>
        <v>0</v>
      </c>
      <c r="N59" s="113">
        <v>805296</v>
      </c>
      <c r="O59" s="113">
        <v>805296</v>
      </c>
      <c r="P59" s="113">
        <f t="shared" si="18"/>
        <v>0</v>
      </c>
      <c r="Q59" s="113"/>
      <c r="R59" s="113"/>
      <c r="S59" s="113">
        <f t="shared" si="19"/>
        <v>0</v>
      </c>
      <c r="T59" s="113"/>
      <c r="U59" s="113"/>
      <c r="V59" s="113">
        <f t="shared" si="20"/>
        <v>0</v>
      </c>
      <c r="W59" s="113"/>
      <c r="X59" s="113"/>
      <c r="Y59" s="113">
        <f t="shared" si="21"/>
        <v>0</v>
      </c>
      <c r="Z59" s="113"/>
      <c r="AA59" s="113"/>
      <c r="AB59" s="113">
        <f t="shared" si="22"/>
        <v>0</v>
      </c>
    </row>
    <row r="60" spans="1:187" s="107" customFormat="1" x14ac:dyDescent="0.25">
      <c r="A60" s="114" t="s">
        <v>152</v>
      </c>
      <c r="B60" s="113">
        <f t="shared" si="0"/>
        <v>130942</v>
      </c>
      <c r="C60" s="113">
        <f t="shared" si="0"/>
        <v>130942</v>
      </c>
      <c r="D60" s="113">
        <f t="shared" si="0"/>
        <v>0</v>
      </c>
      <c r="E60" s="113">
        <f>130942-130942</f>
        <v>0</v>
      </c>
      <c r="F60" s="113">
        <f>130942-130942</f>
        <v>0</v>
      </c>
      <c r="G60" s="113">
        <f t="shared" si="15"/>
        <v>0</v>
      </c>
      <c r="H60" s="113"/>
      <c r="I60" s="113"/>
      <c r="J60" s="113">
        <f t="shared" si="16"/>
        <v>0</v>
      </c>
      <c r="K60" s="113">
        <v>0</v>
      </c>
      <c r="L60" s="113">
        <v>0</v>
      </c>
      <c r="M60" s="113">
        <f t="shared" si="17"/>
        <v>0</v>
      </c>
      <c r="N60" s="113"/>
      <c r="O60" s="113"/>
      <c r="P60" s="113">
        <f t="shared" si="18"/>
        <v>0</v>
      </c>
      <c r="Q60" s="113"/>
      <c r="R60" s="113"/>
      <c r="S60" s="113">
        <f t="shared" si="19"/>
        <v>0</v>
      </c>
      <c r="T60" s="113">
        <f>130942</f>
        <v>130942</v>
      </c>
      <c r="U60" s="113">
        <f>130942</f>
        <v>130942</v>
      </c>
      <c r="V60" s="113">
        <f t="shared" si="20"/>
        <v>0</v>
      </c>
      <c r="W60" s="113"/>
      <c r="X60" s="113"/>
      <c r="Y60" s="113">
        <f t="shared" si="21"/>
        <v>0</v>
      </c>
      <c r="Z60" s="113"/>
      <c r="AA60" s="113"/>
      <c r="AB60" s="113">
        <f t="shared" si="22"/>
        <v>0</v>
      </c>
    </row>
    <row r="61" spans="1:187" s="107" customFormat="1" ht="63" x14ac:dyDescent="0.25">
      <c r="A61" s="109" t="s">
        <v>153</v>
      </c>
      <c r="B61" s="113">
        <f t="shared" si="0"/>
        <v>2936444</v>
      </c>
      <c r="C61" s="113">
        <f t="shared" si="0"/>
        <v>2936444</v>
      </c>
      <c r="D61" s="113">
        <f t="shared" si="0"/>
        <v>0</v>
      </c>
      <c r="E61" s="113">
        <v>0</v>
      </c>
      <c r="F61" s="113">
        <v>0</v>
      </c>
      <c r="G61" s="113">
        <f t="shared" si="15"/>
        <v>0</v>
      </c>
      <c r="H61" s="113"/>
      <c r="I61" s="113"/>
      <c r="J61" s="113">
        <f t="shared" si="16"/>
        <v>0</v>
      </c>
      <c r="K61" s="113">
        <v>2936444</v>
      </c>
      <c r="L61" s="113">
        <v>2936444</v>
      </c>
      <c r="M61" s="113">
        <f t="shared" si="17"/>
        <v>0</v>
      </c>
      <c r="N61" s="113"/>
      <c r="O61" s="113"/>
      <c r="P61" s="113">
        <f t="shared" si="18"/>
        <v>0</v>
      </c>
      <c r="Q61" s="113"/>
      <c r="R61" s="113"/>
      <c r="S61" s="113">
        <f t="shared" si="19"/>
        <v>0</v>
      </c>
      <c r="T61" s="113">
        <f>2534-2534</f>
        <v>0</v>
      </c>
      <c r="U61" s="113">
        <f>2534-2534</f>
        <v>0</v>
      </c>
      <c r="V61" s="113">
        <f t="shared" si="20"/>
        <v>0</v>
      </c>
      <c r="W61" s="113"/>
      <c r="X61" s="113"/>
      <c r="Y61" s="113">
        <f t="shared" si="21"/>
        <v>0</v>
      </c>
      <c r="Z61" s="113"/>
      <c r="AA61" s="113"/>
      <c r="AB61" s="113">
        <f t="shared" si="22"/>
        <v>0</v>
      </c>
    </row>
    <row r="62" spans="1:187" s="107" customFormat="1" ht="31.5" x14ac:dyDescent="0.25">
      <c r="A62" s="109" t="s">
        <v>154</v>
      </c>
      <c r="B62" s="113">
        <f t="shared" si="0"/>
        <v>2169714</v>
      </c>
      <c r="C62" s="113">
        <f t="shared" si="0"/>
        <v>2169714</v>
      </c>
      <c r="D62" s="113">
        <f t="shared" si="0"/>
        <v>0</v>
      </c>
      <c r="E62" s="113">
        <v>0</v>
      </c>
      <c r="F62" s="113">
        <v>0</v>
      </c>
      <c r="G62" s="113">
        <f t="shared" si="15"/>
        <v>0</v>
      </c>
      <c r="H62" s="113"/>
      <c r="I62" s="113"/>
      <c r="J62" s="113">
        <f t="shared" si="16"/>
        <v>0</v>
      </c>
      <c r="K62" s="113">
        <v>2169714</v>
      </c>
      <c r="L62" s="113">
        <v>2169714</v>
      </c>
      <c r="M62" s="113">
        <f t="shared" si="17"/>
        <v>0</v>
      </c>
      <c r="N62" s="113"/>
      <c r="O62" s="113"/>
      <c r="P62" s="113">
        <f t="shared" si="18"/>
        <v>0</v>
      </c>
      <c r="Q62" s="113"/>
      <c r="R62" s="113"/>
      <c r="S62" s="113">
        <f t="shared" si="19"/>
        <v>0</v>
      </c>
      <c r="T62" s="113">
        <v>0</v>
      </c>
      <c r="U62" s="113">
        <v>0</v>
      </c>
      <c r="V62" s="113">
        <f t="shared" si="20"/>
        <v>0</v>
      </c>
      <c r="W62" s="113"/>
      <c r="X62" s="113"/>
      <c r="Y62" s="113">
        <f t="shared" si="21"/>
        <v>0</v>
      </c>
      <c r="Z62" s="113"/>
      <c r="AA62" s="113"/>
      <c r="AB62" s="113">
        <f t="shared" si="22"/>
        <v>0</v>
      </c>
    </row>
    <row r="63" spans="1:187" s="107" customFormat="1" ht="157.5" x14ac:dyDescent="0.25">
      <c r="A63" s="109" t="s">
        <v>155</v>
      </c>
      <c r="B63" s="113">
        <f t="shared" si="0"/>
        <v>6949042</v>
      </c>
      <c r="C63" s="113">
        <f t="shared" si="0"/>
        <v>6949042</v>
      </c>
      <c r="D63" s="113">
        <f t="shared" si="0"/>
        <v>0</v>
      </c>
      <c r="E63" s="113">
        <v>0</v>
      </c>
      <c r="F63" s="113">
        <v>0</v>
      </c>
      <c r="G63" s="113">
        <f t="shared" si="15"/>
        <v>0</v>
      </c>
      <c r="H63" s="113"/>
      <c r="I63" s="113"/>
      <c r="J63" s="113">
        <f t="shared" si="16"/>
        <v>0</v>
      </c>
      <c r="K63" s="113">
        <v>0</v>
      </c>
      <c r="L63" s="113">
        <v>0</v>
      </c>
      <c r="M63" s="113">
        <f t="shared" si="17"/>
        <v>0</v>
      </c>
      <c r="N63" s="113">
        <v>6949042</v>
      </c>
      <c r="O63" s="113">
        <v>6949042</v>
      </c>
      <c r="P63" s="113">
        <f t="shared" si="18"/>
        <v>0</v>
      </c>
      <c r="Q63" s="113"/>
      <c r="R63" s="113"/>
      <c r="S63" s="113">
        <f t="shared" si="19"/>
        <v>0</v>
      </c>
      <c r="T63" s="113">
        <v>0</v>
      </c>
      <c r="U63" s="113">
        <v>0</v>
      </c>
      <c r="V63" s="113">
        <f t="shared" si="20"/>
        <v>0</v>
      </c>
      <c r="W63" s="113"/>
      <c r="X63" s="113"/>
      <c r="Y63" s="113">
        <f t="shared" si="21"/>
        <v>0</v>
      </c>
      <c r="Z63" s="113"/>
      <c r="AA63" s="113"/>
      <c r="AB63" s="113">
        <f t="shared" si="22"/>
        <v>0</v>
      </c>
    </row>
    <row r="64" spans="1:187" s="107" customFormat="1" ht="31.5" x14ac:dyDescent="0.25">
      <c r="A64" s="112" t="s">
        <v>156</v>
      </c>
      <c r="B64" s="113">
        <f t="shared" si="0"/>
        <v>50000</v>
      </c>
      <c r="C64" s="113">
        <f t="shared" si="0"/>
        <v>50000</v>
      </c>
      <c r="D64" s="113">
        <f t="shared" si="0"/>
        <v>0</v>
      </c>
      <c r="E64" s="113">
        <f>18700-18700</f>
        <v>0</v>
      </c>
      <c r="F64" s="113">
        <f>18700-18700</f>
        <v>0</v>
      </c>
      <c r="G64" s="113">
        <f t="shared" si="15"/>
        <v>0</v>
      </c>
      <c r="H64" s="113"/>
      <c r="I64" s="113"/>
      <c r="J64" s="113">
        <f t="shared" si="16"/>
        <v>0</v>
      </c>
      <c r="K64" s="113">
        <v>0</v>
      </c>
      <c r="L64" s="113">
        <v>0</v>
      </c>
      <c r="M64" s="113">
        <f t="shared" si="17"/>
        <v>0</v>
      </c>
      <c r="N64" s="113"/>
      <c r="O64" s="113"/>
      <c r="P64" s="113">
        <f t="shared" si="18"/>
        <v>0</v>
      </c>
      <c r="Q64" s="113"/>
      <c r="R64" s="113"/>
      <c r="S64" s="113">
        <f t="shared" si="19"/>
        <v>0</v>
      </c>
      <c r="T64" s="113">
        <f>31300+18700</f>
        <v>50000</v>
      </c>
      <c r="U64" s="113">
        <f>31300+18700</f>
        <v>50000</v>
      </c>
      <c r="V64" s="113">
        <f t="shared" si="20"/>
        <v>0</v>
      </c>
      <c r="W64" s="113"/>
      <c r="X64" s="113"/>
      <c r="Y64" s="113">
        <f t="shared" si="21"/>
        <v>0</v>
      </c>
      <c r="Z64" s="113"/>
      <c r="AA64" s="113"/>
      <c r="AB64" s="113">
        <f t="shared" si="22"/>
        <v>0</v>
      </c>
    </row>
    <row r="65" spans="1:187" s="107" customFormat="1" ht="31.5" x14ac:dyDescent="0.25">
      <c r="A65" s="114" t="s">
        <v>157</v>
      </c>
      <c r="B65" s="113">
        <f t="shared" si="0"/>
        <v>330000</v>
      </c>
      <c r="C65" s="113">
        <f t="shared" si="0"/>
        <v>330000</v>
      </c>
      <c r="D65" s="113">
        <f t="shared" si="0"/>
        <v>0</v>
      </c>
      <c r="E65" s="113">
        <v>330000</v>
      </c>
      <c r="F65" s="113">
        <v>330000</v>
      </c>
      <c r="G65" s="113">
        <f t="shared" si="15"/>
        <v>0</v>
      </c>
      <c r="H65" s="113">
        <v>0</v>
      </c>
      <c r="I65" s="113">
        <v>0</v>
      </c>
      <c r="J65" s="113">
        <f t="shared" si="16"/>
        <v>0</v>
      </c>
      <c r="K65" s="113"/>
      <c r="L65" s="113"/>
      <c r="M65" s="113">
        <f t="shared" si="17"/>
        <v>0</v>
      </c>
      <c r="N65" s="113">
        <v>0</v>
      </c>
      <c r="O65" s="113">
        <v>0</v>
      </c>
      <c r="P65" s="113">
        <f t="shared" si="18"/>
        <v>0</v>
      </c>
      <c r="Q65" s="113"/>
      <c r="R65" s="113"/>
      <c r="S65" s="113">
        <f t="shared" si="19"/>
        <v>0</v>
      </c>
      <c r="T65" s="113">
        <v>0</v>
      </c>
      <c r="U65" s="113">
        <v>0</v>
      </c>
      <c r="V65" s="113">
        <f t="shared" si="20"/>
        <v>0</v>
      </c>
      <c r="W65" s="113">
        <v>0</v>
      </c>
      <c r="X65" s="113">
        <v>0</v>
      </c>
      <c r="Y65" s="113">
        <f t="shared" si="21"/>
        <v>0</v>
      </c>
      <c r="Z65" s="113"/>
      <c r="AA65" s="113"/>
      <c r="AB65" s="113">
        <f t="shared" si="22"/>
        <v>0</v>
      </c>
    </row>
    <row r="66" spans="1:187" s="107" customFormat="1" ht="47.25" x14ac:dyDescent="0.25">
      <c r="A66" s="112" t="s">
        <v>158</v>
      </c>
      <c r="B66" s="113">
        <f t="shared" si="0"/>
        <v>2755061</v>
      </c>
      <c r="C66" s="113">
        <f t="shared" si="0"/>
        <v>2755061</v>
      </c>
      <c r="D66" s="113">
        <f t="shared" si="0"/>
        <v>0</v>
      </c>
      <c r="E66" s="113">
        <v>0</v>
      </c>
      <c r="F66" s="113">
        <v>0</v>
      </c>
      <c r="G66" s="113">
        <f t="shared" si="15"/>
        <v>0</v>
      </c>
      <c r="H66" s="113">
        <f>698588+44818+19949</f>
        <v>763355</v>
      </c>
      <c r="I66" s="113">
        <f>698588+44818+19949</f>
        <v>763355</v>
      </c>
      <c r="J66" s="113">
        <f t="shared" si="16"/>
        <v>0</v>
      </c>
      <c r="K66" s="113">
        <f>763355-698588-44818-19949</f>
        <v>0</v>
      </c>
      <c r="L66" s="113">
        <f>763355-698588-44818-19949</f>
        <v>0</v>
      </c>
      <c r="M66" s="113">
        <f t="shared" si="17"/>
        <v>0</v>
      </c>
      <c r="N66" s="113"/>
      <c r="O66" s="113"/>
      <c r="P66" s="113">
        <f t="shared" si="18"/>
        <v>0</v>
      </c>
      <c r="Q66" s="113"/>
      <c r="R66" s="113"/>
      <c r="S66" s="113">
        <f t="shared" si="19"/>
        <v>0</v>
      </c>
      <c r="T66" s="113">
        <v>1991706</v>
      </c>
      <c r="U66" s="113">
        <v>1991706</v>
      </c>
      <c r="V66" s="113">
        <f t="shared" si="20"/>
        <v>0</v>
      </c>
      <c r="W66" s="113"/>
      <c r="X66" s="113"/>
      <c r="Y66" s="113">
        <f t="shared" si="21"/>
        <v>0</v>
      </c>
      <c r="Z66" s="113"/>
      <c r="AA66" s="113"/>
      <c r="AB66" s="113">
        <f t="shared" si="22"/>
        <v>0</v>
      </c>
    </row>
    <row r="67" spans="1:187" s="107" customFormat="1" ht="31.5" x14ac:dyDescent="0.25">
      <c r="A67" s="114" t="s">
        <v>159</v>
      </c>
      <c r="B67" s="113">
        <f t="shared" si="0"/>
        <v>185000</v>
      </c>
      <c r="C67" s="113">
        <f t="shared" si="0"/>
        <v>185000</v>
      </c>
      <c r="D67" s="113">
        <f t="shared" si="0"/>
        <v>0</v>
      </c>
      <c r="E67" s="113">
        <f>185000-185000</f>
        <v>0</v>
      </c>
      <c r="F67" s="113">
        <f>185000-185000</f>
        <v>0</v>
      </c>
      <c r="G67" s="113">
        <f t="shared" si="15"/>
        <v>0</v>
      </c>
      <c r="H67" s="113">
        <v>185000</v>
      </c>
      <c r="I67" s="113">
        <v>185000</v>
      </c>
      <c r="J67" s="113">
        <f t="shared" si="16"/>
        <v>0</v>
      </c>
      <c r="K67" s="113">
        <f>185000-185000</f>
        <v>0</v>
      </c>
      <c r="L67" s="113">
        <f>185000-185000</f>
        <v>0</v>
      </c>
      <c r="M67" s="113">
        <f t="shared" si="17"/>
        <v>0</v>
      </c>
      <c r="N67" s="113">
        <v>0</v>
      </c>
      <c r="O67" s="113">
        <v>0</v>
      </c>
      <c r="P67" s="113">
        <f t="shared" si="18"/>
        <v>0</v>
      </c>
      <c r="Q67" s="113"/>
      <c r="R67" s="113"/>
      <c r="S67" s="113">
        <f t="shared" si="19"/>
        <v>0</v>
      </c>
      <c r="T67" s="113">
        <v>0</v>
      </c>
      <c r="U67" s="113">
        <v>0</v>
      </c>
      <c r="V67" s="113">
        <f t="shared" si="20"/>
        <v>0</v>
      </c>
      <c r="W67" s="113">
        <v>0</v>
      </c>
      <c r="X67" s="113">
        <v>0</v>
      </c>
      <c r="Y67" s="113">
        <f t="shared" si="21"/>
        <v>0</v>
      </c>
      <c r="Z67" s="113"/>
      <c r="AA67" s="113"/>
      <c r="AB67" s="113">
        <f t="shared" si="22"/>
        <v>0</v>
      </c>
    </row>
    <row r="68" spans="1:187" s="104" customFormat="1" ht="31.5" x14ac:dyDescent="0.25">
      <c r="A68" s="105" t="s">
        <v>160</v>
      </c>
      <c r="B68" s="106">
        <f t="shared" si="0"/>
        <v>3040025</v>
      </c>
      <c r="C68" s="106">
        <f t="shared" si="0"/>
        <v>3040025</v>
      </c>
      <c r="D68" s="106">
        <f t="shared" si="0"/>
        <v>0</v>
      </c>
      <c r="E68" s="106">
        <f t="shared" ref="E68:AA68" si="62">SUM(E69)</f>
        <v>214000</v>
      </c>
      <c r="F68" s="106">
        <f t="shared" si="62"/>
        <v>214000</v>
      </c>
      <c r="G68" s="106">
        <f t="shared" si="15"/>
        <v>0</v>
      </c>
      <c r="H68" s="106">
        <f t="shared" si="62"/>
        <v>13080</v>
      </c>
      <c r="I68" s="106">
        <f t="shared" si="62"/>
        <v>13080</v>
      </c>
      <c r="J68" s="106">
        <f t="shared" si="16"/>
        <v>0</v>
      </c>
      <c r="K68" s="106">
        <f t="shared" si="62"/>
        <v>59000</v>
      </c>
      <c r="L68" s="106">
        <f t="shared" si="62"/>
        <v>59000</v>
      </c>
      <c r="M68" s="106">
        <f t="shared" si="17"/>
        <v>0</v>
      </c>
      <c r="N68" s="106">
        <f t="shared" si="62"/>
        <v>2657945</v>
      </c>
      <c r="O68" s="106">
        <f t="shared" si="62"/>
        <v>2657945</v>
      </c>
      <c r="P68" s="106">
        <f t="shared" si="18"/>
        <v>0</v>
      </c>
      <c r="Q68" s="106">
        <f t="shared" si="62"/>
        <v>96000</v>
      </c>
      <c r="R68" s="106">
        <f t="shared" si="62"/>
        <v>96000</v>
      </c>
      <c r="S68" s="106">
        <f t="shared" si="19"/>
        <v>0</v>
      </c>
      <c r="T68" s="106">
        <f t="shared" si="62"/>
        <v>0</v>
      </c>
      <c r="U68" s="106">
        <f t="shared" si="62"/>
        <v>0</v>
      </c>
      <c r="V68" s="106">
        <f t="shared" si="20"/>
        <v>0</v>
      </c>
      <c r="W68" s="106">
        <f t="shared" si="62"/>
        <v>0</v>
      </c>
      <c r="X68" s="106">
        <f t="shared" si="62"/>
        <v>0</v>
      </c>
      <c r="Y68" s="106">
        <f t="shared" si="21"/>
        <v>0</v>
      </c>
      <c r="Z68" s="106">
        <f t="shared" si="62"/>
        <v>0</v>
      </c>
      <c r="AA68" s="106">
        <f t="shared" si="62"/>
        <v>0</v>
      </c>
      <c r="AB68" s="106">
        <f t="shared" si="22"/>
        <v>0</v>
      </c>
    </row>
    <row r="69" spans="1:187" s="107" customFormat="1" x14ac:dyDescent="0.25">
      <c r="A69" s="105" t="s">
        <v>108</v>
      </c>
      <c r="B69" s="106">
        <f t="shared" si="0"/>
        <v>3040025</v>
      </c>
      <c r="C69" s="106">
        <f t="shared" si="0"/>
        <v>3040025</v>
      </c>
      <c r="D69" s="106">
        <f t="shared" si="0"/>
        <v>0</v>
      </c>
      <c r="E69" s="106">
        <f>SUM(E70:E78)</f>
        <v>214000</v>
      </c>
      <c r="F69" s="106">
        <f>SUM(F70:F78)</f>
        <v>214000</v>
      </c>
      <c r="G69" s="106">
        <f t="shared" si="15"/>
        <v>0</v>
      </c>
      <c r="H69" s="106">
        <f>SUM(H70:H78)</f>
        <v>13080</v>
      </c>
      <c r="I69" s="106">
        <f>SUM(I70:I78)</f>
        <v>13080</v>
      </c>
      <c r="J69" s="106">
        <f t="shared" si="16"/>
        <v>0</v>
      </c>
      <c r="K69" s="106">
        <f>SUM(K70:K78)</f>
        <v>59000</v>
      </c>
      <c r="L69" s="106">
        <f>SUM(L70:L78)</f>
        <v>59000</v>
      </c>
      <c r="M69" s="106">
        <f t="shared" si="17"/>
        <v>0</v>
      </c>
      <c r="N69" s="106">
        <f>SUM(N70:N78)</f>
        <v>2657945</v>
      </c>
      <c r="O69" s="106">
        <f>SUM(O70:O78)</f>
        <v>2657945</v>
      </c>
      <c r="P69" s="106">
        <f t="shared" si="18"/>
        <v>0</v>
      </c>
      <c r="Q69" s="106">
        <f>SUM(Q70:Q78)</f>
        <v>96000</v>
      </c>
      <c r="R69" s="106">
        <f>SUM(R70:R78)</f>
        <v>96000</v>
      </c>
      <c r="S69" s="106">
        <f t="shared" si="19"/>
        <v>0</v>
      </c>
      <c r="T69" s="106">
        <f>SUM(T70:T78)</f>
        <v>0</v>
      </c>
      <c r="U69" s="106">
        <f>SUM(U70:U78)</f>
        <v>0</v>
      </c>
      <c r="V69" s="106">
        <f t="shared" si="20"/>
        <v>0</v>
      </c>
      <c r="W69" s="106">
        <f>SUM(W70:W78)</f>
        <v>0</v>
      </c>
      <c r="X69" s="106">
        <f>SUM(X70:X78)</f>
        <v>0</v>
      </c>
      <c r="Y69" s="106">
        <f t="shared" si="21"/>
        <v>0</v>
      </c>
      <c r="Z69" s="106">
        <f>SUM(Z70:Z78)</f>
        <v>0</v>
      </c>
      <c r="AA69" s="106">
        <f>SUM(AA70:AA78)</f>
        <v>0</v>
      </c>
      <c r="AB69" s="106">
        <f t="shared" si="22"/>
        <v>0</v>
      </c>
      <c r="AC69" s="104"/>
      <c r="AD69" s="104"/>
      <c r="AE69" s="104"/>
      <c r="AF69" s="104"/>
      <c r="AG69" s="104"/>
      <c r="AH69" s="104"/>
      <c r="AI69" s="104"/>
      <c r="AJ69" s="104"/>
      <c r="AK69" s="104"/>
      <c r="AL69" s="104"/>
      <c r="AM69" s="104"/>
      <c r="AN69" s="104"/>
      <c r="AO69" s="104"/>
      <c r="AP69" s="104"/>
      <c r="AQ69" s="104"/>
      <c r="AR69" s="104"/>
      <c r="AS69" s="104"/>
      <c r="AT69" s="104"/>
      <c r="AU69" s="104"/>
      <c r="AV69" s="104"/>
      <c r="AW69" s="104"/>
      <c r="AX69" s="104"/>
      <c r="AY69" s="104"/>
      <c r="AZ69" s="104"/>
      <c r="BA69" s="104"/>
      <c r="BB69" s="104"/>
      <c r="BC69" s="104"/>
      <c r="BD69" s="104"/>
      <c r="BE69" s="104"/>
      <c r="BF69" s="104"/>
      <c r="BG69" s="104"/>
      <c r="BH69" s="104"/>
      <c r="BI69" s="104"/>
      <c r="BJ69" s="104"/>
      <c r="BK69" s="104"/>
      <c r="BL69" s="104"/>
      <c r="BM69" s="104"/>
      <c r="BN69" s="104"/>
      <c r="BO69" s="104"/>
      <c r="BP69" s="104"/>
      <c r="BQ69" s="104"/>
      <c r="BR69" s="104"/>
      <c r="BS69" s="104"/>
      <c r="BT69" s="104"/>
      <c r="BU69" s="104"/>
      <c r="BV69" s="104"/>
      <c r="BW69" s="104"/>
      <c r="BX69" s="104"/>
      <c r="BY69" s="104"/>
      <c r="BZ69" s="104"/>
      <c r="CA69" s="104"/>
      <c r="CB69" s="104"/>
      <c r="CC69" s="104"/>
      <c r="CD69" s="104"/>
      <c r="CE69" s="104"/>
      <c r="CF69" s="104"/>
      <c r="CG69" s="104"/>
      <c r="CH69" s="104"/>
      <c r="CI69" s="104"/>
      <c r="CJ69" s="104"/>
      <c r="CK69" s="104"/>
      <c r="CL69" s="104"/>
      <c r="CM69" s="104"/>
      <c r="CN69" s="104"/>
      <c r="CO69" s="104"/>
      <c r="CP69" s="104"/>
      <c r="CQ69" s="104"/>
      <c r="CR69" s="104"/>
      <c r="CS69" s="104"/>
      <c r="CT69" s="104"/>
      <c r="CU69" s="104"/>
      <c r="CV69" s="104"/>
      <c r="CW69" s="104"/>
      <c r="CX69" s="104"/>
      <c r="CY69" s="104"/>
      <c r="CZ69" s="104"/>
      <c r="DA69" s="104"/>
      <c r="DB69" s="104"/>
      <c r="DC69" s="104"/>
      <c r="DD69" s="104"/>
      <c r="DE69" s="104"/>
      <c r="DF69" s="104"/>
      <c r="DG69" s="104"/>
      <c r="DH69" s="104"/>
      <c r="DI69" s="104"/>
      <c r="DJ69" s="104"/>
      <c r="DK69" s="104"/>
      <c r="DL69" s="104"/>
      <c r="DM69" s="104"/>
      <c r="DN69" s="104"/>
      <c r="DO69" s="104"/>
      <c r="DP69" s="104"/>
      <c r="DQ69" s="104"/>
      <c r="DR69" s="104"/>
      <c r="DS69" s="104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104"/>
      <c r="EE69" s="104"/>
      <c r="EF69" s="104"/>
      <c r="EG69" s="104"/>
      <c r="EH69" s="104"/>
      <c r="EI69" s="104"/>
      <c r="EJ69" s="104"/>
      <c r="EK69" s="104"/>
      <c r="EL69" s="104"/>
      <c r="EM69" s="104"/>
      <c r="EN69" s="104"/>
      <c r="EO69" s="104"/>
      <c r="EP69" s="104"/>
      <c r="EQ69" s="104"/>
      <c r="ER69" s="104"/>
      <c r="ES69" s="104"/>
      <c r="ET69" s="104"/>
      <c r="EU69" s="104"/>
      <c r="EV69" s="104"/>
      <c r="EW69" s="104"/>
      <c r="EX69" s="104"/>
      <c r="EY69" s="104"/>
      <c r="EZ69" s="104"/>
      <c r="FA69" s="104"/>
      <c r="FB69" s="104"/>
      <c r="FC69" s="104"/>
      <c r="FD69" s="104"/>
      <c r="FE69" s="104"/>
      <c r="FF69" s="104"/>
      <c r="FG69" s="104"/>
      <c r="FH69" s="104"/>
      <c r="FI69" s="104"/>
      <c r="FJ69" s="104"/>
      <c r="FK69" s="104"/>
      <c r="FL69" s="104"/>
      <c r="FM69" s="104"/>
      <c r="FN69" s="104"/>
      <c r="FO69" s="104"/>
      <c r="FP69" s="104"/>
      <c r="FQ69" s="104"/>
      <c r="FR69" s="104"/>
      <c r="FS69" s="104"/>
      <c r="FT69" s="104"/>
      <c r="FU69" s="104"/>
      <c r="FV69" s="104"/>
      <c r="FW69" s="104"/>
      <c r="FX69" s="104"/>
      <c r="FY69" s="104"/>
      <c r="FZ69" s="104"/>
      <c r="GA69" s="104"/>
      <c r="GB69" s="104"/>
      <c r="GC69" s="104"/>
      <c r="GD69" s="104"/>
      <c r="GE69" s="104"/>
    </row>
    <row r="70" spans="1:187" s="107" customFormat="1" x14ac:dyDescent="0.25">
      <c r="A70" s="114" t="s">
        <v>161</v>
      </c>
      <c r="B70" s="113">
        <f t="shared" si="0"/>
        <v>33000</v>
      </c>
      <c r="C70" s="113">
        <f t="shared" si="0"/>
        <v>33000</v>
      </c>
      <c r="D70" s="113">
        <f t="shared" si="0"/>
        <v>0</v>
      </c>
      <c r="E70" s="113">
        <v>33000</v>
      </c>
      <c r="F70" s="113">
        <v>33000</v>
      </c>
      <c r="G70" s="113">
        <f t="shared" si="15"/>
        <v>0</v>
      </c>
      <c r="H70" s="113"/>
      <c r="I70" s="113"/>
      <c r="J70" s="113">
        <f t="shared" si="16"/>
        <v>0</v>
      </c>
      <c r="K70" s="113">
        <v>0</v>
      </c>
      <c r="L70" s="113">
        <v>0</v>
      </c>
      <c r="M70" s="113">
        <f t="shared" si="17"/>
        <v>0</v>
      </c>
      <c r="N70" s="113"/>
      <c r="O70" s="113"/>
      <c r="P70" s="113">
        <f t="shared" si="18"/>
        <v>0</v>
      </c>
      <c r="Q70" s="113"/>
      <c r="R70" s="113"/>
      <c r="S70" s="113">
        <f t="shared" si="19"/>
        <v>0</v>
      </c>
      <c r="T70" s="113"/>
      <c r="U70" s="113"/>
      <c r="V70" s="113">
        <f t="shared" si="20"/>
        <v>0</v>
      </c>
      <c r="W70" s="113"/>
      <c r="X70" s="113"/>
      <c r="Y70" s="113">
        <f t="shared" si="21"/>
        <v>0</v>
      </c>
      <c r="Z70" s="113"/>
      <c r="AA70" s="113"/>
      <c r="AB70" s="113">
        <f t="shared" si="22"/>
        <v>0</v>
      </c>
    </row>
    <row r="71" spans="1:187" s="107" customFormat="1" ht="31.5" x14ac:dyDescent="0.25">
      <c r="A71" s="109" t="s">
        <v>162</v>
      </c>
      <c r="B71" s="110">
        <f t="shared" si="0"/>
        <v>32000</v>
      </c>
      <c r="C71" s="110">
        <f t="shared" si="0"/>
        <v>32000</v>
      </c>
      <c r="D71" s="110">
        <f t="shared" si="0"/>
        <v>0</v>
      </c>
      <c r="E71" s="110">
        <v>0</v>
      </c>
      <c r="F71" s="110">
        <v>0</v>
      </c>
      <c r="G71" s="110">
        <f t="shared" si="15"/>
        <v>0</v>
      </c>
      <c r="H71" s="110"/>
      <c r="I71" s="110"/>
      <c r="J71" s="110">
        <f t="shared" si="16"/>
        <v>0</v>
      </c>
      <c r="K71" s="110">
        <v>32000</v>
      </c>
      <c r="L71" s="110">
        <v>32000</v>
      </c>
      <c r="M71" s="110">
        <f t="shared" si="17"/>
        <v>0</v>
      </c>
      <c r="N71" s="110"/>
      <c r="O71" s="110"/>
      <c r="P71" s="110">
        <f t="shared" si="18"/>
        <v>0</v>
      </c>
      <c r="Q71" s="110"/>
      <c r="R71" s="110"/>
      <c r="S71" s="110">
        <f t="shared" si="19"/>
        <v>0</v>
      </c>
      <c r="T71" s="110"/>
      <c r="U71" s="110"/>
      <c r="V71" s="110">
        <f t="shared" si="20"/>
        <v>0</v>
      </c>
      <c r="W71" s="110"/>
      <c r="X71" s="110"/>
      <c r="Y71" s="110">
        <f t="shared" si="21"/>
        <v>0</v>
      </c>
      <c r="Z71" s="110"/>
      <c r="AA71" s="110"/>
      <c r="AB71" s="110">
        <f t="shared" si="22"/>
        <v>0</v>
      </c>
    </row>
    <row r="72" spans="1:187" s="107" customFormat="1" x14ac:dyDescent="0.25">
      <c r="A72" s="109" t="s">
        <v>163</v>
      </c>
      <c r="B72" s="110">
        <f t="shared" si="0"/>
        <v>96000</v>
      </c>
      <c r="C72" s="110">
        <f t="shared" si="0"/>
        <v>96000</v>
      </c>
      <c r="D72" s="110">
        <f t="shared" si="0"/>
        <v>0</v>
      </c>
      <c r="E72" s="110">
        <v>0</v>
      </c>
      <c r="F72" s="110">
        <v>0</v>
      </c>
      <c r="G72" s="110">
        <f t="shared" si="15"/>
        <v>0</v>
      </c>
      <c r="H72" s="110"/>
      <c r="I72" s="110"/>
      <c r="J72" s="110">
        <f t="shared" si="16"/>
        <v>0</v>
      </c>
      <c r="K72" s="110">
        <v>0</v>
      </c>
      <c r="L72" s="110">
        <v>0</v>
      </c>
      <c r="M72" s="110">
        <f t="shared" si="17"/>
        <v>0</v>
      </c>
      <c r="N72" s="110"/>
      <c r="O72" s="110"/>
      <c r="P72" s="110">
        <f t="shared" si="18"/>
        <v>0</v>
      </c>
      <c r="Q72" s="110">
        <v>96000</v>
      </c>
      <c r="R72" s="110">
        <v>96000</v>
      </c>
      <c r="S72" s="110">
        <f t="shared" si="19"/>
        <v>0</v>
      </c>
      <c r="T72" s="110"/>
      <c r="U72" s="110"/>
      <c r="V72" s="110">
        <f t="shared" si="20"/>
        <v>0</v>
      </c>
      <c r="W72" s="110"/>
      <c r="X72" s="110"/>
      <c r="Y72" s="110">
        <f t="shared" si="21"/>
        <v>0</v>
      </c>
      <c r="Z72" s="110"/>
      <c r="AA72" s="110"/>
      <c r="AB72" s="110">
        <f t="shared" si="22"/>
        <v>0</v>
      </c>
    </row>
    <row r="73" spans="1:187" s="107" customFormat="1" ht="47.25" x14ac:dyDescent="0.25">
      <c r="A73" s="109" t="s">
        <v>164</v>
      </c>
      <c r="B73" s="110">
        <f t="shared" si="0"/>
        <v>13080</v>
      </c>
      <c r="C73" s="110">
        <f t="shared" si="0"/>
        <v>13080</v>
      </c>
      <c r="D73" s="110">
        <f t="shared" si="0"/>
        <v>0</v>
      </c>
      <c r="E73" s="110">
        <v>0</v>
      </c>
      <c r="F73" s="110">
        <v>0</v>
      </c>
      <c r="G73" s="110">
        <f t="shared" si="15"/>
        <v>0</v>
      </c>
      <c r="H73" s="110">
        <v>13080</v>
      </c>
      <c r="I73" s="110">
        <v>13080</v>
      </c>
      <c r="J73" s="110">
        <f t="shared" si="16"/>
        <v>0</v>
      </c>
      <c r="K73" s="110">
        <v>0</v>
      </c>
      <c r="L73" s="110">
        <v>0</v>
      </c>
      <c r="M73" s="110">
        <f t="shared" si="17"/>
        <v>0</v>
      </c>
      <c r="N73" s="110"/>
      <c r="O73" s="110"/>
      <c r="P73" s="110">
        <f t="shared" si="18"/>
        <v>0</v>
      </c>
      <c r="Q73" s="110"/>
      <c r="R73" s="110"/>
      <c r="S73" s="110">
        <f t="shared" si="19"/>
        <v>0</v>
      </c>
      <c r="T73" s="110"/>
      <c r="U73" s="110"/>
      <c r="V73" s="110">
        <f t="shared" si="20"/>
        <v>0</v>
      </c>
      <c r="W73" s="110"/>
      <c r="X73" s="110"/>
      <c r="Y73" s="110">
        <f t="shared" si="21"/>
        <v>0</v>
      </c>
      <c r="Z73" s="110"/>
      <c r="AA73" s="110"/>
      <c r="AB73" s="110">
        <f t="shared" si="22"/>
        <v>0</v>
      </c>
    </row>
    <row r="74" spans="1:187" s="107" customFormat="1" ht="47.25" x14ac:dyDescent="0.25">
      <c r="A74" s="114" t="s">
        <v>165</v>
      </c>
      <c r="B74" s="113">
        <f t="shared" si="0"/>
        <v>150000</v>
      </c>
      <c r="C74" s="113">
        <f t="shared" si="0"/>
        <v>150000</v>
      </c>
      <c r="D74" s="113">
        <f t="shared" si="0"/>
        <v>0</v>
      </c>
      <c r="E74" s="113">
        <v>130000</v>
      </c>
      <c r="F74" s="113">
        <v>130000</v>
      </c>
      <c r="G74" s="113">
        <f t="shared" si="15"/>
        <v>0</v>
      </c>
      <c r="H74" s="113"/>
      <c r="I74" s="113"/>
      <c r="J74" s="113">
        <f t="shared" si="16"/>
        <v>0</v>
      </c>
      <c r="K74" s="113">
        <v>20000</v>
      </c>
      <c r="L74" s="113">
        <v>20000</v>
      </c>
      <c r="M74" s="113">
        <f t="shared" si="17"/>
        <v>0</v>
      </c>
      <c r="N74" s="113"/>
      <c r="O74" s="113"/>
      <c r="P74" s="113">
        <f t="shared" si="18"/>
        <v>0</v>
      </c>
      <c r="Q74" s="113"/>
      <c r="R74" s="113"/>
      <c r="S74" s="113">
        <f t="shared" si="19"/>
        <v>0</v>
      </c>
      <c r="T74" s="113"/>
      <c r="U74" s="113"/>
      <c r="V74" s="113">
        <f t="shared" si="20"/>
        <v>0</v>
      </c>
      <c r="W74" s="113"/>
      <c r="X74" s="113"/>
      <c r="Y74" s="113">
        <f t="shared" si="21"/>
        <v>0</v>
      </c>
      <c r="Z74" s="113"/>
      <c r="AA74" s="113"/>
      <c r="AB74" s="113">
        <f t="shared" si="22"/>
        <v>0</v>
      </c>
    </row>
    <row r="75" spans="1:187" s="107" customFormat="1" ht="31.5" x14ac:dyDescent="0.25">
      <c r="A75" s="114" t="s">
        <v>166</v>
      </c>
      <c r="B75" s="113">
        <f t="shared" ref="B75:D154" si="63">E75+H75+K75+N75+Q75+T75+W75+Z75</f>
        <v>51000</v>
      </c>
      <c r="C75" s="113">
        <f t="shared" si="63"/>
        <v>51000</v>
      </c>
      <c r="D75" s="113">
        <f t="shared" si="63"/>
        <v>0</v>
      </c>
      <c r="E75" s="113">
        <v>51000</v>
      </c>
      <c r="F75" s="113">
        <v>51000</v>
      </c>
      <c r="G75" s="113">
        <f t="shared" si="15"/>
        <v>0</v>
      </c>
      <c r="H75" s="113">
        <v>0</v>
      </c>
      <c r="I75" s="113">
        <v>0</v>
      </c>
      <c r="J75" s="113">
        <f t="shared" si="16"/>
        <v>0</v>
      </c>
      <c r="K75" s="113"/>
      <c r="L75" s="113"/>
      <c r="M75" s="113">
        <f t="shared" si="17"/>
        <v>0</v>
      </c>
      <c r="N75" s="113"/>
      <c r="O75" s="113"/>
      <c r="P75" s="113">
        <f t="shared" si="18"/>
        <v>0</v>
      </c>
      <c r="Q75" s="113"/>
      <c r="R75" s="113"/>
      <c r="S75" s="113">
        <f t="shared" si="19"/>
        <v>0</v>
      </c>
      <c r="T75" s="113"/>
      <c r="U75" s="113"/>
      <c r="V75" s="113">
        <f t="shared" si="20"/>
        <v>0</v>
      </c>
      <c r="W75" s="113"/>
      <c r="X75" s="113"/>
      <c r="Y75" s="113">
        <f t="shared" si="21"/>
        <v>0</v>
      </c>
      <c r="Z75" s="113"/>
      <c r="AA75" s="113"/>
      <c r="AB75" s="113">
        <f t="shared" si="22"/>
        <v>0</v>
      </c>
    </row>
    <row r="76" spans="1:187" s="107" customFormat="1" ht="63" x14ac:dyDescent="0.25">
      <c r="A76" s="118" t="s">
        <v>167</v>
      </c>
      <c r="B76" s="113">
        <f t="shared" si="63"/>
        <v>316301</v>
      </c>
      <c r="C76" s="113">
        <f t="shared" si="63"/>
        <v>316301</v>
      </c>
      <c r="D76" s="113">
        <f t="shared" si="63"/>
        <v>0</v>
      </c>
      <c r="E76" s="113">
        <v>0</v>
      </c>
      <c r="F76" s="113">
        <v>0</v>
      </c>
      <c r="G76" s="113">
        <f t="shared" ref="G76:G155" si="64">F76-E76</f>
        <v>0</v>
      </c>
      <c r="H76" s="113">
        <v>0</v>
      </c>
      <c r="I76" s="113">
        <v>0</v>
      </c>
      <c r="J76" s="113">
        <f t="shared" ref="J76:J155" si="65">I76-H76</f>
        <v>0</v>
      </c>
      <c r="K76" s="113">
        <v>0</v>
      </c>
      <c r="L76" s="113">
        <v>0</v>
      </c>
      <c r="M76" s="113">
        <f t="shared" ref="M76:M155" si="66">L76-K76</f>
        <v>0</v>
      </c>
      <c r="N76" s="113">
        <v>316301</v>
      </c>
      <c r="O76" s="113">
        <v>316301</v>
      </c>
      <c r="P76" s="113">
        <f t="shared" ref="P76:P155" si="67">O76-N76</f>
        <v>0</v>
      </c>
      <c r="Q76" s="113"/>
      <c r="R76" s="113"/>
      <c r="S76" s="113">
        <f t="shared" ref="S76:S155" si="68">R76-Q76</f>
        <v>0</v>
      </c>
      <c r="T76" s="113"/>
      <c r="U76" s="113"/>
      <c r="V76" s="113">
        <f t="shared" ref="V76:V155" si="69">U76-T76</f>
        <v>0</v>
      </c>
      <c r="W76" s="113"/>
      <c r="X76" s="113"/>
      <c r="Y76" s="113">
        <f t="shared" ref="Y76:Y155" si="70">X76-W76</f>
        <v>0</v>
      </c>
      <c r="Z76" s="113"/>
      <c r="AA76" s="113"/>
      <c r="AB76" s="113">
        <f t="shared" ref="AB76:AB155" si="71">AA76-Z76</f>
        <v>0</v>
      </c>
    </row>
    <row r="77" spans="1:187" s="107" customFormat="1" ht="78.75" x14ac:dyDescent="0.25">
      <c r="A77" s="118" t="s">
        <v>168</v>
      </c>
      <c r="B77" s="113">
        <f t="shared" si="63"/>
        <v>2341644</v>
      </c>
      <c r="C77" s="113">
        <f t="shared" si="63"/>
        <v>2341644</v>
      </c>
      <c r="D77" s="113">
        <f t="shared" si="63"/>
        <v>0</v>
      </c>
      <c r="E77" s="113">
        <v>0</v>
      </c>
      <c r="F77" s="113">
        <v>0</v>
      </c>
      <c r="G77" s="113">
        <f t="shared" si="64"/>
        <v>0</v>
      </c>
      <c r="H77" s="113">
        <v>0</v>
      </c>
      <c r="I77" s="113">
        <v>0</v>
      </c>
      <c r="J77" s="113">
        <f t="shared" si="65"/>
        <v>0</v>
      </c>
      <c r="K77" s="113">
        <v>0</v>
      </c>
      <c r="L77" s="113">
        <v>0</v>
      </c>
      <c r="M77" s="113">
        <f t="shared" si="66"/>
        <v>0</v>
      </c>
      <c r="N77" s="113">
        <v>2341644</v>
      </c>
      <c r="O77" s="113">
        <v>2341644</v>
      </c>
      <c r="P77" s="113">
        <f t="shared" si="67"/>
        <v>0</v>
      </c>
      <c r="Q77" s="113"/>
      <c r="R77" s="113"/>
      <c r="S77" s="113">
        <f t="shared" si="68"/>
        <v>0</v>
      </c>
      <c r="T77" s="113"/>
      <c r="U77" s="113"/>
      <c r="V77" s="113">
        <f t="shared" si="69"/>
        <v>0</v>
      </c>
      <c r="W77" s="113"/>
      <c r="X77" s="113"/>
      <c r="Y77" s="113">
        <f t="shared" si="70"/>
        <v>0</v>
      </c>
      <c r="Z77" s="113"/>
      <c r="AA77" s="113"/>
      <c r="AB77" s="113">
        <f t="shared" si="71"/>
        <v>0</v>
      </c>
    </row>
    <row r="78" spans="1:187" s="107" customFormat="1" x14ac:dyDescent="0.25">
      <c r="A78" s="118" t="s">
        <v>169</v>
      </c>
      <c r="B78" s="113">
        <f t="shared" si="63"/>
        <v>7000</v>
      </c>
      <c r="C78" s="113">
        <f t="shared" si="63"/>
        <v>7000</v>
      </c>
      <c r="D78" s="113">
        <f t="shared" si="63"/>
        <v>0</v>
      </c>
      <c r="E78" s="113">
        <v>0</v>
      </c>
      <c r="F78" s="113">
        <v>0</v>
      </c>
      <c r="G78" s="113">
        <f t="shared" si="64"/>
        <v>0</v>
      </c>
      <c r="H78" s="113">
        <v>0</v>
      </c>
      <c r="I78" s="113">
        <v>0</v>
      </c>
      <c r="J78" s="113">
        <f t="shared" si="65"/>
        <v>0</v>
      </c>
      <c r="K78" s="113">
        <v>7000</v>
      </c>
      <c r="L78" s="113">
        <v>7000</v>
      </c>
      <c r="M78" s="113">
        <f t="shared" si="66"/>
        <v>0</v>
      </c>
      <c r="N78" s="113">
        <v>0</v>
      </c>
      <c r="O78" s="113">
        <v>0</v>
      </c>
      <c r="P78" s="113">
        <f t="shared" si="67"/>
        <v>0</v>
      </c>
      <c r="Q78" s="113"/>
      <c r="R78" s="113"/>
      <c r="S78" s="113">
        <f t="shared" si="68"/>
        <v>0</v>
      </c>
      <c r="T78" s="113"/>
      <c r="U78" s="113"/>
      <c r="V78" s="113">
        <f t="shared" si="69"/>
        <v>0</v>
      </c>
      <c r="W78" s="113"/>
      <c r="X78" s="113"/>
      <c r="Y78" s="113">
        <f t="shared" si="70"/>
        <v>0</v>
      </c>
      <c r="Z78" s="113"/>
      <c r="AA78" s="113"/>
      <c r="AB78" s="113">
        <f t="shared" si="71"/>
        <v>0</v>
      </c>
    </row>
    <row r="79" spans="1:187" s="107" customFormat="1" x14ac:dyDescent="0.25">
      <c r="A79" s="105" t="s">
        <v>170</v>
      </c>
      <c r="B79" s="106">
        <f t="shared" si="63"/>
        <v>2398071</v>
      </c>
      <c r="C79" s="106">
        <f t="shared" si="63"/>
        <v>2398071</v>
      </c>
      <c r="D79" s="106">
        <f t="shared" si="63"/>
        <v>0</v>
      </c>
      <c r="E79" s="106">
        <f t="shared" ref="E79:AA79" si="72">SUM(E80)</f>
        <v>0</v>
      </c>
      <c r="F79" s="106">
        <f t="shared" si="72"/>
        <v>0</v>
      </c>
      <c r="G79" s="106">
        <f t="shared" si="64"/>
        <v>0</v>
      </c>
      <c r="H79" s="106">
        <f t="shared" si="72"/>
        <v>0</v>
      </c>
      <c r="I79" s="106">
        <f t="shared" si="72"/>
        <v>0</v>
      </c>
      <c r="J79" s="106">
        <f t="shared" si="65"/>
        <v>0</v>
      </c>
      <c r="K79" s="106">
        <f t="shared" si="72"/>
        <v>0</v>
      </c>
      <c r="L79" s="106">
        <f t="shared" si="72"/>
        <v>0</v>
      </c>
      <c r="M79" s="106">
        <f t="shared" si="66"/>
        <v>0</v>
      </c>
      <c r="N79" s="106">
        <f t="shared" si="72"/>
        <v>2398071</v>
      </c>
      <c r="O79" s="106">
        <f t="shared" si="72"/>
        <v>2398071</v>
      </c>
      <c r="P79" s="106">
        <f t="shared" si="67"/>
        <v>0</v>
      </c>
      <c r="Q79" s="106">
        <f t="shared" si="72"/>
        <v>0</v>
      </c>
      <c r="R79" s="106">
        <f t="shared" si="72"/>
        <v>0</v>
      </c>
      <c r="S79" s="106">
        <f t="shared" si="68"/>
        <v>0</v>
      </c>
      <c r="T79" s="106">
        <f t="shared" si="72"/>
        <v>0</v>
      </c>
      <c r="U79" s="106">
        <f t="shared" si="72"/>
        <v>0</v>
      </c>
      <c r="V79" s="106">
        <f t="shared" si="69"/>
        <v>0</v>
      </c>
      <c r="W79" s="106">
        <f t="shared" si="72"/>
        <v>0</v>
      </c>
      <c r="X79" s="106">
        <f t="shared" si="72"/>
        <v>0</v>
      </c>
      <c r="Y79" s="106">
        <f t="shared" si="70"/>
        <v>0</v>
      </c>
      <c r="Z79" s="106">
        <f t="shared" si="72"/>
        <v>0</v>
      </c>
      <c r="AA79" s="106">
        <f t="shared" si="72"/>
        <v>0</v>
      </c>
      <c r="AB79" s="106">
        <f t="shared" si="71"/>
        <v>0</v>
      </c>
    </row>
    <row r="80" spans="1:187" s="107" customFormat="1" x14ac:dyDescent="0.25">
      <c r="A80" s="105" t="s">
        <v>108</v>
      </c>
      <c r="B80" s="106">
        <f t="shared" si="63"/>
        <v>2398071</v>
      </c>
      <c r="C80" s="106">
        <f t="shared" si="63"/>
        <v>2398071</v>
      </c>
      <c r="D80" s="106">
        <f t="shared" si="63"/>
        <v>0</v>
      </c>
      <c r="E80" s="106">
        <f t="shared" ref="E80:AA80" si="73">SUM(E81:E81)</f>
        <v>0</v>
      </c>
      <c r="F80" s="106">
        <f t="shared" si="73"/>
        <v>0</v>
      </c>
      <c r="G80" s="106">
        <f t="shared" si="64"/>
        <v>0</v>
      </c>
      <c r="H80" s="106">
        <f t="shared" si="73"/>
        <v>0</v>
      </c>
      <c r="I80" s="106">
        <f t="shared" si="73"/>
        <v>0</v>
      </c>
      <c r="J80" s="106">
        <f t="shared" si="65"/>
        <v>0</v>
      </c>
      <c r="K80" s="106">
        <f t="shared" si="73"/>
        <v>0</v>
      </c>
      <c r="L80" s="106">
        <f t="shared" si="73"/>
        <v>0</v>
      </c>
      <c r="M80" s="106">
        <f t="shared" si="66"/>
        <v>0</v>
      </c>
      <c r="N80" s="106">
        <f t="shared" si="73"/>
        <v>2398071</v>
      </c>
      <c r="O80" s="106">
        <f t="shared" si="73"/>
        <v>2398071</v>
      </c>
      <c r="P80" s="106">
        <f t="shared" si="67"/>
        <v>0</v>
      </c>
      <c r="Q80" s="106">
        <f t="shared" si="73"/>
        <v>0</v>
      </c>
      <c r="R80" s="106">
        <f t="shared" si="73"/>
        <v>0</v>
      </c>
      <c r="S80" s="106">
        <f t="shared" si="68"/>
        <v>0</v>
      </c>
      <c r="T80" s="106">
        <f t="shared" si="73"/>
        <v>0</v>
      </c>
      <c r="U80" s="106">
        <f t="shared" si="73"/>
        <v>0</v>
      </c>
      <c r="V80" s="106">
        <f t="shared" si="69"/>
        <v>0</v>
      </c>
      <c r="W80" s="106">
        <f t="shared" si="73"/>
        <v>0</v>
      </c>
      <c r="X80" s="106">
        <f t="shared" si="73"/>
        <v>0</v>
      </c>
      <c r="Y80" s="106">
        <f t="shared" si="70"/>
        <v>0</v>
      </c>
      <c r="Z80" s="106">
        <f t="shared" si="73"/>
        <v>0</v>
      </c>
      <c r="AA80" s="106">
        <f t="shared" si="73"/>
        <v>0</v>
      </c>
      <c r="AB80" s="106">
        <f t="shared" si="71"/>
        <v>0</v>
      </c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  <c r="AT80" s="104"/>
      <c r="AU80" s="104"/>
      <c r="AV80" s="104"/>
      <c r="AW80" s="104"/>
      <c r="AX80" s="104"/>
      <c r="AY80" s="104"/>
      <c r="AZ80" s="104"/>
      <c r="BA80" s="104"/>
      <c r="BB80" s="104"/>
      <c r="BC80" s="104"/>
      <c r="BD80" s="104"/>
      <c r="BE80" s="104"/>
      <c r="BF80" s="104"/>
      <c r="BG80" s="104"/>
      <c r="BH80" s="104"/>
      <c r="BI80" s="104"/>
      <c r="BJ80" s="104"/>
      <c r="BK80" s="104"/>
      <c r="BL80" s="104"/>
      <c r="BM80" s="104"/>
      <c r="BN80" s="104"/>
      <c r="BO80" s="104"/>
      <c r="BP80" s="104"/>
      <c r="BQ80" s="104"/>
      <c r="BR80" s="104"/>
      <c r="BS80" s="104"/>
      <c r="BT80" s="104"/>
      <c r="BU80" s="104"/>
      <c r="BV80" s="104"/>
      <c r="BW80" s="104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4"/>
      <c r="CN80" s="104"/>
      <c r="CO80" s="104"/>
      <c r="CP80" s="104"/>
      <c r="CQ80" s="104"/>
      <c r="CR80" s="104"/>
      <c r="CS80" s="104"/>
      <c r="CT80" s="104"/>
      <c r="CU80" s="104"/>
      <c r="CV80" s="104"/>
      <c r="CW80" s="104"/>
      <c r="CX80" s="104"/>
      <c r="CY80" s="104"/>
      <c r="CZ80" s="104"/>
      <c r="DA80" s="104"/>
      <c r="DB80" s="104"/>
      <c r="DC80" s="104"/>
      <c r="DD80" s="104"/>
      <c r="DE80" s="104"/>
      <c r="DF80" s="104"/>
      <c r="DG80" s="104"/>
      <c r="DH80" s="104"/>
      <c r="DI80" s="104"/>
      <c r="DJ80" s="104"/>
      <c r="DK80" s="104"/>
      <c r="DL80" s="104"/>
      <c r="DM80" s="104"/>
      <c r="DN80" s="104"/>
      <c r="DO80" s="104"/>
      <c r="DP80" s="104"/>
      <c r="DQ80" s="104"/>
      <c r="DR80" s="104"/>
      <c r="DS80" s="104"/>
      <c r="DT80" s="104"/>
      <c r="DU80" s="104"/>
      <c r="DV80" s="104"/>
      <c r="DW80" s="104"/>
      <c r="DX80" s="104"/>
      <c r="DY80" s="104"/>
      <c r="DZ80" s="104"/>
      <c r="EA80" s="104"/>
      <c r="EB80" s="104"/>
      <c r="EC80" s="104"/>
      <c r="ED80" s="104"/>
      <c r="EE80" s="104"/>
      <c r="EF80" s="104"/>
      <c r="EG80" s="104"/>
      <c r="EH80" s="104"/>
      <c r="EI80" s="104"/>
      <c r="EJ80" s="104"/>
      <c r="EK80" s="104"/>
      <c r="EL80" s="104"/>
      <c r="EM80" s="104"/>
      <c r="EN80" s="104"/>
      <c r="EO80" s="104"/>
      <c r="EP80" s="104"/>
      <c r="EQ80" s="104"/>
      <c r="ER80" s="104"/>
      <c r="ES80" s="104"/>
      <c r="ET80" s="104"/>
      <c r="EU80" s="104"/>
      <c r="EV80" s="104"/>
      <c r="EW80" s="104"/>
      <c r="EX80" s="104"/>
      <c r="EY80" s="104"/>
      <c r="EZ80" s="104"/>
      <c r="FA80" s="104"/>
      <c r="FB80" s="104"/>
      <c r="FC80" s="104"/>
      <c r="FD80" s="104"/>
      <c r="FE80" s="104"/>
      <c r="FF80" s="104"/>
      <c r="FG80" s="104"/>
      <c r="FH80" s="104"/>
      <c r="FI80" s="104"/>
      <c r="FJ80" s="104"/>
      <c r="FK80" s="104"/>
      <c r="FL80" s="104"/>
      <c r="FM80" s="104"/>
      <c r="FN80" s="104"/>
      <c r="FO80" s="104"/>
      <c r="FP80" s="104"/>
      <c r="FQ80" s="104"/>
      <c r="FR80" s="104"/>
      <c r="FS80" s="104"/>
      <c r="FT80" s="104"/>
      <c r="FU80" s="104"/>
      <c r="FV80" s="104"/>
      <c r="FW80" s="104"/>
      <c r="FX80" s="104"/>
      <c r="FY80" s="104"/>
      <c r="FZ80" s="104"/>
      <c r="GA80" s="104"/>
      <c r="GB80" s="104"/>
      <c r="GC80" s="104"/>
      <c r="GD80" s="104"/>
      <c r="GE80" s="104"/>
    </row>
    <row r="81" spans="1:187" s="107" customFormat="1" ht="94.5" x14ac:dyDescent="0.25">
      <c r="A81" s="112" t="s">
        <v>171</v>
      </c>
      <c r="B81" s="113">
        <f t="shared" si="63"/>
        <v>2398071</v>
      </c>
      <c r="C81" s="113">
        <f t="shared" si="63"/>
        <v>2398071</v>
      </c>
      <c r="D81" s="113">
        <f t="shared" si="63"/>
        <v>0</v>
      </c>
      <c r="E81" s="113">
        <v>0</v>
      </c>
      <c r="F81" s="113">
        <v>0</v>
      </c>
      <c r="G81" s="113">
        <f t="shared" si="64"/>
        <v>0</v>
      </c>
      <c r="H81" s="113">
        <v>0</v>
      </c>
      <c r="I81" s="113">
        <v>0</v>
      </c>
      <c r="J81" s="113">
        <f t="shared" si="65"/>
        <v>0</v>
      </c>
      <c r="K81" s="113">
        <v>0</v>
      </c>
      <c r="L81" s="113">
        <v>0</v>
      </c>
      <c r="M81" s="113">
        <f t="shared" si="66"/>
        <v>0</v>
      </c>
      <c r="N81" s="113">
        <v>2398071</v>
      </c>
      <c r="O81" s="113">
        <v>2398071</v>
      </c>
      <c r="P81" s="113">
        <f t="shared" si="67"/>
        <v>0</v>
      </c>
      <c r="Q81" s="113"/>
      <c r="R81" s="113"/>
      <c r="S81" s="113">
        <f t="shared" si="68"/>
        <v>0</v>
      </c>
      <c r="T81" s="113"/>
      <c r="U81" s="113"/>
      <c r="V81" s="113">
        <f t="shared" si="69"/>
        <v>0</v>
      </c>
      <c r="W81" s="113"/>
      <c r="X81" s="113"/>
      <c r="Y81" s="113">
        <f t="shared" si="70"/>
        <v>0</v>
      </c>
      <c r="Z81" s="113"/>
      <c r="AA81" s="113"/>
      <c r="AB81" s="113">
        <f t="shared" si="71"/>
        <v>0</v>
      </c>
      <c r="FL81" s="104"/>
      <c r="FM81" s="104"/>
      <c r="FN81" s="104"/>
      <c r="FO81" s="104"/>
      <c r="FP81" s="104"/>
      <c r="FQ81" s="104"/>
      <c r="FR81" s="104"/>
      <c r="FS81" s="104"/>
      <c r="FT81" s="104"/>
      <c r="FU81" s="104"/>
      <c r="FV81" s="104"/>
      <c r="FW81" s="104"/>
      <c r="FX81" s="104"/>
      <c r="FY81" s="104"/>
      <c r="FZ81" s="104"/>
      <c r="GA81" s="104"/>
      <c r="GB81" s="104"/>
      <c r="GC81" s="104"/>
      <c r="GD81" s="104"/>
      <c r="GE81" s="104"/>
    </row>
    <row r="82" spans="1:187" s="107" customFormat="1" x14ac:dyDescent="0.25">
      <c r="A82" s="105" t="s">
        <v>172</v>
      </c>
      <c r="B82" s="106">
        <f t="shared" si="63"/>
        <v>22924818</v>
      </c>
      <c r="C82" s="106">
        <f t="shared" si="63"/>
        <v>23072865</v>
      </c>
      <c r="D82" s="106">
        <f t="shared" si="63"/>
        <v>148047</v>
      </c>
      <c r="E82" s="106">
        <f>SUM(E83,E92,E104,E154,E196,E223,E245,E138)</f>
        <v>1229531</v>
      </c>
      <c r="F82" s="106">
        <f>SUM(F83,F92,F104,F154,F196,F223,F245,F138)</f>
        <v>1229531</v>
      </c>
      <c r="G82" s="106">
        <f t="shared" si="64"/>
        <v>0</v>
      </c>
      <c r="H82" s="106">
        <f>SUM(H83,H92,H104,H154,H196,H223,H245,H138)</f>
        <v>31336</v>
      </c>
      <c r="I82" s="106">
        <f>SUM(I83,I92,I104,I154,I196,I223,I245,I138)</f>
        <v>31336</v>
      </c>
      <c r="J82" s="106">
        <f t="shared" si="65"/>
        <v>0</v>
      </c>
      <c r="K82" s="106">
        <f>SUM(K83,K92,K104,K154,K196,K223,K245,K138)</f>
        <v>903562</v>
      </c>
      <c r="L82" s="106">
        <f>SUM(L83,L92,L104,L154,L196,L223,L245,L138)</f>
        <v>957222</v>
      </c>
      <c r="M82" s="106">
        <f t="shared" si="66"/>
        <v>53660</v>
      </c>
      <c r="N82" s="106">
        <f>SUM(N83,N92,N104,N154,N196,N223,N245,N138)</f>
        <v>11354268</v>
      </c>
      <c r="O82" s="106">
        <f>SUM(O83,O92,O104,O154,O196,O223,O245,O138)</f>
        <v>11354268</v>
      </c>
      <c r="P82" s="106">
        <f t="shared" si="67"/>
        <v>0</v>
      </c>
      <c r="Q82" s="106">
        <f>SUM(Q83,Q92,Q104,Q154,Q196,Q223,Q245,Q138)</f>
        <v>586885</v>
      </c>
      <c r="R82" s="106">
        <f>SUM(R83,R92,R104,R154,R196,R223,R245,R138)</f>
        <v>675791</v>
      </c>
      <c r="S82" s="106">
        <f t="shared" si="68"/>
        <v>88906</v>
      </c>
      <c r="T82" s="106">
        <f>SUM(T83,T92,T104,T154,T196,T223,T245,T138)</f>
        <v>5024692</v>
      </c>
      <c r="U82" s="106">
        <f>SUM(U83,U92,U104,U154,U196,U223,U245,U138)</f>
        <v>5024692</v>
      </c>
      <c r="V82" s="106">
        <f t="shared" si="69"/>
        <v>0</v>
      </c>
      <c r="W82" s="106">
        <f>SUM(W83,W92,W104,W154,W196,W223,W245,W138)</f>
        <v>0</v>
      </c>
      <c r="X82" s="106">
        <f>SUM(X83,X92,X104,X154,X196,X223,X245,X138)</f>
        <v>5481</v>
      </c>
      <c r="Y82" s="106">
        <f t="shared" si="70"/>
        <v>5481</v>
      </c>
      <c r="Z82" s="106">
        <f>SUM(Z83,Z92,Z104,Z154,Z196,Z223,Z245,Z138)</f>
        <v>3794544</v>
      </c>
      <c r="AA82" s="106">
        <f>SUM(AA83,AA92,AA104,AA154,AA196,AA223,AA245,AA138)</f>
        <v>3794544</v>
      </c>
      <c r="AB82" s="106">
        <f t="shared" si="71"/>
        <v>0</v>
      </c>
    </row>
    <row r="83" spans="1:187" s="107" customFormat="1" x14ac:dyDescent="0.25">
      <c r="A83" s="105" t="s">
        <v>107</v>
      </c>
      <c r="B83" s="106">
        <f t="shared" si="63"/>
        <v>86703</v>
      </c>
      <c r="C83" s="106">
        <f t="shared" si="63"/>
        <v>86703</v>
      </c>
      <c r="D83" s="106">
        <f t="shared" si="63"/>
        <v>0</v>
      </c>
      <c r="E83" s="106">
        <f>SUM(E84,E88,E90)</f>
        <v>0</v>
      </c>
      <c r="F83" s="106">
        <f>SUM(F84,F88,F90)</f>
        <v>0</v>
      </c>
      <c r="G83" s="106">
        <f t="shared" si="64"/>
        <v>0</v>
      </c>
      <c r="H83" s="106">
        <f>SUM(H84,H88,H90)</f>
        <v>0</v>
      </c>
      <c r="I83" s="106">
        <f>SUM(I84,I88,I90)</f>
        <v>0</v>
      </c>
      <c r="J83" s="106">
        <f t="shared" si="65"/>
        <v>0</v>
      </c>
      <c r="K83" s="106">
        <f>SUM(K84,K88,K90)</f>
        <v>42559</v>
      </c>
      <c r="L83" s="106">
        <f>SUM(L84,L88,L90)</f>
        <v>42559</v>
      </c>
      <c r="M83" s="106">
        <f t="shared" si="66"/>
        <v>0</v>
      </c>
      <c r="N83" s="106">
        <f>SUM(N84,N88,N90)</f>
        <v>0</v>
      </c>
      <c r="O83" s="106">
        <f>SUM(O84,O88,O90)</f>
        <v>0</v>
      </c>
      <c r="P83" s="106">
        <f t="shared" si="67"/>
        <v>0</v>
      </c>
      <c r="Q83" s="106">
        <f>SUM(Q84,Q88,Q90)</f>
        <v>0</v>
      </c>
      <c r="R83" s="106">
        <f>SUM(R84,R88,R90)</f>
        <v>0</v>
      </c>
      <c r="S83" s="106">
        <f t="shared" si="68"/>
        <v>0</v>
      </c>
      <c r="T83" s="106">
        <f t="shared" ref="T83" si="74">SUM(T84,T88,T90)</f>
        <v>0</v>
      </c>
      <c r="U83" s="106">
        <f>SUM(U84,U88,U90)</f>
        <v>0</v>
      </c>
      <c r="V83" s="106">
        <f t="shared" si="69"/>
        <v>0</v>
      </c>
      <c r="W83" s="106">
        <f>SUM(W84,W88,W90)</f>
        <v>0</v>
      </c>
      <c r="X83" s="106">
        <f>SUM(X84,X88,X90)</f>
        <v>0</v>
      </c>
      <c r="Y83" s="106">
        <f t="shared" si="70"/>
        <v>0</v>
      </c>
      <c r="Z83" s="106">
        <f>SUM(Z84,Z88,Z90)</f>
        <v>44144</v>
      </c>
      <c r="AA83" s="106">
        <f>SUM(AA84,AA88,AA90)</f>
        <v>44144</v>
      </c>
      <c r="AB83" s="106">
        <f t="shared" si="71"/>
        <v>0</v>
      </c>
    </row>
    <row r="84" spans="1:187" s="107" customFormat="1" x14ac:dyDescent="0.25">
      <c r="A84" s="105" t="s">
        <v>173</v>
      </c>
      <c r="B84" s="106">
        <f t="shared" si="63"/>
        <v>22559</v>
      </c>
      <c r="C84" s="106">
        <f t="shared" si="63"/>
        <v>22559</v>
      </c>
      <c r="D84" s="106">
        <f t="shared" si="63"/>
        <v>0</v>
      </c>
      <c r="E84" s="106">
        <f>SUM(E85:E87)</f>
        <v>0</v>
      </c>
      <c r="F84" s="106">
        <f>SUM(F85:F87)</f>
        <v>0</v>
      </c>
      <c r="G84" s="106">
        <f t="shared" si="64"/>
        <v>0</v>
      </c>
      <c r="H84" s="106">
        <f>SUM(H85:H87)</f>
        <v>0</v>
      </c>
      <c r="I84" s="106">
        <f>SUM(I85:I87)</f>
        <v>0</v>
      </c>
      <c r="J84" s="106">
        <f t="shared" si="65"/>
        <v>0</v>
      </c>
      <c r="K84" s="106">
        <f>SUM(K85:K87)</f>
        <v>22559</v>
      </c>
      <c r="L84" s="106">
        <f>SUM(L85:L87)</f>
        <v>22559</v>
      </c>
      <c r="M84" s="106">
        <f t="shared" si="66"/>
        <v>0</v>
      </c>
      <c r="N84" s="106">
        <f>SUM(N85:N87)</f>
        <v>0</v>
      </c>
      <c r="O84" s="106">
        <f>SUM(O85:O87)</f>
        <v>0</v>
      </c>
      <c r="P84" s="106">
        <f t="shared" si="67"/>
        <v>0</v>
      </c>
      <c r="Q84" s="106">
        <f>SUM(Q85:Q87)</f>
        <v>0</v>
      </c>
      <c r="R84" s="106">
        <f>SUM(R85:R87)</f>
        <v>0</v>
      </c>
      <c r="S84" s="106">
        <f t="shared" si="68"/>
        <v>0</v>
      </c>
      <c r="T84" s="106">
        <f t="shared" ref="T84" si="75">SUM(T85:T87)</f>
        <v>0</v>
      </c>
      <c r="U84" s="106">
        <f>SUM(U85:U87)</f>
        <v>0</v>
      </c>
      <c r="V84" s="106">
        <f t="shared" si="69"/>
        <v>0</v>
      </c>
      <c r="W84" s="106">
        <f t="shared" ref="W84:X84" si="76">SUM(W85:W87)</f>
        <v>0</v>
      </c>
      <c r="X84" s="106">
        <f t="shared" si="76"/>
        <v>0</v>
      </c>
      <c r="Y84" s="106">
        <f t="shared" si="70"/>
        <v>0</v>
      </c>
      <c r="Z84" s="106">
        <f>SUM(Z85:Z87)</f>
        <v>0</v>
      </c>
      <c r="AA84" s="106">
        <f>SUM(AA85:AA87)</f>
        <v>0</v>
      </c>
      <c r="AB84" s="106">
        <f t="shared" si="71"/>
        <v>0</v>
      </c>
    </row>
    <row r="85" spans="1:187" s="107" customFormat="1" x14ac:dyDescent="0.25">
      <c r="A85" s="112" t="s">
        <v>174</v>
      </c>
      <c r="B85" s="113">
        <f t="shared" si="63"/>
        <v>20000</v>
      </c>
      <c r="C85" s="113">
        <f t="shared" si="63"/>
        <v>20000</v>
      </c>
      <c r="D85" s="113">
        <f t="shared" si="63"/>
        <v>0</v>
      </c>
      <c r="E85" s="113">
        <v>0</v>
      </c>
      <c r="F85" s="113">
        <v>0</v>
      </c>
      <c r="G85" s="113">
        <f t="shared" si="64"/>
        <v>0</v>
      </c>
      <c r="H85" s="113"/>
      <c r="I85" s="113"/>
      <c r="J85" s="113">
        <f t="shared" si="65"/>
        <v>0</v>
      </c>
      <c r="K85" s="113">
        <v>20000</v>
      </c>
      <c r="L85" s="113">
        <v>20000</v>
      </c>
      <c r="M85" s="113">
        <f t="shared" si="66"/>
        <v>0</v>
      </c>
      <c r="N85" s="113"/>
      <c r="O85" s="113"/>
      <c r="P85" s="113">
        <f t="shared" si="67"/>
        <v>0</v>
      </c>
      <c r="Q85" s="113"/>
      <c r="R85" s="113"/>
      <c r="S85" s="113">
        <f t="shared" si="68"/>
        <v>0</v>
      </c>
      <c r="T85" s="113"/>
      <c r="U85" s="113"/>
      <c r="V85" s="113">
        <f t="shared" si="69"/>
        <v>0</v>
      </c>
      <c r="W85" s="113"/>
      <c r="X85" s="113"/>
      <c r="Y85" s="113">
        <f t="shared" si="70"/>
        <v>0</v>
      </c>
      <c r="Z85" s="113"/>
      <c r="AA85" s="113"/>
      <c r="AB85" s="113">
        <f t="shared" si="71"/>
        <v>0</v>
      </c>
    </row>
    <row r="86" spans="1:187" s="107" customFormat="1" x14ac:dyDescent="0.25">
      <c r="A86" s="119" t="s">
        <v>175</v>
      </c>
      <c r="B86" s="113">
        <f t="shared" si="63"/>
        <v>1680</v>
      </c>
      <c r="C86" s="113">
        <f t="shared" si="63"/>
        <v>1680</v>
      </c>
      <c r="D86" s="113">
        <f t="shared" si="63"/>
        <v>0</v>
      </c>
      <c r="E86" s="113">
        <v>0</v>
      </c>
      <c r="F86" s="113">
        <v>0</v>
      </c>
      <c r="G86" s="113">
        <f t="shared" si="64"/>
        <v>0</v>
      </c>
      <c r="H86" s="113">
        <v>0</v>
      </c>
      <c r="I86" s="113">
        <v>0</v>
      </c>
      <c r="J86" s="113">
        <f t="shared" si="65"/>
        <v>0</v>
      </c>
      <c r="K86" s="113">
        <v>1680</v>
      </c>
      <c r="L86" s="113">
        <v>1680</v>
      </c>
      <c r="M86" s="113">
        <f t="shared" si="66"/>
        <v>0</v>
      </c>
      <c r="N86" s="113"/>
      <c r="O86" s="113"/>
      <c r="P86" s="113">
        <f t="shared" si="67"/>
        <v>0</v>
      </c>
      <c r="Q86" s="113"/>
      <c r="R86" s="113"/>
      <c r="S86" s="113">
        <f t="shared" si="68"/>
        <v>0</v>
      </c>
      <c r="T86" s="113"/>
      <c r="U86" s="113"/>
      <c r="V86" s="113">
        <f t="shared" si="69"/>
        <v>0</v>
      </c>
      <c r="W86" s="113"/>
      <c r="X86" s="113"/>
      <c r="Y86" s="113">
        <f t="shared" si="70"/>
        <v>0</v>
      </c>
      <c r="Z86" s="113"/>
      <c r="AA86" s="113"/>
      <c r="AB86" s="113">
        <f t="shared" si="71"/>
        <v>0</v>
      </c>
    </row>
    <row r="87" spans="1:187" s="107" customFormat="1" ht="31.5" x14ac:dyDescent="0.25">
      <c r="A87" s="119" t="s">
        <v>176</v>
      </c>
      <c r="B87" s="113">
        <f t="shared" si="63"/>
        <v>879</v>
      </c>
      <c r="C87" s="113">
        <f t="shared" si="63"/>
        <v>879</v>
      </c>
      <c r="D87" s="113">
        <f t="shared" si="63"/>
        <v>0</v>
      </c>
      <c r="E87" s="113">
        <v>0</v>
      </c>
      <c r="F87" s="113">
        <v>0</v>
      </c>
      <c r="G87" s="113">
        <f t="shared" si="64"/>
        <v>0</v>
      </c>
      <c r="H87" s="113">
        <v>0</v>
      </c>
      <c r="I87" s="113">
        <v>0</v>
      </c>
      <c r="J87" s="113">
        <f t="shared" si="65"/>
        <v>0</v>
      </c>
      <c r="K87" s="113">
        <v>879</v>
      </c>
      <c r="L87" s="113">
        <v>879</v>
      </c>
      <c r="M87" s="113">
        <f t="shared" si="66"/>
        <v>0</v>
      </c>
      <c r="N87" s="113"/>
      <c r="O87" s="113"/>
      <c r="P87" s="113">
        <f t="shared" si="67"/>
        <v>0</v>
      </c>
      <c r="Q87" s="113"/>
      <c r="R87" s="113"/>
      <c r="S87" s="113">
        <f t="shared" si="68"/>
        <v>0</v>
      </c>
      <c r="T87" s="113"/>
      <c r="U87" s="113"/>
      <c r="V87" s="113">
        <f t="shared" si="69"/>
        <v>0</v>
      </c>
      <c r="W87" s="113"/>
      <c r="X87" s="113"/>
      <c r="Y87" s="113">
        <f t="shared" si="70"/>
        <v>0</v>
      </c>
      <c r="Z87" s="113"/>
      <c r="AA87" s="113"/>
      <c r="AB87" s="113">
        <f t="shared" si="71"/>
        <v>0</v>
      </c>
    </row>
    <row r="88" spans="1:187" s="104" customFormat="1" x14ac:dyDescent="0.25">
      <c r="A88" s="105" t="s">
        <v>177</v>
      </c>
      <c r="B88" s="106">
        <f t="shared" si="63"/>
        <v>44144</v>
      </c>
      <c r="C88" s="106">
        <f t="shared" si="63"/>
        <v>44144</v>
      </c>
      <c r="D88" s="106">
        <f t="shared" si="63"/>
        <v>0</v>
      </c>
      <c r="E88" s="106">
        <f t="shared" ref="E88:AA88" si="77">SUM(E89:E89)</f>
        <v>0</v>
      </c>
      <c r="F88" s="106">
        <f t="shared" si="77"/>
        <v>0</v>
      </c>
      <c r="G88" s="106">
        <f t="shared" si="64"/>
        <v>0</v>
      </c>
      <c r="H88" s="106">
        <f t="shared" si="77"/>
        <v>0</v>
      </c>
      <c r="I88" s="106">
        <f t="shared" si="77"/>
        <v>0</v>
      </c>
      <c r="J88" s="106">
        <f t="shared" si="65"/>
        <v>0</v>
      </c>
      <c r="K88" s="106">
        <f t="shared" si="77"/>
        <v>0</v>
      </c>
      <c r="L88" s="106">
        <f t="shared" si="77"/>
        <v>0</v>
      </c>
      <c r="M88" s="106">
        <f t="shared" si="66"/>
        <v>0</v>
      </c>
      <c r="N88" s="106">
        <f t="shared" si="77"/>
        <v>0</v>
      </c>
      <c r="O88" s="106">
        <f t="shared" si="77"/>
        <v>0</v>
      </c>
      <c r="P88" s="106">
        <f t="shared" si="67"/>
        <v>0</v>
      </c>
      <c r="Q88" s="106">
        <f t="shared" si="77"/>
        <v>0</v>
      </c>
      <c r="R88" s="106">
        <f t="shared" si="77"/>
        <v>0</v>
      </c>
      <c r="S88" s="106">
        <f t="shared" si="68"/>
        <v>0</v>
      </c>
      <c r="T88" s="106">
        <f t="shared" si="77"/>
        <v>0</v>
      </c>
      <c r="U88" s="106">
        <f t="shared" si="77"/>
        <v>0</v>
      </c>
      <c r="V88" s="106">
        <f t="shared" si="69"/>
        <v>0</v>
      </c>
      <c r="W88" s="106">
        <f t="shared" si="77"/>
        <v>0</v>
      </c>
      <c r="X88" s="106">
        <f t="shared" si="77"/>
        <v>0</v>
      </c>
      <c r="Y88" s="106">
        <f t="shared" si="70"/>
        <v>0</v>
      </c>
      <c r="Z88" s="106">
        <f t="shared" si="77"/>
        <v>44144</v>
      </c>
      <c r="AA88" s="106">
        <f t="shared" si="77"/>
        <v>44144</v>
      </c>
      <c r="AB88" s="106">
        <f t="shared" si="71"/>
        <v>0</v>
      </c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  <c r="FX88" s="107"/>
      <c r="FY88" s="107"/>
      <c r="FZ88" s="107"/>
      <c r="GA88" s="107"/>
      <c r="GB88" s="107"/>
      <c r="GC88" s="107"/>
      <c r="GD88" s="107"/>
      <c r="GE88" s="107"/>
    </row>
    <row r="89" spans="1:187" s="107" customFormat="1" ht="47.25" x14ac:dyDescent="0.25">
      <c r="A89" s="114" t="s">
        <v>178</v>
      </c>
      <c r="B89" s="113">
        <f t="shared" si="63"/>
        <v>44144</v>
      </c>
      <c r="C89" s="113">
        <f t="shared" si="63"/>
        <v>44144</v>
      </c>
      <c r="D89" s="113">
        <f t="shared" si="63"/>
        <v>0</v>
      </c>
      <c r="E89" s="113">
        <v>0</v>
      </c>
      <c r="F89" s="113">
        <v>0</v>
      </c>
      <c r="G89" s="113">
        <f t="shared" si="64"/>
        <v>0</v>
      </c>
      <c r="H89" s="113"/>
      <c r="I89" s="113"/>
      <c r="J89" s="113">
        <f t="shared" si="65"/>
        <v>0</v>
      </c>
      <c r="K89" s="113"/>
      <c r="L89" s="113"/>
      <c r="M89" s="113">
        <f t="shared" si="66"/>
        <v>0</v>
      </c>
      <c r="N89" s="113"/>
      <c r="O89" s="113"/>
      <c r="P89" s="113">
        <f t="shared" si="67"/>
        <v>0</v>
      </c>
      <c r="Q89" s="113"/>
      <c r="R89" s="113"/>
      <c r="S89" s="113">
        <f t="shared" si="68"/>
        <v>0</v>
      </c>
      <c r="T89" s="113"/>
      <c r="U89" s="113"/>
      <c r="V89" s="113">
        <f t="shared" si="69"/>
        <v>0</v>
      </c>
      <c r="W89" s="113"/>
      <c r="X89" s="113"/>
      <c r="Y89" s="113">
        <f t="shared" si="70"/>
        <v>0</v>
      </c>
      <c r="Z89" s="113">
        <v>44144</v>
      </c>
      <c r="AA89" s="113">
        <v>44144</v>
      </c>
      <c r="AB89" s="113">
        <f t="shared" si="71"/>
        <v>0</v>
      </c>
      <c r="FL89" s="104"/>
      <c r="FM89" s="104"/>
      <c r="FN89" s="104"/>
      <c r="FO89" s="104"/>
      <c r="FP89" s="104"/>
      <c r="FQ89" s="104"/>
      <c r="FR89" s="104"/>
      <c r="FS89" s="104"/>
      <c r="FT89" s="104"/>
      <c r="FU89" s="104"/>
      <c r="FV89" s="104"/>
      <c r="FW89" s="104"/>
      <c r="FX89" s="104"/>
      <c r="FY89" s="104"/>
      <c r="FZ89" s="104"/>
      <c r="GA89" s="104"/>
      <c r="GB89" s="104"/>
      <c r="GC89" s="104"/>
      <c r="GD89" s="104"/>
      <c r="GE89" s="104"/>
    </row>
    <row r="90" spans="1:187" s="107" customFormat="1" ht="31.5" x14ac:dyDescent="0.25">
      <c r="A90" s="105" t="s">
        <v>179</v>
      </c>
      <c r="B90" s="106">
        <f t="shared" si="63"/>
        <v>20000</v>
      </c>
      <c r="C90" s="106">
        <f t="shared" si="63"/>
        <v>20000</v>
      </c>
      <c r="D90" s="106">
        <f t="shared" si="63"/>
        <v>0</v>
      </c>
      <c r="E90" s="106">
        <f>SUM(E91:E91)</f>
        <v>0</v>
      </c>
      <c r="F90" s="106">
        <f>SUM(F91:F91)</f>
        <v>0</v>
      </c>
      <c r="G90" s="106">
        <f t="shared" si="64"/>
        <v>0</v>
      </c>
      <c r="H90" s="106">
        <f>SUM(H91:H91)</f>
        <v>0</v>
      </c>
      <c r="I90" s="106">
        <f>SUM(I91:I91)</f>
        <v>0</v>
      </c>
      <c r="J90" s="106">
        <f t="shared" si="65"/>
        <v>0</v>
      </c>
      <c r="K90" s="106">
        <f>SUM(K91:K91)</f>
        <v>20000</v>
      </c>
      <c r="L90" s="106">
        <f>SUM(L91:L91)</f>
        <v>20000</v>
      </c>
      <c r="M90" s="106">
        <f t="shared" si="66"/>
        <v>0</v>
      </c>
      <c r="N90" s="106">
        <f>SUM(N91:N91)</f>
        <v>0</v>
      </c>
      <c r="O90" s="106">
        <f>SUM(O91:O91)</f>
        <v>0</v>
      </c>
      <c r="P90" s="106">
        <f t="shared" si="67"/>
        <v>0</v>
      </c>
      <c r="Q90" s="106">
        <f>SUM(Q91:Q91)</f>
        <v>0</v>
      </c>
      <c r="R90" s="106">
        <f>SUM(R91:R91)</f>
        <v>0</v>
      </c>
      <c r="S90" s="106">
        <f t="shared" si="68"/>
        <v>0</v>
      </c>
      <c r="T90" s="106">
        <f>SUM(T91:T91)</f>
        <v>0</v>
      </c>
      <c r="U90" s="106">
        <f>SUM(U91:U91)</f>
        <v>0</v>
      </c>
      <c r="V90" s="106">
        <f t="shared" si="69"/>
        <v>0</v>
      </c>
      <c r="W90" s="106">
        <f>SUM(W91:W91)</f>
        <v>0</v>
      </c>
      <c r="X90" s="106">
        <f>SUM(X91:X91)</f>
        <v>0</v>
      </c>
      <c r="Y90" s="106">
        <f t="shared" si="70"/>
        <v>0</v>
      </c>
      <c r="Z90" s="106">
        <f>SUM(Z91:Z91)</f>
        <v>0</v>
      </c>
      <c r="AA90" s="106">
        <f>SUM(AA91:AA91)</f>
        <v>0</v>
      </c>
      <c r="AB90" s="106">
        <f t="shared" si="71"/>
        <v>0</v>
      </c>
    </row>
    <row r="91" spans="1:187" s="107" customFormat="1" ht="31.5" x14ac:dyDescent="0.25">
      <c r="A91" s="119" t="s">
        <v>180</v>
      </c>
      <c r="B91" s="113">
        <f t="shared" si="63"/>
        <v>20000</v>
      </c>
      <c r="C91" s="113">
        <f t="shared" si="63"/>
        <v>20000</v>
      </c>
      <c r="D91" s="113">
        <f t="shared" si="63"/>
        <v>0</v>
      </c>
      <c r="E91" s="113">
        <v>0</v>
      </c>
      <c r="F91" s="113">
        <v>0</v>
      </c>
      <c r="G91" s="113">
        <f t="shared" si="64"/>
        <v>0</v>
      </c>
      <c r="H91" s="113"/>
      <c r="I91" s="113"/>
      <c r="J91" s="113">
        <f t="shared" si="65"/>
        <v>0</v>
      </c>
      <c r="K91" s="113">
        <v>20000</v>
      </c>
      <c r="L91" s="113">
        <v>20000</v>
      </c>
      <c r="M91" s="113">
        <f t="shared" si="66"/>
        <v>0</v>
      </c>
      <c r="N91" s="113"/>
      <c r="O91" s="113"/>
      <c r="P91" s="113">
        <f t="shared" si="67"/>
        <v>0</v>
      </c>
      <c r="Q91" s="113"/>
      <c r="R91" s="113"/>
      <c r="S91" s="113">
        <f t="shared" si="68"/>
        <v>0</v>
      </c>
      <c r="T91" s="113"/>
      <c r="U91" s="113"/>
      <c r="V91" s="113">
        <f t="shared" si="69"/>
        <v>0</v>
      </c>
      <c r="W91" s="113"/>
      <c r="X91" s="113"/>
      <c r="Y91" s="113">
        <f t="shared" si="70"/>
        <v>0</v>
      </c>
      <c r="Z91" s="113"/>
      <c r="AA91" s="113"/>
      <c r="AB91" s="113">
        <f t="shared" si="71"/>
        <v>0</v>
      </c>
    </row>
    <row r="92" spans="1:187" s="107" customFormat="1" x14ac:dyDescent="0.25">
      <c r="A92" s="111" t="s">
        <v>119</v>
      </c>
      <c r="B92" s="108">
        <f t="shared" si="63"/>
        <v>70934</v>
      </c>
      <c r="C92" s="108">
        <f t="shared" si="63"/>
        <v>70934</v>
      </c>
      <c r="D92" s="108">
        <f t="shared" si="63"/>
        <v>0</v>
      </c>
      <c r="E92" s="108">
        <f t="shared" ref="E92:AA92" si="78">SUM(E93,E95,E100)</f>
        <v>0</v>
      </c>
      <c r="F92" s="108">
        <f t="shared" si="78"/>
        <v>0</v>
      </c>
      <c r="G92" s="108">
        <f t="shared" si="64"/>
        <v>0</v>
      </c>
      <c r="H92" s="108">
        <f t="shared" ref="H92" si="79">SUM(H93,H95,H100)</f>
        <v>6060</v>
      </c>
      <c r="I92" s="108">
        <f t="shared" si="78"/>
        <v>6060</v>
      </c>
      <c r="J92" s="108">
        <f t="shared" si="65"/>
        <v>0</v>
      </c>
      <c r="K92" s="108">
        <f t="shared" ref="K92" si="80">SUM(K93,K95,K100)</f>
        <v>37357</v>
      </c>
      <c r="L92" s="108">
        <f t="shared" si="78"/>
        <v>37357</v>
      </c>
      <c r="M92" s="108">
        <f t="shared" si="66"/>
        <v>0</v>
      </c>
      <c r="N92" s="108">
        <f t="shared" ref="N92" si="81">SUM(N93,N95,N100)</f>
        <v>0</v>
      </c>
      <c r="O92" s="108">
        <f t="shared" si="78"/>
        <v>0</v>
      </c>
      <c r="P92" s="108">
        <f t="shared" si="67"/>
        <v>0</v>
      </c>
      <c r="Q92" s="108">
        <f t="shared" ref="Q92" si="82">SUM(Q93,Q95,Q100)</f>
        <v>27517</v>
      </c>
      <c r="R92" s="108">
        <f t="shared" si="78"/>
        <v>27517</v>
      </c>
      <c r="S92" s="108">
        <f t="shared" si="68"/>
        <v>0</v>
      </c>
      <c r="T92" s="108">
        <f t="shared" ref="T92" si="83">SUM(T93,T95,T100)</f>
        <v>0</v>
      </c>
      <c r="U92" s="108">
        <f t="shared" si="78"/>
        <v>0</v>
      </c>
      <c r="V92" s="108">
        <f t="shared" si="69"/>
        <v>0</v>
      </c>
      <c r="W92" s="108">
        <f t="shared" ref="W92" si="84">SUM(W93,W95,W100)</f>
        <v>0</v>
      </c>
      <c r="X92" s="108">
        <f t="shared" si="78"/>
        <v>0</v>
      </c>
      <c r="Y92" s="108">
        <f t="shared" si="70"/>
        <v>0</v>
      </c>
      <c r="Z92" s="108">
        <f t="shared" ref="Z92" si="85">SUM(Z93,Z95,Z100)</f>
        <v>0</v>
      </c>
      <c r="AA92" s="108">
        <f t="shared" si="78"/>
        <v>0</v>
      </c>
      <c r="AB92" s="108">
        <f t="shared" si="71"/>
        <v>0</v>
      </c>
      <c r="AC92" s="104"/>
      <c r="AD92" s="104"/>
      <c r="AE92" s="104"/>
      <c r="AF92" s="104"/>
      <c r="AG92" s="104"/>
      <c r="AH92" s="104"/>
      <c r="AI92" s="104"/>
      <c r="AJ92" s="104"/>
      <c r="AK92" s="104"/>
      <c r="AL92" s="104"/>
      <c r="AM92" s="104"/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104"/>
      <c r="AY92" s="104"/>
      <c r="AZ92" s="104"/>
      <c r="BA92" s="104"/>
      <c r="BB92" s="104"/>
      <c r="BC92" s="104"/>
      <c r="BD92" s="104"/>
      <c r="BE92" s="104"/>
      <c r="BF92" s="104"/>
      <c r="BG92" s="104"/>
      <c r="BH92" s="104"/>
      <c r="BI92" s="104"/>
      <c r="BJ92" s="104"/>
      <c r="BK92" s="104"/>
      <c r="BL92" s="104"/>
      <c r="BM92" s="104"/>
      <c r="BN92" s="104"/>
      <c r="BO92" s="104"/>
      <c r="BP92" s="104"/>
      <c r="BQ92" s="104"/>
      <c r="BR92" s="104"/>
      <c r="BS92" s="104"/>
      <c r="BT92" s="104"/>
      <c r="BU92" s="104"/>
      <c r="BV92" s="104"/>
      <c r="BW92" s="104"/>
      <c r="BX92" s="104"/>
      <c r="BY92" s="104"/>
      <c r="BZ92" s="104"/>
      <c r="CA92" s="104"/>
      <c r="CB92" s="104"/>
      <c r="CC92" s="104"/>
      <c r="CD92" s="104"/>
      <c r="CE92" s="104"/>
      <c r="CF92" s="104"/>
      <c r="CG92" s="104"/>
      <c r="CH92" s="104"/>
      <c r="CI92" s="104"/>
      <c r="CJ92" s="104"/>
      <c r="CK92" s="104"/>
      <c r="CL92" s="104"/>
      <c r="CM92" s="104"/>
      <c r="CN92" s="104"/>
      <c r="CO92" s="104"/>
      <c r="CP92" s="104"/>
      <c r="CQ92" s="104"/>
      <c r="CR92" s="104"/>
      <c r="CS92" s="104"/>
      <c r="CT92" s="104"/>
      <c r="CU92" s="104"/>
      <c r="CV92" s="104"/>
      <c r="CW92" s="104"/>
      <c r="CX92" s="104"/>
      <c r="CY92" s="104"/>
      <c r="CZ92" s="104"/>
      <c r="DA92" s="104"/>
      <c r="DB92" s="104"/>
      <c r="DC92" s="104"/>
      <c r="DD92" s="104"/>
      <c r="DE92" s="104"/>
      <c r="DF92" s="104"/>
      <c r="DG92" s="104"/>
      <c r="DH92" s="104"/>
      <c r="DI92" s="104"/>
      <c r="DJ92" s="104"/>
      <c r="DK92" s="104"/>
      <c r="DL92" s="104"/>
      <c r="DM92" s="104"/>
      <c r="DN92" s="104"/>
      <c r="DO92" s="104"/>
      <c r="DP92" s="104"/>
      <c r="DQ92" s="104"/>
      <c r="DR92" s="104"/>
      <c r="DS92" s="104"/>
      <c r="DT92" s="104"/>
      <c r="DU92" s="104"/>
      <c r="DV92" s="104"/>
      <c r="DW92" s="104"/>
      <c r="DX92" s="104"/>
      <c r="DY92" s="104"/>
      <c r="DZ92" s="104"/>
      <c r="EA92" s="104"/>
      <c r="EB92" s="104"/>
      <c r="EC92" s="104"/>
      <c r="ED92" s="104"/>
      <c r="EE92" s="104"/>
      <c r="EF92" s="104"/>
      <c r="EG92" s="104"/>
      <c r="EH92" s="104"/>
      <c r="EI92" s="104"/>
      <c r="EJ92" s="104"/>
      <c r="EK92" s="104"/>
      <c r="EL92" s="104"/>
      <c r="EM92" s="104"/>
      <c r="EN92" s="104"/>
      <c r="EO92" s="104"/>
      <c r="EP92" s="104"/>
      <c r="EQ92" s="104"/>
      <c r="ER92" s="104"/>
      <c r="ES92" s="104"/>
      <c r="ET92" s="104"/>
      <c r="EU92" s="104"/>
      <c r="EV92" s="104"/>
      <c r="EW92" s="104"/>
      <c r="EX92" s="104"/>
      <c r="EY92" s="104"/>
      <c r="EZ92" s="104"/>
      <c r="FA92" s="104"/>
      <c r="FB92" s="104"/>
      <c r="FC92" s="104"/>
      <c r="FD92" s="104"/>
      <c r="FE92" s="104"/>
      <c r="FF92" s="104"/>
      <c r="FG92" s="104"/>
      <c r="FH92" s="104"/>
      <c r="FI92" s="104"/>
      <c r="FJ92" s="104"/>
      <c r="FK92" s="104"/>
      <c r="FL92" s="104"/>
      <c r="FM92" s="104"/>
      <c r="FN92" s="104"/>
      <c r="FO92" s="104"/>
      <c r="FP92" s="104"/>
      <c r="FQ92" s="104"/>
      <c r="FR92" s="104"/>
      <c r="FS92" s="104"/>
      <c r="FT92" s="104"/>
      <c r="FU92" s="104"/>
      <c r="FV92" s="104"/>
      <c r="FW92" s="104"/>
      <c r="FX92" s="104"/>
      <c r="FY92" s="104"/>
      <c r="FZ92" s="104"/>
      <c r="GA92" s="104"/>
      <c r="GB92" s="104"/>
      <c r="GC92" s="104"/>
      <c r="GD92" s="104"/>
      <c r="GE92" s="104"/>
    </row>
    <row r="93" spans="1:187" s="107" customFormat="1" x14ac:dyDescent="0.25">
      <c r="A93" s="105" t="s">
        <v>173</v>
      </c>
      <c r="B93" s="106">
        <f t="shared" si="63"/>
        <v>8318</v>
      </c>
      <c r="C93" s="106">
        <f t="shared" si="63"/>
        <v>8318</v>
      </c>
      <c r="D93" s="106">
        <f t="shared" si="63"/>
        <v>0</v>
      </c>
      <c r="E93" s="106">
        <f t="shared" ref="E93:AA93" si="86">SUM(E94:E94)</f>
        <v>0</v>
      </c>
      <c r="F93" s="106">
        <f t="shared" si="86"/>
        <v>0</v>
      </c>
      <c r="G93" s="106">
        <f t="shared" si="64"/>
        <v>0</v>
      </c>
      <c r="H93" s="106">
        <f t="shared" si="86"/>
        <v>0</v>
      </c>
      <c r="I93" s="106">
        <f t="shared" si="86"/>
        <v>0</v>
      </c>
      <c r="J93" s="106">
        <f t="shared" si="65"/>
        <v>0</v>
      </c>
      <c r="K93" s="106">
        <f t="shared" si="86"/>
        <v>2662</v>
      </c>
      <c r="L93" s="106">
        <f t="shared" si="86"/>
        <v>2662</v>
      </c>
      <c r="M93" s="106">
        <f t="shared" si="66"/>
        <v>0</v>
      </c>
      <c r="N93" s="106">
        <f t="shared" si="86"/>
        <v>0</v>
      </c>
      <c r="O93" s="106">
        <f t="shared" si="86"/>
        <v>0</v>
      </c>
      <c r="P93" s="106">
        <f t="shared" si="67"/>
        <v>0</v>
      </c>
      <c r="Q93" s="106">
        <f t="shared" si="86"/>
        <v>5656</v>
      </c>
      <c r="R93" s="106">
        <f t="shared" si="86"/>
        <v>5656</v>
      </c>
      <c r="S93" s="106">
        <f t="shared" si="68"/>
        <v>0</v>
      </c>
      <c r="T93" s="106">
        <f t="shared" si="86"/>
        <v>0</v>
      </c>
      <c r="U93" s="106">
        <f t="shared" si="86"/>
        <v>0</v>
      </c>
      <c r="V93" s="106">
        <f t="shared" si="69"/>
        <v>0</v>
      </c>
      <c r="W93" s="106">
        <f t="shared" si="86"/>
        <v>0</v>
      </c>
      <c r="X93" s="106">
        <f t="shared" si="86"/>
        <v>0</v>
      </c>
      <c r="Y93" s="106">
        <f t="shared" si="70"/>
        <v>0</v>
      </c>
      <c r="Z93" s="106">
        <f t="shared" si="86"/>
        <v>0</v>
      </c>
      <c r="AA93" s="106">
        <f t="shared" si="86"/>
        <v>0</v>
      </c>
      <c r="AB93" s="106">
        <f t="shared" si="71"/>
        <v>0</v>
      </c>
    </row>
    <row r="94" spans="1:187" s="107" customFormat="1" ht="31.5" x14ac:dyDescent="0.25">
      <c r="A94" s="112" t="s">
        <v>181</v>
      </c>
      <c r="B94" s="113">
        <f t="shared" si="63"/>
        <v>8318</v>
      </c>
      <c r="C94" s="113">
        <f t="shared" si="63"/>
        <v>8318</v>
      </c>
      <c r="D94" s="113">
        <f t="shared" si="63"/>
        <v>0</v>
      </c>
      <c r="E94" s="113">
        <v>0</v>
      </c>
      <c r="F94" s="113">
        <v>0</v>
      </c>
      <c r="G94" s="113">
        <f t="shared" si="64"/>
        <v>0</v>
      </c>
      <c r="H94" s="113"/>
      <c r="I94" s="113"/>
      <c r="J94" s="113">
        <f t="shared" si="65"/>
        <v>0</v>
      </c>
      <c r="K94" s="113">
        <f>1744+918</f>
        <v>2662</v>
      </c>
      <c r="L94" s="113">
        <f>1744+918</f>
        <v>2662</v>
      </c>
      <c r="M94" s="113">
        <f t="shared" si="66"/>
        <v>0</v>
      </c>
      <c r="N94" s="113"/>
      <c r="O94" s="113"/>
      <c r="P94" s="113">
        <f t="shared" si="67"/>
        <v>0</v>
      </c>
      <c r="Q94" s="113">
        <v>5656</v>
      </c>
      <c r="R94" s="113">
        <v>5656</v>
      </c>
      <c r="S94" s="113">
        <f t="shared" si="68"/>
        <v>0</v>
      </c>
      <c r="T94" s="113"/>
      <c r="U94" s="113"/>
      <c r="V94" s="113">
        <f t="shared" si="69"/>
        <v>0</v>
      </c>
      <c r="W94" s="113"/>
      <c r="X94" s="113"/>
      <c r="Y94" s="113">
        <f t="shared" si="70"/>
        <v>0</v>
      </c>
      <c r="Z94" s="113"/>
      <c r="AA94" s="113"/>
      <c r="AB94" s="113">
        <f t="shared" si="71"/>
        <v>0</v>
      </c>
    </row>
    <row r="95" spans="1:187" s="107" customFormat="1" ht="31.5" x14ac:dyDescent="0.25">
      <c r="A95" s="105" t="s">
        <v>179</v>
      </c>
      <c r="B95" s="108">
        <f t="shared" si="63"/>
        <v>41011</v>
      </c>
      <c r="C95" s="108">
        <f t="shared" si="63"/>
        <v>41011</v>
      </c>
      <c r="D95" s="108">
        <f t="shared" si="63"/>
        <v>0</v>
      </c>
      <c r="E95" s="108">
        <f t="shared" ref="E95:AA95" si="87">SUM(E96:E99)</f>
        <v>0</v>
      </c>
      <c r="F95" s="108">
        <f t="shared" si="87"/>
        <v>0</v>
      </c>
      <c r="G95" s="108">
        <f t="shared" si="64"/>
        <v>0</v>
      </c>
      <c r="H95" s="108">
        <f t="shared" ref="H95" si="88">SUM(H96:H99)</f>
        <v>6060</v>
      </c>
      <c r="I95" s="108">
        <f t="shared" si="87"/>
        <v>6060</v>
      </c>
      <c r="J95" s="108">
        <f t="shared" si="65"/>
        <v>0</v>
      </c>
      <c r="K95" s="108">
        <f t="shared" ref="K95" si="89">SUM(K96:K99)</f>
        <v>14951</v>
      </c>
      <c r="L95" s="108">
        <f t="shared" si="87"/>
        <v>14951</v>
      </c>
      <c r="M95" s="108">
        <f t="shared" si="66"/>
        <v>0</v>
      </c>
      <c r="N95" s="108">
        <f t="shared" ref="N95" si="90">SUM(N96:N99)</f>
        <v>0</v>
      </c>
      <c r="O95" s="108">
        <f t="shared" si="87"/>
        <v>0</v>
      </c>
      <c r="P95" s="108">
        <f t="shared" si="67"/>
        <v>0</v>
      </c>
      <c r="Q95" s="108">
        <f t="shared" ref="Q95" si="91">SUM(Q96:Q99)</f>
        <v>20000</v>
      </c>
      <c r="R95" s="108">
        <f t="shared" si="87"/>
        <v>20000</v>
      </c>
      <c r="S95" s="108">
        <f t="shared" si="68"/>
        <v>0</v>
      </c>
      <c r="T95" s="108">
        <f t="shared" ref="T95" si="92">SUM(T96:T99)</f>
        <v>0</v>
      </c>
      <c r="U95" s="108">
        <f t="shared" si="87"/>
        <v>0</v>
      </c>
      <c r="V95" s="108">
        <f t="shared" si="69"/>
        <v>0</v>
      </c>
      <c r="W95" s="108">
        <f t="shared" ref="W95" si="93">SUM(W96:W99)</f>
        <v>0</v>
      </c>
      <c r="X95" s="108">
        <f t="shared" si="87"/>
        <v>0</v>
      </c>
      <c r="Y95" s="108">
        <f t="shared" si="70"/>
        <v>0</v>
      </c>
      <c r="Z95" s="108">
        <f t="shared" ref="Z95" si="94">SUM(Z96:Z99)</f>
        <v>0</v>
      </c>
      <c r="AA95" s="108">
        <f t="shared" si="87"/>
        <v>0</v>
      </c>
      <c r="AB95" s="108">
        <f t="shared" si="71"/>
        <v>0</v>
      </c>
    </row>
    <row r="96" spans="1:187" s="107" customFormat="1" x14ac:dyDescent="0.25">
      <c r="A96" s="119" t="s">
        <v>182</v>
      </c>
      <c r="B96" s="113">
        <f t="shared" si="63"/>
        <v>20000</v>
      </c>
      <c r="C96" s="113">
        <f t="shared" si="63"/>
        <v>20000</v>
      </c>
      <c r="D96" s="113">
        <f t="shared" si="63"/>
        <v>0</v>
      </c>
      <c r="E96" s="113">
        <v>0</v>
      </c>
      <c r="F96" s="113">
        <v>0</v>
      </c>
      <c r="G96" s="113">
        <f t="shared" si="64"/>
        <v>0</v>
      </c>
      <c r="H96" s="113">
        <v>0</v>
      </c>
      <c r="I96" s="113">
        <v>0</v>
      </c>
      <c r="J96" s="113">
        <f t="shared" si="65"/>
        <v>0</v>
      </c>
      <c r="K96" s="113"/>
      <c r="L96" s="113"/>
      <c r="M96" s="113">
        <f t="shared" si="66"/>
        <v>0</v>
      </c>
      <c r="N96" s="113"/>
      <c r="O96" s="113"/>
      <c r="P96" s="113">
        <f t="shared" si="67"/>
        <v>0</v>
      </c>
      <c r="Q96" s="113">
        <f>10000+10000</f>
        <v>20000</v>
      </c>
      <c r="R96" s="113">
        <f>10000+10000</f>
        <v>20000</v>
      </c>
      <c r="S96" s="113">
        <f t="shared" si="68"/>
        <v>0</v>
      </c>
      <c r="T96" s="113"/>
      <c r="U96" s="113"/>
      <c r="V96" s="113">
        <f t="shared" si="69"/>
        <v>0</v>
      </c>
      <c r="W96" s="113"/>
      <c r="X96" s="113"/>
      <c r="Y96" s="113">
        <f t="shared" si="70"/>
        <v>0</v>
      </c>
      <c r="Z96" s="113"/>
      <c r="AA96" s="113"/>
      <c r="AB96" s="113">
        <f t="shared" si="71"/>
        <v>0</v>
      </c>
    </row>
    <row r="97" spans="1:187" s="107" customFormat="1" ht="31.5" x14ac:dyDescent="0.25">
      <c r="A97" s="114" t="s">
        <v>183</v>
      </c>
      <c r="B97" s="113">
        <f t="shared" si="63"/>
        <v>7993</v>
      </c>
      <c r="C97" s="113">
        <f t="shared" si="63"/>
        <v>7993</v>
      </c>
      <c r="D97" s="113">
        <f t="shared" si="63"/>
        <v>0</v>
      </c>
      <c r="E97" s="113">
        <v>0</v>
      </c>
      <c r="F97" s="113">
        <v>0</v>
      </c>
      <c r="G97" s="113">
        <f t="shared" si="64"/>
        <v>0</v>
      </c>
      <c r="H97" s="113">
        <v>0</v>
      </c>
      <c r="I97" s="113">
        <v>0</v>
      </c>
      <c r="J97" s="113">
        <f t="shared" si="65"/>
        <v>0</v>
      </c>
      <c r="K97" s="113">
        <v>7993</v>
      </c>
      <c r="L97" s="113">
        <v>7993</v>
      </c>
      <c r="M97" s="113">
        <f t="shared" si="66"/>
        <v>0</v>
      </c>
      <c r="N97" s="113">
        <v>0</v>
      </c>
      <c r="O97" s="113">
        <v>0</v>
      </c>
      <c r="P97" s="113">
        <f t="shared" si="67"/>
        <v>0</v>
      </c>
      <c r="Q97" s="113">
        <v>0</v>
      </c>
      <c r="R97" s="113">
        <v>0</v>
      </c>
      <c r="S97" s="113">
        <f t="shared" si="68"/>
        <v>0</v>
      </c>
      <c r="T97" s="113">
        <v>0</v>
      </c>
      <c r="U97" s="113">
        <v>0</v>
      </c>
      <c r="V97" s="113">
        <f t="shared" si="69"/>
        <v>0</v>
      </c>
      <c r="W97" s="113">
        <v>0</v>
      </c>
      <c r="X97" s="113">
        <v>0</v>
      </c>
      <c r="Y97" s="113">
        <f t="shared" si="70"/>
        <v>0</v>
      </c>
      <c r="Z97" s="113"/>
      <c r="AA97" s="113"/>
      <c r="AB97" s="113">
        <f t="shared" si="71"/>
        <v>0</v>
      </c>
    </row>
    <row r="98" spans="1:187" s="107" customFormat="1" ht="47.25" x14ac:dyDescent="0.25">
      <c r="A98" s="114" t="s">
        <v>184</v>
      </c>
      <c r="B98" s="113">
        <f t="shared" si="63"/>
        <v>6958</v>
      </c>
      <c r="C98" s="113">
        <f t="shared" si="63"/>
        <v>6958</v>
      </c>
      <c r="D98" s="113">
        <f t="shared" si="63"/>
        <v>0</v>
      </c>
      <c r="E98" s="113">
        <v>0</v>
      </c>
      <c r="F98" s="113">
        <v>0</v>
      </c>
      <c r="G98" s="113">
        <f t="shared" si="64"/>
        <v>0</v>
      </c>
      <c r="H98" s="113">
        <v>0</v>
      </c>
      <c r="I98" s="113">
        <v>0</v>
      </c>
      <c r="J98" s="113">
        <f t="shared" si="65"/>
        <v>0</v>
      </c>
      <c r="K98" s="113">
        <f>6958</f>
        <v>6958</v>
      </c>
      <c r="L98" s="113">
        <f>6958</f>
        <v>6958</v>
      </c>
      <c r="M98" s="113">
        <f t="shared" si="66"/>
        <v>0</v>
      </c>
      <c r="N98" s="113">
        <v>0</v>
      </c>
      <c r="O98" s="113">
        <v>0</v>
      </c>
      <c r="P98" s="113">
        <f t="shared" si="67"/>
        <v>0</v>
      </c>
      <c r="Q98" s="113">
        <v>0</v>
      </c>
      <c r="R98" s="113">
        <v>0</v>
      </c>
      <c r="S98" s="113">
        <f t="shared" si="68"/>
        <v>0</v>
      </c>
      <c r="T98" s="113">
        <v>0</v>
      </c>
      <c r="U98" s="113">
        <v>0</v>
      </c>
      <c r="V98" s="113">
        <f t="shared" si="69"/>
        <v>0</v>
      </c>
      <c r="W98" s="113">
        <v>0</v>
      </c>
      <c r="X98" s="113">
        <v>0</v>
      </c>
      <c r="Y98" s="113">
        <f t="shared" si="70"/>
        <v>0</v>
      </c>
      <c r="Z98" s="113"/>
      <c r="AA98" s="113"/>
      <c r="AB98" s="113">
        <f t="shared" si="71"/>
        <v>0</v>
      </c>
    </row>
    <row r="99" spans="1:187" s="107" customFormat="1" ht="31.5" x14ac:dyDescent="0.25">
      <c r="A99" s="112" t="s">
        <v>185</v>
      </c>
      <c r="B99" s="113">
        <f t="shared" si="63"/>
        <v>6060</v>
      </c>
      <c r="C99" s="113">
        <f t="shared" si="63"/>
        <v>6060</v>
      </c>
      <c r="D99" s="113">
        <f t="shared" si="63"/>
        <v>0</v>
      </c>
      <c r="E99" s="113">
        <v>0</v>
      </c>
      <c r="F99" s="113">
        <v>0</v>
      </c>
      <c r="G99" s="113">
        <f t="shared" si="64"/>
        <v>0</v>
      </c>
      <c r="H99" s="113">
        <v>6060</v>
      </c>
      <c r="I99" s="113">
        <v>6060</v>
      </c>
      <c r="J99" s="113">
        <f t="shared" si="65"/>
        <v>0</v>
      </c>
      <c r="K99" s="113"/>
      <c r="L99" s="113"/>
      <c r="M99" s="113">
        <f t="shared" si="66"/>
        <v>0</v>
      </c>
      <c r="N99" s="113"/>
      <c r="O99" s="113"/>
      <c r="P99" s="113">
        <f t="shared" si="67"/>
        <v>0</v>
      </c>
      <c r="Q99" s="113"/>
      <c r="R99" s="113"/>
      <c r="S99" s="113">
        <f t="shared" si="68"/>
        <v>0</v>
      </c>
      <c r="T99" s="113"/>
      <c r="U99" s="113"/>
      <c r="V99" s="113">
        <f t="shared" si="69"/>
        <v>0</v>
      </c>
      <c r="W99" s="113"/>
      <c r="X99" s="113"/>
      <c r="Y99" s="113">
        <f t="shared" si="70"/>
        <v>0</v>
      </c>
      <c r="Z99" s="113">
        <v>0</v>
      </c>
      <c r="AA99" s="113">
        <v>0</v>
      </c>
      <c r="AB99" s="113">
        <f t="shared" si="71"/>
        <v>0</v>
      </c>
    </row>
    <row r="100" spans="1:187" s="107" customFormat="1" x14ac:dyDescent="0.25">
      <c r="A100" s="105" t="s">
        <v>186</v>
      </c>
      <c r="B100" s="106">
        <f t="shared" si="63"/>
        <v>21605</v>
      </c>
      <c r="C100" s="106">
        <f t="shared" si="63"/>
        <v>21605</v>
      </c>
      <c r="D100" s="106">
        <f t="shared" si="63"/>
        <v>0</v>
      </c>
      <c r="E100" s="106">
        <f t="shared" ref="E100:AA100" si="95">SUM(E101:E103)</f>
        <v>0</v>
      </c>
      <c r="F100" s="106">
        <f t="shared" si="95"/>
        <v>0</v>
      </c>
      <c r="G100" s="106">
        <f t="shared" si="64"/>
        <v>0</v>
      </c>
      <c r="H100" s="106">
        <f t="shared" ref="H100" si="96">SUM(H101:H103)</f>
        <v>0</v>
      </c>
      <c r="I100" s="106">
        <f t="shared" si="95"/>
        <v>0</v>
      </c>
      <c r="J100" s="106">
        <f t="shared" si="65"/>
        <v>0</v>
      </c>
      <c r="K100" s="106">
        <f t="shared" ref="K100" si="97">SUM(K101:K103)</f>
        <v>19744</v>
      </c>
      <c r="L100" s="106">
        <f t="shared" si="95"/>
        <v>19744</v>
      </c>
      <c r="M100" s="106">
        <f t="shared" si="66"/>
        <v>0</v>
      </c>
      <c r="N100" s="106">
        <f t="shared" ref="N100" si="98">SUM(N101:N103)</f>
        <v>0</v>
      </c>
      <c r="O100" s="106">
        <f t="shared" si="95"/>
        <v>0</v>
      </c>
      <c r="P100" s="106">
        <f t="shared" si="67"/>
        <v>0</v>
      </c>
      <c r="Q100" s="106">
        <f t="shared" ref="Q100:R100" si="99">SUM(Q101:Q103)</f>
        <v>1861</v>
      </c>
      <c r="R100" s="106">
        <f t="shared" si="99"/>
        <v>1861</v>
      </c>
      <c r="S100" s="106">
        <f t="shared" si="68"/>
        <v>0</v>
      </c>
      <c r="T100" s="106">
        <f t="shared" ref="T100" si="100">SUM(T101:T103)</f>
        <v>0</v>
      </c>
      <c r="U100" s="106">
        <f t="shared" si="95"/>
        <v>0</v>
      </c>
      <c r="V100" s="106">
        <f t="shared" si="69"/>
        <v>0</v>
      </c>
      <c r="W100" s="106">
        <f t="shared" ref="W100" si="101">SUM(W101:W103)</f>
        <v>0</v>
      </c>
      <c r="X100" s="106">
        <f t="shared" si="95"/>
        <v>0</v>
      </c>
      <c r="Y100" s="106">
        <f t="shared" si="70"/>
        <v>0</v>
      </c>
      <c r="Z100" s="106">
        <f t="shared" ref="Z100" si="102">SUM(Z101:Z103)</f>
        <v>0</v>
      </c>
      <c r="AA100" s="106">
        <f t="shared" si="95"/>
        <v>0</v>
      </c>
      <c r="AB100" s="106">
        <f t="shared" si="71"/>
        <v>0</v>
      </c>
      <c r="AC100" s="104"/>
      <c r="AD100" s="104"/>
      <c r="AE100" s="104"/>
      <c r="AF100" s="104"/>
      <c r="AG100" s="104"/>
      <c r="AH100" s="104"/>
      <c r="AI100" s="104"/>
      <c r="AJ100" s="104"/>
      <c r="AK100" s="104"/>
      <c r="AL100" s="104"/>
      <c r="AM100" s="104"/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4"/>
      <c r="BP100" s="104"/>
      <c r="BQ100" s="104"/>
      <c r="BR100" s="104"/>
      <c r="BS100" s="104"/>
      <c r="BT100" s="104"/>
      <c r="BU100" s="104"/>
      <c r="BV100" s="104"/>
      <c r="BW100" s="104"/>
      <c r="BX100" s="104"/>
      <c r="BY100" s="104"/>
      <c r="BZ100" s="104"/>
      <c r="CA100" s="104"/>
      <c r="CB100" s="104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4"/>
      <c r="CM100" s="104"/>
      <c r="CN100" s="104"/>
      <c r="CO100" s="104"/>
      <c r="CP100" s="104"/>
      <c r="CQ100" s="104"/>
      <c r="CR100" s="104"/>
      <c r="CS100" s="104"/>
      <c r="CT100" s="104"/>
      <c r="CU100" s="104"/>
      <c r="CV100" s="104"/>
      <c r="CW100" s="104"/>
      <c r="CX100" s="104"/>
      <c r="CY100" s="104"/>
      <c r="CZ100" s="104"/>
      <c r="DA100" s="104"/>
      <c r="DB100" s="104"/>
      <c r="DC100" s="104"/>
      <c r="DD100" s="104"/>
      <c r="DE100" s="104"/>
      <c r="DF100" s="104"/>
      <c r="DG100" s="104"/>
      <c r="DH100" s="104"/>
      <c r="DI100" s="104"/>
      <c r="DJ100" s="104"/>
      <c r="DK100" s="104"/>
      <c r="DL100" s="104"/>
      <c r="DM100" s="104"/>
      <c r="DN100" s="104"/>
      <c r="DO100" s="104"/>
      <c r="DP100" s="104"/>
      <c r="DQ100" s="104"/>
      <c r="DR100" s="104"/>
      <c r="DS100" s="104"/>
      <c r="DT100" s="104"/>
      <c r="DU100" s="104"/>
      <c r="DV100" s="104"/>
      <c r="DW100" s="104"/>
      <c r="DX100" s="104"/>
      <c r="DY100" s="104"/>
      <c r="DZ100" s="104"/>
      <c r="EA100" s="104"/>
      <c r="EB100" s="104"/>
      <c r="EC100" s="104"/>
      <c r="ED100" s="104"/>
      <c r="EE100" s="104"/>
      <c r="EF100" s="104"/>
      <c r="EG100" s="104"/>
      <c r="EH100" s="104"/>
      <c r="EI100" s="104"/>
      <c r="EJ100" s="104"/>
      <c r="EK100" s="104"/>
      <c r="EL100" s="104"/>
      <c r="EM100" s="104"/>
      <c r="EN100" s="104"/>
      <c r="EO100" s="104"/>
      <c r="EP100" s="104"/>
      <c r="EQ100" s="104"/>
      <c r="ER100" s="104"/>
      <c r="ES100" s="104"/>
      <c r="ET100" s="104"/>
      <c r="EU100" s="104"/>
      <c r="EV100" s="104"/>
      <c r="EW100" s="104"/>
      <c r="EX100" s="104"/>
      <c r="EY100" s="104"/>
      <c r="EZ100" s="104"/>
      <c r="FA100" s="104"/>
      <c r="FB100" s="104"/>
      <c r="FC100" s="104"/>
      <c r="FD100" s="104"/>
      <c r="FE100" s="104"/>
      <c r="FF100" s="104"/>
      <c r="FG100" s="104"/>
      <c r="FH100" s="104"/>
      <c r="FI100" s="104"/>
      <c r="FJ100" s="104"/>
      <c r="FK100" s="104"/>
      <c r="FL100" s="104"/>
      <c r="FM100" s="104"/>
      <c r="FN100" s="104"/>
      <c r="FO100" s="104"/>
      <c r="FP100" s="104"/>
      <c r="FQ100" s="104"/>
      <c r="FR100" s="104"/>
      <c r="FS100" s="104"/>
      <c r="FT100" s="104"/>
      <c r="FU100" s="104"/>
      <c r="FV100" s="104"/>
      <c r="FW100" s="104"/>
      <c r="FX100" s="104"/>
      <c r="FY100" s="104"/>
      <c r="FZ100" s="104"/>
      <c r="GA100" s="104"/>
      <c r="GB100" s="104"/>
      <c r="GC100" s="104"/>
      <c r="GD100" s="104"/>
      <c r="GE100" s="104"/>
    </row>
    <row r="101" spans="1:187" s="107" customFormat="1" ht="78.75" x14ac:dyDescent="0.25">
      <c r="A101" s="112" t="s">
        <v>187</v>
      </c>
      <c r="B101" s="113">
        <f t="shared" si="63"/>
        <v>19744</v>
      </c>
      <c r="C101" s="113">
        <f t="shared" si="63"/>
        <v>19744</v>
      </c>
      <c r="D101" s="113">
        <f t="shared" si="63"/>
        <v>0</v>
      </c>
      <c r="E101" s="113">
        <v>0</v>
      </c>
      <c r="F101" s="113">
        <v>0</v>
      </c>
      <c r="G101" s="113">
        <f t="shared" si="64"/>
        <v>0</v>
      </c>
      <c r="H101" s="113"/>
      <c r="I101" s="113"/>
      <c r="J101" s="113">
        <f t="shared" si="65"/>
        <v>0</v>
      </c>
      <c r="K101" s="113">
        <v>19744</v>
      </c>
      <c r="L101" s="113">
        <v>19744</v>
      </c>
      <c r="M101" s="113">
        <f t="shared" si="66"/>
        <v>0</v>
      </c>
      <c r="N101" s="113"/>
      <c r="O101" s="113"/>
      <c r="P101" s="113">
        <f t="shared" si="67"/>
        <v>0</v>
      </c>
      <c r="Q101" s="113"/>
      <c r="R101" s="113"/>
      <c r="S101" s="113">
        <f t="shared" si="68"/>
        <v>0</v>
      </c>
      <c r="T101" s="113">
        <v>0</v>
      </c>
      <c r="U101" s="113">
        <v>0</v>
      </c>
      <c r="V101" s="113">
        <f t="shared" si="69"/>
        <v>0</v>
      </c>
      <c r="W101" s="113"/>
      <c r="X101" s="113"/>
      <c r="Y101" s="113">
        <f t="shared" si="70"/>
        <v>0</v>
      </c>
      <c r="Z101" s="113"/>
      <c r="AA101" s="113"/>
      <c r="AB101" s="113">
        <f t="shared" si="71"/>
        <v>0</v>
      </c>
    </row>
    <row r="102" spans="1:187" s="107" customFormat="1" ht="31.5" x14ac:dyDescent="0.25">
      <c r="A102" s="115" t="s">
        <v>188</v>
      </c>
      <c r="B102" s="113">
        <f t="shared" si="63"/>
        <v>1593</v>
      </c>
      <c r="C102" s="113">
        <f t="shared" si="63"/>
        <v>1593</v>
      </c>
      <c r="D102" s="113">
        <f t="shared" si="63"/>
        <v>0</v>
      </c>
      <c r="E102" s="113">
        <v>0</v>
      </c>
      <c r="F102" s="113">
        <v>0</v>
      </c>
      <c r="G102" s="113">
        <f t="shared" si="64"/>
        <v>0</v>
      </c>
      <c r="H102" s="113">
        <v>0</v>
      </c>
      <c r="I102" s="113">
        <v>0</v>
      </c>
      <c r="J102" s="113">
        <f t="shared" si="65"/>
        <v>0</v>
      </c>
      <c r="K102" s="113">
        <v>0</v>
      </c>
      <c r="L102" s="113">
        <v>0</v>
      </c>
      <c r="M102" s="113">
        <f t="shared" si="66"/>
        <v>0</v>
      </c>
      <c r="N102" s="113"/>
      <c r="O102" s="113"/>
      <c r="P102" s="113">
        <f t="shared" si="67"/>
        <v>0</v>
      </c>
      <c r="Q102" s="113">
        <v>1593</v>
      </c>
      <c r="R102" s="113">
        <v>1593</v>
      </c>
      <c r="S102" s="113">
        <f t="shared" si="68"/>
        <v>0</v>
      </c>
      <c r="T102" s="113">
        <v>0</v>
      </c>
      <c r="U102" s="113">
        <v>0</v>
      </c>
      <c r="V102" s="113">
        <f t="shared" si="69"/>
        <v>0</v>
      </c>
      <c r="W102" s="113"/>
      <c r="X102" s="113"/>
      <c r="Y102" s="113">
        <f t="shared" si="70"/>
        <v>0</v>
      </c>
      <c r="Z102" s="113"/>
      <c r="AA102" s="113"/>
      <c r="AB102" s="113">
        <f t="shared" si="71"/>
        <v>0</v>
      </c>
    </row>
    <row r="103" spans="1:187" s="107" customFormat="1" ht="31.5" x14ac:dyDescent="0.25">
      <c r="A103" s="115" t="s">
        <v>189</v>
      </c>
      <c r="B103" s="113">
        <f t="shared" si="63"/>
        <v>268</v>
      </c>
      <c r="C103" s="113">
        <f t="shared" si="63"/>
        <v>268</v>
      </c>
      <c r="D103" s="113">
        <f t="shared" si="63"/>
        <v>0</v>
      </c>
      <c r="E103" s="113">
        <v>0</v>
      </c>
      <c r="F103" s="113">
        <v>0</v>
      </c>
      <c r="G103" s="113">
        <f t="shared" si="64"/>
        <v>0</v>
      </c>
      <c r="H103" s="113">
        <v>0</v>
      </c>
      <c r="I103" s="113">
        <v>0</v>
      </c>
      <c r="J103" s="113">
        <f t="shared" si="65"/>
        <v>0</v>
      </c>
      <c r="K103" s="113">
        <v>0</v>
      </c>
      <c r="L103" s="113">
        <v>0</v>
      </c>
      <c r="M103" s="113">
        <f t="shared" si="66"/>
        <v>0</v>
      </c>
      <c r="N103" s="113"/>
      <c r="O103" s="113"/>
      <c r="P103" s="113">
        <f t="shared" si="67"/>
        <v>0</v>
      </c>
      <c r="Q103" s="113">
        <v>268</v>
      </c>
      <c r="R103" s="113">
        <v>268</v>
      </c>
      <c r="S103" s="113">
        <f t="shared" si="68"/>
        <v>0</v>
      </c>
      <c r="T103" s="113">
        <f>3019-3019</f>
        <v>0</v>
      </c>
      <c r="U103" s="113">
        <f>3019-3019</f>
        <v>0</v>
      </c>
      <c r="V103" s="113">
        <f t="shared" si="69"/>
        <v>0</v>
      </c>
      <c r="W103" s="113"/>
      <c r="X103" s="113"/>
      <c r="Y103" s="113">
        <f t="shared" si="70"/>
        <v>0</v>
      </c>
      <c r="Z103" s="113"/>
      <c r="AA103" s="113"/>
      <c r="AB103" s="113">
        <f t="shared" si="71"/>
        <v>0</v>
      </c>
    </row>
    <row r="104" spans="1:187" s="107" customFormat="1" x14ac:dyDescent="0.25">
      <c r="A104" s="105" t="s">
        <v>132</v>
      </c>
      <c r="B104" s="106">
        <f t="shared" si="63"/>
        <v>3204148</v>
      </c>
      <c r="C104" s="106">
        <f t="shared" si="63"/>
        <v>3233210</v>
      </c>
      <c r="D104" s="106">
        <f t="shared" si="63"/>
        <v>29062</v>
      </c>
      <c r="E104" s="106">
        <f t="shared" ref="E104:AA104" si="103">SUM(E105,E119,E132,E116)</f>
        <v>0</v>
      </c>
      <c r="F104" s="106">
        <f t="shared" si="103"/>
        <v>0</v>
      </c>
      <c r="G104" s="106">
        <f t="shared" si="64"/>
        <v>0</v>
      </c>
      <c r="H104" s="106">
        <f t="shared" ref="H104" si="104">SUM(H105,H119,H132,H116)</f>
        <v>0</v>
      </c>
      <c r="I104" s="106">
        <f t="shared" si="103"/>
        <v>0</v>
      </c>
      <c r="J104" s="106">
        <f t="shared" si="65"/>
        <v>0</v>
      </c>
      <c r="K104" s="106">
        <f t="shared" ref="K104" si="105">SUM(K105,K119,K132,K116)</f>
        <v>26932</v>
      </c>
      <c r="L104" s="106">
        <f t="shared" si="103"/>
        <v>52779</v>
      </c>
      <c r="M104" s="106">
        <f t="shared" si="66"/>
        <v>25847</v>
      </c>
      <c r="N104" s="106">
        <f t="shared" ref="N104" si="106">SUM(N105,N119,N132,N116)</f>
        <v>24644</v>
      </c>
      <c r="O104" s="106">
        <f t="shared" si="103"/>
        <v>24644</v>
      </c>
      <c r="P104" s="106">
        <f t="shared" si="67"/>
        <v>0</v>
      </c>
      <c r="Q104" s="106">
        <f t="shared" ref="Q104" si="107">SUM(Q105,Q119,Q132,Q116)</f>
        <v>180972</v>
      </c>
      <c r="R104" s="106">
        <f t="shared" si="103"/>
        <v>180972</v>
      </c>
      <c r="S104" s="106">
        <f t="shared" si="68"/>
        <v>0</v>
      </c>
      <c r="T104" s="106">
        <f t="shared" ref="T104" si="108">SUM(T105,T119,T132,T116)</f>
        <v>0</v>
      </c>
      <c r="U104" s="106">
        <f t="shared" si="103"/>
        <v>0</v>
      </c>
      <c r="V104" s="106">
        <f t="shared" si="69"/>
        <v>0</v>
      </c>
      <c r="W104" s="106">
        <f t="shared" ref="W104" si="109">SUM(W105,W119,W132,W116)</f>
        <v>0</v>
      </c>
      <c r="X104" s="106">
        <f t="shared" si="103"/>
        <v>3215</v>
      </c>
      <c r="Y104" s="106">
        <f t="shared" si="70"/>
        <v>3215</v>
      </c>
      <c r="Z104" s="106">
        <f t="shared" ref="Z104" si="110">SUM(Z105,Z119,Z132,Z116)</f>
        <v>2971600</v>
      </c>
      <c r="AA104" s="106">
        <f t="shared" si="103"/>
        <v>2971600</v>
      </c>
      <c r="AB104" s="106">
        <f t="shared" si="71"/>
        <v>0</v>
      </c>
    </row>
    <row r="105" spans="1:187" s="107" customFormat="1" x14ac:dyDescent="0.25">
      <c r="A105" s="105" t="s">
        <v>173</v>
      </c>
      <c r="B105" s="106">
        <f t="shared" si="63"/>
        <v>95132</v>
      </c>
      <c r="C105" s="106">
        <f t="shared" si="63"/>
        <v>95132</v>
      </c>
      <c r="D105" s="106">
        <f t="shared" si="63"/>
        <v>0</v>
      </c>
      <c r="E105" s="106">
        <f t="shared" ref="E105:AA105" si="111">SUM(E106:E115)</f>
        <v>0</v>
      </c>
      <c r="F105" s="106">
        <f t="shared" si="111"/>
        <v>0</v>
      </c>
      <c r="G105" s="106">
        <f t="shared" si="64"/>
        <v>0</v>
      </c>
      <c r="H105" s="106">
        <f t="shared" ref="H105" si="112">SUM(H106:H115)</f>
        <v>0</v>
      </c>
      <c r="I105" s="106">
        <f t="shared" si="111"/>
        <v>0</v>
      </c>
      <c r="J105" s="106">
        <f t="shared" si="65"/>
        <v>0</v>
      </c>
      <c r="K105" s="106">
        <f t="shared" ref="K105" si="113">SUM(K106:K115)</f>
        <v>9814</v>
      </c>
      <c r="L105" s="106">
        <f t="shared" si="111"/>
        <v>9814</v>
      </c>
      <c r="M105" s="106">
        <f t="shared" si="66"/>
        <v>0</v>
      </c>
      <c r="N105" s="106">
        <f t="shared" ref="N105" si="114">SUM(N106:N115)</f>
        <v>7250</v>
      </c>
      <c r="O105" s="106">
        <f t="shared" si="111"/>
        <v>7250</v>
      </c>
      <c r="P105" s="106">
        <f t="shared" si="67"/>
        <v>0</v>
      </c>
      <c r="Q105" s="106">
        <f t="shared" ref="Q105" si="115">SUM(Q106:Q115)</f>
        <v>78068</v>
      </c>
      <c r="R105" s="106">
        <f t="shared" si="111"/>
        <v>78068</v>
      </c>
      <c r="S105" s="106">
        <f t="shared" si="68"/>
        <v>0</v>
      </c>
      <c r="T105" s="106">
        <f t="shared" ref="T105" si="116">SUM(T106:T115)</f>
        <v>0</v>
      </c>
      <c r="U105" s="106">
        <f t="shared" si="111"/>
        <v>0</v>
      </c>
      <c r="V105" s="106">
        <f t="shared" si="69"/>
        <v>0</v>
      </c>
      <c r="W105" s="106">
        <f t="shared" ref="W105" si="117">SUM(W106:W115)</f>
        <v>0</v>
      </c>
      <c r="X105" s="106">
        <f t="shared" si="111"/>
        <v>0</v>
      </c>
      <c r="Y105" s="106">
        <f t="shared" si="70"/>
        <v>0</v>
      </c>
      <c r="Z105" s="106">
        <f t="shared" ref="Z105" si="118">SUM(Z106:Z115)</f>
        <v>0</v>
      </c>
      <c r="AA105" s="106">
        <f t="shared" si="111"/>
        <v>0</v>
      </c>
      <c r="AB105" s="106">
        <f t="shared" si="71"/>
        <v>0</v>
      </c>
    </row>
    <row r="106" spans="1:187" s="104" customFormat="1" ht="47.25" x14ac:dyDescent="0.25">
      <c r="A106" s="112" t="s">
        <v>190</v>
      </c>
      <c r="B106" s="113">
        <f t="shared" si="63"/>
        <v>8814</v>
      </c>
      <c r="C106" s="113">
        <f t="shared" si="63"/>
        <v>8814</v>
      </c>
      <c r="D106" s="113">
        <f t="shared" si="63"/>
        <v>0</v>
      </c>
      <c r="E106" s="113">
        <v>0</v>
      </c>
      <c r="F106" s="113">
        <v>0</v>
      </c>
      <c r="G106" s="113">
        <f t="shared" si="64"/>
        <v>0</v>
      </c>
      <c r="H106" s="113"/>
      <c r="I106" s="113"/>
      <c r="J106" s="113">
        <f t="shared" si="65"/>
        <v>0</v>
      </c>
      <c r="K106" s="113">
        <v>0</v>
      </c>
      <c r="L106" s="113">
        <v>0</v>
      </c>
      <c r="M106" s="113">
        <f t="shared" si="66"/>
        <v>0</v>
      </c>
      <c r="N106" s="113"/>
      <c r="O106" s="113"/>
      <c r="P106" s="113">
        <f t="shared" si="67"/>
        <v>0</v>
      </c>
      <c r="Q106" s="113">
        <v>8814</v>
      </c>
      <c r="R106" s="113">
        <v>8814</v>
      </c>
      <c r="S106" s="113">
        <f t="shared" si="68"/>
        <v>0</v>
      </c>
      <c r="T106" s="113">
        <v>0</v>
      </c>
      <c r="U106" s="113">
        <v>0</v>
      </c>
      <c r="V106" s="113">
        <f t="shared" si="69"/>
        <v>0</v>
      </c>
      <c r="W106" s="113"/>
      <c r="X106" s="113"/>
      <c r="Y106" s="113">
        <f t="shared" si="70"/>
        <v>0</v>
      </c>
      <c r="Z106" s="113"/>
      <c r="AA106" s="113"/>
      <c r="AB106" s="113">
        <f t="shared" si="71"/>
        <v>0</v>
      </c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</row>
    <row r="107" spans="1:187" s="104" customFormat="1" ht="47.25" x14ac:dyDescent="0.25">
      <c r="A107" s="112" t="s">
        <v>191</v>
      </c>
      <c r="B107" s="113">
        <f t="shared" si="63"/>
        <v>19999</v>
      </c>
      <c r="C107" s="113">
        <f t="shared" si="63"/>
        <v>19999</v>
      </c>
      <c r="D107" s="113">
        <f t="shared" si="63"/>
        <v>0</v>
      </c>
      <c r="E107" s="113">
        <v>0</v>
      </c>
      <c r="F107" s="113">
        <v>0</v>
      </c>
      <c r="G107" s="113">
        <f t="shared" si="64"/>
        <v>0</v>
      </c>
      <c r="H107" s="113"/>
      <c r="I107" s="113"/>
      <c r="J107" s="113">
        <f t="shared" si="65"/>
        <v>0</v>
      </c>
      <c r="K107" s="113">
        <v>0</v>
      </c>
      <c r="L107" s="113">
        <v>0</v>
      </c>
      <c r="M107" s="113">
        <f t="shared" si="66"/>
        <v>0</v>
      </c>
      <c r="N107" s="113"/>
      <c r="O107" s="113"/>
      <c r="P107" s="113">
        <f t="shared" si="67"/>
        <v>0</v>
      </c>
      <c r="Q107" s="113">
        <v>19999</v>
      </c>
      <c r="R107" s="113">
        <v>19999</v>
      </c>
      <c r="S107" s="113">
        <f t="shared" si="68"/>
        <v>0</v>
      </c>
      <c r="T107" s="113">
        <v>0</v>
      </c>
      <c r="U107" s="113">
        <v>0</v>
      </c>
      <c r="V107" s="113">
        <f t="shared" si="69"/>
        <v>0</v>
      </c>
      <c r="W107" s="113"/>
      <c r="X107" s="113"/>
      <c r="Y107" s="113">
        <f t="shared" si="70"/>
        <v>0</v>
      </c>
      <c r="Z107" s="113"/>
      <c r="AA107" s="113"/>
      <c r="AB107" s="113">
        <f t="shared" si="71"/>
        <v>0</v>
      </c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</row>
    <row r="108" spans="1:187" s="104" customFormat="1" ht="31.5" x14ac:dyDescent="0.25">
      <c r="A108" s="112" t="s">
        <v>192</v>
      </c>
      <c r="B108" s="113">
        <f t="shared" si="63"/>
        <v>3280</v>
      </c>
      <c r="C108" s="113">
        <f t="shared" si="63"/>
        <v>3280</v>
      </c>
      <c r="D108" s="113">
        <f t="shared" si="63"/>
        <v>0</v>
      </c>
      <c r="E108" s="113">
        <v>0</v>
      </c>
      <c r="F108" s="113">
        <v>0</v>
      </c>
      <c r="G108" s="113">
        <f t="shared" si="64"/>
        <v>0</v>
      </c>
      <c r="H108" s="113"/>
      <c r="I108" s="113"/>
      <c r="J108" s="113">
        <f t="shared" si="65"/>
        <v>0</v>
      </c>
      <c r="K108" s="113">
        <v>0</v>
      </c>
      <c r="L108" s="113">
        <v>0</v>
      </c>
      <c r="M108" s="113">
        <f t="shared" si="66"/>
        <v>0</v>
      </c>
      <c r="N108" s="113"/>
      <c r="O108" s="113"/>
      <c r="P108" s="113">
        <f t="shared" si="67"/>
        <v>0</v>
      </c>
      <c r="Q108" s="113">
        <v>3280</v>
      </c>
      <c r="R108" s="113">
        <v>3280</v>
      </c>
      <c r="S108" s="113">
        <f t="shared" si="68"/>
        <v>0</v>
      </c>
      <c r="T108" s="113">
        <v>0</v>
      </c>
      <c r="U108" s="113">
        <v>0</v>
      </c>
      <c r="V108" s="113">
        <f t="shared" si="69"/>
        <v>0</v>
      </c>
      <c r="W108" s="113"/>
      <c r="X108" s="113"/>
      <c r="Y108" s="113">
        <f t="shared" si="70"/>
        <v>0</v>
      </c>
      <c r="Z108" s="113"/>
      <c r="AA108" s="113"/>
      <c r="AB108" s="113">
        <f t="shared" si="71"/>
        <v>0</v>
      </c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</row>
    <row r="109" spans="1:187" s="104" customFormat="1" ht="47.25" x14ac:dyDescent="0.25">
      <c r="A109" s="112" t="s">
        <v>193</v>
      </c>
      <c r="B109" s="113">
        <f t="shared" si="63"/>
        <v>24632</v>
      </c>
      <c r="C109" s="113">
        <f t="shared" si="63"/>
        <v>24632</v>
      </c>
      <c r="D109" s="113">
        <f t="shared" si="63"/>
        <v>0</v>
      </c>
      <c r="E109" s="113">
        <v>0</v>
      </c>
      <c r="F109" s="113">
        <v>0</v>
      </c>
      <c r="G109" s="113">
        <f t="shared" si="64"/>
        <v>0</v>
      </c>
      <c r="H109" s="113"/>
      <c r="I109" s="113"/>
      <c r="J109" s="113">
        <f t="shared" si="65"/>
        <v>0</v>
      </c>
      <c r="K109" s="113">
        <v>0</v>
      </c>
      <c r="L109" s="113">
        <v>0</v>
      </c>
      <c r="M109" s="113">
        <f t="shared" si="66"/>
        <v>0</v>
      </c>
      <c r="N109" s="113"/>
      <c r="O109" s="113"/>
      <c r="P109" s="113">
        <f t="shared" si="67"/>
        <v>0</v>
      </c>
      <c r="Q109" s="113">
        <v>24632</v>
      </c>
      <c r="R109" s="113">
        <v>24632</v>
      </c>
      <c r="S109" s="113">
        <f t="shared" si="68"/>
        <v>0</v>
      </c>
      <c r="T109" s="113">
        <v>0</v>
      </c>
      <c r="U109" s="113">
        <v>0</v>
      </c>
      <c r="V109" s="113">
        <f t="shared" si="69"/>
        <v>0</v>
      </c>
      <c r="W109" s="113"/>
      <c r="X109" s="113"/>
      <c r="Y109" s="113">
        <f t="shared" si="70"/>
        <v>0</v>
      </c>
      <c r="Z109" s="113"/>
      <c r="AA109" s="113"/>
      <c r="AB109" s="113">
        <f t="shared" si="71"/>
        <v>0</v>
      </c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</row>
    <row r="110" spans="1:187" s="104" customFormat="1" ht="31.5" x14ac:dyDescent="0.25">
      <c r="A110" s="112" t="s">
        <v>194</v>
      </c>
      <c r="B110" s="113">
        <f t="shared" si="63"/>
        <v>18343</v>
      </c>
      <c r="C110" s="113">
        <f t="shared" si="63"/>
        <v>18343</v>
      </c>
      <c r="D110" s="113">
        <f t="shared" si="63"/>
        <v>0</v>
      </c>
      <c r="E110" s="113">
        <v>0</v>
      </c>
      <c r="F110" s="113">
        <v>0</v>
      </c>
      <c r="G110" s="113">
        <f t="shared" si="64"/>
        <v>0</v>
      </c>
      <c r="H110" s="113"/>
      <c r="I110" s="113"/>
      <c r="J110" s="113">
        <f t="shared" si="65"/>
        <v>0</v>
      </c>
      <c r="K110" s="113">
        <v>0</v>
      </c>
      <c r="L110" s="113">
        <v>0</v>
      </c>
      <c r="M110" s="113">
        <f t="shared" si="66"/>
        <v>0</v>
      </c>
      <c r="N110" s="113"/>
      <c r="O110" s="113"/>
      <c r="P110" s="113">
        <f t="shared" si="67"/>
        <v>0</v>
      </c>
      <c r="Q110" s="113">
        <v>18343</v>
      </c>
      <c r="R110" s="113">
        <v>18343</v>
      </c>
      <c r="S110" s="113">
        <f t="shared" si="68"/>
        <v>0</v>
      </c>
      <c r="T110" s="113">
        <v>0</v>
      </c>
      <c r="U110" s="113">
        <v>0</v>
      </c>
      <c r="V110" s="113">
        <f t="shared" si="69"/>
        <v>0</v>
      </c>
      <c r="W110" s="113"/>
      <c r="X110" s="113"/>
      <c r="Y110" s="113">
        <f t="shared" si="70"/>
        <v>0</v>
      </c>
      <c r="Z110" s="113"/>
      <c r="AA110" s="113"/>
      <c r="AB110" s="113">
        <f t="shared" si="71"/>
        <v>0</v>
      </c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</row>
    <row r="111" spans="1:187" s="104" customFormat="1" ht="63" x14ac:dyDescent="0.25">
      <c r="A111" s="112" t="s">
        <v>195</v>
      </c>
      <c r="B111" s="113">
        <f t="shared" si="63"/>
        <v>1250</v>
      </c>
      <c r="C111" s="113">
        <f t="shared" si="63"/>
        <v>1250</v>
      </c>
      <c r="D111" s="113">
        <f t="shared" si="63"/>
        <v>0</v>
      </c>
      <c r="E111" s="113">
        <v>0</v>
      </c>
      <c r="F111" s="113">
        <v>0</v>
      </c>
      <c r="G111" s="113">
        <f t="shared" si="64"/>
        <v>0</v>
      </c>
      <c r="H111" s="113"/>
      <c r="I111" s="113"/>
      <c r="J111" s="113">
        <f t="shared" si="65"/>
        <v>0</v>
      </c>
      <c r="K111" s="113">
        <v>0</v>
      </c>
      <c r="L111" s="113">
        <v>0</v>
      </c>
      <c r="M111" s="113">
        <f t="shared" si="66"/>
        <v>0</v>
      </c>
      <c r="N111" s="113">
        <v>1250</v>
      </c>
      <c r="O111" s="113">
        <v>1250</v>
      </c>
      <c r="P111" s="113">
        <f t="shared" si="67"/>
        <v>0</v>
      </c>
      <c r="Q111" s="113"/>
      <c r="R111" s="113"/>
      <c r="S111" s="113">
        <f t="shared" si="68"/>
        <v>0</v>
      </c>
      <c r="T111" s="113">
        <v>0</v>
      </c>
      <c r="U111" s="113">
        <v>0</v>
      </c>
      <c r="V111" s="113">
        <f t="shared" si="69"/>
        <v>0</v>
      </c>
      <c r="W111" s="113"/>
      <c r="X111" s="113"/>
      <c r="Y111" s="113">
        <f t="shared" si="70"/>
        <v>0</v>
      </c>
      <c r="Z111" s="113"/>
      <c r="AA111" s="113"/>
      <c r="AB111" s="113">
        <f t="shared" si="71"/>
        <v>0</v>
      </c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</row>
    <row r="112" spans="1:187" s="107" customFormat="1" ht="31.5" x14ac:dyDescent="0.25">
      <c r="A112" s="112" t="s">
        <v>196</v>
      </c>
      <c r="B112" s="113">
        <f t="shared" si="63"/>
        <v>1500</v>
      </c>
      <c r="C112" s="113">
        <f t="shared" si="63"/>
        <v>1500</v>
      </c>
      <c r="D112" s="113">
        <f t="shared" si="63"/>
        <v>0</v>
      </c>
      <c r="E112" s="113">
        <v>0</v>
      </c>
      <c r="F112" s="113">
        <v>0</v>
      </c>
      <c r="G112" s="113">
        <f t="shared" si="64"/>
        <v>0</v>
      </c>
      <c r="H112" s="113"/>
      <c r="I112" s="113"/>
      <c r="J112" s="113">
        <f t="shared" si="65"/>
        <v>0</v>
      </c>
      <c r="K112" s="113">
        <v>1500</v>
      </c>
      <c r="L112" s="113">
        <v>1500</v>
      </c>
      <c r="M112" s="113">
        <f t="shared" si="66"/>
        <v>0</v>
      </c>
      <c r="N112" s="113"/>
      <c r="O112" s="113"/>
      <c r="P112" s="113">
        <f t="shared" si="67"/>
        <v>0</v>
      </c>
      <c r="Q112" s="113">
        <v>0</v>
      </c>
      <c r="R112" s="113">
        <v>0</v>
      </c>
      <c r="S112" s="113">
        <f t="shared" si="68"/>
        <v>0</v>
      </c>
      <c r="T112" s="113"/>
      <c r="U112" s="113"/>
      <c r="V112" s="113">
        <f t="shared" si="69"/>
        <v>0</v>
      </c>
      <c r="W112" s="113"/>
      <c r="X112" s="113"/>
      <c r="Y112" s="113">
        <f t="shared" si="70"/>
        <v>0</v>
      </c>
      <c r="Z112" s="113"/>
      <c r="AA112" s="113"/>
      <c r="AB112" s="113">
        <f t="shared" si="71"/>
        <v>0</v>
      </c>
    </row>
    <row r="113" spans="1:187" s="107" customFormat="1" ht="31.5" x14ac:dyDescent="0.25">
      <c r="A113" s="112" t="s">
        <v>197</v>
      </c>
      <c r="B113" s="113">
        <f t="shared" si="63"/>
        <v>8314</v>
      </c>
      <c r="C113" s="113">
        <f t="shared" si="63"/>
        <v>8314</v>
      </c>
      <c r="D113" s="113">
        <f t="shared" si="63"/>
        <v>0</v>
      </c>
      <c r="E113" s="113">
        <v>0</v>
      </c>
      <c r="F113" s="113">
        <v>0</v>
      </c>
      <c r="G113" s="113">
        <f t="shared" si="64"/>
        <v>0</v>
      </c>
      <c r="H113" s="113"/>
      <c r="I113" s="113"/>
      <c r="J113" s="113">
        <f t="shared" si="65"/>
        <v>0</v>
      </c>
      <c r="K113" s="113">
        <f>3660+4654</f>
        <v>8314</v>
      </c>
      <c r="L113" s="113">
        <f>3660+4654</f>
        <v>8314</v>
      </c>
      <c r="M113" s="113">
        <f t="shared" si="66"/>
        <v>0</v>
      </c>
      <c r="N113" s="113"/>
      <c r="O113" s="113"/>
      <c r="P113" s="113">
        <f t="shared" si="67"/>
        <v>0</v>
      </c>
      <c r="Q113" s="113">
        <v>0</v>
      </c>
      <c r="R113" s="113">
        <v>0</v>
      </c>
      <c r="S113" s="113">
        <f t="shared" si="68"/>
        <v>0</v>
      </c>
      <c r="T113" s="113"/>
      <c r="U113" s="113"/>
      <c r="V113" s="113">
        <f t="shared" si="69"/>
        <v>0</v>
      </c>
      <c r="W113" s="113"/>
      <c r="X113" s="113"/>
      <c r="Y113" s="113">
        <f t="shared" si="70"/>
        <v>0</v>
      </c>
      <c r="Z113" s="113"/>
      <c r="AA113" s="113"/>
      <c r="AB113" s="113">
        <f t="shared" si="71"/>
        <v>0</v>
      </c>
    </row>
    <row r="114" spans="1:187" s="107" customFormat="1" ht="63" x14ac:dyDescent="0.25">
      <c r="A114" s="112" t="s">
        <v>198</v>
      </c>
      <c r="B114" s="113">
        <f t="shared" si="63"/>
        <v>6000</v>
      </c>
      <c r="C114" s="113">
        <f t="shared" si="63"/>
        <v>6000</v>
      </c>
      <c r="D114" s="113">
        <f t="shared" si="63"/>
        <v>0</v>
      </c>
      <c r="E114" s="113">
        <v>0</v>
      </c>
      <c r="F114" s="113">
        <v>0</v>
      </c>
      <c r="G114" s="113">
        <f t="shared" si="64"/>
        <v>0</v>
      </c>
      <c r="H114" s="113"/>
      <c r="I114" s="113"/>
      <c r="J114" s="113">
        <f t="shared" si="65"/>
        <v>0</v>
      </c>
      <c r="K114" s="113">
        <v>0</v>
      </c>
      <c r="L114" s="113">
        <v>0</v>
      </c>
      <c r="M114" s="113">
        <f t="shared" si="66"/>
        <v>0</v>
      </c>
      <c r="N114" s="113">
        <v>6000</v>
      </c>
      <c r="O114" s="113">
        <v>6000</v>
      </c>
      <c r="P114" s="113">
        <f t="shared" si="67"/>
        <v>0</v>
      </c>
      <c r="Q114" s="113">
        <v>0</v>
      </c>
      <c r="R114" s="113">
        <v>0</v>
      </c>
      <c r="S114" s="113">
        <f t="shared" si="68"/>
        <v>0</v>
      </c>
      <c r="T114" s="113"/>
      <c r="U114" s="113"/>
      <c r="V114" s="113">
        <f t="shared" si="69"/>
        <v>0</v>
      </c>
      <c r="W114" s="113"/>
      <c r="X114" s="113"/>
      <c r="Y114" s="113">
        <f t="shared" si="70"/>
        <v>0</v>
      </c>
      <c r="Z114" s="113"/>
      <c r="AA114" s="113"/>
      <c r="AB114" s="113">
        <f t="shared" si="71"/>
        <v>0</v>
      </c>
    </row>
    <row r="115" spans="1:187" s="104" customFormat="1" ht="31.5" x14ac:dyDescent="0.25">
      <c r="A115" s="112" t="s">
        <v>199</v>
      </c>
      <c r="B115" s="113">
        <f t="shared" si="63"/>
        <v>3000</v>
      </c>
      <c r="C115" s="113">
        <f t="shared" si="63"/>
        <v>3000</v>
      </c>
      <c r="D115" s="113">
        <f t="shared" si="63"/>
        <v>0</v>
      </c>
      <c r="E115" s="113">
        <v>0</v>
      </c>
      <c r="F115" s="113">
        <v>0</v>
      </c>
      <c r="G115" s="113">
        <f t="shared" si="64"/>
        <v>0</v>
      </c>
      <c r="H115" s="113"/>
      <c r="I115" s="113"/>
      <c r="J115" s="113">
        <f t="shared" si="65"/>
        <v>0</v>
      </c>
      <c r="K115" s="113">
        <v>0</v>
      </c>
      <c r="L115" s="113">
        <v>0</v>
      </c>
      <c r="M115" s="113">
        <f t="shared" si="66"/>
        <v>0</v>
      </c>
      <c r="N115" s="113"/>
      <c r="O115" s="113"/>
      <c r="P115" s="113">
        <f t="shared" si="67"/>
        <v>0</v>
      </c>
      <c r="Q115" s="113">
        <v>3000</v>
      </c>
      <c r="R115" s="113">
        <v>3000</v>
      </c>
      <c r="S115" s="113">
        <f t="shared" si="68"/>
        <v>0</v>
      </c>
      <c r="T115" s="113">
        <v>0</v>
      </c>
      <c r="U115" s="113">
        <v>0</v>
      </c>
      <c r="V115" s="113">
        <f t="shared" si="69"/>
        <v>0</v>
      </c>
      <c r="W115" s="113"/>
      <c r="X115" s="113"/>
      <c r="Y115" s="113">
        <f t="shared" si="70"/>
        <v>0</v>
      </c>
      <c r="Z115" s="113"/>
      <c r="AA115" s="113"/>
      <c r="AB115" s="113">
        <f t="shared" si="71"/>
        <v>0</v>
      </c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</row>
    <row r="116" spans="1:187" s="107" customFormat="1" x14ac:dyDescent="0.25">
      <c r="A116" s="105" t="s">
        <v>177</v>
      </c>
      <c r="B116" s="106">
        <f t="shared" si="63"/>
        <v>2976580</v>
      </c>
      <c r="C116" s="106">
        <f t="shared" si="63"/>
        <v>2976580</v>
      </c>
      <c r="D116" s="106">
        <f t="shared" si="63"/>
        <v>0</v>
      </c>
      <c r="E116" s="106">
        <f>SUM(E117:E118)</f>
        <v>0</v>
      </c>
      <c r="F116" s="106">
        <f>SUM(F117:F118)</f>
        <v>0</v>
      </c>
      <c r="G116" s="106">
        <f t="shared" si="64"/>
        <v>0</v>
      </c>
      <c r="H116" s="106">
        <f t="shared" ref="H116:I116" si="119">SUM(H117:H118)</f>
        <v>0</v>
      </c>
      <c r="I116" s="106">
        <f t="shared" si="119"/>
        <v>0</v>
      </c>
      <c r="J116" s="106">
        <f t="shared" si="65"/>
        <v>0</v>
      </c>
      <c r="K116" s="106">
        <f t="shared" ref="K116:L116" si="120">SUM(K117:K118)</f>
        <v>4980</v>
      </c>
      <c r="L116" s="106">
        <f t="shared" si="120"/>
        <v>4980</v>
      </c>
      <c r="M116" s="106">
        <f t="shared" si="66"/>
        <v>0</v>
      </c>
      <c r="N116" s="106">
        <f t="shared" ref="N116:O116" si="121">SUM(N117:N118)</f>
        <v>0</v>
      </c>
      <c r="O116" s="106">
        <f t="shared" si="121"/>
        <v>0</v>
      </c>
      <c r="P116" s="106">
        <f t="shared" si="67"/>
        <v>0</v>
      </c>
      <c r="Q116" s="106">
        <f t="shared" ref="Q116:R116" si="122">SUM(Q117:Q118)</f>
        <v>0</v>
      </c>
      <c r="R116" s="106">
        <f t="shared" si="122"/>
        <v>0</v>
      </c>
      <c r="S116" s="106">
        <f t="shared" si="68"/>
        <v>0</v>
      </c>
      <c r="T116" s="106">
        <f t="shared" ref="T116:U116" si="123">SUM(T117:T118)</f>
        <v>0</v>
      </c>
      <c r="U116" s="106">
        <f t="shared" si="123"/>
        <v>0</v>
      </c>
      <c r="V116" s="106">
        <f t="shared" si="69"/>
        <v>0</v>
      </c>
      <c r="W116" s="106">
        <f t="shared" ref="W116:X116" si="124">SUM(W117:W118)</f>
        <v>0</v>
      </c>
      <c r="X116" s="106">
        <f t="shared" si="124"/>
        <v>0</v>
      </c>
      <c r="Y116" s="106">
        <f t="shared" si="70"/>
        <v>0</v>
      </c>
      <c r="Z116" s="106">
        <f t="shared" ref="Z116:AA116" si="125">SUM(Z117:Z118)</f>
        <v>2971600</v>
      </c>
      <c r="AA116" s="106">
        <f t="shared" si="125"/>
        <v>2971600</v>
      </c>
      <c r="AB116" s="106">
        <f t="shared" si="71"/>
        <v>0</v>
      </c>
      <c r="AC116" s="104"/>
      <c r="AD116" s="104"/>
      <c r="AE116" s="104"/>
      <c r="AF116" s="104"/>
      <c r="AG116" s="104"/>
      <c r="AH116" s="104"/>
      <c r="AI116" s="104"/>
      <c r="AJ116" s="104"/>
      <c r="AK116" s="104"/>
      <c r="AL116" s="104"/>
      <c r="AM116" s="104"/>
      <c r="AN116" s="104"/>
      <c r="AO116" s="104"/>
      <c r="AP116" s="104"/>
      <c r="AQ116" s="104"/>
      <c r="AR116" s="104"/>
      <c r="AS116" s="104"/>
      <c r="AT116" s="104"/>
      <c r="AU116" s="104"/>
      <c r="AV116" s="104"/>
      <c r="AW116" s="104"/>
      <c r="AX116" s="104"/>
      <c r="AY116" s="104"/>
      <c r="AZ116" s="104"/>
      <c r="BA116" s="104"/>
      <c r="BB116" s="104"/>
      <c r="BC116" s="104"/>
      <c r="BD116" s="104"/>
      <c r="BE116" s="104"/>
      <c r="BF116" s="104"/>
      <c r="BG116" s="104"/>
      <c r="BH116" s="104"/>
      <c r="BI116" s="104"/>
      <c r="BJ116" s="104"/>
      <c r="BK116" s="104"/>
      <c r="BL116" s="104"/>
      <c r="BM116" s="104"/>
      <c r="BN116" s="104"/>
      <c r="BO116" s="104"/>
      <c r="BP116" s="104"/>
      <c r="BQ116" s="104"/>
      <c r="BR116" s="104"/>
      <c r="BS116" s="104"/>
      <c r="BT116" s="104"/>
      <c r="BU116" s="104"/>
      <c r="BV116" s="104"/>
      <c r="BW116" s="104"/>
      <c r="BX116" s="104"/>
      <c r="BY116" s="104"/>
      <c r="BZ116" s="104"/>
      <c r="CA116" s="104"/>
      <c r="CB116" s="104"/>
      <c r="CC116" s="104"/>
      <c r="CD116" s="104"/>
      <c r="CE116" s="104"/>
      <c r="CF116" s="104"/>
      <c r="CG116" s="104"/>
      <c r="CH116" s="104"/>
      <c r="CI116" s="104"/>
      <c r="CJ116" s="104"/>
      <c r="CK116" s="104"/>
      <c r="CL116" s="104"/>
      <c r="CM116" s="104"/>
      <c r="CN116" s="104"/>
      <c r="CO116" s="104"/>
      <c r="CP116" s="104"/>
      <c r="CQ116" s="104"/>
      <c r="CR116" s="104"/>
      <c r="CS116" s="104"/>
      <c r="CT116" s="104"/>
      <c r="CU116" s="104"/>
      <c r="CV116" s="104"/>
      <c r="CW116" s="104"/>
      <c r="CX116" s="104"/>
      <c r="CY116" s="104"/>
      <c r="CZ116" s="104"/>
      <c r="DA116" s="104"/>
      <c r="DB116" s="104"/>
      <c r="DC116" s="104"/>
      <c r="DD116" s="104"/>
      <c r="DE116" s="104"/>
      <c r="DF116" s="104"/>
      <c r="DG116" s="104"/>
      <c r="DH116" s="104"/>
      <c r="DI116" s="104"/>
      <c r="DJ116" s="104"/>
      <c r="DK116" s="104"/>
      <c r="DL116" s="104"/>
      <c r="DM116" s="104"/>
      <c r="DN116" s="104"/>
      <c r="DO116" s="104"/>
      <c r="DP116" s="104"/>
      <c r="DQ116" s="104"/>
      <c r="DR116" s="104"/>
      <c r="DS116" s="104"/>
      <c r="DT116" s="104"/>
      <c r="DU116" s="104"/>
      <c r="DV116" s="104"/>
      <c r="DW116" s="104"/>
      <c r="DX116" s="104"/>
      <c r="DY116" s="104"/>
      <c r="DZ116" s="104"/>
      <c r="EA116" s="104"/>
      <c r="EB116" s="104"/>
      <c r="EC116" s="104"/>
      <c r="ED116" s="104"/>
      <c r="EE116" s="104"/>
      <c r="EF116" s="104"/>
      <c r="EG116" s="104"/>
      <c r="EH116" s="104"/>
      <c r="EI116" s="104"/>
      <c r="EJ116" s="104"/>
      <c r="EK116" s="104"/>
      <c r="EL116" s="104"/>
      <c r="EM116" s="104"/>
      <c r="EN116" s="104"/>
      <c r="EO116" s="104"/>
      <c r="EP116" s="104"/>
      <c r="EQ116" s="104"/>
      <c r="ER116" s="104"/>
      <c r="ES116" s="104"/>
      <c r="ET116" s="104"/>
      <c r="EU116" s="104"/>
      <c r="EV116" s="104"/>
      <c r="EW116" s="104"/>
      <c r="EX116" s="104"/>
      <c r="EY116" s="104"/>
      <c r="EZ116" s="104"/>
      <c r="FA116" s="104"/>
      <c r="FB116" s="104"/>
      <c r="FC116" s="104"/>
      <c r="FD116" s="104"/>
      <c r="FE116" s="104"/>
      <c r="FF116" s="104"/>
      <c r="FG116" s="104"/>
      <c r="FH116" s="104"/>
      <c r="FI116" s="104"/>
      <c r="FJ116" s="104"/>
      <c r="FK116" s="104"/>
      <c r="FL116" s="104"/>
      <c r="FM116" s="104"/>
      <c r="FN116" s="104"/>
      <c r="FO116" s="104"/>
      <c r="FP116" s="104"/>
      <c r="FQ116" s="104"/>
      <c r="FR116" s="104"/>
      <c r="FS116" s="104"/>
      <c r="FT116" s="104"/>
      <c r="FU116" s="104"/>
      <c r="FV116" s="104"/>
      <c r="FW116" s="104"/>
      <c r="FX116" s="104"/>
      <c r="FY116" s="104"/>
      <c r="FZ116" s="104"/>
      <c r="GA116" s="104"/>
      <c r="GB116" s="104"/>
      <c r="GC116" s="104"/>
      <c r="GD116" s="104"/>
      <c r="GE116" s="104"/>
    </row>
    <row r="117" spans="1:187" s="107" customFormat="1" x14ac:dyDescent="0.25">
      <c r="A117" s="112" t="s">
        <v>200</v>
      </c>
      <c r="B117" s="113">
        <f t="shared" si="63"/>
        <v>2971600</v>
      </c>
      <c r="C117" s="113">
        <f t="shared" si="63"/>
        <v>2971600</v>
      </c>
      <c r="D117" s="113">
        <f t="shared" si="63"/>
        <v>0</v>
      </c>
      <c r="E117" s="113">
        <v>0</v>
      </c>
      <c r="F117" s="113">
        <v>0</v>
      </c>
      <c r="G117" s="113">
        <f t="shared" si="64"/>
        <v>0</v>
      </c>
      <c r="H117" s="113"/>
      <c r="I117" s="113"/>
      <c r="J117" s="113">
        <f t="shared" si="65"/>
        <v>0</v>
      </c>
      <c r="K117" s="113">
        <v>0</v>
      </c>
      <c r="L117" s="113">
        <v>0</v>
      </c>
      <c r="M117" s="113">
        <f t="shared" si="66"/>
        <v>0</v>
      </c>
      <c r="N117" s="113">
        <v>0</v>
      </c>
      <c r="O117" s="113">
        <v>0</v>
      </c>
      <c r="P117" s="113">
        <f t="shared" si="67"/>
        <v>0</v>
      </c>
      <c r="Q117" s="113"/>
      <c r="R117" s="113"/>
      <c r="S117" s="113">
        <f t="shared" si="68"/>
        <v>0</v>
      </c>
      <c r="T117" s="113">
        <v>0</v>
      </c>
      <c r="U117" s="113">
        <v>0</v>
      </c>
      <c r="V117" s="113">
        <f t="shared" si="69"/>
        <v>0</v>
      </c>
      <c r="W117" s="113"/>
      <c r="X117" s="113"/>
      <c r="Y117" s="113">
        <f t="shared" si="70"/>
        <v>0</v>
      </c>
      <c r="Z117" s="113">
        <v>2971600</v>
      </c>
      <c r="AA117" s="113">
        <v>2971600</v>
      </c>
      <c r="AB117" s="113">
        <f t="shared" si="71"/>
        <v>0</v>
      </c>
    </row>
    <row r="118" spans="1:187" s="107" customFormat="1" ht="31.5" x14ac:dyDescent="0.25">
      <c r="A118" s="112" t="s">
        <v>201</v>
      </c>
      <c r="B118" s="113">
        <f t="shared" si="63"/>
        <v>4980</v>
      </c>
      <c r="C118" s="113">
        <f t="shared" si="63"/>
        <v>4980</v>
      </c>
      <c r="D118" s="113">
        <f t="shared" si="63"/>
        <v>0</v>
      </c>
      <c r="E118" s="113">
        <v>0</v>
      </c>
      <c r="F118" s="113">
        <v>0</v>
      </c>
      <c r="G118" s="113">
        <f t="shared" si="64"/>
        <v>0</v>
      </c>
      <c r="H118" s="113"/>
      <c r="I118" s="113"/>
      <c r="J118" s="113">
        <f t="shared" si="65"/>
        <v>0</v>
      </c>
      <c r="K118" s="113">
        <v>4980</v>
      </c>
      <c r="L118" s="113">
        <v>4980</v>
      </c>
      <c r="M118" s="113">
        <f t="shared" si="66"/>
        <v>0</v>
      </c>
      <c r="N118" s="113">
        <v>0</v>
      </c>
      <c r="O118" s="113">
        <v>0</v>
      </c>
      <c r="P118" s="113">
        <f t="shared" si="67"/>
        <v>0</v>
      </c>
      <c r="Q118" s="113"/>
      <c r="R118" s="113"/>
      <c r="S118" s="113">
        <f t="shared" si="68"/>
        <v>0</v>
      </c>
      <c r="T118" s="113">
        <v>0</v>
      </c>
      <c r="U118" s="113">
        <v>0</v>
      </c>
      <c r="V118" s="113">
        <f t="shared" si="69"/>
        <v>0</v>
      </c>
      <c r="W118" s="113"/>
      <c r="X118" s="113"/>
      <c r="Y118" s="113">
        <f t="shared" si="70"/>
        <v>0</v>
      </c>
      <c r="Z118" s="113"/>
      <c r="AA118" s="113"/>
      <c r="AB118" s="113">
        <f t="shared" si="71"/>
        <v>0</v>
      </c>
    </row>
    <row r="119" spans="1:187" s="107" customFormat="1" ht="31.5" x14ac:dyDescent="0.25">
      <c r="A119" s="105" t="s">
        <v>179</v>
      </c>
      <c r="B119" s="106">
        <f t="shared" si="63"/>
        <v>116867</v>
      </c>
      <c r="C119" s="106">
        <f t="shared" si="63"/>
        <v>145929</v>
      </c>
      <c r="D119" s="106">
        <f t="shared" si="63"/>
        <v>29062</v>
      </c>
      <c r="E119" s="106"/>
      <c r="F119" s="106"/>
      <c r="G119" s="106">
        <f t="shared" si="64"/>
        <v>0</v>
      </c>
      <c r="H119" s="106">
        <f t="shared" ref="H119:AA119" si="126">SUM(H120:H131)</f>
        <v>0</v>
      </c>
      <c r="I119" s="106">
        <f t="shared" si="126"/>
        <v>0</v>
      </c>
      <c r="J119" s="106">
        <f t="shared" si="65"/>
        <v>0</v>
      </c>
      <c r="K119" s="106">
        <f t="shared" ref="K119" si="127">SUM(K120:K131)</f>
        <v>9758</v>
      </c>
      <c r="L119" s="106">
        <f t="shared" si="126"/>
        <v>35605</v>
      </c>
      <c r="M119" s="106">
        <f t="shared" si="66"/>
        <v>25847</v>
      </c>
      <c r="N119" s="106">
        <f t="shared" ref="N119" si="128">SUM(N120:N131)</f>
        <v>14455</v>
      </c>
      <c r="O119" s="106">
        <f t="shared" si="126"/>
        <v>14455</v>
      </c>
      <c r="P119" s="106">
        <f t="shared" si="67"/>
        <v>0</v>
      </c>
      <c r="Q119" s="106">
        <f t="shared" ref="Q119" si="129">SUM(Q120:Q131)</f>
        <v>92654</v>
      </c>
      <c r="R119" s="106">
        <f t="shared" si="126"/>
        <v>92654</v>
      </c>
      <c r="S119" s="106">
        <f t="shared" si="68"/>
        <v>0</v>
      </c>
      <c r="T119" s="106">
        <f t="shared" ref="T119" si="130">SUM(T120:T131)</f>
        <v>0</v>
      </c>
      <c r="U119" s="106">
        <f t="shared" si="126"/>
        <v>0</v>
      </c>
      <c r="V119" s="106">
        <f t="shared" si="69"/>
        <v>0</v>
      </c>
      <c r="W119" s="106">
        <f t="shared" ref="W119" si="131">SUM(W120:W131)</f>
        <v>0</v>
      </c>
      <c r="X119" s="106">
        <f t="shared" si="126"/>
        <v>3215</v>
      </c>
      <c r="Y119" s="106">
        <f t="shared" si="70"/>
        <v>3215</v>
      </c>
      <c r="Z119" s="106">
        <f t="shared" ref="Z119" si="132">SUM(Z120:Z131)</f>
        <v>0</v>
      </c>
      <c r="AA119" s="106">
        <f t="shared" si="126"/>
        <v>0</v>
      </c>
      <c r="AB119" s="106">
        <f t="shared" si="71"/>
        <v>0</v>
      </c>
    </row>
    <row r="120" spans="1:187" s="107" customFormat="1" ht="63" x14ac:dyDescent="0.25">
      <c r="A120" s="112" t="s">
        <v>202</v>
      </c>
      <c r="B120" s="113">
        <f t="shared" si="63"/>
        <v>14455</v>
      </c>
      <c r="C120" s="113">
        <f t="shared" si="63"/>
        <v>14455</v>
      </c>
      <c r="D120" s="113">
        <f t="shared" si="63"/>
        <v>0</v>
      </c>
      <c r="E120" s="113">
        <v>0</v>
      </c>
      <c r="F120" s="113">
        <v>0</v>
      </c>
      <c r="G120" s="113">
        <f t="shared" si="64"/>
        <v>0</v>
      </c>
      <c r="H120" s="113"/>
      <c r="I120" s="113"/>
      <c r="J120" s="113">
        <f t="shared" si="65"/>
        <v>0</v>
      </c>
      <c r="K120" s="113">
        <v>0</v>
      </c>
      <c r="L120" s="113">
        <v>0</v>
      </c>
      <c r="M120" s="113">
        <f t="shared" si="66"/>
        <v>0</v>
      </c>
      <c r="N120" s="113">
        <v>14455</v>
      </c>
      <c r="O120" s="113">
        <v>14455</v>
      </c>
      <c r="P120" s="113">
        <f t="shared" si="67"/>
        <v>0</v>
      </c>
      <c r="Q120" s="113">
        <v>0</v>
      </c>
      <c r="R120" s="113">
        <v>0</v>
      </c>
      <c r="S120" s="113">
        <f t="shared" si="68"/>
        <v>0</v>
      </c>
      <c r="T120" s="113"/>
      <c r="U120" s="113"/>
      <c r="V120" s="113">
        <f t="shared" si="69"/>
        <v>0</v>
      </c>
      <c r="W120" s="113"/>
      <c r="X120" s="113"/>
      <c r="Y120" s="113">
        <f t="shared" si="70"/>
        <v>0</v>
      </c>
      <c r="Z120" s="113"/>
      <c r="AA120" s="113"/>
      <c r="AB120" s="113">
        <f t="shared" si="71"/>
        <v>0</v>
      </c>
    </row>
    <row r="121" spans="1:187" s="107" customFormat="1" ht="36" customHeight="1" x14ac:dyDescent="0.25">
      <c r="A121" s="112" t="s">
        <v>203</v>
      </c>
      <c r="B121" s="113">
        <f t="shared" si="63"/>
        <v>1700</v>
      </c>
      <c r="C121" s="113">
        <f t="shared" si="63"/>
        <v>1668</v>
      </c>
      <c r="D121" s="113">
        <f t="shared" si="63"/>
        <v>-32</v>
      </c>
      <c r="E121" s="113">
        <v>0</v>
      </c>
      <c r="F121" s="113">
        <v>0</v>
      </c>
      <c r="G121" s="113">
        <f t="shared" si="64"/>
        <v>0</v>
      </c>
      <c r="H121" s="113"/>
      <c r="I121" s="113"/>
      <c r="J121" s="113">
        <f t="shared" si="65"/>
        <v>0</v>
      </c>
      <c r="K121" s="113">
        <v>1700</v>
      </c>
      <c r="L121" s="113">
        <f>1700-32</f>
        <v>1668</v>
      </c>
      <c r="M121" s="113">
        <f t="shared" si="66"/>
        <v>-32</v>
      </c>
      <c r="N121" s="113"/>
      <c r="O121" s="113"/>
      <c r="P121" s="113">
        <f t="shared" si="67"/>
        <v>0</v>
      </c>
      <c r="Q121" s="113">
        <v>0</v>
      </c>
      <c r="R121" s="113">
        <v>0</v>
      </c>
      <c r="S121" s="113">
        <f t="shared" si="68"/>
        <v>0</v>
      </c>
      <c r="T121" s="113"/>
      <c r="U121" s="113"/>
      <c r="V121" s="113">
        <f t="shared" si="69"/>
        <v>0</v>
      </c>
      <c r="W121" s="113"/>
      <c r="X121" s="113"/>
      <c r="Y121" s="113">
        <f t="shared" si="70"/>
        <v>0</v>
      </c>
      <c r="Z121" s="113"/>
      <c r="AA121" s="113"/>
      <c r="AB121" s="113">
        <f t="shared" si="71"/>
        <v>0</v>
      </c>
    </row>
    <row r="122" spans="1:187" s="167" customFormat="1" ht="31.5" x14ac:dyDescent="0.25">
      <c r="A122" s="165" t="s">
        <v>204</v>
      </c>
      <c r="B122" s="166">
        <f t="shared" si="63"/>
        <v>0</v>
      </c>
      <c r="C122" s="166">
        <f t="shared" si="63"/>
        <v>2420</v>
      </c>
      <c r="D122" s="166">
        <f t="shared" si="63"/>
        <v>2420</v>
      </c>
      <c r="E122" s="166">
        <v>0</v>
      </c>
      <c r="F122" s="166">
        <v>0</v>
      </c>
      <c r="G122" s="166">
        <f t="shared" si="64"/>
        <v>0</v>
      </c>
      <c r="H122" s="166"/>
      <c r="I122" s="166"/>
      <c r="J122" s="166">
        <f t="shared" si="65"/>
        <v>0</v>
      </c>
      <c r="K122" s="166">
        <v>0</v>
      </c>
      <c r="L122" s="166">
        <v>2420</v>
      </c>
      <c r="M122" s="166">
        <f t="shared" si="66"/>
        <v>2420</v>
      </c>
      <c r="N122" s="166"/>
      <c r="O122" s="166"/>
      <c r="P122" s="166">
        <f t="shared" si="67"/>
        <v>0</v>
      </c>
      <c r="Q122" s="166">
        <v>0</v>
      </c>
      <c r="R122" s="166">
        <v>0</v>
      </c>
      <c r="S122" s="166">
        <f t="shared" si="68"/>
        <v>0</v>
      </c>
      <c r="T122" s="166"/>
      <c r="U122" s="166"/>
      <c r="V122" s="166">
        <f t="shared" si="69"/>
        <v>0</v>
      </c>
      <c r="W122" s="166"/>
      <c r="X122" s="166"/>
      <c r="Y122" s="166">
        <f t="shared" si="70"/>
        <v>0</v>
      </c>
      <c r="Z122" s="166"/>
      <c r="AA122" s="166"/>
      <c r="AB122" s="166">
        <f t="shared" si="71"/>
        <v>0</v>
      </c>
    </row>
    <row r="123" spans="1:187" s="107" customFormat="1" ht="31.5" x14ac:dyDescent="0.25">
      <c r="A123" s="112" t="s">
        <v>205</v>
      </c>
      <c r="B123" s="113">
        <f t="shared" si="63"/>
        <v>3600</v>
      </c>
      <c r="C123" s="113">
        <f t="shared" si="63"/>
        <v>3600</v>
      </c>
      <c r="D123" s="113">
        <f t="shared" si="63"/>
        <v>0</v>
      </c>
      <c r="E123" s="113">
        <v>0</v>
      </c>
      <c r="F123" s="113">
        <v>0</v>
      </c>
      <c r="G123" s="113">
        <f t="shared" si="64"/>
        <v>0</v>
      </c>
      <c r="H123" s="113"/>
      <c r="I123" s="113"/>
      <c r="J123" s="113">
        <f t="shared" si="65"/>
        <v>0</v>
      </c>
      <c r="K123" s="113">
        <v>3600</v>
      </c>
      <c r="L123" s="113">
        <v>3600</v>
      </c>
      <c r="M123" s="113">
        <f t="shared" si="66"/>
        <v>0</v>
      </c>
      <c r="N123" s="113"/>
      <c r="O123" s="113"/>
      <c r="P123" s="113">
        <f t="shared" si="67"/>
        <v>0</v>
      </c>
      <c r="Q123" s="113">
        <v>0</v>
      </c>
      <c r="R123" s="113">
        <v>0</v>
      </c>
      <c r="S123" s="113">
        <f t="shared" si="68"/>
        <v>0</v>
      </c>
      <c r="T123" s="113"/>
      <c r="U123" s="113"/>
      <c r="V123" s="113">
        <f t="shared" si="69"/>
        <v>0</v>
      </c>
      <c r="W123" s="113"/>
      <c r="X123" s="113"/>
      <c r="Y123" s="113">
        <f t="shared" si="70"/>
        <v>0</v>
      </c>
      <c r="Z123" s="113"/>
      <c r="AA123" s="113"/>
      <c r="AB123" s="113">
        <f t="shared" si="71"/>
        <v>0</v>
      </c>
    </row>
    <row r="124" spans="1:187" s="107" customFormat="1" ht="31.5" x14ac:dyDescent="0.25">
      <c r="A124" s="112" t="s">
        <v>206</v>
      </c>
      <c r="B124" s="113">
        <f t="shared" si="63"/>
        <v>1704</v>
      </c>
      <c r="C124" s="113">
        <f t="shared" si="63"/>
        <v>1704</v>
      </c>
      <c r="D124" s="113">
        <f t="shared" si="63"/>
        <v>0</v>
      </c>
      <c r="E124" s="113">
        <v>0</v>
      </c>
      <c r="F124" s="113">
        <v>0</v>
      </c>
      <c r="G124" s="113">
        <f t="shared" si="64"/>
        <v>0</v>
      </c>
      <c r="H124" s="113"/>
      <c r="I124" s="113"/>
      <c r="J124" s="113">
        <f t="shared" si="65"/>
        <v>0</v>
      </c>
      <c r="K124" s="113">
        <v>1704</v>
      </c>
      <c r="L124" s="113">
        <v>1704</v>
      </c>
      <c r="M124" s="113">
        <f t="shared" si="66"/>
        <v>0</v>
      </c>
      <c r="N124" s="113"/>
      <c r="O124" s="113"/>
      <c r="P124" s="113">
        <f t="shared" si="67"/>
        <v>0</v>
      </c>
      <c r="Q124" s="113">
        <v>0</v>
      </c>
      <c r="R124" s="113">
        <v>0</v>
      </c>
      <c r="S124" s="113">
        <f t="shared" si="68"/>
        <v>0</v>
      </c>
      <c r="T124" s="113"/>
      <c r="U124" s="113"/>
      <c r="V124" s="113">
        <f t="shared" si="69"/>
        <v>0</v>
      </c>
      <c r="W124" s="113"/>
      <c r="X124" s="113"/>
      <c r="Y124" s="113">
        <f t="shared" si="70"/>
        <v>0</v>
      </c>
      <c r="Z124" s="113"/>
      <c r="AA124" s="113"/>
      <c r="AB124" s="113">
        <f t="shared" si="71"/>
        <v>0</v>
      </c>
    </row>
    <row r="125" spans="1:187" s="107" customFormat="1" ht="31.5" x14ac:dyDescent="0.25">
      <c r="A125" s="112" t="s">
        <v>207</v>
      </c>
      <c r="B125" s="113">
        <f t="shared" si="63"/>
        <v>21500</v>
      </c>
      <c r="C125" s="113">
        <f t="shared" si="63"/>
        <v>21500</v>
      </c>
      <c r="D125" s="113">
        <f t="shared" si="63"/>
        <v>0</v>
      </c>
      <c r="E125" s="113">
        <v>0</v>
      </c>
      <c r="F125" s="113">
        <v>0</v>
      </c>
      <c r="G125" s="113">
        <f t="shared" si="64"/>
        <v>0</v>
      </c>
      <c r="H125" s="113"/>
      <c r="I125" s="113"/>
      <c r="J125" s="113">
        <f t="shared" si="65"/>
        <v>0</v>
      </c>
      <c r="K125" s="113"/>
      <c r="L125" s="113"/>
      <c r="M125" s="113">
        <f t="shared" si="66"/>
        <v>0</v>
      </c>
      <c r="N125" s="113"/>
      <c r="O125" s="113"/>
      <c r="P125" s="113">
        <f t="shared" si="67"/>
        <v>0</v>
      </c>
      <c r="Q125" s="113">
        <f>21426+74</f>
        <v>21500</v>
      </c>
      <c r="R125" s="113">
        <f>21426+74</f>
        <v>21500</v>
      </c>
      <c r="S125" s="113">
        <f t="shared" si="68"/>
        <v>0</v>
      </c>
      <c r="T125" s="113"/>
      <c r="U125" s="113"/>
      <c r="V125" s="113">
        <f t="shared" si="69"/>
        <v>0</v>
      </c>
      <c r="W125" s="113"/>
      <c r="X125" s="113"/>
      <c r="Y125" s="113">
        <f t="shared" si="70"/>
        <v>0</v>
      </c>
      <c r="Z125" s="113"/>
      <c r="AA125" s="113"/>
      <c r="AB125" s="113">
        <f t="shared" si="71"/>
        <v>0</v>
      </c>
    </row>
    <row r="126" spans="1:187" s="167" customFormat="1" ht="31.5" x14ac:dyDescent="0.25">
      <c r="A126" s="165" t="s">
        <v>208</v>
      </c>
      <c r="B126" s="166">
        <f t="shared" si="63"/>
        <v>0</v>
      </c>
      <c r="C126" s="166">
        <f t="shared" si="63"/>
        <v>3215</v>
      </c>
      <c r="D126" s="166">
        <f t="shared" si="63"/>
        <v>3215</v>
      </c>
      <c r="E126" s="166">
        <v>0</v>
      </c>
      <c r="F126" s="166">
        <v>0</v>
      </c>
      <c r="G126" s="166">
        <f t="shared" si="64"/>
        <v>0</v>
      </c>
      <c r="H126" s="166"/>
      <c r="I126" s="166"/>
      <c r="J126" s="166">
        <f t="shared" si="65"/>
        <v>0</v>
      </c>
      <c r="K126" s="166">
        <v>0</v>
      </c>
      <c r="L126" s="166">
        <v>0</v>
      </c>
      <c r="M126" s="166">
        <f t="shared" si="66"/>
        <v>0</v>
      </c>
      <c r="N126" s="166"/>
      <c r="O126" s="166"/>
      <c r="P126" s="166">
        <f t="shared" si="67"/>
        <v>0</v>
      </c>
      <c r="Q126" s="166">
        <v>0</v>
      </c>
      <c r="R126" s="166">
        <v>0</v>
      </c>
      <c r="S126" s="166">
        <f t="shared" si="68"/>
        <v>0</v>
      </c>
      <c r="T126" s="166"/>
      <c r="U126" s="166"/>
      <c r="V126" s="166">
        <f t="shared" si="69"/>
        <v>0</v>
      </c>
      <c r="W126" s="166">
        <v>0</v>
      </c>
      <c r="X126" s="166">
        <v>3215</v>
      </c>
      <c r="Y126" s="166">
        <f t="shared" si="70"/>
        <v>3215</v>
      </c>
      <c r="Z126" s="166"/>
      <c r="AA126" s="166"/>
      <c r="AB126" s="166">
        <f t="shared" si="71"/>
        <v>0</v>
      </c>
    </row>
    <row r="127" spans="1:187" s="107" customFormat="1" ht="31.5" x14ac:dyDescent="0.25">
      <c r="A127" s="112" t="s">
        <v>209</v>
      </c>
      <c r="B127" s="113">
        <f t="shared" si="63"/>
        <v>2754</v>
      </c>
      <c r="C127" s="113">
        <f t="shared" si="63"/>
        <v>2754</v>
      </c>
      <c r="D127" s="113">
        <f t="shared" si="63"/>
        <v>0</v>
      </c>
      <c r="E127" s="113">
        <v>0</v>
      </c>
      <c r="F127" s="113">
        <v>0</v>
      </c>
      <c r="G127" s="113">
        <f t="shared" si="64"/>
        <v>0</v>
      </c>
      <c r="H127" s="113"/>
      <c r="I127" s="113"/>
      <c r="J127" s="113">
        <f t="shared" si="65"/>
        <v>0</v>
      </c>
      <c r="K127" s="113">
        <v>2754</v>
      </c>
      <c r="L127" s="113">
        <v>2754</v>
      </c>
      <c r="M127" s="113">
        <f t="shared" si="66"/>
        <v>0</v>
      </c>
      <c r="N127" s="113"/>
      <c r="O127" s="113"/>
      <c r="P127" s="113">
        <f t="shared" si="67"/>
        <v>0</v>
      </c>
      <c r="Q127" s="113">
        <v>0</v>
      </c>
      <c r="R127" s="113">
        <v>0</v>
      </c>
      <c r="S127" s="113">
        <f t="shared" si="68"/>
        <v>0</v>
      </c>
      <c r="T127" s="113"/>
      <c r="U127" s="113"/>
      <c r="V127" s="113">
        <f t="shared" si="69"/>
        <v>0</v>
      </c>
      <c r="W127" s="113"/>
      <c r="X127" s="113"/>
      <c r="Y127" s="113">
        <f t="shared" si="70"/>
        <v>0</v>
      </c>
      <c r="Z127" s="113"/>
      <c r="AA127" s="113"/>
      <c r="AB127" s="113">
        <f t="shared" si="71"/>
        <v>0</v>
      </c>
    </row>
    <row r="128" spans="1:187" s="107" customFormat="1" ht="31.5" x14ac:dyDescent="0.25">
      <c r="A128" s="112" t="s">
        <v>210</v>
      </c>
      <c r="B128" s="113">
        <f t="shared" si="63"/>
        <v>60156</v>
      </c>
      <c r="C128" s="113">
        <f t="shared" si="63"/>
        <v>69997</v>
      </c>
      <c r="D128" s="113">
        <f t="shared" si="63"/>
        <v>9841</v>
      </c>
      <c r="E128" s="113">
        <v>0</v>
      </c>
      <c r="F128" s="113">
        <v>0</v>
      </c>
      <c r="G128" s="113">
        <f t="shared" si="64"/>
        <v>0</v>
      </c>
      <c r="H128" s="113"/>
      <c r="I128" s="113"/>
      <c r="J128" s="113">
        <f t="shared" si="65"/>
        <v>0</v>
      </c>
      <c r="K128" s="113">
        <v>0</v>
      </c>
      <c r="L128" s="113">
        <v>9841</v>
      </c>
      <c r="M128" s="113">
        <f t="shared" si="66"/>
        <v>9841</v>
      </c>
      <c r="N128" s="113"/>
      <c r="O128" s="113"/>
      <c r="P128" s="113">
        <f t="shared" si="67"/>
        <v>0</v>
      </c>
      <c r="Q128" s="113">
        <v>60156</v>
      </c>
      <c r="R128" s="113">
        <v>60156</v>
      </c>
      <c r="S128" s="113">
        <f t="shared" si="68"/>
        <v>0</v>
      </c>
      <c r="T128" s="113"/>
      <c r="U128" s="113"/>
      <c r="V128" s="113">
        <f t="shared" si="69"/>
        <v>0</v>
      </c>
      <c r="W128" s="113"/>
      <c r="X128" s="113"/>
      <c r="Y128" s="113">
        <f t="shared" si="70"/>
        <v>0</v>
      </c>
      <c r="Z128" s="113"/>
      <c r="AA128" s="113"/>
      <c r="AB128" s="113">
        <f t="shared" si="71"/>
        <v>0</v>
      </c>
    </row>
    <row r="129" spans="1:187" s="167" customFormat="1" ht="31.5" x14ac:dyDescent="0.25">
      <c r="A129" s="165" t="s">
        <v>211</v>
      </c>
      <c r="B129" s="166">
        <f t="shared" si="63"/>
        <v>0</v>
      </c>
      <c r="C129" s="166">
        <f t="shared" si="63"/>
        <v>10965</v>
      </c>
      <c r="D129" s="166">
        <f t="shared" si="63"/>
        <v>10965</v>
      </c>
      <c r="E129" s="166">
        <v>0</v>
      </c>
      <c r="F129" s="166">
        <v>0</v>
      </c>
      <c r="G129" s="166">
        <f t="shared" si="64"/>
        <v>0</v>
      </c>
      <c r="H129" s="166"/>
      <c r="I129" s="166"/>
      <c r="J129" s="166">
        <f t="shared" si="65"/>
        <v>0</v>
      </c>
      <c r="K129" s="166">
        <v>0</v>
      </c>
      <c r="L129" s="166">
        <v>10965</v>
      </c>
      <c r="M129" s="166">
        <f t="shared" si="66"/>
        <v>10965</v>
      </c>
      <c r="N129" s="166"/>
      <c r="O129" s="166"/>
      <c r="P129" s="166"/>
      <c r="Q129" s="166"/>
      <c r="R129" s="166"/>
      <c r="S129" s="166">
        <f t="shared" si="68"/>
        <v>0</v>
      </c>
      <c r="T129" s="166"/>
      <c r="U129" s="166"/>
      <c r="V129" s="166">
        <f t="shared" si="69"/>
        <v>0</v>
      </c>
      <c r="W129" s="166"/>
      <c r="X129" s="166"/>
      <c r="Y129" s="166">
        <f t="shared" si="70"/>
        <v>0</v>
      </c>
      <c r="Z129" s="166"/>
      <c r="AA129" s="166"/>
      <c r="AB129" s="166">
        <f t="shared" si="71"/>
        <v>0</v>
      </c>
    </row>
    <row r="130" spans="1:187" s="167" customFormat="1" ht="31.5" x14ac:dyDescent="0.25">
      <c r="A130" s="165" t="s">
        <v>212</v>
      </c>
      <c r="B130" s="166">
        <f t="shared" si="63"/>
        <v>0</v>
      </c>
      <c r="C130" s="166">
        <f t="shared" si="63"/>
        <v>2653</v>
      </c>
      <c r="D130" s="166">
        <f t="shared" si="63"/>
        <v>2653</v>
      </c>
      <c r="E130" s="166">
        <v>0</v>
      </c>
      <c r="F130" s="166">
        <v>0</v>
      </c>
      <c r="G130" s="166">
        <f t="shared" si="64"/>
        <v>0</v>
      </c>
      <c r="H130" s="166"/>
      <c r="I130" s="166"/>
      <c r="J130" s="166">
        <f t="shared" si="65"/>
        <v>0</v>
      </c>
      <c r="K130" s="166">
        <v>0</v>
      </c>
      <c r="L130" s="166">
        <v>2653</v>
      </c>
      <c r="M130" s="166">
        <f t="shared" si="66"/>
        <v>2653</v>
      </c>
      <c r="N130" s="166"/>
      <c r="O130" s="166"/>
      <c r="P130" s="166"/>
      <c r="Q130" s="166"/>
      <c r="R130" s="166"/>
      <c r="S130" s="166">
        <f t="shared" si="68"/>
        <v>0</v>
      </c>
      <c r="T130" s="166"/>
      <c r="U130" s="166"/>
      <c r="V130" s="166">
        <f t="shared" si="69"/>
        <v>0</v>
      </c>
      <c r="W130" s="166"/>
      <c r="X130" s="166"/>
      <c r="Y130" s="166">
        <f t="shared" si="70"/>
        <v>0</v>
      </c>
      <c r="Z130" s="166"/>
      <c r="AA130" s="166"/>
      <c r="AB130" s="166">
        <f t="shared" si="71"/>
        <v>0</v>
      </c>
    </row>
    <row r="131" spans="1:187" s="107" customFormat="1" ht="31.5" x14ac:dyDescent="0.25">
      <c r="A131" s="112" t="s">
        <v>213</v>
      </c>
      <c r="B131" s="113">
        <f t="shared" si="63"/>
        <v>10998</v>
      </c>
      <c r="C131" s="113">
        <f t="shared" si="63"/>
        <v>10998</v>
      </c>
      <c r="D131" s="113">
        <f t="shared" si="63"/>
        <v>0</v>
      </c>
      <c r="E131" s="113">
        <v>0</v>
      </c>
      <c r="F131" s="113">
        <v>0</v>
      </c>
      <c r="G131" s="113">
        <f t="shared" si="64"/>
        <v>0</v>
      </c>
      <c r="H131" s="113"/>
      <c r="I131" s="113"/>
      <c r="J131" s="113">
        <f t="shared" si="65"/>
        <v>0</v>
      </c>
      <c r="K131" s="113">
        <v>0</v>
      </c>
      <c r="L131" s="113">
        <v>0</v>
      </c>
      <c r="M131" s="113">
        <f t="shared" si="66"/>
        <v>0</v>
      </c>
      <c r="N131" s="113"/>
      <c r="O131" s="113"/>
      <c r="P131" s="113">
        <f t="shared" si="67"/>
        <v>0</v>
      </c>
      <c r="Q131" s="113">
        <v>10998</v>
      </c>
      <c r="R131" s="113">
        <v>10998</v>
      </c>
      <c r="S131" s="113">
        <f t="shared" si="68"/>
        <v>0</v>
      </c>
      <c r="T131" s="113"/>
      <c r="U131" s="113"/>
      <c r="V131" s="113">
        <f t="shared" si="69"/>
        <v>0</v>
      </c>
      <c r="W131" s="113"/>
      <c r="X131" s="113"/>
      <c r="Y131" s="113">
        <f t="shared" si="70"/>
        <v>0</v>
      </c>
      <c r="Z131" s="113"/>
      <c r="AA131" s="113"/>
      <c r="AB131" s="113">
        <f t="shared" si="71"/>
        <v>0</v>
      </c>
    </row>
    <row r="132" spans="1:187" s="107" customFormat="1" x14ac:dyDescent="0.25">
      <c r="A132" s="105" t="s">
        <v>214</v>
      </c>
      <c r="B132" s="106">
        <f t="shared" si="63"/>
        <v>15569</v>
      </c>
      <c r="C132" s="106">
        <f t="shared" si="63"/>
        <v>15569</v>
      </c>
      <c r="D132" s="106">
        <f t="shared" si="63"/>
        <v>0</v>
      </c>
      <c r="E132" s="106">
        <f>SUM(E133:E137)</f>
        <v>0</v>
      </c>
      <c r="F132" s="106">
        <f>SUM(F133:F137)</f>
        <v>0</v>
      </c>
      <c r="G132" s="106">
        <f t="shared" si="64"/>
        <v>0</v>
      </c>
      <c r="H132" s="106">
        <f>SUM(H133:H137)</f>
        <v>0</v>
      </c>
      <c r="I132" s="106">
        <f>SUM(I133:I137)</f>
        <v>0</v>
      </c>
      <c r="J132" s="106">
        <f t="shared" si="65"/>
        <v>0</v>
      </c>
      <c r="K132" s="106">
        <f>SUM(K133:K137)</f>
        <v>2380</v>
      </c>
      <c r="L132" s="106">
        <f>SUM(L133:L137)</f>
        <v>2380</v>
      </c>
      <c r="M132" s="106">
        <f t="shared" si="66"/>
        <v>0</v>
      </c>
      <c r="N132" s="106">
        <f>SUM(N133:N137)</f>
        <v>2939</v>
      </c>
      <c r="O132" s="106">
        <f>SUM(O133:O137)</f>
        <v>2939</v>
      </c>
      <c r="P132" s="106">
        <f t="shared" si="67"/>
        <v>0</v>
      </c>
      <c r="Q132" s="106">
        <f>SUM(Q133:Q137)</f>
        <v>10250</v>
      </c>
      <c r="R132" s="106">
        <f>SUM(R133:R137)</f>
        <v>10250</v>
      </c>
      <c r="S132" s="106">
        <f t="shared" si="68"/>
        <v>0</v>
      </c>
      <c r="T132" s="106">
        <f t="shared" ref="T132" si="133">SUM(T133:T137)</f>
        <v>0</v>
      </c>
      <c r="U132" s="106">
        <f>SUM(U133:U137)</f>
        <v>0</v>
      </c>
      <c r="V132" s="106">
        <f t="shared" si="69"/>
        <v>0</v>
      </c>
      <c r="W132" s="106">
        <f>SUM(W133:W137)</f>
        <v>0</v>
      </c>
      <c r="X132" s="106">
        <f>SUM(X133:X137)</f>
        <v>0</v>
      </c>
      <c r="Y132" s="106">
        <f t="shared" si="70"/>
        <v>0</v>
      </c>
      <c r="Z132" s="106">
        <f>SUM(Z133:Z137)</f>
        <v>0</v>
      </c>
      <c r="AA132" s="106">
        <f>SUM(AA133:AA137)</f>
        <v>0</v>
      </c>
      <c r="AB132" s="106">
        <f t="shared" si="71"/>
        <v>0</v>
      </c>
      <c r="AC132" s="104"/>
      <c r="AD132" s="104"/>
      <c r="AE132" s="104"/>
      <c r="AF132" s="104"/>
      <c r="AG132" s="104"/>
      <c r="AH132" s="104"/>
      <c r="AI132" s="104"/>
      <c r="AJ132" s="104"/>
      <c r="AK132" s="104"/>
      <c r="AL132" s="104"/>
      <c r="AM132" s="104"/>
      <c r="AN132" s="104"/>
      <c r="AO132" s="104"/>
      <c r="AP132" s="104"/>
      <c r="AQ132" s="104"/>
      <c r="AR132" s="104"/>
      <c r="AS132" s="104"/>
      <c r="AT132" s="104"/>
      <c r="AU132" s="104"/>
      <c r="AV132" s="104"/>
      <c r="AW132" s="104"/>
      <c r="AX132" s="104"/>
      <c r="AY132" s="104"/>
      <c r="AZ132" s="104"/>
      <c r="BA132" s="104"/>
      <c r="BB132" s="104"/>
      <c r="BC132" s="104"/>
      <c r="BD132" s="104"/>
      <c r="BE132" s="104"/>
      <c r="BF132" s="104"/>
      <c r="BG132" s="104"/>
      <c r="BH132" s="104"/>
      <c r="BI132" s="104"/>
      <c r="BJ132" s="104"/>
      <c r="BK132" s="104"/>
      <c r="BL132" s="104"/>
      <c r="BM132" s="104"/>
      <c r="BN132" s="104"/>
      <c r="BO132" s="104"/>
      <c r="BP132" s="104"/>
      <c r="BQ132" s="104"/>
      <c r="BR132" s="104"/>
      <c r="BS132" s="104"/>
      <c r="BT132" s="104"/>
      <c r="BU132" s="104"/>
      <c r="BV132" s="104"/>
      <c r="BW132" s="104"/>
      <c r="BX132" s="104"/>
      <c r="BY132" s="104"/>
      <c r="BZ132" s="104"/>
      <c r="CA132" s="104"/>
      <c r="CB132" s="104"/>
      <c r="CC132" s="104"/>
      <c r="CD132" s="104"/>
      <c r="CE132" s="104"/>
      <c r="CF132" s="104"/>
      <c r="CG132" s="104"/>
      <c r="CH132" s="104"/>
      <c r="CI132" s="104"/>
      <c r="CJ132" s="104"/>
      <c r="CK132" s="104"/>
      <c r="CL132" s="104"/>
      <c r="CM132" s="104"/>
      <c r="CN132" s="104"/>
      <c r="CO132" s="104"/>
      <c r="CP132" s="104"/>
      <c r="CQ132" s="104"/>
      <c r="CR132" s="104"/>
      <c r="CS132" s="104"/>
      <c r="CT132" s="104"/>
      <c r="CU132" s="104"/>
      <c r="CV132" s="104"/>
      <c r="CW132" s="104"/>
      <c r="CX132" s="104"/>
      <c r="CY132" s="104"/>
      <c r="CZ132" s="104"/>
      <c r="DA132" s="104"/>
      <c r="DB132" s="104"/>
      <c r="DC132" s="104"/>
      <c r="DD132" s="104"/>
      <c r="DE132" s="104"/>
      <c r="DF132" s="104"/>
      <c r="DG132" s="104"/>
      <c r="DH132" s="104"/>
      <c r="DI132" s="104"/>
      <c r="DJ132" s="104"/>
      <c r="DK132" s="104"/>
      <c r="DL132" s="104"/>
      <c r="DM132" s="104"/>
      <c r="DN132" s="104"/>
      <c r="DO132" s="104"/>
      <c r="DP132" s="104"/>
      <c r="DQ132" s="104"/>
      <c r="DR132" s="104"/>
      <c r="DS132" s="104"/>
      <c r="DT132" s="104"/>
      <c r="DU132" s="104"/>
      <c r="DV132" s="104"/>
      <c r="DW132" s="104"/>
      <c r="DX132" s="104"/>
      <c r="DY132" s="104"/>
      <c r="DZ132" s="104"/>
      <c r="EA132" s="104"/>
      <c r="EB132" s="104"/>
      <c r="EC132" s="104"/>
      <c r="ED132" s="104"/>
      <c r="EE132" s="104"/>
      <c r="EF132" s="104"/>
      <c r="EG132" s="104"/>
      <c r="EH132" s="104"/>
      <c r="EI132" s="104"/>
      <c r="EJ132" s="104"/>
      <c r="EK132" s="104"/>
      <c r="EL132" s="104"/>
      <c r="EM132" s="104"/>
      <c r="EN132" s="104"/>
      <c r="EO132" s="104"/>
      <c r="EP132" s="104"/>
      <c r="EQ132" s="104"/>
      <c r="ER132" s="104"/>
      <c r="ES132" s="104"/>
      <c r="ET132" s="104"/>
      <c r="EU132" s="104"/>
      <c r="EV132" s="104"/>
      <c r="EW132" s="104"/>
      <c r="EX132" s="104"/>
      <c r="EY132" s="104"/>
      <c r="EZ132" s="104"/>
      <c r="FA132" s="104"/>
      <c r="FB132" s="104"/>
      <c r="FC132" s="104"/>
      <c r="FD132" s="104"/>
      <c r="FE132" s="104"/>
      <c r="FF132" s="104"/>
      <c r="FG132" s="104"/>
      <c r="FH132" s="104"/>
      <c r="FI132" s="104"/>
      <c r="FJ132" s="104"/>
      <c r="FK132" s="104"/>
      <c r="FL132" s="104"/>
      <c r="FM132" s="104"/>
      <c r="FN132" s="104"/>
      <c r="FO132" s="104"/>
      <c r="FP132" s="104"/>
      <c r="FQ132" s="104"/>
      <c r="FR132" s="104"/>
      <c r="FS132" s="104"/>
      <c r="FT132" s="104"/>
      <c r="FU132" s="104"/>
      <c r="FV132" s="104"/>
      <c r="FW132" s="104"/>
      <c r="FX132" s="104"/>
      <c r="FY132" s="104"/>
      <c r="FZ132" s="104"/>
      <c r="GA132" s="104"/>
      <c r="GB132" s="104"/>
      <c r="GC132" s="104"/>
      <c r="GD132" s="104"/>
      <c r="GE132" s="104"/>
    </row>
    <row r="133" spans="1:187" s="107" customFormat="1" ht="31.5" x14ac:dyDescent="0.25">
      <c r="A133" s="112" t="s">
        <v>215</v>
      </c>
      <c r="B133" s="113">
        <f t="shared" si="63"/>
        <v>5040</v>
      </c>
      <c r="C133" s="113">
        <f t="shared" si="63"/>
        <v>5040</v>
      </c>
      <c r="D133" s="113">
        <f t="shared" si="63"/>
        <v>0</v>
      </c>
      <c r="E133" s="113"/>
      <c r="F133" s="113"/>
      <c r="G133" s="113">
        <f t="shared" si="64"/>
        <v>0</v>
      </c>
      <c r="H133" s="113"/>
      <c r="I133" s="113"/>
      <c r="J133" s="113">
        <f t="shared" si="65"/>
        <v>0</v>
      </c>
      <c r="K133" s="113">
        <v>0</v>
      </c>
      <c r="L133" s="113">
        <v>0</v>
      </c>
      <c r="M133" s="113">
        <f t="shared" si="66"/>
        <v>0</v>
      </c>
      <c r="N133" s="113">
        <v>0</v>
      </c>
      <c r="O133" s="113">
        <v>0</v>
      </c>
      <c r="P133" s="113">
        <f t="shared" si="67"/>
        <v>0</v>
      </c>
      <c r="Q133" s="113">
        <v>5040</v>
      </c>
      <c r="R133" s="113">
        <v>5040</v>
      </c>
      <c r="S133" s="113">
        <f t="shared" si="68"/>
        <v>0</v>
      </c>
      <c r="T133" s="113"/>
      <c r="U133" s="113"/>
      <c r="V133" s="113">
        <f t="shared" si="69"/>
        <v>0</v>
      </c>
      <c r="W133" s="113"/>
      <c r="X133" s="113"/>
      <c r="Y133" s="113">
        <f t="shared" si="70"/>
        <v>0</v>
      </c>
      <c r="Z133" s="113"/>
      <c r="AA133" s="113"/>
      <c r="AB133" s="113">
        <f t="shared" si="71"/>
        <v>0</v>
      </c>
    </row>
    <row r="134" spans="1:187" s="107" customFormat="1" ht="31.5" x14ac:dyDescent="0.25">
      <c r="A134" s="112" t="s">
        <v>216</v>
      </c>
      <c r="B134" s="113">
        <f t="shared" si="63"/>
        <v>2380</v>
      </c>
      <c r="C134" s="113">
        <f t="shared" si="63"/>
        <v>2380</v>
      </c>
      <c r="D134" s="113">
        <f t="shared" si="63"/>
        <v>0</v>
      </c>
      <c r="E134" s="113"/>
      <c r="F134" s="113"/>
      <c r="G134" s="113">
        <f t="shared" si="64"/>
        <v>0</v>
      </c>
      <c r="H134" s="113"/>
      <c r="I134" s="113"/>
      <c r="J134" s="113">
        <f t="shared" si="65"/>
        <v>0</v>
      </c>
      <c r="K134" s="113">
        <v>2380</v>
      </c>
      <c r="L134" s="113">
        <v>2380</v>
      </c>
      <c r="M134" s="113">
        <f t="shared" si="66"/>
        <v>0</v>
      </c>
      <c r="N134" s="113">
        <v>0</v>
      </c>
      <c r="O134" s="113">
        <v>0</v>
      </c>
      <c r="P134" s="113">
        <f t="shared" si="67"/>
        <v>0</v>
      </c>
      <c r="Q134" s="113"/>
      <c r="R134" s="113"/>
      <c r="S134" s="113">
        <f t="shared" si="68"/>
        <v>0</v>
      </c>
      <c r="T134" s="113"/>
      <c r="U134" s="113"/>
      <c r="V134" s="113">
        <f t="shared" si="69"/>
        <v>0</v>
      </c>
      <c r="W134" s="113"/>
      <c r="X134" s="113"/>
      <c r="Y134" s="113">
        <f t="shared" si="70"/>
        <v>0</v>
      </c>
      <c r="Z134" s="113"/>
      <c r="AA134" s="113"/>
      <c r="AB134" s="113">
        <f t="shared" si="71"/>
        <v>0</v>
      </c>
    </row>
    <row r="135" spans="1:187" s="107" customFormat="1" ht="47.25" x14ac:dyDescent="0.25">
      <c r="A135" s="112" t="s">
        <v>217</v>
      </c>
      <c r="B135" s="113">
        <f t="shared" si="63"/>
        <v>1540</v>
      </c>
      <c r="C135" s="113">
        <f t="shared" si="63"/>
        <v>1540</v>
      </c>
      <c r="D135" s="113">
        <f t="shared" si="63"/>
        <v>0</v>
      </c>
      <c r="E135" s="113"/>
      <c r="F135" s="113"/>
      <c r="G135" s="113">
        <f t="shared" si="64"/>
        <v>0</v>
      </c>
      <c r="H135" s="113"/>
      <c r="I135" s="113"/>
      <c r="J135" s="113">
        <f t="shared" si="65"/>
        <v>0</v>
      </c>
      <c r="K135" s="113">
        <v>0</v>
      </c>
      <c r="L135" s="113">
        <v>0</v>
      </c>
      <c r="M135" s="113">
        <f t="shared" si="66"/>
        <v>0</v>
      </c>
      <c r="N135" s="113">
        <v>1540</v>
      </c>
      <c r="O135" s="113">
        <v>1540</v>
      </c>
      <c r="P135" s="113">
        <f t="shared" si="67"/>
        <v>0</v>
      </c>
      <c r="Q135" s="113"/>
      <c r="R135" s="113"/>
      <c r="S135" s="113">
        <f t="shared" si="68"/>
        <v>0</v>
      </c>
      <c r="T135" s="113"/>
      <c r="U135" s="113"/>
      <c r="V135" s="113">
        <f t="shared" si="69"/>
        <v>0</v>
      </c>
      <c r="W135" s="113"/>
      <c r="X135" s="113"/>
      <c r="Y135" s="113">
        <f t="shared" si="70"/>
        <v>0</v>
      </c>
      <c r="Z135" s="113"/>
      <c r="AA135" s="113"/>
      <c r="AB135" s="113">
        <f t="shared" si="71"/>
        <v>0</v>
      </c>
    </row>
    <row r="136" spans="1:187" s="107" customFormat="1" ht="47.25" x14ac:dyDescent="0.25">
      <c r="A136" s="112" t="s">
        <v>218</v>
      </c>
      <c r="B136" s="113">
        <f t="shared" si="63"/>
        <v>1399</v>
      </c>
      <c r="C136" s="113">
        <f t="shared" si="63"/>
        <v>1399</v>
      </c>
      <c r="D136" s="113">
        <f t="shared" si="63"/>
        <v>0</v>
      </c>
      <c r="E136" s="113"/>
      <c r="F136" s="113"/>
      <c r="G136" s="113">
        <f t="shared" si="64"/>
        <v>0</v>
      </c>
      <c r="H136" s="113"/>
      <c r="I136" s="113"/>
      <c r="J136" s="113">
        <f t="shared" si="65"/>
        <v>0</v>
      </c>
      <c r="K136" s="113">
        <v>0</v>
      </c>
      <c r="L136" s="113">
        <v>0</v>
      </c>
      <c r="M136" s="113">
        <f t="shared" si="66"/>
        <v>0</v>
      </c>
      <c r="N136" s="113">
        <v>1399</v>
      </c>
      <c r="O136" s="113">
        <v>1399</v>
      </c>
      <c r="P136" s="113">
        <f t="shared" si="67"/>
        <v>0</v>
      </c>
      <c r="Q136" s="113"/>
      <c r="R136" s="113"/>
      <c r="S136" s="113">
        <f t="shared" si="68"/>
        <v>0</v>
      </c>
      <c r="T136" s="113"/>
      <c r="U136" s="113"/>
      <c r="V136" s="113">
        <f t="shared" si="69"/>
        <v>0</v>
      </c>
      <c r="W136" s="113"/>
      <c r="X136" s="113"/>
      <c r="Y136" s="113">
        <f t="shared" si="70"/>
        <v>0</v>
      </c>
      <c r="Z136" s="113"/>
      <c r="AA136" s="113"/>
      <c r="AB136" s="113">
        <f t="shared" si="71"/>
        <v>0</v>
      </c>
    </row>
    <row r="137" spans="1:187" s="107" customFormat="1" x14ac:dyDescent="0.25">
      <c r="A137" s="112" t="s">
        <v>219</v>
      </c>
      <c r="B137" s="113">
        <f t="shared" si="63"/>
        <v>5210</v>
      </c>
      <c r="C137" s="113">
        <f t="shared" si="63"/>
        <v>5210</v>
      </c>
      <c r="D137" s="113">
        <f t="shared" si="63"/>
        <v>0</v>
      </c>
      <c r="E137" s="113"/>
      <c r="F137" s="113"/>
      <c r="G137" s="113">
        <f t="shared" si="64"/>
        <v>0</v>
      </c>
      <c r="H137" s="113"/>
      <c r="I137" s="113"/>
      <c r="J137" s="113">
        <f t="shared" si="65"/>
        <v>0</v>
      </c>
      <c r="K137" s="113">
        <v>0</v>
      </c>
      <c r="L137" s="113">
        <v>0</v>
      </c>
      <c r="M137" s="113">
        <f t="shared" si="66"/>
        <v>0</v>
      </c>
      <c r="N137" s="113">
        <v>0</v>
      </c>
      <c r="O137" s="113">
        <v>0</v>
      </c>
      <c r="P137" s="113">
        <f t="shared" si="67"/>
        <v>0</v>
      </c>
      <c r="Q137" s="113">
        <v>5210</v>
      </c>
      <c r="R137" s="113">
        <v>5210</v>
      </c>
      <c r="S137" s="113">
        <f t="shared" si="68"/>
        <v>0</v>
      </c>
      <c r="T137" s="113"/>
      <c r="U137" s="113"/>
      <c r="V137" s="113">
        <f t="shared" si="69"/>
        <v>0</v>
      </c>
      <c r="W137" s="113"/>
      <c r="X137" s="113"/>
      <c r="Y137" s="113">
        <f t="shared" si="70"/>
        <v>0</v>
      </c>
      <c r="Z137" s="113"/>
      <c r="AA137" s="113"/>
      <c r="AB137" s="113">
        <f t="shared" si="71"/>
        <v>0</v>
      </c>
    </row>
    <row r="138" spans="1:187" s="107" customFormat="1" x14ac:dyDescent="0.25">
      <c r="A138" s="105" t="s">
        <v>137</v>
      </c>
      <c r="B138" s="106">
        <f t="shared" si="63"/>
        <v>103490</v>
      </c>
      <c r="C138" s="106">
        <f t="shared" si="63"/>
        <v>170906</v>
      </c>
      <c r="D138" s="106">
        <f t="shared" si="63"/>
        <v>67416</v>
      </c>
      <c r="E138" s="106">
        <f t="shared" ref="E138:AA138" si="134">SUM(E139,E143,E147)</f>
        <v>0</v>
      </c>
      <c r="F138" s="106">
        <f t="shared" si="134"/>
        <v>0</v>
      </c>
      <c r="G138" s="106">
        <f t="shared" si="64"/>
        <v>0</v>
      </c>
      <c r="H138" s="106">
        <f t="shared" ref="H138" si="135">SUM(H139,H143,H147)</f>
        <v>0</v>
      </c>
      <c r="I138" s="106">
        <f t="shared" si="134"/>
        <v>0</v>
      </c>
      <c r="J138" s="106">
        <f t="shared" si="65"/>
        <v>0</v>
      </c>
      <c r="K138" s="106">
        <f t="shared" ref="K138" si="136">SUM(K139,K143,K147)</f>
        <v>0</v>
      </c>
      <c r="L138" s="106">
        <f t="shared" si="134"/>
        <v>5342</v>
      </c>
      <c r="M138" s="106">
        <f t="shared" si="66"/>
        <v>5342</v>
      </c>
      <c r="N138" s="106">
        <f t="shared" ref="N138" si="137">SUM(N139,N143,N147)</f>
        <v>0</v>
      </c>
      <c r="O138" s="106">
        <f t="shared" si="134"/>
        <v>0</v>
      </c>
      <c r="P138" s="106">
        <f t="shared" si="67"/>
        <v>0</v>
      </c>
      <c r="Q138" s="106">
        <f t="shared" ref="Q138" si="138">SUM(Q139,Q143,Q147)</f>
        <v>103490</v>
      </c>
      <c r="R138" s="106">
        <f t="shared" si="134"/>
        <v>165564</v>
      </c>
      <c r="S138" s="106">
        <f t="shared" si="68"/>
        <v>62074</v>
      </c>
      <c r="T138" s="106">
        <f t="shared" ref="T138" si="139">SUM(T139,T143,T147)</f>
        <v>0</v>
      </c>
      <c r="U138" s="106">
        <f t="shared" si="134"/>
        <v>0</v>
      </c>
      <c r="V138" s="106">
        <f t="shared" si="69"/>
        <v>0</v>
      </c>
      <c r="W138" s="106">
        <f t="shared" ref="W138" si="140">SUM(W139,W143,W147)</f>
        <v>0</v>
      </c>
      <c r="X138" s="106">
        <f t="shared" si="134"/>
        <v>0</v>
      </c>
      <c r="Y138" s="106">
        <f t="shared" si="70"/>
        <v>0</v>
      </c>
      <c r="Z138" s="106">
        <f t="shared" ref="Z138" si="141">SUM(Z139,Z143,Z147)</f>
        <v>0</v>
      </c>
      <c r="AA138" s="106">
        <f t="shared" si="134"/>
        <v>0</v>
      </c>
      <c r="AB138" s="106">
        <f t="shared" si="71"/>
        <v>0</v>
      </c>
    </row>
    <row r="139" spans="1:187" s="107" customFormat="1" x14ac:dyDescent="0.25">
      <c r="A139" s="105" t="s">
        <v>173</v>
      </c>
      <c r="B139" s="106">
        <f t="shared" si="63"/>
        <v>13339</v>
      </c>
      <c r="C139" s="106">
        <f t="shared" si="63"/>
        <v>13339</v>
      </c>
      <c r="D139" s="106">
        <f t="shared" si="63"/>
        <v>0</v>
      </c>
      <c r="E139" s="106">
        <f t="shared" ref="E139:AA139" si="142">SUM(E140:E142)</f>
        <v>0</v>
      </c>
      <c r="F139" s="106">
        <f t="shared" si="142"/>
        <v>0</v>
      </c>
      <c r="G139" s="106">
        <f t="shared" si="64"/>
        <v>0</v>
      </c>
      <c r="H139" s="106">
        <f t="shared" ref="H139" si="143">SUM(H140:H142)</f>
        <v>0</v>
      </c>
      <c r="I139" s="106">
        <f t="shared" si="142"/>
        <v>0</v>
      </c>
      <c r="J139" s="106">
        <f t="shared" si="65"/>
        <v>0</v>
      </c>
      <c r="K139" s="106">
        <f t="shared" ref="K139" si="144">SUM(K140:K142)</f>
        <v>0</v>
      </c>
      <c r="L139" s="106">
        <f t="shared" si="142"/>
        <v>0</v>
      </c>
      <c r="M139" s="106">
        <f t="shared" si="66"/>
        <v>0</v>
      </c>
      <c r="N139" s="106">
        <f t="shared" ref="N139" si="145">SUM(N140:N142)</f>
        <v>0</v>
      </c>
      <c r="O139" s="106">
        <f t="shared" si="142"/>
        <v>0</v>
      </c>
      <c r="P139" s="106">
        <f t="shared" si="67"/>
        <v>0</v>
      </c>
      <c r="Q139" s="106">
        <f t="shared" ref="Q139" si="146">SUM(Q140:Q142)</f>
        <v>13339</v>
      </c>
      <c r="R139" s="106">
        <f t="shared" si="142"/>
        <v>13339</v>
      </c>
      <c r="S139" s="106">
        <f t="shared" si="68"/>
        <v>0</v>
      </c>
      <c r="T139" s="106">
        <f t="shared" ref="T139" si="147">SUM(T140:T142)</f>
        <v>0</v>
      </c>
      <c r="U139" s="106">
        <f t="shared" si="142"/>
        <v>0</v>
      </c>
      <c r="V139" s="106">
        <f t="shared" si="69"/>
        <v>0</v>
      </c>
      <c r="W139" s="106">
        <f t="shared" ref="W139" si="148">SUM(W140:W142)</f>
        <v>0</v>
      </c>
      <c r="X139" s="106">
        <f t="shared" si="142"/>
        <v>0</v>
      </c>
      <c r="Y139" s="106">
        <f t="shared" si="70"/>
        <v>0</v>
      </c>
      <c r="Z139" s="106">
        <f t="shared" ref="Z139" si="149">SUM(Z140:Z142)</f>
        <v>0</v>
      </c>
      <c r="AA139" s="106">
        <f t="shared" si="142"/>
        <v>0</v>
      </c>
      <c r="AB139" s="106">
        <f t="shared" si="71"/>
        <v>0</v>
      </c>
    </row>
    <row r="140" spans="1:187" s="107" customFormat="1" ht="31.5" x14ac:dyDescent="0.25">
      <c r="A140" s="112" t="s">
        <v>220</v>
      </c>
      <c r="B140" s="113">
        <f t="shared" si="63"/>
        <v>10201</v>
      </c>
      <c r="C140" s="113">
        <f t="shared" si="63"/>
        <v>10201</v>
      </c>
      <c r="D140" s="113">
        <f t="shared" si="63"/>
        <v>0</v>
      </c>
      <c r="E140" s="113"/>
      <c r="F140" s="113"/>
      <c r="G140" s="113">
        <f t="shared" si="64"/>
        <v>0</v>
      </c>
      <c r="H140" s="113"/>
      <c r="I140" s="113"/>
      <c r="J140" s="113">
        <f t="shared" si="65"/>
        <v>0</v>
      </c>
      <c r="K140" s="113"/>
      <c r="L140" s="113"/>
      <c r="M140" s="113">
        <f t="shared" si="66"/>
        <v>0</v>
      </c>
      <c r="N140" s="113"/>
      <c r="O140" s="113"/>
      <c r="P140" s="113">
        <f t="shared" si="67"/>
        <v>0</v>
      </c>
      <c r="Q140" s="113">
        <v>10201</v>
      </c>
      <c r="R140" s="113">
        <v>10201</v>
      </c>
      <c r="S140" s="113">
        <f t="shared" si="68"/>
        <v>0</v>
      </c>
      <c r="T140" s="113"/>
      <c r="U140" s="113"/>
      <c r="V140" s="113">
        <f t="shared" si="69"/>
        <v>0</v>
      </c>
      <c r="W140" s="113"/>
      <c r="X140" s="113"/>
      <c r="Y140" s="113">
        <f t="shared" si="70"/>
        <v>0</v>
      </c>
      <c r="Z140" s="113"/>
      <c r="AA140" s="113"/>
      <c r="AB140" s="113">
        <f t="shared" si="71"/>
        <v>0</v>
      </c>
    </row>
    <row r="141" spans="1:187" s="107" customFormat="1" ht="31.5" x14ac:dyDescent="0.25">
      <c r="A141" s="112" t="s">
        <v>221</v>
      </c>
      <c r="B141" s="113">
        <f t="shared" si="63"/>
        <v>1836</v>
      </c>
      <c r="C141" s="113">
        <f t="shared" si="63"/>
        <v>1836</v>
      </c>
      <c r="D141" s="113">
        <f t="shared" si="63"/>
        <v>0</v>
      </c>
      <c r="E141" s="113"/>
      <c r="F141" s="113"/>
      <c r="G141" s="113">
        <f t="shared" si="64"/>
        <v>0</v>
      </c>
      <c r="H141" s="113"/>
      <c r="I141" s="113"/>
      <c r="J141" s="113">
        <f t="shared" si="65"/>
        <v>0</v>
      </c>
      <c r="K141" s="113"/>
      <c r="L141" s="113"/>
      <c r="M141" s="113">
        <f t="shared" si="66"/>
        <v>0</v>
      </c>
      <c r="N141" s="113"/>
      <c r="O141" s="113"/>
      <c r="P141" s="113">
        <f t="shared" si="67"/>
        <v>0</v>
      </c>
      <c r="Q141" s="113">
        <v>1836</v>
      </c>
      <c r="R141" s="113">
        <v>1836</v>
      </c>
      <c r="S141" s="113">
        <f t="shared" si="68"/>
        <v>0</v>
      </c>
      <c r="T141" s="113"/>
      <c r="U141" s="113"/>
      <c r="V141" s="113">
        <f t="shared" si="69"/>
        <v>0</v>
      </c>
      <c r="W141" s="113"/>
      <c r="X141" s="113"/>
      <c r="Y141" s="113">
        <f t="shared" si="70"/>
        <v>0</v>
      </c>
      <c r="Z141" s="113"/>
      <c r="AA141" s="113"/>
      <c r="AB141" s="113">
        <f t="shared" si="71"/>
        <v>0</v>
      </c>
    </row>
    <row r="142" spans="1:187" s="107" customFormat="1" ht="31.5" x14ac:dyDescent="0.25">
      <c r="A142" s="112" t="s">
        <v>222</v>
      </c>
      <c r="B142" s="113">
        <f t="shared" si="63"/>
        <v>1302</v>
      </c>
      <c r="C142" s="113">
        <f t="shared" si="63"/>
        <v>1302</v>
      </c>
      <c r="D142" s="113">
        <f t="shared" si="63"/>
        <v>0</v>
      </c>
      <c r="E142" s="113"/>
      <c r="F142" s="113"/>
      <c r="G142" s="113">
        <f t="shared" si="64"/>
        <v>0</v>
      </c>
      <c r="H142" s="113"/>
      <c r="I142" s="113"/>
      <c r="J142" s="113">
        <f t="shared" si="65"/>
        <v>0</v>
      </c>
      <c r="K142" s="113"/>
      <c r="L142" s="113"/>
      <c r="M142" s="113">
        <f t="shared" si="66"/>
        <v>0</v>
      </c>
      <c r="N142" s="113"/>
      <c r="O142" s="113"/>
      <c r="P142" s="113">
        <f t="shared" si="67"/>
        <v>0</v>
      </c>
      <c r="Q142" s="113">
        <v>1302</v>
      </c>
      <c r="R142" s="113">
        <v>1302</v>
      </c>
      <c r="S142" s="113">
        <f t="shared" si="68"/>
        <v>0</v>
      </c>
      <c r="T142" s="113"/>
      <c r="U142" s="113"/>
      <c r="V142" s="113">
        <f t="shared" si="69"/>
        <v>0</v>
      </c>
      <c r="W142" s="113"/>
      <c r="X142" s="113"/>
      <c r="Y142" s="113">
        <f t="shared" si="70"/>
        <v>0</v>
      </c>
      <c r="Z142" s="113"/>
      <c r="AA142" s="113"/>
      <c r="AB142" s="113">
        <f t="shared" si="71"/>
        <v>0</v>
      </c>
    </row>
    <row r="143" spans="1:187" s="107" customFormat="1" ht="31.5" x14ac:dyDescent="0.25">
      <c r="A143" s="105" t="s">
        <v>179</v>
      </c>
      <c r="B143" s="106">
        <f t="shared" si="63"/>
        <v>25218</v>
      </c>
      <c r="C143" s="106">
        <f t="shared" si="63"/>
        <v>92634</v>
      </c>
      <c r="D143" s="106">
        <f t="shared" si="63"/>
        <v>67416</v>
      </c>
      <c r="E143" s="106">
        <f t="shared" ref="E143:AA143" si="150">SUM(E144:E146)</f>
        <v>0</v>
      </c>
      <c r="F143" s="106">
        <f t="shared" si="150"/>
        <v>0</v>
      </c>
      <c r="G143" s="106">
        <f t="shared" si="64"/>
        <v>0</v>
      </c>
      <c r="H143" s="106">
        <f t="shared" ref="H143" si="151">SUM(H144:H146)</f>
        <v>0</v>
      </c>
      <c r="I143" s="106">
        <f t="shared" si="150"/>
        <v>0</v>
      </c>
      <c r="J143" s="106">
        <f t="shared" si="65"/>
        <v>0</v>
      </c>
      <c r="K143" s="106">
        <f t="shared" ref="K143" si="152">SUM(K144:K146)</f>
        <v>0</v>
      </c>
      <c r="L143" s="106">
        <f t="shared" si="150"/>
        <v>5342</v>
      </c>
      <c r="M143" s="106">
        <f t="shared" si="66"/>
        <v>5342</v>
      </c>
      <c r="N143" s="106">
        <f t="shared" ref="N143" si="153">SUM(N144:N146)</f>
        <v>0</v>
      </c>
      <c r="O143" s="106">
        <f t="shared" si="150"/>
        <v>0</v>
      </c>
      <c r="P143" s="106">
        <f t="shared" si="67"/>
        <v>0</v>
      </c>
      <c r="Q143" s="106">
        <f t="shared" ref="Q143" si="154">SUM(Q144:Q146)</f>
        <v>25218</v>
      </c>
      <c r="R143" s="106">
        <f t="shared" si="150"/>
        <v>87292</v>
      </c>
      <c r="S143" s="106">
        <f t="shared" si="68"/>
        <v>62074</v>
      </c>
      <c r="T143" s="106">
        <f t="shared" ref="T143" si="155">SUM(T144:T146)</f>
        <v>0</v>
      </c>
      <c r="U143" s="106">
        <f t="shared" si="150"/>
        <v>0</v>
      </c>
      <c r="V143" s="106">
        <f t="shared" si="69"/>
        <v>0</v>
      </c>
      <c r="W143" s="106">
        <f t="shared" ref="W143" si="156">SUM(W144:W146)</f>
        <v>0</v>
      </c>
      <c r="X143" s="106">
        <f t="shared" si="150"/>
        <v>0</v>
      </c>
      <c r="Y143" s="106">
        <f t="shared" si="70"/>
        <v>0</v>
      </c>
      <c r="Z143" s="106">
        <f t="shared" ref="Z143" si="157">SUM(Z144:Z146)</f>
        <v>0</v>
      </c>
      <c r="AA143" s="106">
        <f t="shared" si="150"/>
        <v>0</v>
      </c>
      <c r="AB143" s="106">
        <f t="shared" si="71"/>
        <v>0</v>
      </c>
    </row>
    <row r="144" spans="1:187" s="107" customFormat="1" ht="47.25" x14ac:dyDescent="0.25">
      <c r="A144" s="112" t="s">
        <v>223</v>
      </c>
      <c r="B144" s="113">
        <f t="shared" si="63"/>
        <v>12272</v>
      </c>
      <c r="C144" s="113">
        <f t="shared" si="63"/>
        <v>79688</v>
      </c>
      <c r="D144" s="113">
        <f t="shared" si="63"/>
        <v>67416</v>
      </c>
      <c r="E144" s="113">
        <v>0</v>
      </c>
      <c r="F144" s="113">
        <v>0</v>
      </c>
      <c r="G144" s="113">
        <f t="shared" si="64"/>
        <v>0</v>
      </c>
      <c r="H144" s="113"/>
      <c r="I144" s="113"/>
      <c r="J144" s="113">
        <f t="shared" si="65"/>
        <v>0</v>
      </c>
      <c r="K144" s="113">
        <v>0</v>
      </c>
      <c r="L144" s="113">
        <v>5342</v>
      </c>
      <c r="M144" s="113">
        <f t="shared" si="66"/>
        <v>5342</v>
      </c>
      <c r="N144" s="113"/>
      <c r="O144" s="113"/>
      <c r="P144" s="113">
        <f t="shared" si="67"/>
        <v>0</v>
      </c>
      <c r="Q144" s="113">
        <f>2122+1596+3531+3336+1687</f>
        <v>12272</v>
      </c>
      <c r="R144" s="113">
        <f>2122+1596+3531+3336+1687+13035+15991+14275+13062+11053-5342</f>
        <v>74346</v>
      </c>
      <c r="S144" s="113">
        <f t="shared" si="68"/>
        <v>62074</v>
      </c>
      <c r="T144" s="113"/>
      <c r="U144" s="113"/>
      <c r="V144" s="113">
        <f t="shared" si="69"/>
        <v>0</v>
      </c>
      <c r="W144" s="113"/>
      <c r="X144" s="113"/>
      <c r="Y144" s="113">
        <f t="shared" si="70"/>
        <v>0</v>
      </c>
      <c r="Z144" s="113"/>
      <c r="AA144" s="113"/>
      <c r="AB144" s="113">
        <f t="shared" si="71"/>
        <v>0</v>
      </c>
    </row>
    <row r="145" spans="1:187" s="107" customFormat="1" ht="31.5" x14ac:dyDescent="0.25">
      <c r="A145" s="112" t="s">
        <v>224</v>
      </c>
      <c r="B145" s="113">
        <f t="shared" si="63"/>
        <v>3905</v>
      </c>
      <c r="C145" s="113">
        <f t="shared" si="63"/>
        <v>3905</v>
      </c>
      <c r="D145" s="113">
        <f t="shared" si="63"/>
        <v>0</v>
      </c>
      <c r="E145" s="113"/>
      <c r="F145" s="113"/>
      <c r="G145" s="113">
        <f t="shared" si="64"/>
        <v>0</v>
      </c>
      <c r="H145" s="113"/>
      <c r="I145" s="113"/>
      <c r="J145" s="113">
        <f t="shared" si="65"/>
        <v>0</v>
      </c>
      <c r="K145" s="113"/>
      <c r="L145" s="113"/>
      <c r="M145" s="113">
        <f t="shared" si="66"/>
        <v>0</v>
      </c>
      <c r="N145" s="113"/>
      <c r="O145" s="113"/>
      <c r="P145" s="113">
        <f t="shared" si="67"/>
        <v>0</v>
      </c>
      <c r="Q145" s="113">
        <v>3905</v>
      </c>
      <c r="R145" s="113">
        <v>3905</v>
      </c>
      <c r="S145" s="113">
        <f t="shared" si="68"/>
        <v>0</v>
      </c>
      <c r="T145" s="113"/>
      <c r="U145" s="113"/>
      <c r="V145" s="113">
        <f t="shared" si="69"/>
        <v>0</v>
      </c>
      <c r="W145" s="113"/>
      <c r="X145" s="113"/>
      <c r="Y145" s="113">
        <f t="shared" si="70"/>
        <v>0</v>
      </c>
      <c r="Z145" s="113"/>
      <c r="AA145" s="113"/>
      <c r="AB145" s="113">
        <f t="shared" si="71"/>
        <v>0</v>
      </c>
    </row>
    <row r="146" spans="1:187" s="107" customFormat="1" x14ac:dyDescent="0.25">
      <c r="A146" s="112" t="s">
        <v>225</v>
      </c>
      <c r="B146" s="113">
        <f t="shared" si="63"/>
        <v>9041</v>
      </c>
      <c r="C146" s="113">
        <f t="shared" si="63"/>
        <v>9041</v>
      </c>
      <c r="D146" s="113">
        <f t="shared" si="63"/>
        <v>0</v>
      </c>
      <c r="E146" s="113"/>
      <c r="F146" s="113"/>
      <c r="G146" s="113">
        <f t="shared" si="64"/>
        <v>0</v>
      </c>
      <c r="H146" s="113"/>
      <c r="I146" s="113"/>
      <c r="J146" s="113">
        <f t="shared" si="65"/>
        <v>0</v>
      </c>
      <c r="K146" s="113"/>
      <c r="L146" s="113"/>
      <c r="M146" s="113">
        <f t="shared" si="66"/>
        <v>0</v>
      </c>
      <c r="N146" s="113"/>
      <c r="O146" s="113"/>
      <c r="P146" s="113">
        <f t="shared" si="67"/>
        <v>0</v>
      </c>
      <c r="Q146" s="113">
        <f>11170-2129</f>
        <v>9041</v>
      </c>
      <c r="R146" s="113">
        <f>11170-2129</f>
        <v>9041</v>
      </c>
      <c r="S146" s="113">
        <f t="shared" si="68"/>
        <v>0</v>
      </c>
      <c r="T146" s="113"/>
      <c r="U146" s="113"/>
      <c r="V146" s="113">
        <f t="shared" si="69"/>
        <v>0</v>
      </c>
      <c r="W146" s="113"/>
      <c r="X146" s="113"/>
      <c r="Y146" s="113">
        <f t="shared" si="70"/>
        <v>0</v>
      </c>
      <c r="Z146" s="113"/>
      <c r="AA146" s="113"/>
      <c r="AB146" s="113">
        <f t="shared" si="71"/>
        <v>0</v>
      </c>
    </row>
    <row r="147" spans="1:187" s="107" customFormat="1" x14ac:dyDescent="0.25">
      <c r="A147" s="105" t="s">
        <v>214</v>
      </c>
      <c r="B147" s="106">
        <f t="shared" si="63"/>
        <v>64933</v>
      </c>
      <c r="C147" s="106">
        <f t="shared" si="63"/>
        <v>64933</v>
      </c>
      <c r="D147" s="106">
        <f t="shared" si="63"/>
        <v>0</v>
      </c>
      <c r="E147" s="106">
        <f t="shared" ref="E147" si="158">SUM(E148:E153)</f>
        <v>0</v>
      </c>
      <c r="F147" s="106">
        <f t="shared" ref="F147:AA147" si="159">SUM(F148:F153)</f>
        <v>0</v>
      </c>
      <c r="G147" s="106">
        <f t="shared" si="64"/>
        <v>0</v>
      </c>
      <c r="H147" s="106">
        <f t="shared" ref="H147" si="160">SUM(H148:H153)</f>
        <v>0</v>
      </c>
      <c r="I147" s="106">
        <f t="shared" si="159"/>
        <v>0</v>
      </c>
      <c r="J147" s="106">
        <f t="shared" si="65"/>
        <v>0</v>
      </c>
      <c r="K147" s="106">
        <f t="shared" ref="K147" si="161">SUM(K148:K153)</f>
        <v>0</v>
      </c>
      <c r="L147" s="106">
        <f t="shared" si="159"/>
        <v>0</v>
      </c>
      <c r="M147" s="106">
        <f t="shared" si="66"/>
        <v>0</v>
      </c>
      <c r="N147" s="106">
        <f t="shared" ref="N147" si="162">SUM(N148:N153)</f>
        <v>0</v>
      </c>
      <c r="O147" s="106">
        <f t="shared" si="159"/>
        <v>0</v>
      </c>
      <c r="P147" s="106">
        <f t="shared" si="67"/>
        <v>0</v>
      </c>
      <c r="Q147" s="106">
        <f t="shared" ref="Q147" si="163">SUM(Q148:Q153)</f>
        <v>64933</v>
      </c>
      <c r="R147" s="106">
        <f t="shared" si="159"/>
        <v>64933</v>
      </c>
      <c r="S147" s="106">
        <f t="shared" si="68"/>
        <v>0</v>
      </c>
      <c r="T147" s="106">
        <f t="shared" ref="T147" si="164">SUM(T148:T153)</f>
        <v>0</v>
      </c>
      <c r="U147" s="106">
        <f t="shared" si="159"/>
        <v>0</v>
      </c>
      <c r="V147" s="106">
        <f t="shared" si="69"/>
        <v>0</v>
      </c>
      <c r="W147" s="106">
        <f t="shared" ref="W147" si="165">SUM(W148:W153)</f>
        <v>0</v>
      </c>
      <c r="X147" s="106">
        <f t="shared" si="159"/>
        <v>0</v>
      </c>
      <c r="Y147" s="106">
        <f t="shared" si="70"/>
        <v>0</v>
      </c>
      <c r="Z147" s="106">
        <f t="shared" ref="Z147" si="166">SUM(Z148:Z153)</f>
        <v>0</v>
      </c>
      <c r="AA147" s="106">
        <f t="shared" si="159"/>
        <v>0</v>
      </c>
      <c r="AB147" s="106">
        <f t="shared" si="71"/>
        <v>0</v>
      </c>
      <c r="AC147" s="104"/>
      <c r="AD147" s="104"/>
      <c r="AE147" s="104"/>
      <c r="AF147" s="104"/>
      <c r="AG147" s="104"/>
      <c r="AH147" s="104"/>
      <c r="AI147" s="104"/>
      <c r="AJ147" s="104"/>
      <c r="AK147" s="104"/>
      <c r="AL147" s="104"/>
      <c r="AM147" s="104"/>
      <c r="AN147" s="104"/>
      <c r="AO147" s="104"/>
      <c r="AP147" s="104"/>
      <c r="AQ147" s="104"/>
      <c r="AR147" s="104"/>
      <c r="AS147" s="104"/>
      <c r="AT147" s="104"/>
      <c r="AU147" s="104"/>
      <c r="AV147" s="104"/>
      <c r="AW147" s="104"/>
      <c r="AX147" s="104"/>
      <c r="AY147" s="104"/>
      <c r="AZ147" s="104"/>
      <c r="BA147" s="104"/>
      <c r="BB147" s="104"/>
      <c r="BC147" s="104"/>
      <c r="BD147" s="104"/>
      <c r="BE147" s="104"/>
      <c r="BF147" s="104"/>
      <c r="BG147" s="104"/>
      <c r="BH147" s="104"/>
      <c r="BI147" s="104"/>
      <c r="BJ147" s="104"/>
      <c r="BK147" s="104"/>
      <c r="BL147" s="104"/>
      <c r="BM147" s="104"/>
      <c r="BN147" s="104"/>
      <c r="BO147" s="104"/>
      <c r="BP147" s="104"/>
      <c r="BQ147" s="104"/>
      <c r="BR147" s="104"/>
      <c r="BS147" s="104"/>
      <c r="BT147" s="104"/>
      <c r="BU147" s="104"/>
      <c r="BV147" s="104"/>
      <c r="BW147" s="104"/>
      <c r="BX147" s="104"/>
      <c r="BY147" s="104"/>
      <c r="BZ147" s="104"/>
      <c r="CA147" s="104"/>
      <c r="CB147" s="104"/>
      <c r="CC147" s="104"/>
      <c r="CD147" s="104"/>
      <c r="CE147" s="104"/>
      <c r="CF147" s="104"/>
      <c r="CG147" s="104"/>
      <c r="CH147" s="104"/>
      <c r="CI147" s="104"/>
      <c r="CJ147" s="104"/>
      <c r="CK147" s="104"/>
      <c r="CL147" s="104"/>
      <c r="CM147" s="104"/>
      <c r="CN147" s="104"/>
      <c r="CO147" s="104"/>
      <c r="CP147" s="104"/>
      <c r="CQ147" s="104"/>
      <c r="CR147" s="104"/>
      <c r="CS147" s="104"/>
      <c r="CT147" s="104"/>
      <c r="CU147" s="104"/>
      <c r="CV147" s="104"/>
      <c r="CW147" s="104"/>
      <c r="CX147" s="104"/>
      <c r="CY147" s="104"/>
      <c r="CZ147" s="104"/>
      <c r="DA147" s="104"/>
      <c r="DB147" s="104"/>
      <c r="DC147" s="104"/>
      <c r="DD147" s="104"/>
      <c r="DE147" s="104"/>
      <c r="DF147" s="104"/>
      <c r="DG147" s="104"/>
      <c r="DH147" s="104"/>
      <c r="DI147" s="104"/>
      <c r="DJ147" s="104"/>
      <c r="DK147" s="104"/>
      <c r="DL147" s="104"/>
      <c r="DM147" s="104"/>
      <c r="DN147" s="104"/>
      <c r="DO147" s="104"/>
      <c r="DP147" s="104"/>
      <c r="DQ147" s="104"/>
      <c r="DR147" s="104"/>
      <c r="DS147" s="104"/>
      <c r="DT147" s="104"/>
      <c r="DU147" s="104"/>
      <c r="DV147" s="104"/>
      <c r="DW147" s="104"/>
      <c r="DX147" s="104"/>
      <c r="DY147" s="104"/>
      <c r="DZ147" s="104"/>
      <c r="EA147" s="104"/>
      <c r="EB147" s="104"/>
      <c r="EC147" s="104"/>
      <c r="ED147" s="104"/>
      <c r="EE147" s="104"/>
      <c r="EF147" s="104"/>
      <c r="EG147" s="104"/>
      <c r="EH147" s="104"/>
      <c r="EI147" s="104"/>
      <c r="EJ147" s="104"/>
      <c r="EK147" s="104"/>
      <c r="EL147" s="104"/>
      <c r="EM147" s="104"/>
      <c r="EN147" s="104"/>
      <c r="EO147" s="104"/>
      <c r="EP147" s="104"/>
      <c r="EQ147" s="104"/>
      <c r="ER147" s="104"/>
      <c r="ES147" s="104"/>
      <c r="ET147" s="104"/>
      <c r="EU147" s="104"/>
      <c r="EV147" s="104"/>
      <c r="EW147" s="104"/>
      <c r="EX147" s="104"/>
      <c r="EY147" s="104"/>
      <c r="EZ147" s="104"/>
      <c r="FA147" s="104"/>
      <c r="FB147" s="104"/>
      <c r="FC147" s="104"/>
      <c r="FD147" s="104"/>
      <c r="FE147" s="104"/>
      <c r="FF147" s="104"/>
      <c r="FG147" s="104"/>
      <c r="FH147" s="104"/>
      <c r="FI147" s="104"/>
      <c r="FJ147" s="104"/>
      <c r="FK147" s="104"/>
      <c r="FL147" s="104"/>
      <c r="FM147" s="104"/>
      <c r="FN147" s="104"/>
      <c r="FO147" s="104"/>
      <c r="FP147" s="104"/>
      <c r="FQ147" s="104"/>
      <c r="FR147" s="104"/>
      <c r="FS147" s="104"/>
      <c r="FT147" s="104"/>
      <c r="FU147" s="104"/>
      <c r="FV147" s="104"/>
      <c r="FW147" s="104"/>
      <c r="FX147" s="104"/>
      <c r="FY147" s="104"/>
      <c r="FZ147" s="104"/>
      <c r="GA147" s="104"/>
      <c r="GB147" s="104"/>
      <c r="GC147" s="104"/>
      <c r="GD147" s="104"/>
      <c r="GE147" s="104"/>
    </row>
    <row r="148" spans="1:187" s="107" customFormat="1" x14ac:dyDescent="0.25">
      <c r="A148" s="112" t="s">
        <v>226</v>
      </c>
      <c r="B148" s="113">
        <f t="shared" si="63"/>
        <v>5848</v>
      </c>
      <c r="C148" s="113">
        <f t="shared" si="63"/>
        <v>5848</v>
      </c>
      <c r="D148" s="113">
        <f t="shared" si="63"/>
        <v>0</v>
      </c>
      <c r="E148" s="113"/>
      <c r="F148" s="113"/>
      <c r="G148" s="113">
        <f t="shared" si="64"/>
        <v>0</v>
      </c>
      <c r="H148" s="113"/>
      <c r="I148" s="113"/>
      <c r="J148" s="113">
        <f t="shared" si="65"/>
        <v>0</v>
      </c>
      <c r="K148" s="113"/>
      <c r="L148" s="113"/>
      <c r="M148" s="113">
        <f t="shared" si="66"/>
        <v>0</v>
      </c>
      <c r="N148" s="113"/>
      <c r="O148" s="113"/>
      <c r="P148" s="113">
        <f t="shared" si="67"/>
        <v>0</v>
      </c>
      <c r="Q148" s="113">
        <f>7366-1518</f>
        <v>5848</v>
      </c>
      <c r="R148" s="113">
        <f>7366-1518</f>
        <v>5848</v>
      </c>
      <c r="S148" s="113">
        <f t="shared" si="68"/>
        <v>0</v>
      </c>
      <c r="T148" s="113"/>
      <c r="U148" s="113"/>
      <c r="V148" s="113">
        <f t="shared" si="69"/>
        <v>0</v>
      </c>
      <c r="W148" s="113"/>
      <c r="X148" s="113"/>
      <c r="Y148" s="113">
        <f t="shared" si="70"/>
        <v>0</v>
      </c>
      <c r="Z148" s="113"/>
      <c r="AA148" s="113"/>
      <c r="AB148" s="113">
        <f t="shared" si="71"/>
        <v>0</v>
      </c>
    </row>
    <row r="149" spans="1:187" s="107" customFormat="1" ht="31.5" x14ac:dyDescent="0.25">
      <c r="A149" s="112" t="s">
        <v>227</v>
      </c>
      <c r="B149" s="113">
        <f t="shared" si="63"/>
        <v>28316</v>
      </c>
      <c r="C149" s="113">
        <f t="shared" si="63"/>
        <v>28316</v>
      </c>
      <c r="D149" s="113">
        <f t="shared" si="63"/>
        <v>0</v>
      </c>
      <c r="E149" s="113"/>
      <c r="F149" s="113"/>
      <c r="G149" s="113">
        <f t="shared" si="64"/>
        <v>0</v>
      </c>
      <c r="H149" s="113"/>
      <c r="I149" s="113"/>
      <c r="J149" s="113">
        <f t="shared" si="65"/>
        <v>0</v>
      </c>
      <c r="K149" s="113"/>
      <c r="L149" s="113"/>
      <c r="M149" s="113">
        <f t="shared" si="66"/>
        <v>0</v>
      </c>
      <c r="N149" s="113"/>
      <c r="O149" s="113"/>
      <c r="P149" s="113">
        <f t="shared" si="67"/>
        <v>0</v>
      </c>
      <c r="Q149" s="113">
        <v>28316</v>
      </c>
      <c r="R149" s="113">
        <v>28316</v>
      </c>
      <c r="S149" s="113">
        <f t="shared" si="68"/>
        <v>0</v>
      </c>
      <c r="T149" s="113"/>
      <c r="U149" s="113"/>
      <c r="V149" s="113">
        <f t="shared" si="69"/>
        <v>0</v>
      </c>
      <c r="W149" s="113"/>
      <c r="X149" s="113"/>
      <c r="Y149" s="113">
        <f t="shared" si="70"/>
        <v>0</v>
      </c>
      <c r="Z149" s="113"/>
      <c r="AA149" s="113"/>
      <c r="AB149" s="113">
        <f t="shared" si="71"/>
        <v>0</v>
      </c>
    </row>
    <row r="150" spans="1:187" s="107" customFormat="1" ht="31.5" x14ac:dyDescent="0.25">
      <c r="A150" s="112" t="s">
        <v>228</v>
      </c>
      <c r="B150" s="113">
        <f t="shared" si="63"/>
        <v>10006</v>
      </c>
      <c r="C150" s="113">
        <f t="shared" si="63"/>
        <v>10006</v>
      </c>
      <c r="D150" s="113">
        <f t="shared" si="63"/>
        <v>0</v>
      </c>
      <c r="E150" s="113"/>
      <c r="F150" s="113"/>
      <c r="G150" s="113">
        <f t="shared" si="64"/>
        <v>0</v>
      </c>
      <c r="H150" s="113"/>
      <c r="I150" s="113"/>
      <c r="J150" s="113">
        <f t="shared" si="65"/>
        <v>0</v>
      </c>
      <c r="K150" s="113"/>
      <c r="L150" s="113"/>
      <c r="M150" s="113">
        <f t="shared" si="66"/>
        <v>0</v>
      </c>
      <c r="N150" s="113"/>
      <c r="O150" s="113"/>
      <c r="P150" s="113">
        <f t="shared" si="67"/>
        <v>0</v>
      </c>
      <c r="Q150" s="113">
        <v>10006</v>
      </c>
      <c r="R150" s="113">
        <v>10006</v>
      </c>
      <c r="S150" s="113">
        <f t="shared" si="68"/>
        <v>0</v>
      </c>
      <c r="T150" s="113"/>
      <c r="U150" s="113"/>
      <c r="V150" s="113">
        <f t="shared" si="69"/>
        <v>0</v>
      </c>
      <c r="W150" s="113"/>
      <c r="X150" s="113"/>
      <c r="Y150" s="113">
        <f t="shared" si="70"/>
        <v>0</v>
      </c>
      <c r="Z150" s="113"/>
      <c r="AA150" s="113"/>
      <c r="AB150" s="113">
        <f t="shared" si="71"/>
        <v>0</v>
      </c>
    </row>
    <row r="151" spans="1:187" s="107" customFormat="1" ht="31.5" x14ac:dyDescent="0.25">
      <c r="A151" s="112" t="s">
        <v>229</v>
      </c>
      <c r="B151" s="113">
        <f t="shared" si="63"/>
        <v>4594</v>
      </c>
      <c r="C151" s="113">
        <f t="shared" si="63"/>
        <v>4594</v>
      </c>
      <c r="D151" s="113">
        <f t="shared" si="63"/>
        <v>0</v>
      </c>
      <c r="E151" s="113"/>
      <c r="F151" s="113"/>
      <c r="G151" s="113">
        <f t="shared" si="64"/>
        <v>0</v>
      </c>
      <c r="H151" s="113"/>
      <c r="I151" s="113"/>
      <c r="J151" s="113">
        <f t="shared" si="65"/>
        <v>0</v>
      </c>
      <c r="K151" s="113"/>
      <c r="L151" s="113"/>
      <c r="M151" s="113">
        <f t="shared" si="66"/>
        <v>0</v>
      </c>
      <c r="N151" s="113"/>
      <c r="O151" s="113"/>
      <c r="P151" s="113">
        <f t="shared" si="67"/>
        <v>0</v>
      </c>
      <c r="Q151" s="113">
        <v>4594</v>
      </c>
      <c r="R151" s="113">
        <v>4594</v>
      </c>
      <c r="S151" s="113">
        <f t="shared" si="68"/>
        <v>0</v>
      </c>
      <c r="T151" s="113"/>
      <c r="U151" s="113"/>
      <c r="V151" s="113">
        <f t="shared" si="69"/>
        <v>0</v>
      </c>
      <c r="W151" s="113"/>
      <c r="X151" s="113"/>
      <c r="Y151" s="113">
        <f t="shared" si="70"/>
        <v>0</v>
      </c>
      <c r="Z151" s="113"/>
      <c r="AA151" s="113"/>
      <c r="AB151" s="113">
        <f t="shared" si="71"/>
        <v>0</v>
      </c>
    </row>
    <row r="152" spans="1:187" s="107" customFormat="1" ht="31.5" x14ac:dyDescent="0.25">
      <c r="A152" s="112" t="s">
        <v>230</v>
      </c>
      <c r="B152" s="113">
        <f t="shared" si="63"/>
        <v>10006</v>
      </c>
      <c r="C152" s="113">
        <f t="shared" si="63"/>
        <v>10006</v>
      </c>
      <c r="D152" s="113">
        <f t="shared" si="63"/>
        <v>0</v>
      </c>
      <c r="E152" s="113"/>
      <c r="F152" s="113"/>
      <c r="G152" s="113">
        <f t="shared" si="64"/>
        <v>0</v>
      </c>
      <c r="H152" s="113"/>
      <c r="I152" s="113"/>
      <c r="J152" s="113">
        <f t="shared" si="65"/>
        <v>0</v>
      </c>
      <c r="K152" s="113"/>
      <c r="L152" s="113"/>
      <c r="M152" s="113">
        <f t="shared" si="66"/>
        <v>0</v>
      </c>
      <c r="N152" s="113"/>
      <c r="O152" s="113"/>
      <c r="P152" s="113">
        <f t="shared" si="67"/>
        <v>0</v>
      </c>
      <c r="Q152" s="113">
        <v>10006</v>
      </c>
      <c r="R152" s="113">
        <v>10006</v>
      </c>
      <c r="S152" s="113">
        <f t="shared" si="68"/>
        <v>0</v>
      </c>
      <c r="T152" s="113"/>
      <c r="U152" s="113"/>
      <c r="V152" s="113">
        <f t="shared" si="69"/>
        <v>0</v>
      </c>
      <c r="W152" s="113"/>
      <c r="X152" s="113"/>
      <c r="Y152" s="113">
        <f t="shared" si="70"/>
        <v>0</v>
      </c>
      <c r="Z152" s="113"/>
      <c r="AA152" s="113"/>
      <c r="AB152" s="113">
        <f t="shared" si="71"/>
        <v>0</v>
      </c>
    </row>
    <row r="153" spans="1:187" s="107" customFormat="1" ht="31.5" x14ac:dyDescent="0.25">
      <c r="A153" s="112" t="s">
        <v>231</v>
      </c>
      <c r="B153" s="113">
        <f t="shared" si="63"/>
        <v>6163</v>
      </c>
      <c r="C153" s="113">
        <f t="shared" si="63"/>
        <v>6163</v>
      </c>
      <c r="D153" s="113">
        <f t="shared" si="63"/>
        <v>0</v>
      </c>
      <c r="E153" s="113"/>
      <c r="F153" s="113"/>
      <c r="G153" s="113">
        <f t="shared" si="64"/>
        <v>0</v>
      </c>
      <c r="H153" s="113"/>
      <c r="I153" s="113"/>
      <c r="J153" s="113">
        <f t="shared" si="65"/>
        <v>0</v>
      </c>
      <c r="K153" s="113"/>
      <c r="L153" s="113"/>
      <c r="M153" s="113">
        <f t="shared" si="66"/>
        <v>0</v>
      </c>
      <c r="N153" s="113"/>
      <c r="O153" s="113"/>
      <c r="P153" s="113">
        <f t="shared" si="67"/>
        <v>0</v>
      </c>
      <c r="Q153" s="113">
        <v>6163</v>
      </c>
      <c r="R153" s="113">
        <v>6163</v>
      </c>
      <c r="S153" s="113">
        <f t="shared" si="68"/>
        <v>0</v>
      </c>
      <c r="T153" s="113"/>
      <c r="U153" s="113"/>
      <c r="V153" s="113">
        <f t="shared" si="69"/>
        <v>0</v>
      </c>
      <c r="W153" s="113"/>
      <c r="X153" s="113"/>
      <c r="Y153" s="113">
        <f t="shared" si="70"/>
        <v>0</v>
      </c>
      <c r="Z153" s="113"/>
      <c r="AA153" s="113"/>
      <c r="AB153" s="113">
        <f t="shared" si="71"/>
        <v>0</v>
      </c>
    </row>
    <row r="154" spans="1:187" s="107" customFormat="1" ht="31.5" x14ac:dyDescent="0.25">
      <c r="A154" s="105" t="s">
        <v>141</v>
      </c>
      <c r="B154" s="106">
        <f t="shared" si="63"/>
        <v>497547</v>
      </c>
      <c r="C154" s="106">
        <f t="shared" si="63"/>
        <v>526645</v>
      </c>
      <c r="D154" s="106">
        <f t="shared" si="63"/>
        <v>29098</v>
      </c>
      <c r="E154" s="106">
        <f t="shared" ref="E154:AB154" si="167">SUM(E155,E166,E183,E187,E194)</f>
        <v>0</v>
      </c>
      <c r="F154" s="106">
        <f t="shared" si="167"/>
        <v>0</v>
      </c>
      <c r="G154" s="106">
        <f t="shared" si="167"/>
        <v>0</v>
      </c>
      <c r="H154" s="106">
        <f t="shared" si="167"/>
        <v>0</v>
      </c>
      <c r="I154" s="106">
        <f t="shared" si="167"/>
        <v>0</v>
      </c>
      <c r="J154" s="106">
        <f t="shared" si="167"/>
        <v>0</v>
      </c>
      <c r="K154" s="106">
        <f t="shared" si="167"/>
        <v>0</v>
      </c>
      <c r="L154" s="106">
        <f t="shared" si="167"/>
        <v>0</v>
      </c>
      <c r="M154" s="106">
        <f t="shared" si="167"/>
        <v>0</v>
      </c>
      <c r="N154" s="106">
        <f t="shared" si="167"/>
        <v>250201</v>
      </c>
      <c r="O154" s="106">
        <f t="shared" si="167"/>
        <v>250201</v>
      </c>
      <c r="P154" s="106">
        <f t="shared" si="167"/>
        <v>0</v>
      </c>
      <c r="Q154" s="106">
        <f t="shared" si="167"/>
        <v>247346</v>
      </c>
      <c r="R154" s="106">
        <f t="shared" si="167"/>
        <v>274178</v>
      </c>
      <c r="S154" s="106">
        <f t="shared" si="167"/>
        <v>26832</v>
      </c>
      <c r="T154" s="106">
        <f t="shared" si="167"/>
        <v>0</v>
      </c>
      <c r="U154" s="106">
        <f t="shared" si="167"/>
        <v>0</v>
      </c>
      <c r="V154" s="106">
        <f t="shared" si="167"/>
        <v>0</v>
      </c>
      <c r="W154" s="106">
        <f t="shared" si="167"/>
        <v>0</v>
      </c>
      <c r="X154" s="106">
        <f t="shared" si="167"/>
        <v>2266</v>
      </c>
      <c r="Y154" s="106">
        <f t="shared" si="167"/>
        <v>2266</v>
      </c>
      <c r="Z154" s="106">
        <f t="shared" si="167"/>
        <v>0</v>
      </c>
      <c r="AA154" s="106">
        <f t="shared" si="167"/>
        <v>0</v>
      </c>
      <c r="AB154" s="106">
        <f t="shared" si="167"/>
        <v>0</v>
      </c>
    </row>
    <row r="155" spans="1:187" s="107" customFormat="1" x14ac:dyDescent="0.25">
      <c r="A155" s="105" t="s">
        <v>173</v>
      </c>
      <c r="B155" s="106">
        <f t="shared" ref="B155:D229" si="168">E155+H155+K155+N155+Q155+T155+W155+Z155</f>
        <v>121469</v>
      </c>
      <c r="C155" s="106">
        <f t="shared" si="168"/>
        <v>121469</v>
      </c>
      <c r="D155" s="106">
        <f t="shared" si="168"/>
        <v>0</v>
      </c>
      <c r="E155" s="106">
        <f>SUM(E156:E165)</f>
        <v>0</v>
      </c>
      <c r="F155" s="106">
        <f>SUM(F156:F165)</f>
        <v>0</v>
      </c>
      <c r="G155" s="106">
        <f t="shared" si="64"/>
        <v>0</v>
      </c>
      <c r="H155" s="106">
        <f>SUM(H156:H165)</f>
        <v>0</v>
      </c>
      <c r="I155" s="106">
        <f>SUM(I156:I165)</f>
        <v>0</v>
      </c>
      <c r="J155" s="106">
        <f t="shared" si="65"/>
        <v>0</v>
      </c>
      <c r="K155" s="106">
        <f>SUM(K156:K165)</f>
        <v>0</v>
      </c>
      <c r="L155" s="106">
        <f>SUM(L156:L165)</f>
        <v>0</v>
      </c>
      <c r="M155" s="106">
        <f t="shared" si="66"/>
        <v>0</v>
      </c>
      <c r="N155" s="106">
        <f>SUM(N156:N165)</f>
        <v>102471</v>
      </c>
      <c r="O155" s="106">
        <f>SUM(O156:O165)</f>
        <v>102471</v>
      </c>
      <c r="P155" s="106">
        <f t="shared" si="67"/>
        <v>0</v>
      </c>
      <c r="Q155" s="106">
        <f>SUM(Q156:Q165)</f>
        <v>18998</v>
      </c>
      <c r="R155" s="106">
        <f>SUM(R156:R165)</f>
        <v>18998</v>
      </c>
      <c r="S155" s="106">
        <f t="shared" si="68"/>
        <v>0</v>
      </c>
      <c r="T155" s="106">
        <f>SUM(T156:T165)</f>
        <v>0</v>
      </c>
      <c r="U155" s="106">
        <f>SUM(U156:U165)</f>
        <v>0</v>
      </c>
      <c r="V155" s="106">
        <f t="shared" si="69"/>
        <v>0</v>
      </c>
      <c r="W155" s="106">
        <f>SUM(W156:W165)</f>
        <v>0</v>
      </c>
      <c r="X155" s="106">
        <f>SUM(X156:X165)</f>
        <v>0</v>
      </c>
      <c r="Y155" s="106">
        <f t="shared" si="70"/>
        <v>0</v>
      </c>
      <c r="Z155" s="106">
        <f>SUM(Z156:Z165)</f>
        <v>0</v>
      </c>
      <c r="AA155" s="106">
        <f>SUM(AA156:AA165)</f>
        <v>0</v>
      </c>
      <c r="AB155" s="106">
        <f t="shared" si="71"/>
        <v>0</v>
      </c>
      <c r="AC155" s="104"/>
      <c r="AD155" s="104"/>
      <c r="AE155" s="104"/>
      <c r="AF155" s="104"/>
      <c r="AG155" s="104"/>
      <c r="AH155" s="104"/>
      <c r="AI155" s="104"/>
      <c r="AJ155" s="104"/>
      <c r="AK155" s="104"/>
      <c r="AL155" s="104"/>
      <c r="AM155" s="104"/>
      <c r="AN155" s="104"/>
      <c r="AO155" s="104"/>
      <c r="AP155" s="104"/>
      <c r="AQ155" s="104"/>
      <c r="AR155" s="104"/>
      <c r="AS155" s="104"/>
      <c r="AT155" s="104"/>
      <c r="AU155" s="104"/>
      <c r="AV155" s="104"/>
      <c r="AW155" s="104"/>
      <c r="AX155" s="104"/>
      <c r="AY155" s="104"/>
      <c r="AZ155" s="104"/>
      <c r="BA155" s="104"/>
      <c r="BB155" s="104"/>
      <c r="BC155" s="104"/>
      <c r="BD155" s="104"/>
      <c r="BE155" s="104"/>
      <c r="BF155" s="104"/>
      <c r="BG155" s="104"/>
      <c r="BH155" s="104"/>
      <c r="BI155" s="104"/>
      <c r="BJ155" s="104"/>
      <c r="BK155" s="104"/>
      <c r="BL155" s="104"/>
      <c r="BM155" s="104"/>
      <c r="BN155" s="104"/>
      <c r="BO155" s="104"/>
      <c r="BP155" s="104"/>
      <c r="BQ155" s="104"/>
      <c r="BR155" s="104"/>
      <c r="BS155" s="104"/>
      <c r="BT155" s="104"/>
      <c r="BU155" s="104"/>
      <c r="BV155" s="104"/>
      <c r="BW155" s="104"/>
      <c r="BX155" s="104"/>
      <c r="BY155" s="104"/>
      <c r="BZ155" s="104"/>
      <c r="CA155" s="104"/>
      <c r="CB155" s="104"/>
      <c r="CC155" s="104"/>
      <c r="CD155" s="104"/>
      <c r="CE155" s="104"/>
      <c r="CF155" s="104"/>
      <c r="CG155" s="104"/>
      <c r="CH155" s="104"/>
      <c r="CI155" s="104"/>
      <c r="CJ155" s="104"/>
      <c r="CK155" s="104"/>
      <c r="CL155" s="104"/>
      <c r="CM155" s="104"/>
      <c r="CN155" s="104"/>
      <c r="CO155" s="104"/>
      <c r="CP155" s="104"/>
      <c r="CQ155" s="104"/>
      <c r="CR155" s="104"/>
      <c r="CS155" s="104"/>
      <c r="CT155" s="104"/>
      <c r="CU155" s="104"/>
      <c r="CV155" s="104"/>
      <c r="CW155" s="104"/>
      <c r="CX155" s="104"/>
      <c r="CY155" s="104"/>
      <c r="CZ155" s="104"/>
      <c r="DA155" s="104"/>
      <c r="DB155" s="104"/>
      <c r="DC155" s="104"/>
      <c r="DD155" s="104"/>
      <c r="DE155" s="104"/>
      <c r="DF155" s="104"/>
      <c r="DG155" s="104"/>
      <c r="DH155" s="104"/>
      <c r="DI155" s="104"/>
      <c r="DJ155" s="104"/>
      <c r="DK155" s="104"/>
      <c r="DL155" s="104"/>
      <c r="DM155" s="104"/>
      <c r="DN155" s="104"/>
      <c r="DO155" s="104"/>
      <c r="DP155" s="104"/>
      <c r="DQ155" s="104"/>
      <c r="DR155" s="104"/>
      <c r="DS155" s="104"/>
      <c r="DT155" s="104"/>
      <c r="DU155" s="104"/>
      <c r="DV155" s="104"/>
      <c r="DW155" s="104"/>
      <c r="DX155" s="104"/>
      <c r="DY155" s="104"/>
      <c r="DZ155" s="104"/>
      <c r="EA155" s="104"/>
      <c r="EB155" s="104"/>
      <c r="EC155" s="104"/>
      <c r="ED155" s="104"/>
      <c r="EE155" s="104"/>
      <c r="EF155" s="104"/>
      <c r="EG155" s="104"/>
      <c r="EH155" s="104"/>
      <c r="EI155" s="104"/>
      <c r="EJ155" s="104"/>
      <c r="EK155" s="104"/>
      <c r="EL155" s="104"/>
      <c r="EM155" s="104"/>
      <c r="EN155" s="104"/>
      <c r="EO155" s="104"/>
      <c r="EP155" s="104"/>
      <c r="EQ155" s="104"/>
      <c r="ER155" s="104"/>
      <c r="ES155" s="104"/>
      <c r="ET155" s="104"/>
      <c r="EU155" s="104"/>
      <c r="EV155" s="104"/>
      <c r="EW155" s="104"/>
      <c r="EX155" s="104"/>
      <c r="EY155" s="104"/>
      <c r="EZ155" s="104"/>
      <c r="FA155" s="104"/>
      <c r="FB155" s="104"/>
      <c r="FC155" s="104"/>
      <c r="FD155" s="104"/>
      <c r="FE155" s="104"/>
      <c r="FF155" s="104"/>
      <c r="FG155" s="104"/>
      <c r="FH155" s="104"/>
      <c r="FI155" s="104"/>
      <c r="FJ155" s="104"/>
      <c r="FK155" s="104"/>
      <c r="FL155" s="104"/>
      <c r="FM155" s="104"/>
      <c r="FN155" s="104"/>
      <c r="FO155" s="104"/>
      <c r="FP155" s="104"/>
      <c r="FQ155" s="104"/>
      <c r="FR155" s="104"/>
      <c r="FS155" s="104"/>
      <c r="FT155" s="104"/>
      <c r="FU155" s="104"/>
      <c r="FV155" s="104"/>
      <c r="FW155" s="104"/>
      <c r="FX155" s="104"/>
      <c r="FY155" s="104"/>
      <c r="FZ155" s="104"/>
      <c r="GA155" s="104"/>
      <c r="GB155" s="104"/>
      <c r="GC155" s="104"/>
      <c r="GD155" s="104"/>
      <c r="GE155" s="104"/>
    </row>
    <row r="156" spans="1:187" s="107" customFormat="1" x14ac:dyDescent="0.25">
      <c r="A156" s="112" t="s">
        <v>232</v>
      </c>
      <c r="B156" s="113">
        <f t="shared" si="168"/>
        <v>720</v>
      </c>
      <c r="C156" s="113">
        <f t="shared" si="168"/>
        <v>720</v>
      </c>
      <c r="D156" s="113">
        <f t="shared" si="168"/>
        <v>0</v>
      </c>
      <c r="E156" s="113"/>
      <c r="F156" s="113"/>
      <c r="G156" s="113">
        <f t="shared" ref="G156:G230" si="169">F156-E156</f>
        <v>0</v>
      </c>
      <c r="H156" s="113"/>
      <c r="I156" s="113"/>
      <c r="J156" s="113">
        <f t="shared" ref="J156:J230" si="170">I156-H156</f>
        <v>0</v>
      </c>
      <c r="K156" s="113">
        <v>0</v>
      </c>
      <c r="L156" s="113">
        <v>0</v>
      </c>
      <c r="M156" s="113">
        <f t="shared" ref="M156:M230" si="171">L156-K156</f>
        <v>0</v>
      </c>
      <c r="N156" s="113">
        <v>0</v>
      </c>
      <c r="O156" s="113">
        <v>0</v>
      </c>
      <c r="P156" s="113">
        <f t="shared" ref="P156:P230" si="172">O156-N156</f>
        <v>0</v>
      </c>
      <c r="Q156" s="113">
        <v>720</v>
      </c>
      <c r="R156" s="113">
        <v>720</v>
      </c>
      <c r="S156" s="113">
        <f t="shared" ref="S156:S230" si="173">R156-Q156</f>
        <v>0</v>
      </c>
      <c r="T156" s="113"/>
      <c r="U156" s="113"/>
      <c r="V156" s="113">
        <f t="shared" ref="V156:V230" si="174">U156-T156</f>
        <v>0</v>
      </c>
      <c r="W156" s="113"/>
      <c r="X156" s="113"/>
      <c r="Y156" s="113">
        <f t="shared" ref="Y156:Y230" si="175">X156-W156</f>
        <v>0</v>
      </c>
      <c r="Z156" s="113"/>
      <c r="AA156" s="113"/>
      <c r="AB156" s="113">
        <f t="shared" ref="AB156:AB230" si="176">AA156-Z156</f>
        <v>0</v>
      </c>
    </row>
    <row r="157" spans="1:187" s="104" customFormat="1" ht="31.5" x14ac:dyDescent="0.25">
      <c r="A157" s="115" t="s">
        <v>233</v>
      </c>
      <c r="B157" s="117">
        <f t="shared" si="168"/>
        <v>1320</v>
      </c>
      <c r="C157" s="117">
        <f t="shared" si="168"/>
        <v>1320</v>
      </c>
      <c r="D157" s="117">
        <f t="shared" si="168"/>
        <v>0</v>
      </c>
      <c r="E157" s="117"/>
      <c r="F157" s="117"/>
      <c r="G157" s="117">
        <f t="shared" si="169"/>
        <v>0</v>
      </c>
      <c r="H157" s="117"/>
      <c r="I157" s="117"/>
      <c r="J157" s="117">
        <f t="shared" si="170"/>
        <v>0</v>
      </c>
      <c r="K157" s="117">
        <v>0</v>
      </c>
      <c r="L157" s="117">
        <v>0</v>
      </c>
      <c r="M157" s="117">
        <f t="shared" si="171"/>
        <v>0</v>
      </c>
      <c r="N157" s="117">
        <v>0</v>
      </c>
      <c r="O157" s="117">
        <v>0</v>
      </c>
      <c r="P157" s="117">
        <f t="shared" si="172"/>
        <v>0</v>
      </c>
      <c r="Q157" s="117">
        <v>1320</v>
      </c>
      <c r="R157" s="117">
        <v>1320</v>
      </c>
      <c r="S157" s="117">
        <f t="shared" si="173"/>
        <v>0</v>
      </c>
      <c r="T157" s="117"/>
      <c r="U157" s="117"/>
      <c r="V157" s="117">
        <f t="shared" si="174"/>
        <v>0</v>
      </c>
      <c r="W157" s="117"/>
      <c r="X157" s="117"/>
      <c r="Y157" s="117">
        <f t="shared" si="175"/>
        <v>0</v>
      </c>
      <c r="Z157" s="117"/>
      <c r="AA157" s="117"/>
      <c r="AB157" s="117">
        <f t="shared" si="176"/>
        <v>0</v>
      </c>
      <c r="AC157" s="107"/>
      <c r="AD157" s="107"/>
      <c r="AE157" s="107"/>
      <c r="AF157" s="107"/>
      <c r="AG157" s="107"/>
      <c r="AH157" s="107"/>
      <c r="AI157" s="107"/>
      <c r="AJ157" s="107"/>
      <c r="AK157" s="107"/>
      <c r="AL157" s="107"/>
      <c r="AM157" s="107"/>
      <c r="AN157" s="107"/>
      <c r="AO157" s="107"/>
      <c r="AP157" s="107"/>
      <c r="AQ157" s="107"/>
      <c r="AR157" s="107"/>
      <c r="AS157" s="107"/>
      <c r="AT157" s="107"/>
      <c r="AU157" s="107"/>
      <c r="AV157" s="107"/>
      <c r="AW157" s="107"/>
      <c r="AX157" s="107"/>
      <c r="AY157" s="107"/>
      <c r="AZ157" s="107"/>
      <c r="BA157" s="107"/>
      <c r="BB157" s="107"/>
      <c r="BC157" s="107"/>
      <c r="BD157" s="107"/>
      <c r="BE157" s="107"/>
      <c r="BF157" s="107"/>
      <c r="BG157" s="107"/>
      <c r="BH157" s="107"/>
      <c r="BI157" s="107"/>
      <c r="BJ157" s="107"/>
      <c r="BK157" s="107"/>
      <c r="BL157" s="107"/>
      <c r="BM157" s="107"/>
      <c r="BN157" s="107"/>
      <c r="BO157" s="107"/>
      <c r="BP157" s="107"/>
      <c r="BQ157" s="107"/>
      <c r="BR157" s="107"/>
      <c r="BS157" s="107"/>
      <c r="BT157" s="107"/>
      <c r="BU157" s="107"/>
      <c r="BV157" s="107"/>
      <c r="BW157" s="107"/>
      <c r="BX157" s="107"/>
      <c r="BY157" s="107"/>
      <c r="BZ157" s="107"/>
      <c r="CA157" s="107"/>
      <c r="CB157" s="107"/>
      <c r="CC157" s="107"/>
      <c r="CD157" s="107"/>
      <c r="CE157" s="107"/>
      <c r="CF157" s="107"/>
      <c r="CG157" s="107"/>
      <c r="CH157" s="107"/>
      <c r="CI157" s="107"/>
      <c r="CJ157" s="107"/>
      <c r="CK157" s="107"/>
      <c r="CL157" s="107"/>
      <c r="CM157" s="107"/>
      <c r="CN157" s="107"/>
      <c r="CO157" s="107"/>
      <c r="CP157" s="107"/>
      <c r="CQ157" s="107"/>
      <c r="CR157" s="107"/>
      <c r="CS157" s="107"/>
      <c r="CT157" s="107"/>
      <c r="CU157" s="107"/>
      <c r="CV157" s="107"/>
      <c r="CW157" s="107"/>
      <c r="CX157" s="107"/>
      <c r="CY157" s="107"/>
      <c r="CZ157" s="107"/>
      <c r="DA157" s="107"/>
      <c r="DB157" s="107"/>
      <c r="DC157" s="107"/>
      <c r="DD157" s="107"/>
      <c r="DE157" s="107"/>
      <c r="DF157" s="107"/>
      <c r="DG157" s="107"/>
      <c r="DH157" s="107"/>
      <c r="DI157" s="107"/>
      <c r="DJ157" s="107"/>
      <c r="DK157" s="107"/>
      <c r="DL157" s="107"/>
      <c r="DM157" s="107"/>
      <c r="DN157" s="107"/>
      <c r="DO157" s="107"/>
      <c r="DP157" s="107"/>
      <c r="DQ157" s="107"/>
      <c r="DR157" s="107"/>
      <c r="DS157" s="107"/>
      <c r="DT157" s="107"/>
      <c r="DU157" s="107"/>
      <c r="DV157" s="107"/>
      <c r="DW157" s="107"/>
      <c r="DX157" s="107"/>
      <c r="DY157" s="107"/>
      <c r="DZ157" s="107"/>
      <c r="EA157" s="107"/>
      <c r="EB157" s="107"/>
      <c r="EC157" s="107"/>
      <c r="ED157" s="107"/>
      <c r="EE157" s="107"/>
      <c r="EF157" s="107"/>
      <c r="EG157" s="107"/>
      <c r="EH157" s="107"/>
      <c r="EI157" s="107"/>
      <c r="EJ157" s="107"/>
      <c r="EK157" s="107"/>
      <c r="EL157" s="107"/>
      <c r="EM157" s="107"/>
      <c r="EN157" s="107"/>
      <c r="EO157" s="107"/>
      <c r="EP157" s="107"/>
      <c r="EQ157" s="107"/>
      <c r="ER157" s="107"/>
      <c r="ES157" s="107"/>
      <c r="ET157" s="107"/>
      <c r="EU157" s="107"/>
      <c r="EV157" s="107"/>
      <c r="EW157" s="107"/>
      <c r="EX157" s="107"/>
      <c r="EY157" s="107"/>
      <c r="EZ157" s="107"/>
      <c r="FA157" s="107"/>
      <c r="FB157" s="107"/>
      <c r="FC157" s="107"/>
      <c r="FD157" s="107"/>
      <c r="FE157" s="107"/>
      <c r="FF157" s="107"/>
      <c r="FG157" s="107"/>
      <c r="FH157" s="107"/>
      <c r="FI157" s="107"/>
      <c r="FJ157" s="107"/>
      <c r="FK157" s="107"/>
      <c r="FL157" s="107"/>
      <c r="FM157" s="107"/>
      <c r="FN157" s="107"/>
      <c r="FO157" s="107"/>
      <c r="FP157" s="107"/>
      <c r="FQ157" s="107"/>
      <c r="FR157" s="107"/>
      <c r="FS157" s="107"/>
      <c r="FT157" s="107"/>
      <c r="FU157" s="107"/>
      <c r="FV157" s="107"/>
      <c r="FW157" s="107"/>
      <c r="FX157" s="107"/>
      <c r="FY157" s="107"/>
      <c r="FZ157" s="107"/>
      <c r="GA157" s="107"/>
      <c r="GB157" s="107"/>
      <c r="GC157" s="107"/>
      <c r="GD157" s="107"/>
      <c r="GE157" s="107"/>
    </row>
    <row r="158" spans="1:187" s="104" customFormat="1" ht="31.5" x14ac:dyDescent="0.25">
      <c r="A158" s="115" t="s">
        <v>234</v>
      </c>
      <c r="B158" s="117">
        <f t="shared" si="168"/>
        <v>720</v>
      </c>
      <c r="C158" s="117">
        <f t="shared" si="168"/>
        <v>720</v>
      </c>
      <c r="D158" s="117">
        <f t="shared" si="168"/>
        <v>0</v>
      </c>
      <c r="E158" s="117"/>
      <c r="F158" s="117"/>
      <c r="G158" s="117">
        <f t="shared" si="169"/>
        <v>0</v>
      </c>
      <c r="H158" s="117"/>
      <c r="I158" s="117"/>
      <c r="J158" s="117">
        <f t="shared" si="170"/>
        <v>0</v>
      </c>
      <c r="K158" s="117">
        <v>0</v>
      </c>
      <c r="L158" s="117">
        <v>0</v>
      </c>
      <c r="M158" s="117">
        <f t="shared" si="171"/>
        <v>0</v>
      </c>
      <c r="N158" s="117">
        <v>0</v>
      </c>
      <c r="O158" s="117">
        <v>0</v>
      </c>
      <c r="P158" s="117">
        <f t="shared" si="172"/>
        <v>0</v>
      </c>
      <c r="Q158" s="117">
        <v>720</v>
      </c>
      <c r="R158" s="117">
        <v>720</v>
      </c>
      <c r="S158" s="117">
        <f t="shared" si="173"/>
        <v>0</v>
      </c>
      <c r="T158" s="117"/>
      <c r="U158" s="117"/>
      <c r="V158" s="117">
        <f t="shared" si="174"/>
        <v>0</v>
      </c>
      <c r="W158" s="117"/>
      <c r="X158" s="117"/>
      <c r="Y158" s="117">
        <f t="shared" si="175"/>
        <v>0</v>
      </c>
      <c r="Z158" s="117"/>
      <c r="AA158" s="117"/>
      <c r="AB158" s="117">
        <f t="shared" si="176"/>
        <v>0</v>
      </c>
      <c r="AC158" s="107"/>
      <c r="AD158" s="107"/>
      <c r="AE158" s="107"/>
      <c r="AF158" s="107"/>
      <c r="AG158" s="107"/>
      <c r="AH158" s="107"/>
      <c r="AI158" s="107"/>
      <c r="AJ158" s="107"/>
      <c r="AK158" s="107"/>
      <c r="AL158" s="107"/>
      <c r="AM158" s="107"/>
      <c r="AN158" s="107"/>
      <c r="AO158" s="107"/>
      <c r="AP158" s="107"/>
      <c r="AQ158" s="107"/>
      <c r="AR158" s="107"/>
      <c r="AS158" s="107"/>
      <c r="AT158" s="107"/>
      <c r="AU158" s="107"/>
      <c r="AV158" s="107"/>
      <c r="AW158" s="107"/>
      <c r="AX158" s="107"/>
      <c r="AY158" s="107"/>
      <c r="AZ158" s="107"/>
      <c r="BA158" s="107"/>
      <c r="BB158" s="107"/>
      <c r="BC158" s="107"/>
      <c r="BD158" s="107"/>
      <c r="BE158" s="107"/>
      <c r="BF158" s="107"/>
      <c r="BG158" s="107"/>
      <c r="BH158" s="107"/>
      <c r="BI158" s="107"/>
      <c r="BJ158" s="107"/>
      <c r="BK158" s="107"/>
      <c r="BL158" s="107"/>
      <c r="BM158" s="107"/>
      <c r="BN158" s="107"/>
      <c r="BO158" s="107"/>
      <c r="BP158" s="107"/>
      <c r="BQ158" s="107"/>
      <c r="BR158" s="107"/>
      <c r="BS158" s="107"/>
      <c r="BT158" s="107"/>
      <c r="BU158" s="107"/>
      <c r="BV158" s="107"/>
      <c r="BW158" s="107"/>
      <c r="BX158" s="107"/>
      <c r="BY158" s="107"/>
      <c r="BZ158" s="107"/>
      <c r="CA158" s="107"/>
      <c r="CB158" s="107"/>
      <c r="CC158" s="107"/>
      <c r="CD158" s="107"/>
      <c r="CE158" s="107"/>
      <c r="CF158" s="107"/>
      <c r="CG158" s="107"/>
      <c r="CH158" s="107"/>
      <c r="CI158" s="107"/>
      <c r="CJ158" s="107"/>
      <c r="CK158" s="107"/>
      <c r="CL158" s="107"/>
      <c r="CM158" s="107"/>
      <c r="CN158" s="107"/>
      <c r="CO158" s="107"/>
      <c r="CP158" s="107"/>
      <c r="CQ158" s="107"/>
      <c r="CR158" s="107"/>
      <c r="CS158" s="107"/>
      <c r="CT158" s="107"/>
      <c r="CU158" s="107"/>
      <c r="CV158" s="107"/>
      <c r="CW158" s="107"/>
      <c r="CX158" s="107"/>
      <c r="CY158" s="107"/>
      <c r="CZ158" s="107"/>
      <c r="DA158" s="107"/>
      <c r="DB158" s="107"/>
      <c r="DC158" s="107"/>
      <c r="DD158" s="107"/>
      <c r="DE158" s="107"/>
      <c r="DF158" s="107"/>
      <c r="DG158" s="107"/>
      <c r="DH158" s="107"/>
      <c r="DI158" s="107"/>
      <c r="DJ158" s="107"/>
      <c r="DK158" s="107"/>
      <c r="DL158" s="107"/>
      <c r="DM158" s="107"/>
      <c r="DN158" s="107"/>
      <c r="DO158" s="107"/>
      <c r="DP158" s="107"/>
      <c r="DQ158" s="107"/>
      <c r="DR158" s="107"/>
      <c r="DS158" s="107"/>
      <c r="DT158" s="107"/>
      <c r="DU158" s="107"/>
      <c r="DV158" s="107"/>
      <c r="DW158" s="107"/>
      <c r="DX158" s="107"/>
      <c r="DY158" s="107"/>
      <c r="DZ158" s="107"/>
      <c r="EA158" s="107"/>
      <c r="EB158" s="107"/>
      <c r="EC158" s="107"/>
      <c r="ED158" s="107"/>
      <c r="EE158" s="107"/>
      <c r="EF158" s="107"/>
      <c r="EG158" s="107"/>
      <c r="EH158" s="107"/>
      <c r="EI158" s="107"/>
      <c r="EJ158" s="107"/>
      <c r="EK158" s="107"/>
      <c r="EL158" s="107"/>
      <c r="EM158" s="107"/>
      <c r="EN158" s="107"/>
      <c r="EO158" s="107"/>
      <c r="EP158" s="107"/>
      <c r="EQ158" s="107"/>
      <c r="ER158" s="107"/>
      <c r="ES158" s="107"/>
      <c r="ET158" s="107"/>
      <c r="EU158" s="107"/>
      <c r="EV158" s="107"/>
      <c r="EW158" s="107"/>
      <c r="EX158" s="107"/>
      <c r="EY158" s="107"/>
      <c r="EZ158" s="107"/>
      <c r="FA158" s="107"/>
      <c r="FB158" s="107"/>
      <c r="FC158" s="107"/>
      <c r="FD158" s="107"/>
      <c r="FE158" s="107"/>
      <c r="FF158" s="107"/>
      <c r="FG158" s="107"/>
      <c r="FH158" s="107"/>
      <c r="FI158" s="107"/>
      <c r="FJ158" s="107"/>
      <c r="FK158" s="107"/>
      <c r="FL158" s="107"/>
      <c r="FM158" s="107"/>
      <c r="FN158" s="107"/>
      <c r="FO158" s="107"/>
      <c r="FP158" s="107"/>
      <c r="FQ158" s="107"/>
      <c r="FR158" s="107"/>
      <c r="FS158" s="107"/>
      <c r="FT158" s="107"/>
      <c r="FU158" s="107"/>
      <c r="FV158" s="107"/>
      <c r="FW158" s="107"/>
      <c r="FX158" s="107"/>
      <c r="FY158" s="107"/>
      <c r="FZ158" s="107"/>
      <c r="GA158" s="107"/>
      <c r="GB158" s="107"/>
      <c r="GC158" s="107"/>
      <c r="GD158" s="107"/>
      <c r="GE158" s="107"/>
    </row>
    <row r="159" spans="1:187" s="104" customFormat="1" ht="31.5" x14ac:dyDescent="0.25">
      <c r="A159" s="115" t="s">
        <v>235</v>
      </c>
      <c r="B159" s="117">
        <f t="shared" si="168"/>
        <v>12355</v>
      </c>
      <c r="C159" s="117">
        <f t="shared" si="168"/>
        <v>12355</v>
      </c>
      <c r="D159" s="117">
        <f t="shared" si="168"/>
        <v>0</v>
      </c>
      <c r="E159" s="117"/>
      <c r="F159" s="117"/>
      <c r="G159" s="117">
        <f t="shared" si="169"/>
        <v>0</v>
      </c>
      <c r="H159" s="117"/>
      <c r="I159" s="117"/>
      <c r="J159" s="117">
        <f t="shared" si="170"/>
        <v>0</v>
      </c>
      <c r="K159" s="117">
        <v>0</v>
      </c>
      <c r="L159" s="117">
        <v>0</v>
      </c>
      <c r="M159" s="117">
        <f t="shared" si="171"/>
        <v>0</v>
      </c>
      <c r="N159" s="117">
        <v>0</v>
      </c>
      <c r="O159" s="117">
        <v>0</v>
      </c>
      <c r="P159" s="117">
        <f t="shared" si="172"/>
        <v>0</v>
      </c>
      <c r="Q159" s="117">
        <v>12355</v>
      </c>
      <c r="R159" s="117">
        <v>12355</v>
      </c>
      <c r="S159" s="117">
        <f t="shared" si="173"/>
        <v>0</v>
      </c>
      <c r="T159" s="117"/>
      <c r="U159" s="117"/>
      <c r="V159" s="117">
        <f t="shared" si="174"/>
        <v>0</v>
      </c>
      <c r="W159" s="117"/>
      <c r="X159" s="117"/>
      <c r="Y159" s="117">
        <f t="shared" si="175"/>
        <v>0</v>
      </c>
      <c r="Z159" s="117"/>
      <c r="AA159" s="117"/>
      <c r="AB159" s="117">
        <f t="shared" si="176"/>
        <v>0</v>
      </c>
      <c r="AC159" s="107"/>
      <c r="AD159" s="107"/>
      <c r="AE159" s="107"/>
      <c r="AF159" s="107"/>
      <c r="AG159" s="107"/>
      <c r="AH159" s="107"/>
      <c r="AI159" s="107"/>
      <c r="AJ159" s="107"/>
      <c r="AK159" s="107"/>
      <c r="AL159" s="107"/>
      <c r="AM159" s="107"/>
      <c r="AN159" s="107"/>
      <c r="AO159" s="107"/>
      <c r="AP159" s="107"/>
      <c r="AQ159" s="107"/>
      <c r="AR159" s="107"/>
      <c r="AS159" s="107"/>
      <c r="AT159" s="107"/>
      <c r="AU159" s="107"/>
      <c r="AV159" s="107"/>
      <c r="AW159" s="107"/>
      <c r="AX159" s="107"/>
      <c r="AY159" s="107"/>
      <c r="AZ159" s="107"/>
      <c r="BA159" s="107"/>
      <c r="BB159" s="107"/>
      <c r="BC159" s="107"/>
      <c r="BD159" s="107"/>
      <c r="BE159" s="107"/>
      <c r="BF159" s="107"/>
      <c r="BG159" s="107"/>
      <c r="BH159" s="107"/>
      <c r="BI159" s="107"/>
      <c r="BJ159" s="107"/>
      <c r="BK159" s="107"/>
      <c r="BL159" s="107"/>
      <c r="BM159" s="107"/>
      <c r="BN159" s="107"/>
      <c r="BO159" s="107"/>
      <c r="BP159" s="107"/>
      <c r="BQ159" s="107"/>
      <c r="BR159" s="107"/>
      <c r="BS159" s="107"/>
      <c r="BT159" s="107"/>
      <c r="BU159" s="107"/>
      <c r="BV159" s="107"/>
      <c r="BW159" s="107"/>
      <c r="BX159" s="107"/>
      <c r="BY159" s="107"/>
      <c r="BZ159" s="107"/>
      <c r="CA159" s="107"/>
      <c r="CB159" s="107"/>
      <c r="CC159" s="107"/>
      <c r="CD159" s="107"/>
      <c r="CE159" s="107"/>
      <c r="CF159" s="107"/>
      <c r="CG159" s="107"/>
      <c r="CH159" s="107"/>
      <c r="CI159" s="107"/>
      <c r="CJ159" s="107"/>
      <c r="CK159" s="107"/>
      <c r="CL159" s="107"/>
      <c r="CM159" s="107"/>
      <c r="CN159" s="107"/>
      <c r="CO159" s="107"/>
      <c r="CP159" s="107"/>
      <c r="CQ159" s="107"/>
      <c r="CR159" s="107"/>
      <c r="CS159" s="107"/>
      <c r="CT159" s="107"/>
      <c r="CU159" s="107"/>
      <c r="CV159" s="107"/>
      <c r="CW159" s="107"/>
      <c r="CX159" s="107"/>
      <c r="CY159" s="107"/>
      <c r="CZ159" s="107"/>
      <c r="DA159" s="107"/>
      <c r="DB159" s="107"/>
      <c r="DC159" s="107"/>
      <c r="DD159" s="107"/>
      <c r="DE159" s="107"/>
      <c r="DF159" s="107"/>
      <c r="DG159" s="107"/>
      <c r="DH159" s="107"/>
      <c r="DI159" s="107"/>
      <c r="DJ159" s="107"/>
      <c r="DK159" s="107"/>
      <c r="DL159" s="107"/>
      <c r="DM159" s="107"/>
      <c r="DN159" s="107"/>
      <c r="DO159" s="107"/>
      <c r="DP159" s="107"/>
      <c r="DQ159" s="107"/>
      <c r="DR159" s="107"/>
      <c r="DS159" s="107"/>
      <c r="DT159" s="107"/>
      <c r="DU159" s="107"/>
      <c r="DV159" s="107"/>
      <c r="DW159" s="107"/>
      <c r="DX159" s="107"/>
      <c r="DY159" s="107"/>
      <c r="DZ159" s="107"/>
      <c r="EA159" s="107"/>
      <c r="EB159" s="107"/>
      <c r="EC159" s="107"/>
      <c r="ED159" s="107"/>
      <c r="EE159" s="107"/>
      <c r="EF159" s="107"/>
      <c r="EG159" s="107"/>
      <c r="EH159" s="107"/>
      <c r="EI159" s="107"/>
      <c r="EJ159" s="107"/>
      <c r="EK159" s="107"/>
      <c r="EL159" s="107"/>
      <c r="EM159" s="107"/>
      <c r="EN159" s="107"/>
      <c r="EO159" s="107"/>
      <c r="EP159" s="107"/>
      <c r="EQ159" s="107"/>
      <c r="ER159" s="107"/>
      <c r="ES159" s="107"/>
      <c r="ET159" s="107"/>
      <c r="EU159" s="107"/>
      <c r="EV159" s="107"/>
      <c r="EW159" s="107"/>
      <c r="EX159" s="107"/>
      <c r="EY159" s="107"/>
      <c r="EZ159" s="107"/>
      <c r="FA159" s="107"/>
      <c r="FB159" s="107"/>
      <c r="FC159" s="107"/>
      <c r="FD159" s="107"/>
      <c r="FE159" s="107"/>
      <c r="FF159" s="107"/>
      <c r="FG159" s="107"/>
      <c r="FH159" s="107"/>
      <c r="FI159" s="107"/>
      <c r="FJ159" s="107"/>
      <c r="FK159" s="107"/>
      <c r="FL159" s="107"/>
      <c r="FM159" s="107"/>
      <c r="FN159" s="107"/>
      <c r="FO159" s="107"/>
      <c r="FP159" s="107"/>
      <c r="FQ159" s="107"/>
      <c r="FR159" s="107"/>
      <c r="FS159" s="107"/>
      <c r="FT159" s="107"/>
      <c r="FU159" s="107"/>
      <c r="FV159" s="107"/>
      <c r="FW159" s="107"/>
      <c r="FX159" s="107"/>
      <c r="FY159" s="107"/>
      <c r="FZ159" s="107"/>
      <c r="GA159" s="107"/>
      <c r="GB159" s="107"/>
      <c r="GC159" s="107"/>
      <c r="GD159" s="107"/>
      <c r="GE159" s="107"/>
    </row>
    <row r="160" spans="1:187" s="104" customFormat="1" ht="47.25" x14ac:dyDescent="0.25">
      <c r="A160" s="115" t="s">
        <v>236</v>
      </c>
      <c r="B160" s="117">
        <f t="shared" si="168"/>
        <v>1889</v>
      </c>
      <c r="C160" s="117">
        <f t="shared" si="168"/>
        <v>1889</v>
      </c>
      <c r="D160" s="117">
        <f t="shared" si="168"/>
        <v>0</v>
      </c>
      <c r="E160" s="117"/>
      <c r="F160" s="117"/>
      <c r="G160" s="117">
        <f t="shared" si="169"/>
        <v>0</v>
      </c>
      <c r="H160" s="117"/>
      <c r="I160" s="117"/>
      <c r="J160" s="117">
        <f t="shared" si="170"/>
        <v>0</v>
      </c>
      <c r="K160" s="117">
        <v>0</v>
      </c>
      <c r="L160" s="117">
        <v>0</v>
      </c>
      <c r="M160" s="117">
        <f t="shared" si="171"/>
        <v>0</v>
      </c>
      <c r="N160" s="117">
        <v>0</v>
      </c>
      <c r="O160" s="117">
        <v>0</v>
      </c>
      <c r="P160" s="117">
        <f t="shared" si="172"/>
        <v>0</v>
      </c>
      <c r="Q160" s="117">
        <f>929+960</f>
        <v>1889</v>
      </c>
      <c r="R160" s="117">
        <f>929+960</f>
        <v>1889</v>
      </c>
      <c r="S160" s="117">
        <f t="shared" si="173"/>
        <v>0</v>
      </c>
      <c r="T160" s="117"/>
      <c r="U160" s="117"/>
      <c r="V160" s="117">
        <f t="shared" si="174"/>
        <v>0</v>
      </c>
      <c r="W160" s="117"/>
      <c r="X160" s="117"/>
      <c r="Y160" s="117">
        <f t="shared" si="175"/>
        <v>0</v>
      </c>
      <c r="Z160" s="117"/>
      <c r="AA160" s="117"/>
      <c r="AB160" s="117">
        <f t="shared" si="176"/>
        <v>0</v>
      </c>
      <c r="AC160" s="107"/>
      <c r="AD160" s="107"/>
      <c r="AE160" s="107"/>
      <c r="AF160" s="107"/>
      <c r="AG160" s="107"/>
      <c r="AH160" s="107"/>
      <c r="AI160" s="107"/>
      <c r="AJ160" s="107"/>
      <c r="AK160" s="107"/>
      <c r="AL160" s="107"/>
      <c r="AM160" s="107"/>
      <c r="AN160" s="107"/>
      <c r="AO160" s="107"/>
      <c r="AP160" s="107"/>
      <c r="AQ160" s="107"/>
      <c r="AR160" s="107"/>
      <c r="AS160" s="107"/>
      <c r="AT160" s="107"/>
      <c r="AU160" s="107"/>
      <c r="AV160" s="107"/>
      <c r="AW160" s="107"/>
      <c r="AX160" s="107"/>
      <c r="AY160" s="107"/>
      <c r="AZ160" s="107"/>
      <c r="BA160" s="107"/>
      <c r="BB160" s="107"/>
      <c r="BC160" s="107"/>
      <c r="BD160" s="107"/>
      <c r="BE160" s="107"/>
      <c r="BF160" s="107"/>
      <c r="BG160" s="107"/>
      <c r="BH160" s="107"/>
      <c r="BI160" s="107"/>
      <c r="BJ160" s="107"/>
      <c r="BK160" s="107"/>
      <c r="BL160" s="107"/>
      <c r="BM160" s="107"/>
      <c r="BN160" s="107"/>
      <c r="BO160" s="107"/>
      <c r="BP160" s="107"/>
      <c r="BQ160" s="107"/>
      <c r="BR160" s="107"/>
      <c r="BS160" s="107"/>
      <c r="BT160" s="107"/>
      <c r="BU160" s="107"/>
      <c r="BV160" s="107"/>
      <c r="BW160" s="107"/>
      <c r="BX160" s="107"/>
      <c r="BY160" s="107"/>
      <c r="BZ160" s="107"/>
      <c r="CA160" s="107"/>
      <c r="CB160" s="107"/>
      <c r="CC160" s="107"/>
      <c r="CD160" s="107"/>
      <c r="CE160" s="107"/>
      <c r="CF160" s="107"/>
      <c r="CG160" s="107"/>
      <c r="CH160" s="107"/>
      <c r="CI160" s="107"/>
      <c r="CJ160" s="107"/>
      <c r="CK160" s="107"/>
      <c r="CL160" s="107"/>
      <c r="CM160" s="107"/>
      <c r="CN160" s="107"/>
      <c r="CO160" s="107"/>
      <c r="CP160" s="107"/>
      <c r="CQ160" s="107"/>
      <c r="CR160" s="107"/>
      <c r="CS160" s="107"/>
      <c r="CT160" s="107"/>
      <c r="CU160" s="107"/>
      <c r="CV160" s="107"/>
      <c r="CW160" s="107"/>
      <c r="CX160" s="107"/>
      <c r="CY160" s="107"/>
      <c r="CZ160" s="107"/>
      <c r="DA160" s="107"/>
      <c r="DB160" s="107"/>
      <c r="DC160" s="107"/>
      <c r="DD160" s="107"/>
      <c r="DE160" s="107"/>
      <c r="DF160" s="107"/>
      <c r="DG160" s="107"/>
      <c r="DH160" s="107"/>
      <c r="DI160" s="107"/>
      <c r="DJ160" s="107"/>
      <c r="DK160" s="107"/>
      <c r="DL160" s="107"/>
      <c r="DM160" s="107"/>
      <c r="DN160" s="107"/>
      <c r="DO160" s="107"/>
      <c r="DP160" s="107"/>
      <c r="DQ160" s="107"/>
      <c r="DR160" s="107"/>
      <c r="DS160" s="107"/>
      <c r="DT160" s="107"/>
      <c r="DU160" s="107"/>
      <c r="DV160" s="107"/>
      <c r="DW160" s="107"/>
      <c r="DX160" s="107"/>
      <c r="DY160" s="107"/>
      <c r="DZ160" s="107"/>
      <c r="EA160" s="107"/>
      <c r="EB160" s="107"/>
      <c r="EC160" s="107"/>
      <c r="ED160" s="107"/>
      <c r="EE160" s="107"/>
      <c r="EF160" s="107"/>
      <c r="EG160" s="107"/>
      <c r="EH160" s="107"/>
      <c r="EI160" s="107"/>
      <c r="EJ160" s="107"/>
      <c r="EK160" s="107"/>
      <c r="EL160" s="107"/>
      <c r="EM160" s="107"/>
      <c r="EN160" s="107"/>
      <c r="EO160" s="107"/>
      <c r="EP160" s="107"/>
      <c r="EQ160" s="107"/>
      <c r="ER160" s="107"/>
      <c r="ES160" s="107"/>
      <c r="ET160" s="107"/>
      <c r="EU160" s="107"/>
      <c r="EV160" s="107"/>
      <c r="EW160" s="107"/>
      <c r="EX160" s="107"/>
      <c r="EY160" s="107"/>
      <c r="EZ160" s="107"/>
      <c r="FA160" s="107"/>
      <c r="FB160" s="107"/>
      <c r="FC160" s="107"/>
      <c r="FD160" s="107"/>
      <c r="FE160" s="107"/>
      <c r="FF160" s="107"/>
      <c r="FG160" s="107"/>
      <c r="FH160" s="107"/>
      <c r="FI160" s="107"/>
      <c r="FJ160" s="107"/>
      <c r="FK160" s="107"/>
      <c r="FL160" s="107"/>
      <c r="FM160" s="107"/>
      <c r="FN160" s="107"/>
      <c r="FO160" s="107"/>
      <c r="FP160" s="107"/>
      <c r="FQ160" s="107"/>
      <c r="FR160" s="107"/>
      <c r="FS160" s="107"/>
      <c r="FT160" s="107"/>
      <c r="FU160" s="107"/>
      <c r="FV160" s="107"/>
      <c r="FW160" s="107"/>
      <c r="FX160" s="107"/>
      <c r="FY160" s="107"/>
      <c r="FZ160" s="107"/>
      <c r="GA160" s="107"/>
      <c r="GB160" s="107"/>
      <c r="GC160" s="107"/>
      <c r="GD160" s="107"/>
      <c r="GE160" s="107"/>
    </row>
    <row r="161" spans="1:187" s="104" customFormat="1" ht="31.5" x14ac:dyDescent="0.25">
      <c r="A161" s="115" t="s">
        <v>237</v>
      </c>
      <c r="B161" s="117">
        <f t="shared" si="168"/>
        <v>1994</v>
      </c>
      <c r="C161" s="117">
        <f t="shared" si="168"/>
        <v>1994</v>
      </c>
      <c r="D161" s="117">
        <f t="shared" si="168"/>
        <v>0</v>
      </c>
      <c r="E161" s="117"/>
      <c r="F161" s="117"/>
      <c r="G161" s="117">
        <f t="shared" si="169"/>
        <v>0</v>
      </c>
      <c r="H161" s="117"/>
      <c r="I161" s="117"/>
      <c r="J161" s="117">
        <f t="shared" si="170"/>
        <v>0</v>
      </c>
      <c r="K161" s="117">
        <v>0</v>
      </c>
      <c r="L161" s="117">
        <v>0</v>
      </c>
      <c r="M161" s="117">
        <f t="shared" si="171"/>
        <v>0</v>
      </c>
      <c r="N161" s="117">
        <v>0</v>
      </c>
      <c r="O161" s="117">
        <v>0</v>
      </c>
      <c r="P161" s="117">
        <f t="shared" si="172"/>
        <v>0</v>
      </c>
      <c r="Q161" s="117">
        <v>1994</v>
      </c>
      <c r="R161" s="117">
        <v>1994</v>
      </c>
      <c r="S161" s="117">
        <f t="shared" si="173"/>
        <v>0</v>
      </c>
      <c r="T161" s="117"/>
      <c r="U161" s="117"/>
      <c r="V161" s="117">
        <f t="shared" si="174"/>
        <v>0</v>
      </c>
      <c r="W161" s="117"/>
      <c r="X161" s="117"/>
      <c r="Y161" s="117">
        <f t="shared" si="175"/>
        <v>0</v>
      </c>
      <c r="Z161" s="117"/>
      <c r="AA161" s="117"/>
      <c r="AB161" s="117">
        <f t="shared" si="176"/>
        <v>0</v>
      </c>
      <c r="AC161" s="107"/>
      <c r="AD161" s="107"/>
      <c r="AE161" s="107"/>
      <c r="AF161" s="107"/>
      <c r="AG161" s="107"/>
      <c r="AH161" s="107"/>
      <c r="AI161" s="107"/>
      <c r="AJ161" s="107"/>
      <c r="AK161" s="107"/>
      <c r="AL161" s="107"/>
      <c r="AM161" s="107"/>
      <c r="AN161" s="107"/>
      <c r="AO161" s="107"/>
      <c r="AP161" s="107"/>
      <c r="AQ161" s="107"/>
      <c r="AR161" s="107"/>
      <c r="AS161" s="107"/>
      <c r="AT161" s="107"/>
      <c r="AU161" s="107"/>
      <c r="AV161" s="107"/>
      <c r="AW161" s="107"/>
      <c r="AX161" s="107"/>
      <c r="AY161" s="107"/>
      <c r="AZ161" s="107"/>
      <c r="BA161" s="107"/>
      <c r="BB161" s="107"/>
      <c r="BC161" s="107"/>
      <c r="BD161" s="107"/>
      <c r="BE161" s="107"/>
      <c r="BF161" s="107"/>
      <c r="BG161" s="107"/>
      <c r="BH161" s="107"/>
      <c r="BI161" s="107"/>
      <c r="BJ161" s="107"/>
      <c r="BK161" s="107"/>
      <c r="BL161" s="107"/>
      <c r="BM161" s="107"/>
      <c r="BN161" s="107"/>
      <c r="BO161" s="107"/>
      <c r="BP161" s="107"/>
      <c r="BQ161" s="107"/>
      <c r="BR161" s="107"/>
      <c r="BS161" s="107"/>
      <c r="BT161" s="107"/>
      <c r="BU161" s="107"/>
      <c r="BV161" s="107"/>
      <c r="BW161" s="107"/>
      <c r="BX161" s="107"/>
      <c r="BY161" s="107"/>
      <c r="BZ161" s="107"/>
      <c r="CA161" s="107"/>
      <c r="CB161" s="107"/>
      <c r="CC161" s="107"/>
      <c r="CD161" s="107"/>
      <c r="CE161" s="107"/>
      <c r="CF161" s="107"/>
      <c r="CG161" s="107"/>
      <c r="CH161" s="107"/>
      <c r="CI161" s="107"/>
      <c r="CJ161" s="107"/>
      <c r="CK161" s="107"/>
      <c r="CL161" s="107"/>
      <c r="CM161" s="107"/>
      <c r="CN161" s="107"/>
      <c r="CO161" s="107"/>
      <c r="CP161" s="107"/>
      <c r="CQ161" s="107"/>
      <c r="CR161" s="107"/>
      <c r="CS161" s="107"/>
      <c r="CT161" s="107"/>
      <c r="CU161" s="107"/>
      <c r="CV161" s="107"/>
      <c r="CW161" s="107"/>
      <c r="CX161" s="107"/>
      <c r="CY161" s="107"/>
      <c r="CZ161" s="107"/>
      <c r="DA161" s="107"/>
      <c r="DB161" s="107"/>
      <c r="DC161" s="107"/>
      <c r="DD161" s="107"/>
      <c r="DE161" s="107"/>
      <c r="DF161" s="107"/>
      <c r="DG161" s="107"/>
      <c r="DH161" s="107"/>
      <c r="DI161" s="107"/>
      <c r="DJ161" s="107"/>
      <c r="DK161" s="107"/>
      <c r="DL161" s="107"/>
      <c r="DM161" s="107"/>
      <c r="DN161" s="107"/>
      <c r="DO161" s="107"/>
      <c r="DP161" s="107"/>
      <c r="DQ161" s="107"/>
      <c r="DR161" s="107"/>
      <c r="DS161" s="107"/>
      <c r="DT161" s="107"/>
      <c r="DU161" s="107"/>
      <c r="DV161" s="107"/>
      <c r="DW161" s="107"/>
      <c r="DX161" s="107"/>
      <c r="DY161" s="107"/>
      <c r="DZ161" s="107"/>
      <c r="EA161" s="107"/>
      <c r="EB161" s="107"/>
      <c r="EC161" s="107"/>
      <c r="ED161" s="107"/>
      <c r="EE161" s="107"/>
      <c r="EF161" s="107"/>
      <c r="EG161" s="107"/>
      <c r="EH161" s="107"/>
      <c r="EI161" s="107"/>
      <c r="EJ161" s="107"/>
      <c r="EK161" s="107"/>
      <c r="EL161" s="107"/>
      <c r="EM161" s="107"/>
      <c r="EN161" s="107"/>
      <c r="EO161" s="107"/>
      <c r="EP161" s="107"/>
      <c r="EQ161" s="107"/>
      <c r="ER161" s="107"/>
      <c r="ES161" s="107"/>
      <c r="ET161" s="107"/>
      <c r="EU161" s="107"/>
      <c r="EV161" s="107"/>
      <c r="EW161" s="107"/>
      <c r="EX161" s="107"/>
      <c r="EY161" s="107"/>
      <c r="EZ161" s="107"/>
      <c r="FA161" s="107"/>
      <c r="FB161" s="107"/>
      <c r="FC161" s="107"/>
      <c r="FD161" s="107"/>
      <c r="FE161" s="107"/>
      <c r="FF161" s="107"/>
      <c r="FG161" s="107"/>
      <c r="FH161" s="107"/>
      <c r="FI161" s="107"/>
      <c r="FJ161" s="107"/>
      <c r="FK161" s="107"/>
      <c r="FL161" s="107"/>
      <c r="FM161" s="107"/>
      <c r="FN161" s="107"/>
      <c r="FO161" s="107"/>
      <c r="FP161" s="107"/>
      <c r="FQ161" s="107"/>
      <c r="FR161" s="107"/>
      <c r="FS161" s="107"/>
      <c r="FT161" s="107"/>
      <c r="FU161" s="107"/>
      <c r="FV161" s="107"/>
      <c r="FW161" s="107"/>
      <c r="FX161" s="107"/>
      <c r="FY161" s="107"/>
      <c r="FZ161" s="107"/>
      <c r="GA161" s="107"/>
      <c r="GB161" s="107"/>
      <c r="GC161" s="107"/>
      <c r="GD161" s="107"/>
      <c r="GE161" s="107"/>
    </row>
    <row r="162" spans="1:187" s="107" customFormat="1" ht="47.25" x14ac:dyDescent="0.25">
      <c r="A162" s="115" t="s">
        <v>238</v>
      </c>
      <c r="B162" s="110">
        <f t="shared" si="168"/>
        <v>30000</v>
      </c>
      <c r="C162" s="110">
        <f t="shared" si="168"/>
        <v>30000</v>
      </c>
      <c r="D162" s="110">
        <f t="shared" si="168"/>
        <v>0</v>
      </c>
      <c r="E162" s="110"/>
      <c r="F162" s="110"/>
      <c r="G162" s="110">
        <f t="shared" si="169"/>
        <v>0</v>
      </c>
      <c r="H162" s="110"/>
      <c r="I162" s="110"/>
      <c r="J162" s="110">
        <f t="shared" si="170"/>
        <v>0</v>
      </c>
      <c r="K162" s="110">
        <v>0</v>
      </c>
      <c r="L162" s="110">
        <v>0</v>
      </c>
      <c r="M162" s="110">
        <f t="shared" si="171"/>
        <v>0</v>
      </c>
      <c r="N162" s="110">
        <v>30000</v>
      </c>
      <c r="O162" s="110">
        <v>30000</v>
      </c>
      <c r="P162" s="110">
        <f t="shared" si="172"/>
        <v>0</v>
      </c>
      <c r="Q162" s="110">
        <v>0</v>
      </c>
      <c r="R162" s="110">
        <v>0</v>
      </c>
      <c r="S162" s="110">
        <f t="shared" si="173"/>
        <v>0</v>
      </c>
      <c r="T162" s="110"/>
      <c r="U162" s="110"/>
      <c r="V162" s="110">
        <f t="shared" si="174"/>
        <v>0</v>
      </c>
      <c r="W162" s="110"/>
      <c r="X162" s="110"/>
      <c r="Y162" s="110">
        <f t="shared" si="175"/>
        <v>0</v>
      </c>
      <c r="Z162" s="110"/>
      <c r="AA162" s="110"/>
      <c r="AB162" s="110">
        <f t="shared" si="176"/>
        <v>0</v>
      </c>
    </row>
    <row r="163" spans="1:187" s="107" customFormat="1" ht="52.5" customHeight="1" x14ac:dyDescent="0.25">
      <c r="A163" s="115" t="s">
        <v>239</v>
      </c>
      <c r="B163" s="110">
        <f t="shared" si="168"/>
        <v>52246</v>
      </c>
      <c r="C163" s="110">
        <f t="shared" si="168"/>
        <v>52246</v>
      </c>
      <c r="D163" s="110">
        <f t="shared" si="168"/>
        <v>0</v>
      </c>
      <c r="E163" s="110"/>
      <c r="F163" s="110"/>
      <c r="G163" s="110">
        <f t="shared" si="169"/>
        <v>0</v>
      </c>
      <c r="H163" s="110"/>
      <c r="I163" s="110"/>
      <c r="J163" s="110">
        <f t="shared" si="170"/>
        <v>0</v>
      </c>
      <c r="K163" s="110">
        <v>0</v>
      </c>
      <c r="L163" s="110">
        <v>0</v>
      </c>
      <c r="M163" s="110">
        <f t="shared" si="171"/>
        <v>0</v>
      </c>
      <c r="N163" s="110">
        <v>52246</v>
      </c>
      <c r="O163" s="110">
        <v>52246</v>
      </c>
      <c r="P163" s="110">
        <f t="shared" si="172"/>
        <v>0</v>
      </c>
      <c r="Q163" s="110">
        <v>0</v>
      </c>
      <c r="R163" s="110">
        <v>0</v>
      </c>
      <c r="S163" s="110">
        <f t="shared" si="173"/>
        <v>0</v>
      </c>
      <c r="T163" s="110"/>
      <c r="U163" s="110"/>
      <c r="V163" s="110">
        <f t="shared" si="174"/>
        <v>0</v>
      </c>
      <c r="W163" s="110"/>
      <c r="X163" s="110"/>
      <c r="Y163" s="110">
        <f t="shared" si="175"/>
        <v>0</v>
      </c>
      <c r="Z163" s="110"/>
      <c r="AA163" s="110"/>
      <c r="AB163" s="110">
        <f t="shared" si="176"/>
        <v>0</v>
      </c>
    </row>
    <row r="164" spans="1:187" s="107" customFormat="1" ht="78.75" x14ac:dyDescent="0.25">
      <c r="A164" s="115" t="s">
        <v>240</v>
      </c>
      <c r="B164" s="110">
        <f t="shared" si="168"/>
        <v>9000</v>
      </c>
      <c r="C164" s="110">
        <f t="shared" si="168"/>
        <v>9000</v>
      </c>
      <c r="D164" s="110">
        <f t="shared" si="168"/>
        <v>0</v>
      </c>
      <c r="E164" s="110"/>
      <c r="F164" s="110"/>
      <c r="G164" s="110">
        <f t="shared" si="169"/>
        <v>0</v>
      </c>
      <c r="H164" s="110"/>
      <c r="I164" s="110"/>
      <c r="J164" s="110">
        <f t="shared" si="170"/>
        <v>0</v>
      </c>
      <c r="K164" s="110">
        <v>0</v>
      </c>
      <c r="L164" s="110">
        <v>0</v>
      </c>
      <c r="M164" s="110">
        <f t="shared" si="171"/>
        <v>0</v>
      </c>
      <c r="N164" s="110">
        <v>9000</v>
      </c>
      <c r="O164" s="110">
        <v>9000</v>
      </c>
      <c r="P164" s="110">
        <f t="shared" si="172"/>
        <v>0</v>
      </c>
      <c r="Q164" s="110">
        <v>0</v>
      </c>
      <c r="R164" s="110">
        <v>0</v>
      </c>
      <c r="S164" s="110">
        <f t="shared" si="173"/>
        <v>0</v>
      </c>
      <c r="T164" s="110"/>
      <c r="U164" s="110"/>
      <c r="V164" s="110">
        <f t="shared" si="174"/>
        <v>0</v>
      </c>
      <c r="W164" s="110"/>
      <c r="X164" s="110"/>
      <c r="Y164" s="110">
        <f t="shared" si="175"/>
        <v>0</v>
      </c>
      <c r="Z164" s="110"/>
      <c r="AA164" s="110"/>
      <c r="AB164" s="110">
        <f t="shared" si="176"/>
        <v>0</v>
      </c>
    </row>
    <row r="165" spans="1:187" s="107" customFormat="1" ht="94.5" x14ac:dyDescent="0.25">
      <c r="A165" s="115" t="s">
        <v>241</v>
      </c>
      <c r="B165" s="110">
        <f t="shared" si="168"/>
        <v>11225</v>
      </c>
      <c r="C165" s="110">
        <f t="shared" si="168"/>
        <v>11225</v>
      </c>
      <c r="D165" s="110">
        <f t="shared" si="168"/>
        <v>0</v>
      </c>
      <c r="E165" s="110"/>
      <c r="F165" s="110"/>
      <c r="G165" s="110">
        <f t="shared" si="169"/>
        <v>0</v>
      </c>
      <c r="H165" s="110"/>
      <c r="I165" s="110"/>
      <c r="J165" s="110">
        <f t="shared" si="170"/>
        <v>0</v>
      </c>
      <c r="K165" s="110">
        <v>0</v>
      </c>
      <c r="L165" s="110">
        <v>0</v>
      </c>
      <c r="M165" s="110">
        <f t="shared" si="171"/>
        <v>0</v>
      </c>
      <c r="N165" s="110">
        <v>11225</v>
      </c>
      <c r="O165" s="110">
        <v>11225</v>
      </c>
      <c r="P165" s="110">
        <f t="shared" si="172"/>
        <v>0</v>
      </c>
      <c r="Q165" s="110">
        <v>0</v>
      </c>
      <c r="R165" s="110">
        <v>0</v>
      </c>
      <c r="S165" s="110">
        <f t="shared" si="173"/>
        <v>0</v>
      </c>
      <c r="T165" s="110"/>
      <c r="U165" s="110"/>
      <c r="V165" s="110">
        <f t="shared" si="174"/>
        <v>0</v>
      </c>
      <c r="W165" s="110"/>
      <c r="X165" s="110"/>
      <c r="Y165" s="110">
        <f t="shared" si="175"/>
        <v>0</v>
      </c>
      <c r="Z165" s="110"/>
      <c r="AA165" s="110"/>
      <c r="AB165" s="110">
        <f t="shared" si="176"/>
        <v>0</v>
      </c>
    </row>
    <row r="166" spans="1:187" s="107" customFormat="1" ht="31.5" x14ac:dyDescent="0.25">
      <c r="A166" s="105" t="s">
        <v>179</v>
      </c>
      <c r="B166" s="106">
        <f t="shared" si="168"/>
        <v>84373</v>
      </c>
      <c r="C166" s="106">
        <f t="shared" si="168"/>
        <v>114074</v>
      </c>
      <c r="D166" s="106">
        <f t="shared" si="168"/>
        <v>29701</v>
      </c>
      <c r="E166" s="106">
        <f>SUM(E167:E182)</f>
        <v>0</v>
      </c>
      <c r="F166" s="106">
        <f>SUM(F167:F182)</f>
        <v>0</v>
      </c>
      <c r="G166" s="106">
        <f t="shared" si="169"/>
        <v>0</v>
      </c>
      <c r="H166" s="106">
        <f>SUM(H167:H182)</f>
        <v>0</v>
      </c>
      <c r="I166" s="106">
        <f>SUM(I167:I182)</f>
        <v>0</v>
      </c>
      <c r="J166" s="106">
        <f t="shared" si="170"/>
        <v>0</v>
      </c>
      <c r="K166" s="106">
        <f>SUM(K167:K182)</f>
        <v>0</v>
      </c>
      <c r="L166" s="106">
        <f>SUM(L167:L182)</f>
        <v>0</v>
      </c>
      <c r="M166" s="106">
        <f t="shared" si="171"/>
        <v>0</v>
      </c>
      <c r="N166" s="106">
        <f>SUM(N167:N182)</f>
        <v>27932</v>
      </c>
      <c r="O166" s="106">
        <f>SUM(O167:O182)</f>
        <v>27932</v>
      </c>
      <c r="P166" s="106">
        <f t="shared" si="172"/>
        <v>0</v>
      </c>
      <c r="Q166" s="106">
        <f>SUM(Q167:Q182)</f>
        <v>56441</v>
      </c>
      <c r="R166" s="106">
        <f>SUM(R167:R182)</f>
        <v>83876</v>
      </c>
      <c r="S166" s="106">
        <f t="shared" si="173"/>
        <v>27435</v>
      </c>
      <c r="T166" s="106">
        <f>SUM(T167:T182)</f>
        <v>0</v>
      </c>
      <c r="U166" s="106">
        <f>SUM(U167:U182)</f>
        <v>0</v>
      </c>
      <c r="V166" s="106">
        <f t="shared" si="174"/>
        <v>0</v>
      </c>
      <c r="W166" s="106">
        <f>SUM(W167:W182)</f>
        <v>0</v>
      </c>
      <c r="X166" s="106">
        <f>SUM(X167:X182)</f>
        <v>2266</v>
      </c>
      <c r="Y166" s="106">
        <f t="shared" si="175"/>
        <v>2266</v>
      </c>
      <c r="Z166" s="106">
        <f>SUM(Z167:Z182)</f>
        <v>0</v>
      </c>
      <c r="AA166" s="106">
        <f>SUM(AA167:AA182)</f>
        <v>0</v>
      </c>
      <c r="AB166" s="106">
        <f t="shared" si="176"/>
        <v>0</v>
      </c>
    </row>
    <row r="167" spans="1:187" s="107" customFormat="1" ht="94.5" x14ac:dyDescent="0.25">
      <c r="A167" s="115" t="s">
        <v>242</v>
      </c>
      <c r="B167" s="110">
        <f t="shared" si="168"/>
        <v>4684</v>
      </c>
      <c r="C167" s="110">
        <f t="shared" si="168"/>
        <v>4684</v>
      </c>
      <c r="D167" s="110">
        <f t="shared" si="168"/>
        <v>0</v>
      </c>
      <c r="E167" s="110"/>
      <c r="F167" s="110"/>
      <c r="G167" s="110">
        <f t="shared" si="169"/>
        <v>0</v>
      </c>
      <c r="H167" s="110"/>
      <c r="I167" s="110"/>
      <c r="J167" s="110">
        <f t="shared" si="170"/>
        <v>0</v>
      </c>
      <c r="K167" s="110"/>
      <c r="L167" s="110"/>
      <c r="M167" s="110">
        <f t="shared" si="171"/>
        <v>0</v>
      </c>
      <c r="N167" s="110">
        <v>4684</v>
      </c>
      <c r="O167" s="110">
        <v>4684</v>
      </c>
      <c r="P167" s="110">
        <f t="shared" si="172"/>
        <v>0</v>
      </c>
      <c r="Q167" s="110">
        <v>0</v>
      </c>
      <c r="R167" s="110">
        <v>0</v>
      </c>
      <c r="S167" s="110">
        <f t="shared" si="173"/>
        <v>0</v>
      </c>
      <c r="T167" s="110"/>
      <c r="U167" s="110"/>
      <c r="V167" s="110">
        <f t="shared" si="174"/>
        <v>0</v>
      </c>
      <c r="W167" s="110"/>
      <c r="X167" s="110"/>
      <c r="Y167" s="110">
        <f t="shared" si="175"/>
        <v>0</v>
      </c>
      <c r="Z167" s="110"/>
      <c r="AA167" s="110"/>
      <c r="AB167" s="110">
        <f t="shared" si="176"/>
        <v>0</v>
      </c>
    </row>
    <row r="168" spans="1:187" s="107" customFormat="1" ht="94.5" x14ac:dyDescent="0.25">
      <c r="A168" s="115" t="s">
        <v>243</v>
      </c>
      <c r="B168" s="110">
        <f t="shared" si="168"/>
        <v>18000</v>
      </c>
      <c r="C168" s="110">
        <f t="shared" si="168"/>
        <v>18000</v>
      </c>
      <c r="D168" s="110">
        <f t="shared" si="168"/>
        <v>0</v>
      </c>
      <c r="E168" s="110"/>
      <c r="F168" s="110"/>
      <c r="G168" s="110">
        <f t="shared" si="169"/>
        <v>0</v>
      </c>
      <c r="H168" s="110"/>
      <c r="I168" s="110"/>
      <c r="J168" s="110">
        <f t="shared" si="170"/>
        <v>0</v>
      </c>
      <c r="K168" s="110"/>
      <c r="L168" s="110"/>
      <c r="M168" s="110">
        <f t="shared" si="171"/>
        <v>0</v>
      </c>
      <c r="N168" s="110">
        <v>18000</v>
      </c>
      <c r="O168" s="110">
        <v>18000</v>
      </c>
      <c r="P168" s="110">
        <f t="shared" si="172"/>
        <v>0</v>
      </c>
      <c r="Q168" s="110">
        <v>0</v>
      </c>
      <c r="R168" s="110">
        <v>0</v>
      </c>
      <c r="S168" s="110">
        <f t="shared" si="173"/>
        <v>0</v>
      </c>
      <c r="T168" s="110"/>
      <c r="U168" s="110"/>
      <c r="V168" s="110">
        <f t="shared" si="174"/>
        <v>0</v>
      </c>
      <c r="W168" s="110"/>
      <c r="X168" s="110"/>
      <c r="Y168" s="110">
        <f t="shared" si="175"/>
        <v>0</v>
      </c>
      <c r="Z168" s="110"/>
      <c r="AA168" s="110"/>
      <c r="AB168" s="110">
        <f t="shared" si="176"/>
        <v>0</v>
      </c>
    </row>
    <row r="169" spans="1:187" s="107" customFormat="1" ht="47.25" x14ac:dyDescent="0.25">
      <c r="A169" s="115" t="s">
        <v>244</v>
      </c>
      <c r="B169" s="110">
        <f t="shared" si="168"/>
        <v>1500</v>
      </c>
      <c r="C169" s="110">
        <f t="shared" si="168"/>
        <v>1500</v>
      </c>
      <c r="D169" s="110">
        <f t="shared" si="168"/>
        <v>0</v>
      </c>
      <c r="E169" s="110"/>
      <c r="F169" s="110"/>
      <c r="G169" s="110">
        <f t="shared" si="169"/>
        <v>0</v>
      </c>
      <c r="H169" s="110"/>
      <c r="I169" s="110"/>
      <c r="J169" s="110">
        <f t="shared" si="170"/>
        <v>0</v>
      </c>
      <c r="K169" s="110"/>
      <c r="L169" s="110"/>
      <c r="M169" s="110">
        <f t="shared" si="171"/>
        <v>0</v>
      </c>
      <c r="N169" s="110">
        <v>1500</v>
      </c>
      <c r="O169" s="110">
        <v>1500</v>
      </c>
      <c r="P169" s="110">
        <f t="shared" si="172"/>
        <v>0</v>
      </c>
      <c r="Q169" s="110"/>
      <c r="R169" s="110"/>
      <c r="S169" s="110">
        <f t="shared" si="173"/>
        <v>0</v>
      </c>
      <c r="T169" s="110"/>
      <c r="U169" s="110"/>
      <c r="V169" s="110">
        <f t="shared" si="174"/>
        <v>0</v>
      </c>
      <c r="W169" s="110"/>
      <c r="X169" s="110"/>
      <c r="Y169" s="110">
        <f t="shared" si="175"/>
        <v>0</v>
      </c>
      <c r="Z169" s="110"/>
      <c r="AA169" s="110"/>
      <c r="AB169" s="110">
        <f t="shared" si="176"/>
        <v>0</v>
      </c>
    </row>
    <row r="170" spans="1:187" s="104" customFormat="1" ht="63" x14ac:dyDescent="0.25">
      <c r="A170" s="115" t="s">
        <v>245</v>
      </c>
      <c r="B170" s="117">
        <f t="shared" si="168"/>
        <v>3748</v>
      </c>
      <c r="C170" s="117">
        <f t="shared" si="168"/>
        <v>3748</v>
      </c>
      <c r="D170" s="117">
        <f t="shared" si="168"/>
        <v>0</v>
      </c>
      <c r="E170" s="117"/>
      <c r="F170" s="117"/>
      <c r="G170" s="117">
        <f t="shared" si="169"/>
        <v>0</v>
      </c>
      <c r="H170" s="117"/>
      <c r="I170" s="117"/>
      <c r="J170" s="117">
        <f t="shared" si="170"/>
        <v>0</v>
      </c>
      <c r="K170" s="117"/>
      <c r="L170" s="117"/>
      <c r="M170" s="117">
        <f t="shared" si="171"/>
        <v>0</v>
      </c>
      <c r="N170" s="117">
        <v>3748</v>
      </c>
      <c r="O170" s="117">
        <v>3748</v>
      </c>
      <c r="P170" s="117">
        <f t="shared" si="172"/>
        <v>0</v>
      </c>
      <c r="Q170" s="117">
        <v>0</v>
      </c>
      <c r="R170" s="117">
        <v>0</v>
      </c>
      <c r="S170" s="117">
        <f t="shared" si="173"/>
        <v>0</v>
      </c>
      <c r="T170" s="117"/>
      <c r="U170" s="117"/>
      <c r="V170" s="117">
        <f t="shared" si="174"/>
        <v>0</v>
      </c>
      <c r="W170" s="117"/>
      <c r="X170" s="117"/>
      <c r="Y170" s="117">
        <f t="shared" si="175"/>
        <v>0</v>
      </c>
      <c r="Z170" s="117"/>
      <c r="AA170" s="117"/>
      <c r="AB170" s="117">
        <f t="shared" si="176"/>
        <v>0</v>
      </c>
      <c r="AC170" s="107"/>
      <c r="AD170" s="107"/>
      <c r="AE170" s="107"/>
      <c r="AF170" s="107"/>
      <c r="AG170" s="107"/>
      <c r="AH170" s="107"/>
      <c r="AI170" s="107"/>
      <c r="AJ170" s="107"/>
      <c r="AK170" s="107"/>
      <c r="AL170" s="107"/>
      <c r="AM170" s="107"/>
      <c r="AN170" s="107"/>
      <c r="AO170" s="107"/>
      <c r="AP170" s="107"/>
      <c r="AQ170" s="107"/>
      <c r="AR170" s="107"/>
      <c r="AS170" s="107"/>
      <c r="AT170" s="107"/>
      <c r="AU170" s="107"/>
      <c r="AV170" s="107"/>
      <c r="AW170" s="107"/>
      <c r="AX170" s="107"/>
      <c r="AY170" s="107"/>
      <c r="AZ170" s="107"/>
      <c r="BA170" s="107"/>
      <c r="BB170" s="107"/>
      <c r="BC170" s="107"/>
      <c r="BD170" s="107"/>
      <c r="BE170" s="107"/>
      <c r="BF170" s="107"/>
      <c r="BG170" s="107"/>
      <c r="BH170" s="107"/>
      <c r="BI170" s="107"/>
      <c r="BJ170" s="107"/>
      <c r="BK170" s="107"/>
      <c r="BL170" s="107"/>
      <c r="BM170" s="107"/>
      <c r="BN170" s="107"/>
      <c r="BO170" s="107"/>
      <c r="BP170" s="107"/>
      <c r="BQ170" s="107"/>
      <c r="BR170" s="107"/>
      <c r="BS170" s="107"/>
      <c r="BT170" s="107"/>
      <c r="BU170" s="107"/>
      <c r="BV170" s="107"/>
      <c r="BW170" s="107"/>
      <c r="BX170" s="107"/>
      <c r="BY170" s="107"/>
      <c r="BZ170" s="107"/>
      <c r="CA170" s="107"/>
      <c r="CB170" s="107"/>
      <c r="CC170" s="107"/>
      <c r="CD170" s="107"/>
      <c r="CE170" s="107"/>
      <c r="CF170" s="107"/>
      <c r="CG170" s="107"/>
      <c r="CH170" s="107"/>
      <c r="CI170" s="107"/>
      <c r="CJ170" s="107"/>
      <c r="CK170" s="107"/>
      <c r="CL170" s="107"/>
      <c r="CM170" s="107"/>
      <c r="CN170" s="107"/>
      <c r="CO170" s="107"/>
      <c r="CP170" s="107"/>
      <c r="CQ170" s="107"/>
      <c r="CR170" s="107"/>
      <c r="CS170" s="107"/>
      <c r="CT170" s="107"/>
      <c r="CU170" s="107"/>
      <c r="CV170" s="107"/>
      <c r="CW170" s="107"/>
      <c r="CX170" s="107"/>
      <c r="CY170" s="107"/>
      <c r="CZ170" s="107"/>
      <c r="DA170" s="107"/>
      <c r="DB170" s="107"/>
      <c r="DC170" s="107"/>
      <c r="DD170" s="107"/>
      <c r="DE170" s="107"/>
      <c r="DF170" s="107"/>
      <c r="DG170" s="107"/>
      <c r="DH170" s="107"/>
      <c r="DI170" s="107"/>
      <c r="DJ170" s="107"/>
      <c r="DK170" s="107"/>
      <c r="DL170" s="107"/>
      <c r="DM170" s="107"/>
      <c r="DN170" s="107"/>
      <c r="DO170" s="107"/>
      <c r="DP170" s="107"/>
      <c r="DQ170" s="107"/>
      <c r="DR170" s="107"/>
      <c r="DS170" s="107"/>
      <c r="DT170" s="107"/>
      <c r="DU170" s="107"/>
      <c r="DV170" s="107"/>
      <c r="DW170" s="107"/>
      <c r="DX170" s="107"/>
      <c r="DY170" s="107"/>
      <c r="DZ170" s="107"/>
      <c r="EA170" s="107"/>
      <c r="EB170" s="107"/>
      <c r="EC170" s="107"/>
      <c r="ED170" s="107"/>
      <c r="EE170" s="107"/>
      <c r="EF170" s="107"/>
      <c r="EG170" s="107"/>
      <c r="EH170" s="107"/>
      <c r="EI170" s="107"/>
      <c r="EJ170" s="107"/>
      <c r="EK170" s="107"/>
      <c r="EL170" s="107"/>
      <c r="EM170" s="107"/>
      <c r="EN170" s="107"/>
      <c r="EO170" s="107"/>
      <c r="EP170" s="107"/>
      <c r="EQ170" s="107"/>
      <c r="ER170" s="107"/>
      <c r="ES170" s="107"/>
      <c r="ET170" s="107"/>
      <c r="EU170" s="107"/>
      <c r="EV170" s="107"/>
      <c r="EW170" s="107"/>
      <c r="EX170" s="107"/>
      <c r="EY170" s="107"/>
      <c r="EZ170" s="107"/>
      <c r="FA170" s="107"/>
      <c r="FB170" s="107"/>
      <c r="FC170" s="107"/>
      <c r="FD170" s="107"/>
      <c r="FE170" s="107"/>
      <c r="FF170" s="107"/>
      <c r="FG170" s="107"/>
      <c r="FH170" s="107"/>
      <c r="FI170" s="107"/>
      <c r="FJ170" s="107"/>
      <c r="FK170" s="107"/>
      <c r="FL170" s="107"/>
      <c r="FM170" s="107"/>
      <c r="FN170" s="107"/>
      <c r="FO170" s="107"/>
      <c r="FP170" s="107"/>
      <c r="FQ170" s="107"/>
      <c r="FR170" s="107"/>
      <c r="FS170" s="107"/>
      <c r="FT170" s="107"/>
      <c r="FU170" s="107"/>
      <c r="FV170" s="107"/>
      <c r="FW170" s="107"/>
      <c r="FX170" s="107"/>
      <c r="FY170" s="107"/>
      <c r="FZ170" s="107"/>
      <c r="GA170" s="107"/>
      <c r="GB170" s="107"/>
      <c r="GC170" s="107"/>
      <c r="GD170" s="107"/>
      <c r="GE170" s="107"/>
    </row>
    <row r="171" spans="1:187" s="104" customFormat="1" ht="31.5" x14ac:dyDescent="0.25">
      <c r="A171" s="115" t="s">
        <v>246</v>
      </c>
      <c r="B171" s="117">
        <f t="shared" si="168"/>
        <v>3500</v>
      </c>
      <c r="C171" s="117">
        <f t="shared" si="168"/>
        <v>3500</v>
      </c>
      <c r="D171" s="117">
        <f t="shared" si="168"/>
        <v>0</v>
      </c>
      <c r="E171" s="117"/>
      <c r="F171" s="117"/>
      <c r="G171" s="117">
        <f t="shared" si="169"/>
        <v>0</v>
      </c>
      <c r="H171" s="117"/>
      <c r="I171" s="117"/>
      <c r="J171" s="117">
        <f t="shared" si="170"/>
        <v>0</v>
      </c>
      <c r="K171" s="117">
        <v>0</v>
      </c>
      <c r="L171" s="117">
        <v>0</v>
      </c>
      <c r="M171" s="117">
        <f t="shared" si="171"/>
        <v>0</v>
      </c>
      <c r="N171" s="117"/>
      <c r="O171" s="117"/>
      <c r="P171" s="117">
        <f t="shared" si="172"/>
        <v>0</v>
      </c>
      <c r="Q171" s="117">
        <v>3500</v>
      </c>
      <c r="R171" s="117">
        <v>3500</v>
      </c>
      <c r="S171" s="117">
        <f t="shared" si="173"/>
        <v>0</v>
      </c>
      <c r="T171" s="117"/>
      <c r="U171" s="117"/>
      <c r="V171" s="117">
        <f t="shared" si="174"/>
        <v>0</v>
      </c>
      <c r="W171" s="117"/>
      <c r="X171" s="117"/>
      <c r="Y171" s="117">
        <f t="shared" si="175"/>
        <v>0</v>
      </c>
      <c r="Z171" s="117"/>
      <c r="AA171" s="117"/>
      <c r="AB171" s="117">
        <f t="shared" si="176"/>
        <v>0</v>
      </c>
      <c r="AC171" s="107"/>
      <c r="AD171" s="107"/>
      <c r="AE171" s="107"/>
      <c r="AF171" s="107"/>
      <c r="AG171" s="107"/>
      <c r="AH171" s="107"/>
      <c r="AI171" s="107"/>
      <c r="AJ171" s="107"/>
      <c r="AK171" s="107"/>
      <c r="AL171" s="107"/>
      <c r="AM171" s="107"/>
      <c r="AN171" s="107"/>
      <c r="AO171" s="107"/>
      <c r="AP171" s="107"/>
      <c r="AQ171" s="107"/>
      <c r="AR171" s="107"/>
      <c r="AS171" s="107"/>
      <c r="AT171" s="107"/>
      <c r="AU171" s="107"/>
      <c r="AV171" s="107"/>
      <c r="AW171" s="107"/>
      <c r="AX171" s="107"/>
      <c r="AY171" s="107"/>
      <c r="AZ171" s="107"/>
      <c r="BA171" s="107"/>
      <c r="BB171" s="107"/>
      <c r="BC171" s="107"/>
      <c r="BD171" s="107"/>
      <c r="BE171" s="107"/>
      <c r="BF171" s="107"/>
      <c r="BG171" s="107"/>
      <c r="BH171" s="107"/>
      <c r="BI171" s="107"/>
      <c r="BJ171" s="107"/>
      <c r="BK171" s="107"/>
      <c r="BL171" s="107"/>
      <c r="BM171" s="107"/>
      <c r="BN171" s="107"/>
      <c r="BO171" s="107"/>
      <c r="BP171" s="107"/>
      <c r="BQ171" s="107"/>
      <c r="BR171" s="107"/>
      <c r="BS171" s="107"/>
      <c r="BT171" s="107"/>
      <c r="BU171" s="107"/>
      <c r="BV171" s="107"/>
      <c r="BW171" s="107"/>
      <c r="BX171" s="107"/>
      <c r="BY171" s="107"/>
      <c r="BZ171" s="107"/>
      <c r="CA171" s="107"/>
      <c r="CB171" s="107"/>
      <c r="CC171" s="107"/>
      <c r="CD171" s="107"/>
      <c r="CE171" s="107"/>
      <c r="CF171" s="107"/>
      <c r="CG171" s="107"/>
      <c r="CH171" s="107"/>
      <c r="CI171" s="107"/>
      <c r="CJ171" s="107"/>
      <c r="CK171" s="107"/>
      <c r="CL171" s="107"/>
      <c r="CM171" s="107"/>
      <c r="CN171" s="107"/>
      <c r="CO171" s="107"/>
      <c r="CP171" s="107"/>
      <c r="CQ171" s="107"/>
      <c r="CR171" s="107"/>
      <c r="CS171" s="107"/>
      <c r="CT171" s="107"/>
      <c r="CU171" s="107"/>
      <c r="CV171" s="107"/>
      <c r="CW171" s="107"/>
      <c r="CX171" s="107"/>
      <c r="CY171" s="107"/>
      <c r="CZ171" s="107"/>
      <c r="DA171" s="107"/>
      <c r="DB171" s="107"/>
      <c r="DC171" s="107"/>
      <c r="DD171" s="107"/>
      <c r="DE171" s="107"/>
      <c r="DF171" s="107"/>
      <c r="DG171" s="107"/>
      <c r="DH171" s="107"/>
      <c r="DI171" s="107"/>
      <c r="DJ171" s="107"/>
      <c r="DK171" s="107"/>
      <c r="DL171" s="107"/>
      <c r="DM171" s="107"/>
      <c r="DN171" s="107"/>
      <c r="DO171" s="107"/>
      <c r="DP171" s="107"/>
      <c r="DQ171" s="107"/>
      <c r="DR171" s="107"/>
      <c r="DS171" s="107"/>
      <c r="DT171" s="107"/>
      <c r="DU171" s="107"/>
      <c r="DV171" s="107"/>
      <c r="DW171" s="107"/>
      <c r="DX171" s="107"/>
      <c r="DY171" s="107"/>
      <c r="DZ171" s="107"/>
      <c r="EA171" s="107"/>
      <c r="EB171" s="107"/>
      <c r="EC171" s="107"/>
      <c r="ED171" s="107"/>
      <c r="EE171" s="107"/>
      <c r="EF171" s="107"/>
      <c r="EG171" s="107"/>
      <c r="EH171" s="107"/>
      <c r="EI171" s="107"/>
      <c r="EJ171" s="107"/>
      <c r="EK171" s="107"/>
      <c r="EL171" s="107"/>
      <c r="EM171" s="107"/>
      <c r="EN171" s="107"/>
      <c r="EO171" s="107"/>
      <c r="EP171" s="107"/>
      <c r="EQ171" s="107"/>
      <c r="ER171" s="107"/>
      <c r="ES171" s="107"/>
      <c r="ET171" s="107"/>
      <c r="EU171" s="107"/>
      <c r="EV171" s="107"/>
      <c r="EW171" s="107"/>
      <c r="EX171" s="107"/>
      <c r="EY171" s="107"/>
      <c r="EZ171" s="107"/>
      <c r="FA171" s="107"/>
      <c r="FB171" s="107"/>
      <c r="FC171" s="107"/>
      <c r="FD171" s="107"/>
      <c r="FE171" s="107"/>
      <c r="FF171" s="107"/>
      <c r="FG171" s="107"/>
      <c r="FH171" s="107"/>
      <c r="FI171" s="107"/>
      <c r="FJ171" s="107"/>
      <c r="FK171" s="107"/>
      <c r="FL171" s="107"/>
      <c r="FM171" s="107"/>
      <c r="FN171" s="107"/>
      <c r="FO171" s="107"/>
      <c r="FP171" s="107"/>
      <c r="FQ171" s="107"/>
      <c r="FR171" s="107"/>
      <c r="FS171" s="107"/>
      <c r="FT171" s="107"/>
      <c r="FU171" s="107"/>
      <c r="FV171" s="107"/>
      <c r="FW171" s="107"/>
      <c r="FX171" s="107"/>
      <c r="FY171" s="107"/>
      <c r="FZ171" s="107"/>
      <c r="GA171" s="107"/>
      <c r="GB171" s="107"/>
      <c r="GC171" s="107"/>
      <c r="GD171" s="107"/>
      <c r="GE171" s="107"/>
    </row>
    <row r="172" spans="1:187" s="170" customFormat="1" ht="31.5" x14ac:dyDescent="0.25">
      <c r="A172" s="168" t="s">
        <v>247</v>
      </c>
      <c r="B172" s="169">
        <f t="shared" si="168"/>
        <v>3360</v>
      </c>
      <c r="C172" s="169">
        <f t="shared" si="168"/>
        <v>4442</v>
      </c>
      <c r="D172" s="169">
        <f t="shared" si="168"/>
        <v>1082</v>
      </c>
      <c r="E172" s="169"/>
      <c r="F172" s="169"/>
      <c r="G172" s="169">
        <f t="shared" si="169"/>
        <v>0</v>
      </c>
      <c r="H172" s="169"/>
      <c r="I172" s="169"/>
      <c r="J172" s="169">
        <f t="shared" si="170"/>
        <v>0</v>
      </c>
      <c r="K172" s="169">
        <v>0</v>
      </c>
      <c r="L172" s="169">
        <v>0</v>
      </c>
      <c r="M172" s="169">
        <f t="shared" si="171"/>
        <v>0</v>
      </c>
      <c r="N172" s="169"/>
      <c r="O172" s="169"/>
      <c r="P172" s="169">
        <f t="shared" si="172"/>
        <v>0</v>
      </c>
      <c r="Q172" s="169">
        <v>3360</v>
      </c>
      <c r="R172" s="169">
        <f>3360+1082</f>
        <v>4442</v>
      </c>
      <c r="S172" s="169">
        <f t="shared" si="173"/>
        <v>1082</v>
      </c>
      <c r="T172" s="169"/>
      <c r="U172" s="169"/>
      <c r="V172" s="169">
        <f t="shared" si="174"/>
        <v>0</v>
      </c>
      <c r="W172" s="169"/>
      <c r="X172" s="169"/>
      <c r="Y172" s="169">
        <f t="shared" si="175"/>
        <v>0</v>
      </c>
      <c r="Z172" s="169"/>
      <c r="AA172" s="169"/>
      <c r="AB172" s="169">
        <f t="shared" si="176"/>
        <v>0</v>
      </c>
      <c r="AC172" s="167"/>
      <c r="AD172" s="167"/>
      <c r="AE172" s="167"/>
      <c r="AF172" s="167"/>
      <c r="AG172" s="167"/>
      <c r="AH172" s="167"/>
      <c r="AI172" s="167"/>
      <c r="AJ172" s="167"/>
      <c r="AK172" s="167"/>
      <c r="AL172" s="167"/>
      <c r="AM172" s="167"/>
      <c r="AN172" s="167"/>
      <c r="AO172" s="167"/>
      <c r="AP172" s="167"/>
      <c r="AQ172" s="167"/>
      <c r="AR172" s="167"/>
      <c r="AS172" s="167"/>
      <c r="AT172" s="167"/>
      <c r="AU172" s="167"/>
      <c r="AV172" s="167"/>
      <c r="AW172" s="167"/>
      <c r="AX172" s="167"/>
      <c r="AY172" s="167"/>
      <c r="AZ172" s="167"/>
      <c r="BA172" s="167"/>
      <c r="BB172" s="167"/>
      <c r="BC172" s="167"/>
      <c r="BD172" s="167"/>
      <c r="BE172" s="167"/>
      <c r="BF172" s="167"/>
      <c r="BG172" s="167"/>
      <c r="BH172" s="167"/>
      <c r="BI172" s="167"/>
      <c r="BJ172" s="167"/>
      <c r="BK172" s="167"/>
      <c r="BL172" s="167"/>
      <c r="BM172" s="167"/>
      <c r="BN172" s="167"/>
      <c r="BO172" s="167"/>
      <c r="BP172" s="167"/>
      <c r="BQ172" s="167"/>
      <c r="BR172" s="167"/>
      <c r="BS172" s="167"/>
      <c r="BT172" s="167"/>
      <c r="BU172" s="167"/>
      <c r="BV172" s="167"/>
      <c r="BW172" s="167"/>
      <c r="BX172" s="167"/>
      <c r="BY172" s="167"/>
      <c r="BZ172" s="167"/>
      <c r="CA172" s="167"/>
      <c r="CB172" s="167"/>
      <c r="CC172" s="167"/>
      <c r="CD172" s="167"/>
      <c r="CE172" s="167"/>
      <c r="CF172" s="167"/>
      <c r="CG172" s="167"/>
      <c r="CH172" s="167"/>
      <c r="CI172" s="167"/>
      <c r="CJ172" s="167"/>
      <c r="CK172" s="167"/>
      <c r="CL172" s="167"/>
      <c r="CM172" s="167"/>
      <c r="CN172" s="167"/>
      <c r="CO172" s="167"/>
      <c r="CP172" s="167"/>
      <c r="CQ172" s="167"/>
      <c r="CR172" s="167"/>
      <c r="CS172" s="167"/>
      <c r="CT172" s="167"/>
      <c r="CU172" s="167"/>
      <c r="CV172" s="167"/>
      <c r="CW172" s="167"/>
      <c r="CX172" s="167"/>
      <c r="CY172" s="167"/>
      <c r="CZ172" s="167"/>
      <c r="DA172" s="167"/>
      <c r="DB172" s="167"/>
      <c r="DC172" s="167"/>
      <c r="DD172" s="167"/>
      <c r="DE172" s="167"/>
      <c r="DF172" s="167"/>
      <c r="DG172" s="167"/>
      <c r="DH172" s="167"/>
      <c r="DI172" s="167"/>
      <c r="DJ172" s="167"/>
      <c r="DK172" s="167"/>
      <c r="DL172" s="167"/>
      <c r="DM172" s="167"/>
      <c r="DN172" s="167"/>
      <c r="DO172" s="167"/>
      <c r="DP172" s="167"/>
      <c r="DQ172" s="167"/>
      <c r="DR172" s="167"/>
      <c r="DS172" s="167"/>
      <c r="DT172" s="167"/>
      <c r="DU172" s="167"/>
      <c r="DV172" s="167"/>
      <c r="DW172" s="167"/>
      <c r="DX172" s="167"/>
      <c r="DY172" s="167"/>
      <c r="DZ172" s="167"/>
      <c r="EA172" s="167"/>
      <c r="EB172" s="167"/>
      <c r="EC172" s="167"/>
      <c r="ED172" s="167"/>
      <c r="EE172" s="167"/>
      <c r="EF172" s="167"/>
      <c r="EG172" s="167"/>
      <c r="EH172" s="167"/>
      <c r="EI172" s="167"/>
      <c r="EJ172" s="167"/>
      <c r="EK172" s="167"/>
      <c r="EL172" s="167"/>
      <c r="EM172" s="167"/>
      <c r="EN172" s="167"/>
      <c r="EO172" s="167"/>
      <c r="EP172" s="167"/>
      <c r="EQ172" s="167"/>
      <c r="ER172" s="167"/>
      <c r="ES172" s="167"/>
      <c r="ET172" s="167"/>
      <c r="EU172" s="167"/>
      <c r="EV172" s="167"/>
      <c r="EW172" s="167"/>
      <c r="EX172" s="167"/>
      <c r="EY172" s="167"/>
      <c r="EZ172" s="167"/>
      <c r="FA172" s="167"/>
      <c r="FB172" s="167"/>
      <c r="FC172" s="167"/>
      <c r="FD172" s="167"/>
      <c r="FE172" s="167"/>
      <c r="FF172" s="167"/>
      <c r="FG172" s="167"/>
      <c r="FH172" s="167"/>
      <c r="FI172" s="167"/>
      <c r="FJ172" s="167"/>
      <c r="FK172" s="167"/>
      <c r="FL172" s="167"/>
      <c r="FM172" s="167"/>
      <c r="FN172" s="167"/>
      <c r="FO172" s="167"/>
      <c r="FP172" s="167"/>
      <c r="FQ172" s="167"/>
      <c r="FR172" s="167"/>
      <c r="FS172" s="167"/>
      <c r="FT172" s="167"/>
      <c r="FU172" s="167"/>
      <c r="FV172" s="167"/>
      <c r="FW172" s="167"/>
      <c r="FX172" s="167"/>
      <c r="FY172" s="167"/>
      <c r="FZ172" s="167"/>
      <c r="GA172" s="167"/>
      <c r="GB172" s="167"/>
      <c r="GC172" s="167"/>
      <c r="GD172" s="167"/>
      <c r="GE172" s="167"/>
    </row>
    <row r="173" spans="1:187" s="104" customFormat="1" ht="31.5" x14ac:dyDescent="0.25">
      <c r="A173" s="115" t="s">
        <v>248</v>
      </c>
      <c r="B173" s="117">
        <f t="shared" si="168"/>
        <v>3816</v>
      </c>
      <c r="C173" s="117">
        <f t="shared" si="168"/>
        <v>3816</v>
      </c>
      <c r="D173" s="117">
        <f t="shared" si="168"/>
        <v>0</v>
      </c>
      <c r="E173" s="117"/>
      <c r="F173" s="117"/>
      <c r="G173" s="117">
        <f t="shared" si="169"/>
        <v>0</v>
      </c>
      <c r="H173" s="117"/>
      <c r="I173" s="117"/>
      <c r="J173" s="117">
        <f t="shared" si="170"/>
        <v>0</v>
      </c>
      <c r="K173" s="117">
        <v>0</v>
      </c>
      <c r="L173" s="117">
        <v>0</v>
      </c>
      <c r="M173" s="117">
        <f t="shared" si="171"/>
        <v>0</v>
      </c>
      <c r="N173" s="117"/>
      <c r="O173" s="117"/>
      <c r="P173" s="117">
        <f t="shared" si="172"/>
        <v>0</v>
      </c>
      <c r="Q173" s="117">
        <v>3816</v>
      </c>
      <c r="R173" s="117">
        <v>3816</v>
      </c>
      <c r="S173" s="117">
        <f t="shared" si="173"/>
        <v>0</v>
      </c>
      <c r="T173" s="117"/>
      <c r="U173" s="117"/>
      <c r="V173" s="117">
        <f t="shared" si="174"/>
        <v>0</v>
      </c>
      <c r="W173" s="117"/>
      <c r="X173" s="117"/>
      <c r="Y173" s="117">
        <f t="shared" si="175"/>
        <v>0</v>
      </c>
      <c r="Z173" s="117"/>
      <c r="AA173" s="117"/>
      <c r="AB173" s="117">
        <f t="shared" si="176"/>
        <v>0</v>
      </c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107"/>
      <c r="BC173" s="107"/>
      <c r="BD173" s="107"/>
      <c r="BE173" s="107"/>
      <c r="BF173" s="107"/>
      <c r="BG173" s="107"/>
      <c r="BH173" s="107"/>
      <c r="BI173" s="107"/>
      <c r="BJ173" s="107"/>
      <c r="BK173" s="107"/>
      <c r="BL173" s="107"/>
      <c r="BM173" s="107"/>
      <c r="BN173" s="107"/>
      <c r="BO173" s="107"/>
      <c r="BP173" s="107"/>
      <c r="BQ173" s="107"/>
      <c r="BR173" s="107"/>
      <c r="BS173" s="107"/>
      <c r="BT173" s="107"/>
      <c r="BU173" s="107"/>
      <c r="BV173" s="107"/>
      <c r="BW173" s="107"/>
      <c r="BX173" s="107"/>
      <c r="BY173" s="107"/>
      <c r="BZ173" s="107"/>
      <c r="CA173" s="107"/>
      <c r="CB173" s="107"/>
      <c r="CC173" s="107"/>
      <c r="CD173" s="107"/>
      <c r="CE173" s="107"/>
      <c r="CF173" s="107"/>
      <c r="CG173" s="107"/>
      <c r="CH173" s="107"/>
      <c r="CI173" s="107"/>
      <c r="CJ173" s="107"/>
      <c r="CK173" s="107"/>
      <c r="CL173" s="107"/>
      <c r="CM173" s="107"/>
      <c r="CN173" s="107"/>
      <c r="CO173" s="107"/>
      <c r="CP173" s="107"/>
      <c r="CQ173" s="107"/>
      <c r="CR173" s="107"/>
      <c r="CS173" s="107"/>
      <c r="CT173" s="107"/>
      <c r="CU173" s="107"/>
      <c r="CV173" s="107"/>
      <c r="CW173" s="107"/>
      <c r="CX173" s="107"/>
      <c r="CY173" s="107"/>
      <c r="CZ173" s="107"/>
      <c r="DA173" s="107"/>
      <c r="DB173" s="107"/>
      <c r="DC173" s="107"/>
      <c r="DD173" s="107"/>
      <c r="DE173" s="107"/>
      <c r="DF173" s="107"/>
      <c r="DG173" s="107"/>
      <c r="DH173" s="107"/>
      <c r="DI173" s="107"/>
      <c r="DJ173" s="107"/>
      <c r="DK173" s="107"/>
      <c r="DL173" s="107"/>
      <c r="DM173" s="107"/>
      <c r="DN173" s="107"/>
      <c r="DO173" s="107"/>
      <c r="DP173" s="107"/>
      <c r="DQ173" s="107"/>
      <c r="DR173" s="107"/>
      <c r="DS173" s="107"/>
      <c r="DT173" s="107"/>
      <c r="DU173" s="107"/>
      <c r="DV173" s="107"/>
      <c r="DW173" s="107"/>
      <c r="DX173" s="107"/>
      <c r="DY173" s="107"/>
      <c r="DZ173" s="107"/>
      <c r="EA173" s="107"/>
      <c r="EB173" s="107"/>
      <c r="EC173" s="107"/>
      <c r="ED173" s="107"/>
      <c r="EE173" s="107"/>
      <c r="EF173" s="107"/>
      <c r="EG173" s="107"/>
      <c r="EH173" s="107"/>
      <c r="EI173" s="107"/>
      <c r="EJ173" s="107"/>
      <c r="EK173" s="107"/>
      <c r="EL173" s="107"/>
      <c r="EM173" s="107"/>
      <c r="EN173" s="107"/>
      <c r="EO173" s="107"/>
      <c r="EP173" s="107"/>
      <c r="EQ173" s="107"/>
      <c r="ER173" s="107"/>
      <c r="ES173" s="107"/>
      <c r="ET173" s="107"/>
      <c r="EU173" s="107"/>
      <c r="EV173" s="107"/>
      <c r="EW173" s="107"/>
      <c r="EX173" s="107"/>
      <c r="EY173" s="107"/>
      <c r="EZ173" s="107"/>
      <c r="FA173" s="107"/>
      <c r="FB173" s="107"/>
      <c r="FC173" s="107"/>
      <c r="FD173" s="107"/>
      <c r="FE173" s="107"/>
      <c r="FF173" s="107"/>
      <c r="FG173" s="107"/>
      <c r="FH173" s="107"/>
      <c r="FI173" s="107"/>
      <c r="FJ173" s="107"/>
      <c r="FK173" s="107"/>
      <c r="FL173" s="107"/>
      <c r="FM173" s="107"/>
      <c r="FN173" s="107"/>
      <c r="FO173" s="107"/>
      <c r="FP173" s="107"/>
      <c r="FQ173" s="107"/>
      <c r="FR173" s="107"/>
      <c r="FS173" s="107"/>
      <c r="FT173" s="107"/>
      <c r="FU173" s="107"/>
      <c r="FV173" s="107"/>
      <c r="FW173" s="107"/>
      <c r="FX173" s="107"/>
      <c r="FY173" s="107"/>
      <c r="FZ173" s="107"/>
      <c r="GA173" s="107"/>
      <c r="GB173" s="107"/>
      <c r="GC173" s="107"/>
      <c r="GD173" s="107"/>
      <c r="GE173" s="107"/>
    </row>
    <row r="174" spans="1:187" s="170" customFormat="1" ht="31.5" x14ac:dyDescent="0.25">
      <c r="A174" s="168" t="s">
        <v>249</v>
      </c>
      <c r="B174" s="169">
        <f t="shared" si="168"/>
        <v>0</v>
      </c>
      <c r="C174" s="169">
        <f t="shared" si="168"/>
        <v>2635</v>
      </c>
      <c r="D174" s="169">
        <f t="shared" si="168"/>
        <v>2635</v>
      </c>
      <c r="E174" s="169"/>
      <c r="F174" s="169"/>
      <c r="G174" s="169">
        <f t="shared" si="169"/>
        <v>0</v>
      </c>
      <c r="H174" s="169"/>
      <c r="I174" s="169"/>
      <c r="J174" s="169">
        <f t="shared" si="170"/>
        <v>0</v>
      </c>
      <c r="K174" s="169">
        <v>0</v>
      </c>
      <c r="L174" s="169">
        <v>0</v>
      </c>
      <c r="M174" s="169">
        <f t="shared" si="171"/>
        <v>0</v>
      </c>
      <c r="N174" s="169"/>
      <c r="O174" s="169"/>
      <c r="P174" s="169">
        <f t="shared" si="172"/>
        <v>0</v>
      </c>
      <c r="Q174" s="169">
        <v>0</v>
      </c>
      <c r="R174" s="169">
        <v>2635</v>
      </c>
      <c r="S174" s="169">
        <f t="shared" si="173"/>
        <v>2635</v>
      </c>
      <c r="T174" s="169"/>
      <c r="U174" s="169"/>
      <c r="V174" s="169">
        <f t="shared" si="174"/>
        <v>0</v>
      </c>
      <c r="W174" s="169"/>
      <c r="X174" s="169"/>
      <c r="Y174" s="169">
        <f t="shared" si="175"/>
        <v>0</v>
      </c>
      <c r="Z174" s="169"/>
      <c r="AA174" s="169"/>
      <c r="AB174" s="169">
        <f t="shared" si="176"/>
        <v>0</v>
      </c>
      <c r="AC174" s="167"/>
      <c r="AD174" s="167"/>
      <c r="AE174" s="167"/>
      <c r="AF174" s="167"/>
      <c r="AG174" s="167"/>
      <c r="AH174" s="167"/>
      <c r="AI174" s="167"/>
      <c r="AJ174" s="167"/>
      <c r="AK174" s="167"/>
      <c r="AL174" s="167"/>
      <c r="AM174" s="167"/>
      <c r="AN174" s="167"/>
      <c r="AO174" s="167"/>
      <c r="AP174" s="167"/>
      <c r="AQ174" s="167"/>
      <c r="AR174" s="167"/>
      <c r="AS174" s="167"/>
      <c r="AT174" s="167"/>
      <c r="AU174" s="167"/>
      <c r="AV174" s="167"/>
      <c r="AW174" s="167"/>
      <c r="AX174" s="167"/>
      <c r="AY174" s="167"/>
      <c r="AZ174" s="167"/>
      <c r="BA174" s="167"/>
      <c r="BB174" s="167"/>
      <c r="BC174" s="167"/>
      <c r="BD174" s="167"/>
      <c r="BE174" s="167"/>
      <c r="BF174" s="167"/>
      <c r="BG174" s="167"/>
      <c r="BH174" s="167"/>
      <c r="BI174" s="167"/>
      <c r="BJ174" s="167"/>
      <c r="BK174" s="167"/>
      <c r="BL174" s="167"/>
      <c r="BM174" s="167"/>
      <c r="BN174" s="167"/>
      <c r="BO174" s="167"/>
      <c r="BP174" s="167"/>
      <c r="BQ174" s="167"/>
      <c r="BR174" s="167"/>
      <c r="BS174" s="167"/>
      <c r="BT174" s="167"/>
      <c r="BU174" s="167"/>
      <c r="BV174" s="167"/>
      <c r="BW174" s="167"/>
      <c r="BX174" s="167"/>
      <c r="BY174" s="167"/>
      <c r="BZ174" s="167"/>
      <c r="CA174" s="167"/>
      <c r="CB174" s="167"/>
      <c r="CC174" s="167"/>
      <c r="CD174" s="167"/>
      <c r="CE174" s="167"/>
      <c r="CF174" s="167"/>
      <c r="CG174" s="167"/>
      <c r="CH174" s="167"/>
      <c r="CI174" s="167"/>
      <c r="CJ174" s="167"/>
      <c r="CK174" s="167"/>
      <c r="CL174" s="167"/>
      <c r="CM174" s="167"/>
      <c r="CN174" s="167"/>
      <c r="CO174" s="167"/>
      <c r="CP174" s="167"/>
      <c r="CQ174" s="167"/>
      <c r="CR174" s="167"/>
      <c r="CS174" s="167"/>
      <c r="CT174" s="167"/>
      <c r="CU174" s="167"/>
      <c r="CV174" s="167"/>
      <c r="CW174" s="167"/>
      <c r="CX174" s="167"/>
      <c r="CY174" s="167"/>
      <c r="CZ174" s="167"/>
      <c r="DA174" s="167"/>
      <c r="DB174" s="167"/>
      <c r="DC174" s="167"/>
      <c r="DD174" s="167"/>
      <c r="DE174" s="167"/>
      <c r="DF174" s="167"/>
      <c r="DG174" s="167"/>
      <c r="DH174" s="167"/>
      <c r="DI174" s="167"/>
      <c r="DJ174" s="167"/>
      <c r="DK174" s="167"/>
      <c r="DL174" s="167"/>
      <c r="DM174" s="167"/>
      <c r="DN174" s="167"/>
      <c r="DO174" s="167"/>
      <c r="DP174" s="167"/>
      <c r="DQ174" s="167"/>
      <c r="DR174" s="167"/>
      <c r="DS174" s="167"/>
      <c r="DT174" s="167"/>
      <c r="DU174" s="167"/>
      <c r="DV174" s="167"/>
      <c r="DW174" s="167"/>
      <c r="DX174" s="167"/>
      <c r="DY174" s="167"/>
      <c r="DZ174" s="167"/>
      <c r="EA174" s="167"/>
      <c r="EB174" s="167"/>
      <c r="EC174" s="167"/>
      <c r="ED174" s="167"/>
      <c r="EE174" s="167"/>
      <c r="EF174" s="167"/>
      <c r="EG174" s="167"/>
      <c r="EH174" s="167"/>
      <c r="EI174" s="167"/>
      <c r="EJ174" s="167"/>
      <c r="EK174" s="167"/>
      <c r="EL174" s="167"/>
      <c r="EM174" s="167"/>
      <c r="EN174" s="167"/>
      <c r="EO174" s="167"/>
      <c r="EP174" s="167"/>
      <c r="EQ174" s="167"/>
      <c r="ER174" s="167"/>
      <c r="ES174" s="167"/>
      <c r="ET174" s="167"/>
      <c r="EU174" s="167"/>
      <c r="EV174" s="167"/>
      <c r="EW174" s="167"/>
      <c r="EX174" s="167"/>
      <c r="EY174" s="167"/>
      <c r="EZ174" s="167"/>
      <c r="FA174" s="167"/>
      <c r="FB174" s="167"/>
      <c r="FC174" s="167"/>
      <c r="FD174" s="167"/>
      <c r="FE174" s="167"/>
      <c r="FF174" s="167"/>
      <c r="FG174" s="167"/>
      <c r="FH174" s="167"/>
      <c r="FI174" s="167"/>
      <c r="FJ174" s="167"/>
      <c r="FK174" s="167"/>
      <c r="FL174" s="167"/>
      <c r="FM174" s="167"/>
      <c r="FN174" s="167"/>
      <c r="FO174" s="167"/>
      <c r="FP174" s="167"/>
      <c r="FQ174" s="167"/>
      <c r="FR174" s="167"/>
      <c r="FS174" s="167"/>
      <c r="FT174" s="167"/>
      <c r="FU174" s="167"/>
      <c r="FV174" s="167"/>
      <c r="FW174" s="167"/>
      <c r="FX174" s="167"/>
      <c r="FY174" s="167"/>
      <c r="FZ174" s="167"/>
      <c r="GA174" s="167"/>
      <c r="GB174" s="167"/>
      <c r="GC174" s="167"/>
      <c r="GD174" s="167"/>
      <c r="GE174" s="167"/>
    </row>
    <row r="175" spans="1:187" s="170" customFormat="1" ht="31.5" x14ac:dyDescent="0.25">
      <c r="A175" s="168" t="s">
        <v>250</v>
      </c>
      <c r="B175" s="169">
        <f t="shared" si="168"/>
        <v>0</v>
      </c>
      <c r="C175" s="169">
        <f t="shared" si="168"/>
        <v>3976</v>
      </c>
      <c r="D175" s="169">
        <f t="shared" si="168"/>
        <v>3976</v>
      </c>
      <c r="E175" s="169"/>
      <c r="F175" s="169"/>
      <c r="G175" s="169">
        <f t="shared" si="169"/>
        <v>0</v>
      </c>
      <c r="H175" s="169"/>
      <c r="I175" s="169"/>
      <c r="J175" s="169">
        <f t="shared" si="170"/>
        <v>0</v>
      </c>
      <c r="K175" s="169">
        <v>0</v>
      </c>
      <c r="L175" s="169">
        <v>0</v>
      </c>
      <c r="M175" s="169">
        <f t="shared" si="171"/>
        <v>0</v>
      </c>
      <c r="N175" s="169"/>
      <c r="O175" s="169"/>
      <c r="P175" s="169">
        <f t="shared" si="172"/>
        <v>0</v>
      </c>
      <c r="Q175" s="169">
        <v>0</v>
      </c>
      <c r="R175" s="169">
        <v>3976</v>
      </c>
      <c r="S175" s="169">
        <f t="shared" si="173"/>
        <v>3976</v>
      </c>
      <c r="T175" s="169"/>
      <c r="U175" s="169"/>
      <c r="V175" s="169">
        <f t="shared" si="174"/>
        <v>0</v>
      </c>
      <c r="W175" s="169"/>
      <c r="X175" s="169"/>
      <c r="Y175" s="169">
        <f t="shared" si="175"/>
        <v>0</v>
      </c>
      <c r="Z175" s="169"/>
      <c r="AA175" s="169"/>
      <c r="AB175" s="169">
        <f t="shared" si="176"/>
        <v>0</v>
      </c>
      <c r="AC175" s="167"/>
      <c r="AD175" s="167"/>
      <c r="AE175" s="167"/>
      <c r="AF175" s="167"/>
      <c r="AG175" s="167"/>
      <c r="AH175" s="167"/>
      <c r="AI175" s="167"/>
      <c r="AJ175" s="167"/>
      <c r="AK175" s="167"/>
      <c r="AL175" s="167"/>
      <c r="AM175" s="167"/>
      <c r="AN175" s="167"/>
      <c r="AO175" s="167"/>
      <c r="AP175" s="167"/>
      <c r="AQ175" s="167"/>
      <c r="AR175" s="167"/>
      <c r="AS175" s="167"/>
      <c r="AT175" s="167"/>
      <c r="AU175" s="167"/>
      <c r="AV175" s="167"/>
      <c r="AW175" s="167"/>
      <c r="AX175" s="167"/>
      <c r="AY175" s="167"/>
      <c r="AZ175" s="167"/>
      <c r="BA175" s="167"/>
      <c r="BB175" s="167"/>
      <c r="BC175" s="167"/>
      <c r="BD175" s="167"/>
      <c r="BE175" s="167"/>
      <c r="BF175" s="167"/>
      <c r="BG175" s="167"/>
      <c r="BH175" s="167"/>
      <c r="BI175" s="167"/>
      <c r="BJ175" s="167"/>
      <c r="BK175" s="167"/>
      <c r="BL175" s="167"/>
      <c r="BM175" s="167"/>
      <c r="BN175" s="167"/>
      <c r="BO175" s="167"/>
      <c r="BP175" s="167"/>
      <c r="BQ175" s="167"/>
      <c r="BR175" s="167"/>
      <c r="BS175" s="167"/>
      <c r="BT175" s="167"/>
      <c r="BU175" s="167"/>
      <c r="BV175" s="167"/>
      <c r="BW175" s="167"/>
      <c r="BX175" s="167"/>
      <c r="BY175" s="167"/>
      <c r="BZ175" s="167"/>
      <c r="CA175" s="167"/>
      <c r="CB175" s="167"/>
      <c r="CC175" s="167"/>
      <c r="CD175" s="167"/>
      <c r="CE175" s="167"/>
      <c r="CF175" s="167"/>
      <c r="CG175" s="167"/>
      <c r="CH175" s="167"/>
      <c r="CI175" s="167"/>
      <c r="CJ175" s="167"/>
      <c r="CK175" s="167"/>
      <c r="CL175" s="167"/>
      <c r="CM175" s="167"/>
      <c r="CN175" s="167"/>
      <c r="CO175" s="167"/>
      <c r="CP175" s="167"/>
      <c r="CQ175" s="167"/>
      <c r="CR175" s="167"/>
      <c r="CS175" s="167"/>
      <c r="CT175" s="167"/>
      <c r="CU175" s="167"/>
      <c r="CV175" s="167"/>
      <c r="CW175" s="167"/>
      <c r="CX175" s="167"/>
      <c r="CY175" s="167"/>
      <c r="CZ175" s="167"/>
      <c r="DA175" s="167"/>
      <c r="DB175" s="167"/>
      <c r="DC175" s="167"/>
      <c r="DD175" s="167"/>
      <c r="DE175" s="167"/>
      <c r="DF175" s="167"/>
      <c r="DG175" s="167"/>
      <c r="DH175" s="167"/>
      <c r="DI175" s="167"/>
      <c r="DJ175" s="167"/>
      <c r="DK175" s="167"/>
      <c r="DL175" s="167"/>
      <c r="DM175" s="167"/>
      <c r="DN175" s="167"/>
      <c r="DO175" s="167"/>
      <c r="DP175" s="167"/>
      <c r="DQ175" s="167"/>
      <c r="DR175" s="167"/>
      <c r="DS175" s="167"/>
      <c r="DT175" s="167"/>
      <c r="DU175" s="167"/>
      <c r="DV175" s="167"/>
      <c r="DW175" s="167"/>
      <c r="DX175" s="167"/>
      <c r="DY175" s="167"/>
      <c r="DZ175" s="167"/>
      <c r="EA175" s="167"/>
      <c r="EB175" s="167"/>
      <c r="EC175" s="167"/>
      <c r="ED175" s="167"/>
      <c r="EE175" s="167"/>
      <c r="EF175" s="167"/>
      <c r="EG175" s="167"/>
      <c r="EH175" s="167"/>
      <c r="EI175" s="167"/>
      <c r="EJ175" s="167"/>
      <c r="EK175" s="167"/>
      <c r="EL175" s="167"/>
      <c r="EM175" s="167"/>
      <c r="EN175" s="167"/>
      <c r="EO175" s="167"/>
      <c r="EP175" s="167"/>
      <c r="EQ175" s="167"/>
      <c r="ER175" s="167"/>
      <c r="ES175" s="167"/>
      <c r="ET175" s="167"/>
      <c r="EU175" s="167"/>
      <c r="EV175" s="167"/>
      <c r="EW175" s="167"/>
      <c r="EX175" s="167"/>
      <c r="EY175" s="167"/>
      <c r="EZ175" s="167"/>
      <c r="FA175" s="167"/>
      <c r="FB175" s="167"/>
      <c r="FC175" s="167"/>
      <c r="FD175" s="167"/>
      <c r="FE175" s="167"/>
      <c r="FF175" s="167"/>
      <c r="FG175" s="167"/>
      <c r="FH175" s="167"/>
      <c r="FI175" s="167"/>
      <c r="FJ175" s="167"/>
      <c r="FK175" s="167"/>
      <c r="FL175" s="167"/>
      <c r="FM175" s="167"/>
      <c r="FN175" s="167"/>
      <c r="FO175" s="167"/>
      <c r="FP175" s="167"/>
      <c r="FQ175" s="167"/>
      <c r="FR175" s="167"/>
      <c r="FS175" s="167"/>
      <c r="FT175" s="167"/>
      <c r="FU175" s="167"/>
      <c r="FV175" s="167"/>
      <c r="FW175" s="167"/>
      <c r="FX175" s="167"/>
      <c r="FY175" s="167"/>
      <c r="FZ175" s="167"/>
      <c r="GA175" s="167"/>
      <c r="GB175" s="167"/>
      <c r="GC175" s="167"/>
      <c r="GD175" s="167"/>
      <c r="GE175" s="167"/>
    </row>
    <row r="176" spans="1:187" s="170" customFormat="1" ht="29.25" customHeight="1" x14ac:dyDescent="0.25">
      <c r="A176" s="168" t="s">
        <v>251</v>
      </c>
      <c r="B176" s="169">
        <f t="shared" si="168"/>
        <v>0</v>
      </c>
      <c r="C176" s="169">
        <f t="shared" si="168"/>
        <v>2266</v>
      </c>
      <c r="D176" s="169">
        <f t="shared" si="168"/>
        <v>2266</v>
      </c>
      <c r="E176" s="169"/>
      <c r="F176" s="169"/>
      <c r="G176" s="169">
        <f t="shared" si="169"/>
        <v>0</v>
      </c>
      <c r="H176" s="169"/>
      <c r="I176" s="169"/>
      <c r="J176" s="169">
        <f t="shared" si="170"/>
        <v>0</v>
      </c>
      <c r="K176" s="169">
        <v>0</v>
      </c>
      <c r="L176" s="169">
        <v>0</v>
      </c>
      <c r="M176" s="169">
        <f t="shared" si="171"/>
        <v>0</v>
      </c>
      <c r="N176" s="169"/>
      <c r="O176" s="169"/>
      <c r="P176" s="169">
        <f t="shared" si="172"/>
        <v>0</v>
      </c>
      <c r="Q176" s="169">
        <v>0</v>
      </c>
      <c r="R176" s="169">
        <v>0</v>
      </c>
      <c r="S176" s="169">
        <f t="shared" si="173"/>
        <v>0</v>
      </c>
      <c r="T176" s="169"/>
      <c r="U176" s="169"/>
      <c r="V176" s="169">
        <f t="shared" si="174"/>
        <v>0</v>
      </c>
      <c r="W176" s="169">
        <v>0</v>
      </c>
      <c r="X176" s="169">
        <v>2266</v>
      </c>
      <c r="Y176" s="169">
        <f t="shared" si="175"/>
        <v>2266</v>
      </c>
      <c r="Z176" s="169"/>
      <c r="AA176" s="169"/>
      <c r="AB176" s="169">
        <f t="shared" si="176"/>
        <v>0</v>
      </c>
      <c r="AC176" s="167"/>
      <c r="AD176" s="167"/>
      <c r="AE176" s="167"/>
      <c r="AF176" s="167"/>
      <c r="AG176" s="167"/>
      <c r="AH176" s="167"/>
      <c r="AI176" s="167"/>
      <c r="AJ176" s="167"/>
      <c r="AK176" s="167"/>
      <c r="AL176" s="167"/>
      <c r="AM176" s="167"/>
      <c r="AN176" s="167"/>
      <c r="AO176" s="167"/>
      <c r="AP176" s="167"/>
      <c r="AQ176" s="167"/>
      <c r="AR176" s="167"/>
      <c r="AS176" s="167"/>
      <c r="AT176" s="167"/>
      <c r="AU176" s="167"/>
      <c r="AV176" s="167"/>
      <c r="AW176" s="167"/>
      <c r="AX176" s="167"/>
      <c r="AY176" s="167"/>
      <c r="AZ176" s="167"/>
      <c r="BA176" s="167"/>
      <c r="BB176" s="167"/>
      <c r="BC176" s="167"/>
      <c r="BD176" s="167"/>
      <c r="BE176" s="167"/>
      <c r="BF176" s="167"/>
      <c r="BG176" s="167"/>
      <c r="BH176" s="167"/>
      <c r="BI176" s="167"/>
      <c r="BJ176" s="167"/>
      <c r="BK176" s="167"/>
      <c r="BL176" s="167"/>
      <c r="BM176" s="167"/>
      <c r="BN176" s="167"/>
      <c r="BO176" s="167"/>
      <c r="BP176" s="167"/>
      <c r="BQ176" s="167"/>
      <c r="BR176" s="167"/>
      <c r="BS176" s="167"/>
      <c r="BT176" s="167"/>
      <c r="BU176" s="167"/>
      <c r="BV176" s="167"/>
      <c r="BW176" s="167"/>
      <c r="BX176" s="167"/>
      <c r="BY176" s="167"/>
      <c r="BZ176" s="167"/>
      <c r="CA176" s="167"/>
      <c r="CB176" s="167"/>
      <c r="CC176" s="167"/>
      <c r="CD176" s="167"/>
      <c r="CE176" s="167"/>
      <c r="CF176" s="167"/>
      <c r="CG176" s="167"/>
      <c r="CH176" s="167"/>
      <c r="CI176" s="167"/>
      <c r="CJ176" s="167"/>
      <c r="CK176" s="167"/>
      <c r="CL176" s="167"/>
      <c r="CM176" s="167"/>
      <c r="CN176" s="167"/>
      <c r="CO176" s="167"/>
      <c r="CP176" s="167"/>
      <c r="CQ176" s="167"/>
      <c r="CR176" s="167"/>
      <c r="CS176" s="167"/>
      <c r="CT176" s="167"/>
      <c r="CU176" s="167"/>
      <c r="CV176" s="167"/>
      <c r="CW176" s="167"/>
      <c r="CX176" s="167"/>
      <c r="CY176" s="167"/>
      <c r="CZ176" s="167"/>
      <c r="DA176" s="167"/>
      <c r="DB176" s="167"/>
      <c r="DC176" s="167"/>
      <c r="DD176" s="167"/>
      <c r="DE176" s="167"/>
      <c r="DF176" s="167"/>
      <c r="DG176" s="167"/>
      <c r="DH176" s="167"/>
      <c r="DI176" s="167"/>
      <c r="DJ176" s="167"/>
      <c r="DK176" s="167"/>
      <c r="DL176" s="167"/>
      <c r="DM176" s="167"/>
      <c r="DN176" s="167"/>
      <c r="DO176" s="167"/>
      <c r="DP176" s="167"/>
      <c r="DQ176" s="167"/>
      <c r="DR176" s="167"/>
      <c r="DS176" s="167"/>
      <c r="DT176" s="167"/>
      <c r="DU176" s="167"/>
      <c r="DV176" s="167"/>
      <c r="DW176" s="167"/>
      <c r="DX176" s="167"/>
      <c r="DY176" s="167"/>
      <c r="DZ176" s="167"/>
      <c r="EA176" s="167"/>
      <c r="EB176" s="167"/>
      <c r="EC176" s="167"/>
      <c r="ED176" s="167"/>
      <c r="EE176" s="167"/>
      <c r="EF176" s="167"/>
      <c r="EG176" s="167"/>
      <c r="EH176" s="167"/>
      <c r="EI176" s="167"/>
      <c r="EJ176" s="167"/>
      <c r="EK176" s="167"/>
      <c r="EL176" s="167"/>
      <c r="EM176" s="167"/>
      <c r="EN176" s="167"/>
      <c r="EO176" s="167"/>
      <c r="EP176" s="167"/>
      <c r="EQ176" s="167"/>
      <c r="ER176" s="167"/>
      <c r="ES176" s="167"/>
      <c r="ET176" s="167"/>
      <c r="EU176" s="167"/>
      <c r="EV176" s="167"/>
      <c r="EW176" s="167"/>
      <c r="EX176" s="167"/>
      <c r="EY176" s="167"/>
      <c r="EZ176" s="167"/>
      <c r="FA176" s="167"/>
      <c r="FB176" s="167"/>
      <c r="FC176" s="167"/>
      <c r="FD176" s="167"/>
      <c r="FE176" s="167"/>
      <c r="FF176" s="167"/>
      <c r="FG176" s="167"/>
      <c r="FH176" s="167"/>
      <c r="FI176" s="167"/>
      <c r="FJ176" s="167"/>
      <c r="FK176" s="167"/>
      <c r="FL176" s="167"/>
      <c r="FM176" s="167"/>
      <c r="FN176" s="167"/>
      <c r="FO176" s="167"/>
      <c r="FP176" s="167"/>
      <c r="FQ176" s="167"/>
      <c r="FR176" s="167"/>
      <c r="FS176" s="167"/>
      <c r="FT176" s="167"/>
      <c r="FU176" s="167"/>
      <c r="FV176" s="167"/>
      <c r="FW176" s="167"/>
      <c r="FX176" s="167"/>
      <c r="FY176" s="167"/>
      <c r="FZ176" s="167"/>
      <c r="GA176" s="167"/>
      <c r="GB176" s="167"/>
      <c r="GC176" s="167"/>
      <c r="GD176" s="167"/>
      <c r="GE176" s="167"/>
    </row>
    <row r="177" spans="1:187" s="104" customFormat="1" ht="47.25" x14ac:dyDescent="0.25">
      <c r="A177" s="115" t="s">
        <v>252</v>
      </c>
      <c r="B177" s="117">
        <f t="shared" si="168"/>
        <v>5843</v>
      </c>
      <c r="C177" s="117">
        <f t="shared" si="168"/>
        <v>5843</v>
      </c>
      <c r="D177" s="117">
        <f t="shared" si="168"/>
        <v>0</v>
      </c>
      <c r="E177" s="117"/>
      <c r="F177" s="117"/>
      <c r="G177" s="117">
        <f t="shared" si="169"/>
        <v>0</v>
      </c>
      <c r="H177" s="117"/>
      <c r="I177" s="117"/>
      <c r="J177" s="117">
        <f t="shared" si="170"/>
        <v>0</v>
      </c>
      <c r="K177" s="117">
        <v>0</v>
      </c>
      <c r="L177" s="117">
        <v>0</v>
      </c>
      <c r="M177" s="117">
        <f t="shared" si="171"/>
        <v>0</v>
      </c>
      <c r="N177" s="117"/>
      <c r="O177" s="117"/>
      <c r="P177" s="117">
        <f t="shared" si="172"/>
        <v>0</v>
      </c>
      <c r="Q177" s="117">
        <v>5843</v>
      </c>
      <c r="R177" s="117">
        <v>5843</v>
      </c>
      <c r="S177" s="117">
        <f t="shared" si="173"/>
        <v>0</v>
      </c>
      <c r="T177" s="117"/>
      <c r="U177" s="117"/>
      <c r="V177" s="117">
        <f t="shared" si="174"/>
        <v>0</v>
      </c>
      <c r="W177" s="117"/>
      <c r="X177" s="117"/>
      <c r="Y177" s="117">
        <f t="shared" si="175"/>
        <v>0</v>
      </c>
      <c r="Z177" s="117"/>
      <c r="AA177" s="117"/>
      <c r="AB177" s="117">
        <f t="shared" si="176"/>
        <v>0</v>
      </c>
      <c r="AC177" s="107"/>
      <c r="AD177" s="107"/>
      <c r="AE177" s="107"/>
      <c r="AF177" s="107"/>
      <c r="AG177" s="107"/>
      <c r="AH177" s="107"/>
      <c r="AI177" s="107"/>
      <c r="AJ177" s="107"/>
      <c r="AK177" s="107"/>
      <c r="AL177" s="107"/>
      <c r="AM177" s="107"/>
      <c r="AN177" s="107"/>
      <c r="AO177" s="107"/>
      <c r="AP177" s="107"/>
      <c r="AQ177" s="107"/>
      <c r="AR177" s="107"/>
      <c r="AS177" s="107"/>
      <c r="AT177" s="107"/>
      <c r="AU177" s="107"/>
      <c r="AV177" s="107"/>
      <c r="AW177" s="107"/>
      <c r="AX177" s="107"/>
      <c r="AY177" s="107"/>
      <c r="AZ177" s="107"/>
      <c r="BA177" s="107"/>
      <c r="BB177" s="107"/>
      <c r="BC177" s="107"/>
      <c r="BD177" s="107"/>
      <c r="BE177" s="107"/>
      <c r="BF177" s="107"/>
      <c r="BG177" s="107"/>
      <c r="BH177" s="107"/>
      <c r="BI177" s="107"/>
      <c r="BJ177" s="107"/>
      <c r="BK177" s="107"/>
      <c r="BL177" s="107"/>
      <c r="BM177" s="107"/>
      <c r="BN177" s="107"/>
      <c r="BO177" s="107"/>
      <c r="BP177" s="107"/>
      <c r="BQ177" s="107"/>
      <c r="BR177" s="107"/>
      <c r="BS177" s="107"/>
      <c r="BT177" s="107"/>
      <c r="BU177" s="107"/>
      <c r="BV177" s="107"/>
      <c r="BW177" s="107"/>
      <c r="BX177" s="107"/>
      <c r="BY177" s="107"/>
      <c r="BZ177" s="107"/>
      <c r="CA177" s="107"/>
      <c r="CB177" s="107"/>
      <c r="CC177" s="107"/>
      <c r="CD177" s="107"/>
      <c r="CE177" s="107"/>
      <c r="CF177" s="107"/>
      <c r="CG177" s="107"/>
      <c r="CH177" s="107"/>
      <c r="CI177" s="107"/>
      <c r="CJ177" s="107"/>
      <c r="CK177" s="107"/>
      <c r="CL177" s="107"/>
      <c r="CM177" s="107"/>
      <c r="CN177" s="107"/>
      <c r="CO177" s="107"/>
      <c r="CP177" s="107"/>
      <c r="CQ177" s="107"/>
      <c r="CR177" s="107"/>
      <c r="CS177" s="107"/>
      <c r="CT177" s="107"/>
      <c r="CU177" s="107"/>
      <c r="CV177" s="107"/>
      <c r="CW177" s="107"/>
      <c r="CX177" s="107"/>
      <c r="CY177" s="107"/>
      <c r="CZ177" s="107"/>
      <c r="DA177" s="107"/>
      <c r="DB177" s="107"/>
      <c r="DC177" s="107"/>
      <c r="DD177" s="107"/>
      <c r="DE177" s="107"/>
      <c r="DF177" s="107"/>
      <c r="DG177" s="107"/>
      <c r="DH177" s="107"/>
      <c r="DI177" s="107"/>
      <c r="DJ177" s="107"/>
      <c r="DK177" s="107"/>
      <c r="DL177" s="107"/>
      <c r="DM177" s="107"/>
      <c r="DN177" s="107"/>
      <c r="DO177" s="107"/>
      <c r="DP177" s="107"/>
      <c r="DQ177" s="107"/>
      <c r="DR177" s="107"/>
      <c r="DS177" s="107"/>
      <c r="DT177" s="107"/>
      <c r="DU177" s="107"/>
      <c r="DV177" s="107"/>
      <c r="DW177" s="107"/>
      <c r="DX177" s="107"/>
      <c r="DY177" s="107"/>
      <c r="DZ177" s="107"/>
      <c r="EA177" s="107"/>
      <c r="EB177" s="107"/>
      <c r="EC177" s="107"/>
      <c r="ED177" s="107"/>
      <c r="EE177" s="107"/>
      <c r="EF177" s="107"/>
      <c r="EG177" s="107"/>
      <c r="EH177" s="107"/>
      <c r="EI177" s="107"/>
      <c r="EJ177" s="107"/>
      <c r="EK177" s="107"/>
      <c r="EL177" s="107"/>
      <c r="EM177" s="107"/>
      <c r="EN177" s="107"/>
      <c r="EO177" s="107"/>
      <c r="EP177" s="107"/>
      <c r="EQ177" s="107"/>
      <c r="ER177" s="107"/>
      <c r="ES177" s="107"/>
      <c r="ET177" s="107"/>
      <c r="EU177" s="107"/>
      <c r="EV177" s="107"/>
      <c r="EW177" s="107"/>
      <c r="EX177" s="107"/>
      <c r="EY177" s="107"/>
      <c r="EZ177" s="107"/>
      <c r="FA177" s="107"/>
      <c r="FB177" s="107"/>
      <c r="FC177" s="107"/>
      <c r="FD177" s="107"/>
      <c r="FE177" s="107"/>
      <c r="FF177" s="107"/>
      <c r="FG177" s="107"/>
      <c r="FH177" s="107"/>
      <c r="FI177" s="107"/>
      <c r="FJ177" s="107"/>
      <c r="FK177" s="107"/>
      <c r="FL177" s="107"/>
      <c r="FM177" s="107"/>
      <c r="FN177" s="107"/>
      <c r="FO177" s="107"/>
      <c r="FP177" s="107"/>
      <c r="FQ177" s="107"/>
      <c r="FR177" s="107"/>
      <c r="FS177" s="107"/>
      <c r="FT177" s="107"/>
      <c r="FU177" s="107"/>
      <c r="FV177" s="107"/>
      <c r="FW177" s="107"/>
      <c r="FX177" s="107"/>
      <c r="FY177" s="107"/>
      <c r="FZ177" s="107"/>
      <c r="GA177" s="107"/>
      <c r="GB177" s="107"/>
      <c r="GC177" s="107"/>
      <c r="GD177" s="107"/>
      <c r="GE177" s="107"/>
    </row>
    <row r="178" spans="1:187" s="104" customFormat="1" ht="31.5" x14ac:dyDescent="0.25">
      <c r="A178" s="115" t="s">
        <v>253</v>
      </c>
      <c r="B178" s="117">
        <f t="shared" si="168"/>
        <v>2400</v>
      </c>
      <c r="C178" s="117">
        <f t="shared" si="168"/>
        <v>2400</v>
      </c>
      <c r="D178" s="117">
        <f t="shared" si="168"/>
        <v>0</v>
      </c>
      <c r="E178" s="117"/>
      <c r="F178" s="117"/>
      <c r="G178" s="117">
        <f t="shared" si="169"/>
        <v>0</v>
      </c>
      <c r="H178" s="117"/>
      <c r="I178" s="117"/>
      <c r="J178" s="117">
        <f t="shared" si="170"/>
        <v>0</v>
      </c>
      <c r="K178" s="117">
        <v>0</v>
      </c>
      <c r="L178" s="117">
        <v>0</v>
      </c>
      <c r="M178" s="117">
        <f t="shared" si="171"/>
        <v>0</v>
      </c>
      <c r="N178" s="117"/>
      <c r="O178" s="117"/>
      <c r="P178" s="117">
        <f t="shared" si="172"/>
        <v>0</v>
      </c>
      <c r="Q178" s="117">
        <v>2400</v>
      </c>
      <c r="R178" s="117">
        <v>2400</v>
      </c>
      <c r="S178" s="117">
        <f t="shared" si="173"/>
        <v>0</v>
      </c>
      <c r="T178" s="117"/>
      <c r="U178" s="117"/>
      <c r="V178" s="117">
        <f t="shared" si="174"/>
        <v>0</v>
      </c>
      <c r="W178" s="117"/>
      <c r="X178" s="117"/>
      <c r="Y178" s="117">
        <f t="shared" si="175"/>
        <v>0</v>
      </c>
      <c r="Z178" s="117"/>
      <c r="AA178" s="117"/>
      <c r="AB178" s="117">
        <f t="shared" si="176"/>
        <v>0</v>
      </c>
      <c r="AC178" s="107"/>
      <c r="AD178" s="107"/>
      <c r="AE178" s="107"/>
      <c r="AF178" s="107"/>
      <c r="AG178" s="107"/>
      <c r="AH178" s="107"/>
      <c r="AI178" s="107"/>
      <c r="AJ178" s="107"/>
      <c r="AK178" s="107"/>
      <c r="AL178" s="107"/>
      <c r="AM178" s="107"/>
      <c r="AN178" s="107"/>
      <c r="AO178" s="107"/>
      <c r="AP178" s="107"/>
      <c r="AQ178" s="107"/>
      <c r="AR178" s="107"/>
      <c r="AS178" s="107"/>
      <c r="AT178" s="107"/>
      <c r="AU178" s="107"/>
      <c r="AV178" s="107"/>
      <c r="AW178" s="107"/>
      <c r="AX178" s="107"/>
      <c r="AY178" s="107"/>
      <c r="AZ178" s="107"/>
      <c r="BA178" s="107"/>
      <c r="BB178" s="107"/>
      <c r="BC178" s="107"/>
      <c r="BD178" s="107"/>
      <c r="BE178" s="107"/>
      <c r="BF178" s="107"/>
      <c r="BG178" s="107"/>
      <c r="BH178" s="107"/>
      <c r="BI178" s="107"/>
      <c r="BJ178" s="107"/>
      <c r="BK178" s="107"/>
      <c r="BL178" s="107"/>
      <c r="BM178" s="107"/>
      <c r="BN178" s="107"/>
      <c r="BO178" s="107"/>
      <c r="BP178" s="107"/>
      <c r="BQ178" s="107"/>
      <c r="BR178" s="107"/>
      <c r="BS178" s="107"/>
      <c r="BT178" s="107"/>
      <c r="BU178" s="107"/>
      <c r="BV178" s="107"/>
      <c r="BW178" s="107"/>
      <c r="BX178" s="107"/>
      <c r="BY178" s="107"/>
      <c r="BZ178" s="107"/>
      <c r="CA178" s="107"/>
      <c r="CB178" s="107"/>
      <c r="CC178" s="107"/>
      <c r="CD178" s="107"/>
      <c r="CE178" s="107"/>
      <c r="CF178" s="107"/>
      <c r="CG178" s="107"/>
      <c r="CH178" s="107"/>
      <c r="CI178" s="107"/>
      <c r="CJ178" s="107"/>
      <c r="CK178" s="107"/>
      <c r="CL178" s="107"/>
      <c r="CM178" s="107"/>
      <c r="CN178" s="107"/>
      <c r="CO178" s="107"/>
      <c r="CP178" s="107"/>
      <c r="CQ178" s="107"/>
      <c r="CR178" s="107"/>
      <c r="CS178" s="107"/>
      <c r="CT178" s="107"/>
      <c r="CU178" s="107"/>
      <c r="CV178" s="107"/>
      <c r="CW178" s="107"/>
      <c r="CX178" s="107"/>
      <c r="CY178" s="107"/>
      <c r="CZ178" s="107"/>
      <c r="DA178" s="107"/>
      <c r="DB178" s="107"/>
      <c r="DC178" s="107"/>
      <c r="DD178" s="107"/>
      <c r="DE178" s="107"/>
      <c r="DF178" s="107"/>
      <c r="DG178" s="107"/>
      <c r="DH178" s="107"/>
      <c r="DI178" s="107"/>
      <c r="DJ178" s="107"/>
      <c r="DK178" s="107"/>
      <c r="DL178" s="107"/>
      <c r="DM178" s="107"/>
      <c r="DN178" s="107"/>
      <c r="DO178" s="107"/>
      <c r="DP178" s="107"/>
      <c r="DQ178" s="107"/>
      <c r="DR178" s="107"/>
      <c r="DS178" s="107"/>
      <c r="DT178" s="107"/>
      <c r="DU178" s="107"/>
      <c r="DV178" s="107"/>
      <c r="DW178" s="107"/>
      <c r="DX178" s="107"/>
      <c r="DY178" s="107"/>
      <c r="DZ178" s="107"/>
      <c r="EA178" s="107"/>
      <c r="EB178" s="107"/>
      <c r="EC178" s="107"/>
      <c r="ED178" s="107"/>
      <c r="EE178" s="107"/>
      <c r="EF178" s="107"/>
      <c r="EG178" s="107"/>
      <c r="EH178" s="107"/>
      <c r="EI178" s="107"/>
      <c r="EJ178" s="107"/>
      <c r="EK178" s="107"/>
      <c r="EL178" s="107"/>
      <c r="EM178" s="107"/>
      <c r="EN178" s="107"/>
      <c r="EO178" s="107"/>
      <c r="EP178" s="107"/>
      <c r="EQ178" s="107"/>
      <c r="ER178" s="107"/>
      <c r="ES178" s="107"/>
      <c r="ET178" s="107"/>
      <c r="EU178" s="107"/>
      <c r="EV178" s="107"/>
      <c r="EW178" s="107"/>
      <c r="EX178" s="107"/>
      <c r="EY178" s="107"/>
      <c r="EZ178" s="107"/>
      <c r="FA178" s="107"/>
      <c r="FB178" s="107"/>
      <c r="FC178" s="107"/>
      <c r="FD178" s="107"/>
      <c r="FE178" s="107"/>
      <c r="FF178" s="107"/>
      <c r="FG178" s="107"/>
      <c r="FH178" s="107"/>
      <c r="FI178" s="107"/>
      <c r="FJ178" s="107"/>
      <c r="FK178" s="107"/>
      <c r="FL178" s="107"/>
      <c r="FM178" s="107"/>
      <c r="FN178" s="107"/>
      <c r="FO178" s="107"/>
      <c r="FP178" s="107"/>
      <c r="FQ178" s="107"/>
      <c r="FR178" s="107"/>
      <c r="FS178" s="107"/>
      <c r="FT178" s="107"/>
      <c r="FU178" s="107"/>
      <c r="FV178" s="107"/>
      <c r="FW178" s="107"/>
      <c r="FX178" s="107"/>
      <c r="FY178" s="107"/>
      <c r="FZ178" s="107"/>
      <c r="GA178" s="107"/>
      <c r="GB178" s="107"/>
      <c r="GC178" s="107"/>
      <c r="GD178" s="107"/>
      <c r="GE178" s="107"/>
    </row>
    <row r="179" spans="1:187" s="107" customFormat="1" ht="47.25" x14ac:dyDescent="0.25">
      <c r="A179" s="112" t="s">
        <v>254</v>
      </c>
      <c r="B179" s="113">
        <f t="shared" si="168"/>
        <v>7113</v>
      </c>
      <c r="C179" s="113">
        <f t="shared" si="168"/>
        <v>7113</v>
      </c>
      <c r="D179" s="113">
        <f t="shared" si="168"/>
        <v>0</v>
      </c>
      <c r="E179" s="113"/>
      <c r="F179" s="113"/>
      <c r="G179" s="113">
        <f t="shared" si="169"/>
        <v>0</v>
      </c>
      <c r="H179" s="113"/>
      <c r="I179" s="113"/>
      <c r="J179" s="113">
        <f t="shared" si="170"/>
        <v>0</v>
      </c>
      <c r="K179" s="113"/>
      <c r="L179" s="113"/>
      <c r="M179" s="113">
        <f t="shared" si="171"/>
        <v>0</v>
      </c>
      <c r="N179" s="113">
        <v>0</v>
      </c>
      <c r="O179" s="113">
        <v>0</v>
      </c>
      <c r="P179" s="113">
        <f t="shared" si="172"/>
        <v>0</v>
      </c>
      <c r="Q179" s="113">
        <f>6414+699</f>
        <v>7113</v>
      </c>
      <c r="R179" s="113">
        <f>6414+699</f>
        <v>7113</v>
      </c>
      <c r="S179" s="113">
        <f t="shared" si="173"/>
        <v>0</v>
      </c>
      <c r="T179" s="113"/>
      <c r="U179" s="113"/>
      <c r="V179" s="113">
        <f t="shared" si="174"/>
        <v>0</v>
      </c>
      <c r="W179" s="113"/>
      <c r="X179" s="113"/>
      <c r="Y179" s="113">
        <f t="shared" si="175"/>
        <v>0</v>
      </c>
      <c r="Z179" s="113"/>
      <c r="AA179" s="113"/>
      <c r="AB179" s="113">
        <f t="shared" si="176"/>
        <v>0</v>
      </c>
    </row>
    <row r="180" spans="1:187" s="107" customFormat="1" ht="31.5" x14ac:dyDescent="0.25">
      <c r="A180" s="115" t="s">
        <v>255</v>
      </c>
      <c r="B180" s="110">
        <f t="shared" si="168"/>
        <v>14998</v>
      </c>
      <c r="C180" s="110">
        <f t="shared" si="168"/>
        <v>14998</v>
      </c>
      <c r="D180" s="110">
        <f t="shared" si="168"/>
        <v>0</v>
      </c>
      <c r="E180" s="110"/>
      <c r="F180" s="110"/>
      <c r="G180" s="110">
        <f t="shared" si="169"/>
        <v>0</v>
      </c>
      <c r="H180" s="110"/>
      <c r="I180" s="110"/>
      <c r="J180" s="110">
        <f t="shared" si="170"/>
        <v>0</v>
      </c>
      <c r="K180" s="110"/>
      <c r="L180" s="110"/>
      <c r="M180" s="110">
        <f t="shared" si="171"/>
        <v>0</v>
      </c>
      <c r="N180" s="110">
        <v>0</v>
      </c>
      <c r="O180" s="110">
        <v>0</v>
      </c>
      <c r="P180" s="110">
        <f t="shared" si="172"/>
        <v>0</v>
      </c>
      <c r="Q180" s="110">
        <v>14998</v>
      </c>
      <c r="R180" s="110">
        <v>14998</v>
      </c>
      <c r="S180" s="110">
        <f t="shared" si="173"/>
        <v>0</v>
      </c>
      <c r="T180" s="110"/>
      <c r="U180" s="110"/>
      <c r="V180" s="110">
        <f t="shared" si="174"/>
        <v>0</v>
      </c>
      <c r="W180" s="110"/>
      <c r="X180" s="110"/>
      <c r="Y180" s="110">
        <f t="shared" si="175"/>
        <v>0</v>
      </c>
      <c r="Z180" s="110"/>
      <c r="AA180" s="110"/>
      <c r="AB180" s="110">
        <f t="shared" si="176"/>
        <v>0</v>
      </c>
    </row>
    <row r="181" spans="1:187" s="107" customFormat="1" ht="63" x14ac:dyDescent="0.25">
      <c r="A181" s="112" t="s">
        <v>256</v>
      </c>
      <c r="B181" s="113">
        <f t="shared" si="168"/>
        <v>3605</v>
      </c>
      <c r="C181" s="113">
        <f t="shared" si="168"/>
        <v>23826</v>
      </c>
      <c r="D181" s="113">
        <f t="shared" si="168"/>
        <v>20221</v>
      </c>
      <c r="E181" s="113">
        <v>0</v>
      </c>
      <c r="F181" s="113">
        <v>0</v>
      </c>
      <c r="G181" s="113">
        <f t="shared" si="169"/>
        <v>0</v>
      </c>
      <c r="H181" s="113"/>
      <c r="I181" s="113"/>
      <c r="J181" s="113">
        <f t="shared" si="170"/>
        <v>0</v>
      </c>
      <c r="K181" s="113"/>
      <c r="L181" s="113"/>
      <c r="M181" s="113">
        <f t="shared" si="171"/>
        <v>0</v>
      </c>
      <c r="N181" s="113"/>
      <c r="O181" s="113"/>
      <c r="P181" s="113">
        <f t="shared" si="172"/>
        <v>0</v>
      </c>
      <c r="Q181" s="113">
        <v>3605</v>
      </c>
      <c r="R181" s="113">
        <f>3605+20221</f>
        <v>23826</v>
      </c>
      <c r="S181" s="113">
        <f t="shared" si="173"/>
        <v>20221</v>
      </c>
      <c r="T181" s="113"/>
      <c r="U181" s="113"/>
      <c r="V181" s="113">
        <f t="shared" si="174"/>
        <v>0</v>
      </c>
      <c r="W181" s="113"/>
      <c r="X181" s="113"/>
      <c r="Y181" s="113">
        <f t="shared" si="175"/>
        <v>0</v>
      </c>
      <c r="Z181" s="113"/>
      <c r="AA181" s="113"/>
      <c r="AB181" s="113">
        <f t="shared" si="176"/>
        <v>0</v>
      </c>
    </row>
    <row r="182" spans="1:187" s="167" customFormat="1" x14ac:dyDescent="0.25">
      <c r="A182" s="165" t="s">
        <v>257</v>
      </c>
      <c r="B182" s="166">
        <f t="shared" si="168"/>
        <v>11806</v>
      </c>
      <c r="C182" s="166">
        <f t="shared" si="168"/>
        <v>11327</v>
      </c>
      <c r="D182" s="166">
        <f t="shared" si="168"/>
        <v>-479</v>
      </c>
      <c r="E182" s="166"/>
      <c r="F182" s="166"/>
      <c r="G182" s="166">
        <f t="shared" si="169"/>
        <v>0</v>
      </c>
      <c r="H182" s="166"/>
      <c r="I182" s="166"/>
      <c r="J182" s="166">
        <f t="shared" si="170"/>
        <v>0</v>
      </c>
      <c r="K182" s="166"/>
      <c r="L182" s="166"/>
      <c r="M182" s="166">
        <f t="shared" si="171"/>
        <v>0</v>
      </c>
      <c r="N182" s="166">
        <v>0</v>
      </c>
      <c r="O182" s="166">
        <v>0</v>
      </c>
      <c r="P182" s="166">
        <f t="shared" si="172"/>
        <v>0</v>
      </c>
      <c r="Q182" s="166">
        <v>11806</v>
      </c>
      <c r="R182" s="166">
        <f>11806-479</f>
        <v>11327</v>
      </c>
      <c r="S182" s="166">
        <f t="shared" si="173"/>
        <v>-479</v>
      </c>
      <c r="T182" s="166"/>
      <c r="U182" s="166"/>
      <c r="V182" s="166">
        <f t="shared" si="174"/>
        <v>0</v>
      </c>
      <c r="W182" s="166"/>
      <c r="X182" s="166"/>
      <c r="Y182" s="166">
        <f t="shared" si="175"/>
        <v>0</v>
      </c>
      <c r="Z182" s="166"/>
      <c r="AA182" s="166"/>
      <c r="AB182" s="166">
        <f t="shared" si="176"/>
        <v>0</v>
      </c>
    </row>
    <row r="183" spans="1:187" s="107" customFormat="1" x14ac:dyDescent="0.25">
      <c r="A183" s="105" t="s">
        <v>258</v>
      </c>
      <c r="B183" s="106">
        <f t="shared" si="168"/>
        <v>183988</v>
      </c>
      <c r="C183" s="106">
        <f t="shared" si="168"/>
        <v>183988</v>
      </c>
      <c r="D183" s="106">
        <f t="shared" si="168"/>
        <v>0</v>
      </c>
      <c r="E183" s="106">
        <f>SUM(E184:E186)</f>
        <v>0</v>
      </c>
      <c r="F183" s="106">
        <f>SUM(F184:F186)</f>
        <v>0</v>
      </c>
      <c r="G183" s="106">
        <f t="shared" si="169"/>
        <v>0</v>
      </c>
      <c r="H183" s="106">
        <f>SUM(H184:H186)</f>
        <v>0</v>
      </c>
      <c r="I183" s="106">
        <f>SUM(I184:I186)</f>
        <v>0</v>
      </c>
      <c r="J183" s="106">
        <f t="shared" si="170"/>
        <v>0</v>
      </c>
      <c r="K183" s="106">
        <f>SUM(K184:K186)</f>
        <v>0</v>
      </c>
      <c r="L183" s="106">
        <f>SUM(L184:L186)</f>
        <v>0</v>
      </c>
      <c r="M183" s="106">
        <f t="shared" si="171"/>
        <v>0</v>
      </c>
      <c r="N183" s="106">
        <f>SUM(N184:N186)</f>
        <v>113488</v>
      </c>
      <c r="O183" s="106">
        <f>SUM(O184:O186)</f>
        <v>113488</v>
      </c>
      <c r="P183" s="106">
        <f t="shared" si="172"/>
        <v>0</v>
      </c>
      <c r="Q183" s="106">
        <f>SUM(Q184:Q186)</f>
        <v>70500</v>
      </c>
      <c r="R183" s="106">
        <f>SUM(R184:R186)</f>
        <v>70500</v>
      </c>
      <c r="S183" s="106">
        <f t="shared" si="173"/>
        <v>0</v>
      </c>
      <c r="T183" s="106">
        <f>SUM(T184:T186)</f>
        <v>0</v>
      </c>
      <c r="U183" s="106">
        <f>SUM(U184:U186)</f>
        <v>0</v>
      </c>
      <c r="V183" s="106">
        <f t="shared" si="174"/>
        <v>0</v>
      </c>
      <c r="W183" s="106">
        <f>SUM(W184:W186)</f>
        <v>0</v>
      </c>
      <c r="X183" s="106">
        <f>SUM(X184:X186)</f>
        <v>0</v>
      </c>
      <c r="Y183" s="106">
        <f t="shared" si="175"/>
        <v>0</v>
      </c>
      <c r="Z183" s="106">
        <f>SUM(Z184:Z186)</f>
        <v>0</v>
      </c>
      <c r="AA183" s="106">
        <f>SUM(AA184:AA186)</f>
        <v>0</v>
      </c>
      <c r="AB183" s="106">
        <f t="shared" si="176"/>
        <v>0</v>
      </c>
    </row>
    <row r="184" spans="1:187" s="104" customFormat="1" ht="31.5" x14ac:dyDescent="0.25">
      <c r="A184" s="115" t="s">
        <v>259</v>
      </c>
      <c r="B184" s="117">
        <f t="shared" si="168"/>
        <v>70500</v>
      </c>
      <c r="C184" s="117">
        <f t="shared" si="168"/>
        <v>70500</v>
      </c>
      <c r="D184" s="117">
        <f t="shared" si="168"/>
        <v>0</v>
      </c>
      <c r="E184" s="117"/>
      <c r="F184" s="117"/>
      <c r="G184" s="117">
        <f t="shared" si="169"/>
        <v>0</v>
      </c>
      <c r="H184" s="117"/>
      <c r="I184" s="117"/>
      <c r="J184" s="117">
        <f t="shared" si="170"/>
        <v>0</v>
      </c>
      <c r="K184" s="117">
        <v>0</v>
      </c>
      <c r="L184" s="117">
        <v>0</v>
      </c>
      <c r="M184" s="117">
        <f t="shared" si="171"/>
        <v>0</v>
      </c>
      <c r="N184" s="117"/>
      <c r="O184" s="117"/>
      <c r="P184" s="117">
        <f t="shared" si="172"/>
        <v>0</v>
      </c>
      <c r="Q184" s="117">
        <v>70500</v>
      </c>
      <c r="R184" s="117">
        <v>70500</v>
      </c>
      <c r="S184" s="117">
        <f t="shared" si="173"/>
        <v>0</v>
      </c>
      <c r="T184" s="117"/>
      <c r="U184" s="117"/>
      <c r="V184" s="117">
        <f t="shared" si="174"/>
        <v>0</v>
      </c>
      <c r="W184" s="117"/>
      <c r="X184" s="117"/>
      <c r="Y184" s="117">
        <f t="shared" si="175"/>
        <v>0</v>
      </c>
      <c r="Z184" s="117"/>
      <c r="AA184" s="117"/>
      <c r="AB184" s="117">
        <f t="shared" si="176"/>
        <v>0</v>
      </c>
      <c r="AC184" s="107"/>
      <c r="AD184" s="107"/>
      <c r="AE184" s="107"/>
      <c r="AF184" s="107"/>
      <c r="AG184" s="107"/>
      <c r="AH184" s="107"/>
      <c r="AI184" s="107"/>
      <c r="AJ184" s="107"/>
      <c r="AK184" s="107"/>
      <c r="AL184" s="107"/>
      <c r="AM184" s="107"/>
      <c r="AN184" s="107"/>
      <c r="AO184" s="107"/>
      <c r="AP184" s="107"/>
      <c r="AQ184" s="107"/>
      <c r="AR184" s="107"/>
      <c r="AS184" s="107"/>
      <c r="AT184" s="107"/>
      <c r="AU184" s="107"/>
      <c r="AV184" s="107"/>
      <c r="AW184" s="107"/>
      <c r="AX184" s="107"/>
      <c r="AY184" s="107"/>
      <c r="AZ184" s="107"/>
      <c r="BA184" s="107"/>
      <c r="BB184" s="107"/>
      <c r="BC184" s="107"/>
      <c r="BD184" s="107"/>
      <c r="BE184" s="107"/>
      <c r="BF184" s="107"/>
      <c r="BG184" s="107"/>
      <c r="BH184" s="107"/>
      <c r="BI184" s="107"/>
      <c r="BJ184" s="107"/>
      <c r="BK184" s="107"/>
      <c r="BL184" s="107"/>
      <c r="BM184" s="107"/>
      <c r="BN184" s="107"/>
      <c r="BO184" s="107"/>
      <c r="BP184" s="107"/>
      <c r="BQ184" s="107"/>
      <c r="BR184" s="107"/>
      <c r="BS184" s="107"/>
      <c r="BT184" s="107"/>
      <c r="BU184" s="107"/>
      <c r="BV184" s="107"/>
      <c r="BW184" s="107"/>
      <c r="BX184" s="107"/>
      <c r="BY184" s="107"/>
      <c r="BZ184" s="107"/>
      <c r="CA184" s="107"/>
      <c r="CB184" s="107"/>
      <c r="CC184" s="107"/>
      <c r="CD184" s="107"/>
      <c r="CE184" s="107"/>
      <c r="CF184" s="107"/>
      <c r="CG184" s="107"/>
      <c r="CH184" s="107"/>
      <c r="CI184" s="107"/>
      <c r="CJ184" s="107"/>
      <c r="CK184" s="107"/>
      <c r="CL184" s="107"/>
      <c r="CM184" s="107"/>
      <c r="CN184" s="107"/>
      <c r="CO184" s="107"/>
      <c r="CP184" s="107"/>
      <c r="CQ184" s="107"/>
      <c r="CR184" s="107"/>
      <c r="CS184" s="107"/>
      <c r="CT184" s="107"/>
      <c r="CU184" s="107"/>
      <c r="CV184" s="107"/>
      <c r="CW184" s="107"/>
      <c r="CX184" s="107"/>
      <c r="CY184" s="107"/>
      <c r="CZ184" s="107"/>
      <c r="DA184" s="107"/>
      <c r="DB184" s="107"/>
      <c r="DC184" s="107"/>
      <c r="DD184" s="107"/>
      <c r="DE184" s="107"/>
      <c r="DF184" s="107"/>
      <c r="DG184" s="107"/>
      <c r="DH184" s="107"/>
      <c r="DI184" s="107"/>
      <c r="DJ184" s="107"/>
      <c r="DK184" s="107"/>
      <c r="DL184" s="107"/>
      <c r="DM184" s="107"/>
      <c r="DN184" s="107"/>
      <c r="DO184" s="107"/>
      <c r="DP184" s="107"/>
      <c r="DQ184" s="107"/>
      <c r="DR184" s="107"/>
      <c r="DS184" s="107"/>
      <c r="DT184" s="107"/>
      <c r="DU184" s="107"/>
      <c r="DV184" s="107"/>
      <c r="DW184" s="107"/>
      <c r="DX184" s="107"/>
      <c r="DY184" s="107"/>
      <c r="DZ184" s="107"/>
      <c r="EA184" s="107"/>
      <c r="EB184" s="107"/>
      <c r="EC184" s="107"/>
      <c r="ED184" s="107"/>
      <c r="EE184" s="107"/>
      <c r="EF184" s="107"/>
      <c r="EG184" s="107"/>
      <c r="EH184" s="107"/>
      <c r="EI184" s="107"/>
      <c r="EJ184" s="107"/>
      <c r="EK184" s="107"/>
      <c r="EL184" s="107"/>
      <c r="EM184" s="107"/>
      <c r="EN184" s="107"/>
      <c r="EO184" s="107"/>
      <c r="EP184" s="107"/>
      <c r="EQ184" s="107"/>
      <c r="ER184" s="107"/>
      <c r="ES184" s="107"/>
      <c r="ET184" s="107"/>
      <c r="EU184" s="107"/>
      <c r="EV184" s="107"/>
      <c r="EW184" s="107"/>
      <c r="EX184" s="107"/>
      <c r="EY184" s="107"/>
      <c r="EZ184" s="107"/>
      <c r="FA184" s="107"/>
      <c r="FB184" s="107"/>
      <c r="FC184" s="107"/>
      <c r="FD184" s="107"/>
      <c r="FE184" s="107"/>
      <c r="FF184" s="107"/>
      <c r="FG184" s="107"/>
      <c r="FH184" s="107"/>
      <c r="FI184" s="107"/>
      <c r="FJ184" s="107"/>
      <c r="FK184" s="107"/>
      <c r="FL184" s="107"/>
      <c r="FM184" s="107"/>
      <c r="FN184" s="107"/>
      <c r="FO184" s="107"/>
      <c r="FP184" s="107"/>
      <c r="FQ184" s="107"/>
      <c r="FR184" s="107"/>
      <c r="FS184" s="107"/>
      <c r="FT184" s="107"/>
      <c r="FU184" s="107"/>
      <c r="FV184" s="107"/>
      <c r="FW184" s="107"/>
      <c r="FX184" s="107"/>
      <c r="FY184" s="107"/>
      <c r="FZ184" s="107"/>
      <c r="GA184" s="107"/>
      <c r="GB184" s="107"/>
      <c r="GC184" s="107"/>
      <c r="GD184" s="107"/>
      <c r="GE184" s="107"/>
    </row>
    <row r="185" spans="1:187" s="107" customFormat="1" ht="94.5" x14ac:dyDescent="0.25">
      <c r="A185" s="115" t="s">
        <v>260</v>
      </c>
      <c r="B185" s="110">
        <f t="shared" si="168"/>
        <v>77500</v>
      </c>
      <c r="C185" s="110">
        <f t="shared" si="168"/>
        <v>77500</v>
      </c>
      <c r="D185" s="110">
        <f t="shared" si="168"/>
        <v>0</v>
      </c>
      <c r="E185" s="110"/>
      <c r="F185" s="110"/>
      <c r="G185" s="110">
        <f t="shared" si="169"/>
        <v>0</v>
      </c>
      <c r="H185" s="110"/>
      <c r="I185" s="110"/>
      <c r="J185" s="110">
        <f t="shared" si="170"/>
        <v>0</v>
      </c>
      <c r="K185" s="110">
        <v>0</v>
      </c>
      <c r="L185" s="110">
        <v>0</v>
      </c>
      <c r="M185" s="110">
        <f t="shared" si="171"/>
        <v>0</v>
      </c>
      <c r="N185" s="110">
        <v>77500</v>
      </c>
      <c r="O185" s="110">
        <v>77500</v>
      </c>
      <c r="P185" s="110">
        <f t="shared" si="172"/>
        <v>0</v>
      </c>
      <c r="Q185" s="110"/>
      <c r="R185" s="110"/>
      <c r="S185" s="110">
        <f t="shared" si="173"/>
        <v>0</v>
      </c>
      <c r="T185" s="110"/>
      <c r="U185" s="110"/>
      <c r="V185" s="110">
        <f t="shared" si="174"/>
        <v>0</v>
      </c>
      <c r="W185" s="110"/>
      <c r="X185" s="110"/>
      <c r="Y185" s="110">
        <f t="shared" si="175"/>
        <v>0</v>
      </c>
      <c r="Z185" s="110"/>
      <c r="AA185" s="110"/>
      <c r="AB185" s="110">
        <f t="shared" si="176"/>
        <v>0</v>
      </c>
    </row>
    <row r="186" spans="1:187" s="107" customFormat="1" ht="78.75" x14ac:dyDescent="0.25">
      <c r="A186" s="115" t="s">
        <v>261</v>
      </c>
      <c r="B186" s="110">
        <f t="shared" si="168"/>
        <v>35988</v>
      </c>
      <c r="C186" s="110">
        <f t="shared" si="168"/>
        <v>35988</v>
      </c>
      <c r="D186" s="110">
        <f t="shared" si="168"/>
        <v>0</v>
      </c>
      <c r="E186" s="110"/>
      <c r="F186" s="110"/>
      <c r="G186" s="110">
        <f t="shared" si="169"/>
        <v>0</v>
      </c>
      <c r="H186" s="110"/>
      <c r="I186" s="110"/>
      <c r="J186" s="110">
        <f t="shared" si="170"/>
        <v>0</v>
      </c>
      <c r="K186" s="110">
        <v>0</v>
      </c>
      <c r="L186" s="110">
        <v>0</v>
      </c>
      <c r="M186" s="110">
        <f t="shared" si="171"/>
        <v>0</v>
      </c>
      <c r="N186" s="110">
        <f>29988+6000</f>
        <v>35988</v>
      </c>
      <c r="O186" s="110">
        <f>29988+6000</f>
        <v>35988</v>
      </c>
      <c r="P186" s="110">
        <f t="shared" si="172"/>
        <v>0</v>
      </c>
      <c r="Q186" s="110"/>
      <c r="R186" s="110"/>
      <c r="S186" s="110">
        <f t="shared" si="173"/>
        <v>0</v>
      </c>
      <c r="T186" s="110"/>
      <c r="U186" s="110"/>
      <c r="V186" s="110">
        <f t="shared" si="174"/>
        <v>0</v>
      </c>
      <c r="W186" s="110"/>
      <c r="X186" s="110"/>
      <c r="Y186" s="110">
        <f t="shared" si="175"/>
        <v>0</v>
      </c>
      <c r="Z186" s="110"/>
      <c r="AA186" s="110"/>
      <c r="AB186" s="110">
        <f t="shared" si="176"/>
        <v>0</v>
      </c>
    </row>
    <row r="187" spans="1:187" s="107" customFormat="1" x14ac:dyDescent="0.25">
      <c r="A187" s="105" t="s">
        <v>214</v>
      </c>
      <c r="B187" s="106">
        <f t="shared" si="168"/>
        <v>47183</v>
      </c>
      <c r="C187" s="106">
        <f t="shared" si="168"/>
        <v>46580</v>
      </c>
      <c r="D187" s="106">
        <f t="shared" si="168"/>
        <v>-603</v>
      </c>
      <c r="E187" s="106">
        <f t="shared" ref="E187:AA187" si="177">SUM(E188:E193)</f>
        <v>0</v>
      </c>
      <c r="F187" s="106">
        <f t="shared" si="177"/>
        <v>0</v>
      </c>
      <c r="G187" s="106">
        <f t="shared" si="169"/>
        <v>0</v>
      </c>
      <c r="H187" s="106">
        <f t="shared" ref="H187" si="178">SUM(H188:H193)</f>
        <v>0</v>
      </c>
      <c r="I187" s="106">
        <f t="shared" si="177"/>
        <v>0</v>
      </c>
      <c r="J187" s="106">
        <f t="shared" si="170"/>
        <v>0</v>
      </c>
      <c r="K187" s="106">
        <f t="shared" ref="K187" si="179">SUM(K188:K193)</f>
        <v>0</v>
      </c>
      <c r="L187" s="106">
        <f t="shared" si="177"/>
        <v>0</v>
      </c>
      <c r="M187" s="106">
        <f t="shared" si="171"/>
        <v>0</v>
      </c>
      <c r="N187" s="106">
        <f t="shared" ref="N187" si="180">SUM(N188:N193)</f>
        <v>6310</v>
      </c>
      <c r="O187" s="106">
        <f t="shared" si="177"/>
        <v>6310</v>
      </c>
      <c r="P187" s="106">
        <f t="shared" si="172"/>
        <v>0</v>
      </c>
      <c r="Q187" s="106">
        <f t="shared" ref="Q187" si="181">SUM(Q188:Q193)</f>
        <v>40873</v>
      </c>
      <c r="R187" s="106">
        <f t="shared" si="177"/>
        <v>40270</v>
      </c>
      <c r="S187" s="106">
        <f t="shared" si="173"/>
        <v>-603</v>
      </c>
      <c r="T187" s="106">
        <f t="shared" ref="T187" si="182">SUM(T188:T193)</f>
        <v>0</v>
      </c>
      <c r="U187" s="106">
        <f t="shared" si="177"/>
        <v>0</v>
      </c>
      <c r="V187" s="106">
        <f t="shared" si="174"/>
        <v>0</v>
      </c>
      <c r="W187" s="106">
        <f t="shared" ref="W187" si="183">SUM(W188:W193)</f>
        <v>0</v>
      </c>
      <c r="X187" s="106">
        <f t="shared" si="177"/>
        <v>0</v>
      </c>
      <c r="Y187" s="106">
        <f t="shared" si="175"/>
        <v>0</v>
      </c>
      <c r="Z187" s="106">
        <f t="shared" ref="Z187" si="184">SUM(Z188:Z193)</f>
        <v>0</v>
      </c>
      <c r="AA187" s="106">
        <f t="shared" si="177"/>
        <v>0</v>
      </c>
      <c r="AB187" s="106">
        <f t="shared" si="176"/>
        <v>0</v>
      </c>
      <c r="AC187" s="104"/>
      <c r="AD187" s="104"/>
      <c r="AE187" s="104"/>
      <c r="AF187" s="104"/>
      <c r="AG187" s="104"/>
      <c r="AH187" s="104"/>
      <c r="AI187" s="104"/>
      <c r="AJ187" s="104"/>
      <c r="AK187" s="104"/>
      <c r="AL187" s="104"/>
      <c r="AM187" s="104"/>
      <c r="AN187" s="104"/>
      <c r="AO187" s="104"/>
      <c r="AP187" s="104"/>
      <c r="AQ187" s="104"/>
      <c r="AR187" s="104"/>
      <c r="AS187" s="104"/>
      <c r="AT187" s="104"/>
      <c r="AU187" s="104"/>
      <c r="AV187" s="104"/>
      <c r="AW187" s="104"/>
      <c r="AX187" s="104"/>
      <c r="AY187" s="104"/>
      <c r="AZ187" s="104"/>
      <c r="BA187" s="104"/>
      <c r="BB187" s="104"/>
      <c r="BC187" s="104"/>
      <c r="BD187" s="104"/>
      <c r="BE187" s="104"/>
      <c r="BF187" s="104"/>
      <c r="BG187" s="104"/>
      <c r="BH187" s="104"/>
      <c r="BI187" s="104"/>
      <c r="BJ187" s="104"/>
      <c r="BK187" s="104"/>
      <c r="BL187" s="104"/>
      <c r="BM187" s="104"/>
      <c r="BN187" s="104"/>
      <c r="BO187" s="104"/>
      <c r="BP187" s="104"/>
      <c r="BQ187" s="104"/>
      <c r="BR187" s="104"/>
      <c r="BS187" s="104"/>
      <c r="BT187" s="104"/>
      <c r="BU187" s="104"/>
      <c r="BV187" s="104"/>
      <c r="BW187" s="104"/>
      <c r="BX187" s="104"/>
      <c r="BY187" s="104"/>
      <c r="BZ187" s="104"/>
      <c r="CA187" s="104"/>
      <c r="CB187" s="104"/>
      <c r="CC187" s="104"/>
      <c r="CD187" s="104"/>
      <c r="CE187" s="104"/>
      <c r="CF187" s="104"/>
      <c r="CG187" s="104"/>
      <c r="CH187" s="104"/>
      <c r="CI187" s="104"/>
      <c r="CJ187" s="104"/>
      <c r="CK187" s="104"/>
      <c r="CL187" s="104"/>
      <c r="CM187" s="104"/>
      <c r="CN187" s="104"/>
      <c r="CO187" s="104"/>
      <c r="CP187" s="104"/>
      <c r="CQ187" s="104"/>
      <c r="CR187" s="104"/>
      <c r="CS187" s="104"/>
      <c r="CT187" s="104"/>
      <c r="CU187" s="104"/>
      <c r="CV187" s="104"/>
      <c r="CW187" s="104"/>
      <c r="CX187" s="104"/>
      <c r="CY187" s="104"/>
      <c r="CZ187" s="104"/>
      <c r="DA187" s="104"/>
      <c r="DB187" s="104"/>
      <c r="DC187" s="104"/>
      <c r="DD187" s="104"/>
      <c r="DE187" s="104"/>
      <c r="DF187" s="104"/>
      <c r="DG187" s="104"/>
      <c r="DH187" s="104"/>
      <c r="DI187" s="104"/>
      <c r="DJ187" s="104"/>
      <c r="DK187" s="104"/>
      <c r="DL187" s="104"/>
      <c r="DM187" s="104"/>
      <c r="DN187" s="104"/>
      <c r="DO187" s="104"/>
      <c r="DP187" s="104"/>
      <c r="DQ187" s="104"/>
      <c r="DR187" s="104"/>
      <c r="DS187" s="104"/>
      <c r="DT187" s="104"/>
      <c r="DU187" s="104"/>
      <c r="DV187" s="104"/>
      <c r="DW187" s="104"/>
      <c r="DX187" s="104"/>
      <c r="DY187" s="104"/>
      <c r="DZ187" s="104"/>
      <c r="EA187" s="104"/>
      <c r="EB187" s="104"/>
      <c r="EC187" s="104"/>
      <c r="ED187" s="104"/>
      <c r="EE187" s="104"/>
      <c r="EF187" s="104"/>
      <c r="EG187" s="104"/>
      <c r="EH187" s="104"/>
      <c r="EI187" s="104"/>
      <c r="EJ187" s="104"/>
      <c r="EK187" s="104"/>
      <c r="EL187" s="104"/>
      <c r="EM187" s="104"/>
      <c r="EN187" s="104"/>
      <c r="EO187" s="104"/>
      <c r="EP187" s="104"/>
      <c r="EQ187" s="104"/>
      <c r="ER187" s="104"/>
      <c r="ES187" s="104"/>
      <c r="ET187" s="104"/>
      <c r="EU187" s="104"/>
      <c r="EV187" s="104"/>
      <c r="EW187" s="104"/>
      <c r="EX187" s="104"/>
      <c r="EY187" s="104"/>
      <c r="EZ187" s="104"/>
      <c r="FA187" s="104"/>
      <c r="FB187" s="104"/>
      <c r="FC187" s="104"/>
      <c r="FD187" s="104"/>
      <c r="FE187" s="104"/>
      <c r="FF187" s="104"/>
      <c r="FG187" s="104"/>
      <c r="FH187" s="104"/>
      <c r="FI187" s="104"/>
      <c r="FJ187" s="104"/>
      <c r="FK187" s="104"/>
      <c r="FL187" s="104"/>
      <c r="FM187" s="104"/>
      <c r="FN187" s="104"/>
      <c r="FO187" s="104"/>
      <c r="FP187" s="104"/>
      <c r="FQ187" s="104"/>
      <c r="FR187" s="104"/>
      <c r="FS187" s="104"/>
      <c r="FT187" s="104"/>
      <c r="FU187" s="104"/>
      <c r="FV187" s="104"/>
      <c r="FW187" s="104"/>
      <c r="FX187" s="104"/>
      <c r="FY187" s="104"/>
      <c r="FZ187" s="104"/>
      <c r="GA187" s="104"/>
      <c r="GB187" s="104"/>
      <c r="GC187" s="104"/>
      <c r="GD187" s="104"/>
      <c r="GE187" s="104"/>
    </row>
    <row r="188" spans="1:187" s="107" customFormat="1" ht="47.25" x14ac:dyDescent="0.25">
      <c r="A188" s="114" t="s">
        <v>262</v>
      </c>
      <c r="B188" s="113">
        <f t="shared" si="168"/>
        <v>7405</v>
      </c>
      <c r="C188" s="113">
        <f t="shared" si="168"/>
        <v>6802</v>
      </c>
      <c r="D188" s="113">
        <f t="shared" si="168"/>
        <v>-603</v>
      </c>
      <c r="E188" s="113"/>
      <c r="F188" s="113"/>
      <c r="G188" s="113">
        <f t="shared" si="169"/>
        <v>0</v>
      </c>
      <c r="H188" s="113"/>
      <c r="I188" s="113"/>
      <c r="J188" s="113">
        <f t="shared" si="170"/>
        <v>0</v>
      </c>
      <c r="K188" s="113"/>
      <c r="L188" s="113"/>
      <c r="M188" s="113">
        <f t="shared" si="171"/>
        <v>0</v>
      </c>
      <c r="N188" s="113">
        <v>0</v>
      </c>
      <c r="O188" s="113">
        <v>0</v>
      </c>
      <c r="P188" s="113">
        <f t="shared" si="172"/>
        <v>0</v>
      </c>
      <c r="Q188" s="113">
        <v>7405</v>
      </c>
      <c r="R188" s="113">
        <f>7405-603</f>
        <v>6802</v>
      </c>
      <c r="S188" s="113">
        <f t="shared" si="173"/>
        <v>-603</v>
      </c>
      <c r="T188" s="113"/>
      <c r="U188" s="113"/>
      <c r="V188" s="113">
        <f t="shared" si="174"/>
        <v>0</v>
      </c>
      <c r="W188" s="113"/>
      <c r="X188" s="113"/>
      <c r="Y188" s="113">
        <f t="shared" si="175"/>
        <v>0</v>
      </c>
      <c r="Z188" s="113"/>
      <c r="AA188" s="113"/>
      <c r="AB188" s="113">
        <f t="shared" si="176"/>
        <v>0</v>
      </c>
    </row>
    <row r="189" spans="1:187" s="107" customFormat="1" ht="31.5" x14ac:dyDescent="0.25">
      <c r="A189" s="115" t="s">
        <v>263</v>
      </c>
      <c r="B189" s="110">
        <f t="shared" si="168"/>
        <v>6024</v>
      </c>
      <c r="C189" s="110">
        <f t="shared" si="168"/>
        <v>6024</v>
      </c>
      <c r="D189" s="110">
        <f t="shared" si="168"/>
        <v>0</v>
      </c>
      <c r="E189" s="110"/>
      <c r="F189" s="110"/>
      <c r="G189" s="110">
        <f t="shared" si="169"/>
        <v>0</v>
      </c>
      <c r="H189" s="110"/>
      <c r="I189" s="110"/>
      <c r="J189" s="110">
        <f t="shared" si="170"/>
        <v>0</v>
      </c>
      <c r="K189" s="110"/>
      <c r="L189" s="110"/>
      <c r="M189" s="110">
        <f t="shared" si="171"/>
        <v>0</v>
      </c>
      <c r="N189" s="110">
        <v>0</v>
      </c>
      <c r="O189" s="110">
        <v>0</v>
      </c>
      <c r="P189" s="110">
        <f t="shared" si="172"/>
        <v>0</v>
      </c>
      <c r="Q189" s="110">
        <v>6024</v>
      </c>
      <c r="R189" s="110">
        <v>6024</v>
      </c>
      <c r="S189" s="110">
        <f t="shared" si="173"/>
        <v>0</v>
      </c>
      <c r="T189" s="110"/>
      <c r="U189" s="110"/>
      <c r="V189" s="110">
        <f t="shared" si="174"/>
        <v>0</v>
      </c>
      <c r="W189" s="110"/>
      <c r="X189" s="110"/>
      <c r="Y189" s="110">
        <f t="shared" si="175"/>
        <v>0</v>
      </c>
      <c r="Z189" s="110"/>
      <c r="AA189" s="110"/>
      <c r="AB189" s="110">
        <f t="shared" si="176"/>
        <v>0</v>
      </c>
    </row>
    <row r="190" spans="1:187" s="107" customFormat="1" ht="47.25" x14ac:dyDescent="0.25">
      <c r="A190" s="115" t="s">
        <v>264</v>
      </c>
      <c r="B190" s="110">
        <f t="shared" si="168"/>
        <v>19988</v>
      </c>
      <c r="C190" s="110">
        <f t="shared" si="168"/>
        <v>19988</v>
      </c>
      <c r="D190" s="110">
        <f t="shared" si="168"/>
        <v>0</v>
      </c>
      <c r="E190" s="110"/>
      <c r="F190" s="110"/>
      <c r="G190" s="110">
        <f t="shared" si="169"/>
        <v>0</v>
      </c>
      <c r="H190" s="110"/>
      <c r="I190" s="110"/>
      <c r="J190" s="110">
        <f t="shared" si="170"/>
        <v>0</v>
      </c>
      <c r="K190" s="110"/>
      <c r="L190" s="110"/>
      <c r="M190" s="110">
        <f t="shared" si="171"/>
        <v>0</v>
      </c>
      <c r="N190" s="110">
        <v>0</v>
      </c>
      <c r="O190" s="110">
        <v>0</v>
      </c>
      <c r="P190" s="110">
        <f t="shared" si="172"/>
        <v>0</v>
      </c>
      <c r="Q190" s="110">
        <v>19988</v>
      </c>
      <c r="R190" s="110">
        <v>19988</v>
      </c>
      <c r="S190" s="110">
        <f t="shared" si="173"/>
        <v>0</v>
      </c>
      <c r="T190" s="110"/>
      <c r="U190" s="110"/>
      <c r="V190" s="110">
        <f t="shared" si="174"/>
        <v>0</v>
      </c>
      <c r="W190" s="110"/>
      <c r="X190" s="110"/>
      <c r="Y190" s="110">
        <f t="shared" si="175"/>
        <v>0</v>
      </c>
      <c r="Z190" s="110"/>
      <c r="AA190" s="110"/>
      <c r="AB190" s="110">
        <f t="shared" si="176"/>
        <v>0</v>
      </c>
    </row>
    <row r="191" spans="1:187" s="107" customFormat="1" ht="31.5" x14ac:dyDescent="0.25">
      <c r="A191" s="115" t="s">
        <v>265</v>
      </c>
      <c r="B191" s="110">
        <f t="shared" si="168"/>
        <v>7456</v>
      </c>
      <c r="C191" s="110">
        <f t="shared" si="168"/>
        <v>7456</v>
      </c>
      <c r="D191" s="110">
        <f t="shared" si="168"/>
        <v>0</v>
      </c>
      <c r="E191" s="110"/>
      <c r="F191" s="110"/>
      <c r="G191" s="110">
        <f t="shared" si="169"/>
        <v>0</v>
      </c>
      <c r="H191" s="110"/>
      <c r="I191" s="110"/>
      <c r="J191" s="110">
        <f t="shared" si="170"/>
        <v>0</v>
      </c>
      <c r="K191" s="110"/>
      <c r="L191" s="110"/>
      <c r="M191" s="110">
        <f t="shared" si="171"/>
        <v>0</v>
      </c>
      <c r="N191" s="110">
        <v>0</v>
      </c>
      <c r="O191" s="110">
        <v>0</v>
      </c>
      <c r="P191" s="110">
        <f t="shared" si="172"/>
        <v>0</v>
      </c>
      <c r="Q191" s="110">
        <v>7456</v>
      </c>
      <c r="R191" s="110">
        <v>7456</v>
      </c>
      <c r="S191" s="110">
        <f t="shared" si="173"/>
        <v>0</v>
      </c>
      <c r="T191" s="110"/>
      <c r="U191" s="110"/>
      <c r="V191" s="110">
        <f t="shared" si="174"/>
        <v>0</v>
      </c>
      <c r="W191" s="110"/>
      <c r="X191" s="110"/>
      <c r="Y191" s="110">
        <f t="shared" si="175"/>
        <v>0</v>
      </c>
      <c r="Z191" s="110"/>
      <c r="AA191" s="110"/>
      <c r="AB191" s="110">
        <f t="shared" si="176"/>
        <v>0</v>
      </c>
    </row>
    <row r="192" spans="1:187" s="107" customFormat="1" ht="94.5" x14ac:dyDescent="0.25">
      <c r="A192" s="115" t="s">
        <v>266</v>
      </c>
      <c r="B192" s="110">
        <f t="shared" si="168"/>
        <v>5000</v>
      </c>
      <c r="C192" s="110">
        <f t="shared" si="168"/>
        <v>5000</v>
      </c>
      <c r="D192" s="110">
        <f t="shared" si="168"/>
        <v>0</v>
      </c>
      <c r="E192" s="110"/>
      <c r="F192" s="110"/>
      <c r="G192" s="110">
        <f t="shared" si="169"/>
        <v>0</v>
      </c>
      <c r="H192" s="110"/>
      <c r="I192" s="110"/>
      <c r="J192" s="110">
        <f t="shared" si="170"/>
        <v>0</v>
      </c>
      <c r="K192" s="110">
        <v>0</v>
      </c>
      <c r="L192" s="110">
        <v>0</v>
      </c>
      <c r="M192" s="110">
        <f t="shared" si="171"/>
        <v>0</v>
      </c>
      <c r="N192" s="110">
        <v>5000</v>
      </c>
      <c r="O192" s="110">
        <v>5000</v>
      </c>
      <c r="P192" s="110">
        <f t="shared" si="172"/>
        <v>0</v>
      </c>
      <c r="Q192" s="110"/>
      <c r="R192" s="110"/>
      <c r="S192" s="110">
        <f t="shared" si="173"/>
        <v>0</v>
      </c>
      <c r="T192" s="110"/>
      <c r="U192" s="110"/>
      <c r="V192" s="110">
        <f t="shared" si="174"/>
        <v>0</v>
      </c>
      <c r="W192" s="110"/>
      <c r="X192" s="110"/>
      <c r="Y192" s="110">
        <f t="shared" si="175"/>
        <v>0</v>
      </c>
      <c r="Z192" s="110"/>
      <c r="AA192" s="110"/>
      <c r="AB192" s="110">
        <f t="shared" si="176"/>
        <v>0</v>
      </c>
    </row>
    <row r="193" spans="1:187" s="107" customFormat="1" ht="94.5" x14ac:dyDescent="0.25">
      <c r="A193" s="115" t="s">
        <v>267</v>
      </c>
      <c r="B193" s="110">
        <f t="shared" si="168"/>
        <v>1310</v>
      </c>
      <c r="C193" s="110">
        <f t="shared" si="168"/>
        <v>1310</v>
      </c>
      <c r="D193" s="110">
        <f t="shared" si="168"/>
        <v>0</v>
      </c>
      <c r="E193" s="110"/>
      <c r="F193" s="110"/>
      <c r="G193" s="110">
        <f t="shared" si="169"/>
        <v>0</v>
      </c>
      <c r="H193" s="110"/>
      <c r="I193" s="110"/>
      <c r="J193" s="110">
        <f t="shared" si="170"/>
        <v>0</v>
      </c>
      <c r="K193" s="110"/>
      <c r="L193" s="110"/>
      <c r="M193" s="110">
        <f t="shared" si="171"/>
        <v>0</v>
      </c>
      <c r="N193" s="110">
        <v>1310</v>
      </c>
      <c r="O193" s="110">
        <v>1310</v>
      </c>
      <c r="P193" s="110">
        <f t="shared" si="172"/>
        <v>0</v>
      </c>
      <c r="Q193" s="110">
        <v>0</v>
      </c>
      <c r="R193" s="110">
        <v>0</v>
      </c>
      <c r="S193" s="110">
        <f t="shared" si="173"/>
        <v>0</v>
      </c>
      <c r="T193" s="110"/>
      <c r="U193" s="110"/>
      <c r="V193" s="110">
        <f t="shared" si="174"/>
        <v>0</v>
      </c>
      <c r="W193" s="110"/>
      <c r="X193" s="110"/>
      <c r="Y193" s="110">
        <f t="shared" si="175"/>
        <v>0</v>
      </c>
      <c r="Z193" s="110"/>
      <c r="AA193" s="110"/>
      <c r="AB193" s="110">
        <f t="shared" si="176"/>
        <v>0</v>
      </c>
    </row>
    <row r="194" spans="1:187" s="107" customFormat="1" x14ac:dyDescent="0.25">
      <c r="A194" s="105" t="s">
        <v>186</v>
      </c>
      <c r="B194" s="106">
        <f t="shared" si="168"/>
        <v>60534</v>
      </c>
      <c r="C194" s="106">
        <f t="shared" si="168"/>
        <v>60534</v>
      </c>
      <c r="D194" s="106">
        <f t="shared" si="168"/>
        <v>0</v>
      </c>
      <c r="E194" s="106">
        <f>SUM(E195)</f>
        <v>0</v>
      </c>
      <c r="F194" s="106">
        <f>SUM(F195)</f>
        <v>0</v>
      </c>
      <c r="G194" s="106">
        <f t="shared" si="169"/>
        <v>0</v>
      </c>
      <c r="H194" s="106">
        <f t="shared" ref="H194:I194" si="185">SUM(H195)</f>
        <v>0</v>
      </c>
      <c r="I194" s="106">
        <f t="shared" si="185"/>
        <v>0</v>
      </c>
      <c r="J194" s="106">
        <f t="shared" si="170"/>
        <v>0</v>
      </c>
      <c r="K194" s="106">
        <f t="shared" ref="K194:L194" si="186">SUM(K195)</f>
        <v>0</v>
      </c>
      <c r="L194" s="106">
        <f t="shared" si="186"/>
        <v>0</v>
      </c>
      <c r="M194" s="106">
        <f t="shared" si="171"/>
        <v>0</v>
      </c>
      <c r="N194" s="106">
        <f t="shared" ref="N194:O194" si="187">SUM(N195)</f>
        <v>0</v>
      </c>
      <c r="O194" s="106">
        <f t="shared" si="187"/>
        <v>0</v>
      </c>
      <c r="P194" s="106">
        <f t="shared" si="172"/>
        <v>0</v>
      </c>
      <c r="Q194" s="106">
        <f t="shared" ref="Q194:R194" si="188">SUM(Q195)</f>
        <v>60534</v>
      </c>
      <c r="R194" s="106">
        <f t="shared" si="188"/>
        <v>60534</v>
      </c>
      <c r="S194" s="106">
        <f t="shared" si="173"/>
        <v>0</v>
      </c>
      <c r="T194" s="106">
        <f t="shared" ref="T194:U194" si="189">SUM(T195)</f>
        <v>0</v>
      </c>
      <c r="U194" s="106">
        <f t="shared" si="189"/>
        <v>0</v>
      </c>
      <c r="V194" s="106">
        <f t="shared" si="174"/>
        <v>0</v>
      </c>
      <c r="W194" s="106">
        <f t="shared" ref="W194:X194" si="190">SUM(W195)</f>
        <v>0</v>
      </c>
      <c r="X194" s="106">
        <f t="shared" si="190"/>
        <v>0</v>
      </c>
      <c r="Y194" s="106">
        <f t="shared" si="175"/>
        <v>0</v>
      </c>
      <c r="Z194" s="106">
        <f t="shared" ref="Z194:AA194" si="191">SUM(Z195)</f>
        <v>0</v>
      </c>
      <c r="AA194" s="106">
        <f t="shared" si="191"/>
        <v>0</v>
      </c>
      <c r="AB194" s="106">
        <f t="shared" si="176"/>
        <v>0</v>
      </c>
    </row>
    <row r="195" spans="1:187" s="107" customFormat="1" ht="63" x14ac:dyDescent="0.25">
      <c r="A195" s="112" t="s">
        <v>268</v>
      </c>
      <c r="B195" s="113">
        <f t="shared" si="168"/>
        <v>60534</v>
      </c>
      <c r="C195" s="113">
        <f t="shared" si="168"/>
        <v>60534</v>
      </c>
      <c r="D195" s="113">
        <f t="shared" si="168"/>
        <v>0</v>
      </c>
      <c r="E195" s="113"/>
      <c r="F195" s="113"/>
      <c r="G195" s="113">
        <f t="shared" si="169"/>
        <v>0</v>
      </c>
      <c r="H195" s="113"/>
      <c r="I195" s="113"/>
      <c r="J195" s="113">
        <f t="shared" si="170"/>
        <v>0</v>
      </c>
      <c r="K195" s="113">
        <v>0</v>
      </c>
      <c r="L195" s="113">
        <v>0</v>
      </c>
      <c r="M195" s="113">
        <f t="shared" si="171"/>
        <v>0</v>
      </c>
      <c r="N195" s="113"/>
      <c r="O195" s="113"/>
      <c r="P195" s="113">
        <f t="shared" si="172"/>
        <v>0</v>
      </c>
      <c r="Q195" s="113">
        <v>60534</v>
      </c>
      <c r="R195" s="113">
        <v>60534</v>
      </c>
      <c r="S195" s="113">
        <f t="shared" si="173"/>
        <v>0</v>
      </c>
      <c r="T195" s="113"/>
      <c r="U195" s="113"/>
      <c r="V195" s="113">
        <f t="shared" si="174"/>
        <v>0</v>
      </c>
      <c r="W195" s="113">
        <v>0</v>
      </c>
      <c r="X195" s="113">
        <v>0</v>
      </c>
      <c r="Y195" s="113">
        <f t="shared" si="175"/>
        <v>0</v>
      </c>
      <c r="Z195" s="113"/>
      <c r="AA195" s="113"/>
      <c r="AB195" s="113">
        <f t="shared" si="176"/>
        <v>0</v>
      </c>
    </row>
    <row r="196" spans="1:187" s="107" customFormat="1" ht="31.5" x14ac:dyDescent="0.25">
      <c r="A196" s="105" t="s">
        <v>148</v>
      </c>
      <c r="B196" s="106">
        <f t="shared" si="168"/>
        <v>13606911</v>
      </c>
      <c r="C196" s="106">
        <f t="shared" si="168"/>
        <v>13620256</v>
      </c>
      <c r="D196" s="106">
        <f t="shared" si="168"/>
        <v>13345</v>
      </c>
      <c r="E196" s="106">
        <f t="shared" ref="E196:AA196" si="192">SUM(E197,E201,E209,E205)</f>
        <v>152495</v>
      </c>
      <c r="F196" s="106">
        <f t="shared" si="192"/>
        <v>152495</v>
      </c>
      <c r="G196" s="106">
        <f t="shared" si="169"/>
        <v>0</v>
      </c>
      <c r="H196" s="106">
        <f t="shared" ref="H196" si="193">SUM(H197,H201,H209,H205)</f>
        <v>25276</v>
      </c>
      <c r="I196" s="106">
        <f t="shared" si="192"/>
        <v>25276</v>
      </c>
      <c r="J196" s="106">
        <f t="shared" si="170"/>
        <v>0</v>
      </c>
      <c r="K196" s="106">
        <f t="shared" ref="K196" si="194">SUM(K197,K201,K209,K205)</f>
        <v>563874</v>
      </c>
      <c r="L196" s="106">
        <f t="shared" si="192"/>
        <v>577219</v>
      </c>
      <c r="M196" s="106">
        <f t="shared" si="171"/>
        <v>13345</v>
      </c>
      <c r="N196" s="106">
        <f t="shared" ref="N196" si="195">SUM(N197,N201,N209,N205)</f>
        <v>7417574</v>
      </c>
      <c r="O196" s="106">
        <f t="shared" si="192"/>
        <v>7417574</v>
      </c>
      <c r="P196" s="106">
        <f t="shared" si="172"/>
        <v>0</v>
      </c>
      <c r="Q196" s="106">
        <f t="shared" ref="Q196" si="196">SUM(Q197,Q201,Q209,Q205)</f>
        <v>0</v>
      </c>
      <c r="R196" s="106">
        <f t="shared" si="192"/>
        <v>0</v>
      </c>
      <c r="S196" s="106">
        <f t="shared" si="173"/>
        <v>0</v>
      </c>
      <c r="T196" s="106">
        <f t="shared" ref="T196" si="197">SUM(T197,T201,T209,T205)</f>
        <v>4847692</v>
      </c>
      <c r="U196" s="106">
        <f t="shared" si="192"/>
        <v>4847692</v>
      </c>
      <c r="V196" s="106">
        <f t="shared" si="174"/>
        <v>0</v>
      </c>
      <c r="W196" s="106">
        <f t="shared" ref="W196" si="198">SUM(W197,W201,W209,W205)</f>
        <v>0</v>
      </c>
      <c r="X196" s="106">
        <f t="shared" si="192"/>
        <v>0</v>
      </c>
      <c r="Y196" s="106">
        <f t="shared" si="175"/>
        <v>0</v>
      </c>
      <c r="Z196" s="106">
        <f t="shared" ref="Z196" si="199">SUM(Z197,Z201,Z209,Z205)</f>
        <v>600000</v>
      </c>
      <c r="AA196" s="106">
        <f t="shared" si="192"/>
        <v>600000</v>
      </c>
      <c r="AB196" s="106">
        <f t="shared" si="176"/>
        <v>0</v>
      </c>
    </row>
    <row r="197" spans="1:187" s="104" customFormat="1" ht="31.5" x14ac:dyDescent="0.25">
      <c r="A197" s="105" t="s">
        <v>179</v>
      </c>
      <c r="B197" s="106">
        <f t="shared" si="168"/>
        <v>1201200</v>
      </c>
      <c r="C197" s="106">
        <f t="shared" si="168"/>
        <v>1214545</v>
      </c>
      <c r="D197" s="106">
        <f t="shared" si="168"/>
        <v>13345</v>
      </c>
      <c r="E197" s="106">
        <f t="shared" ref="E197:AA197" si="200">SUM(E198:E200)</f>
        <v>0</v>
      </c>
      <c r="F197" s="106">
        <f t="shared" si="200"/>
        <v>0</v>
      </c>
      <c r="G197" s="106">
        <f t="shared" si="169"/>
        <v>0</v>
      </c>
      <c r="H197" s="106">
        <f t="shared" ref="H197" si="201">SUM(H198:H200)</f>
        <v>0</v>
      </c>
      <c r="I197" s="106">
        <f t="shared" si="200"/>
        <v>0</v>
      </c>
      <c r="J197" s="106">
        <f t="shared" si="170"/>
        <v>0</v>
      </c>
      <c r="K197" s="106">
        <f t="shared" ref="K197" si="202">SUM(K198:K200)</f>
        <v>0</v>
      </c>
      <c r="L197" s="106">
        <f t="shared" si="200"/>
        <v>13345</v>
      </c>
      <c r="M197" s="106">
        <f t="shared" si="171"/>
        <v>13345</v>
      </c>
      <c r="N197" s="106">
        <f t="shared" ref="N197" si="203">SUM(N198:N200)</f>
        <v>1201200</v>
      </c>
      <c r="O197" s="106">
        <f t="shared" si="200"/>
        <v>1201200</v>
      </c>
      <c r="P197" s="106">
        <f t="shared" si="172"/>
        <v>0</v>
      </c>
      <c r="Q197" s="106">
        <f t="shared" ref="Q197" si="204">SUM(Q198:Q200)</f>
        <v>0</v>
      </c>
      <c r="R197" s="106">
        <f t="shared" si="200"/>
        <v>0</v>
      </c>
      <c r="S197" s="106">
        <f t="shared" si="173"/>
        <v>0</v>
      </c>
      <c r="T197" s="106">
        <f t="shared" ref="T197" si="205">SUM(T198:T200)</f>
        <v>0</v>
      </c>
      <c r="U197" s="106">
        <f t="shared" si="200"/>
        <v>0</v>
      </c>
      <c r="V197" s="106">
        <f t="shared" si="174"/>
        <v>0</v>
      </c>
      <c r="W197" s="106">
        <f t="shared" ref="W197" si="206">SUM(W198:W200)</f>
        <v>0</v>
      </c>
      <c r="X197" s="106">
        <f t="shared" si="200"/>
        <v>0</v>
      </c>
      <c r="Y197" s="106">
        <f t="shared" si="175"/>
        <v>0</v>
      </c>
      <c r="Z197" s="106">
        <f t="shared" ref="Z197" si="207">SUM(Z198:Z200)</f>
        <v>0</v>
      </c>
      <c r="AA197" s="106">
        <f t="shared" si="200"/>
        <v>0</v>
      </c>
      <c r="AB197" s="106">
        <f t="shared" si="176"/>
        <v>0</v>
      </c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107"/>
      <c r="AV197" s="107"/>
      <c r="AW197" s="107"/>
      <c r="AX197" s="107"/>
      <c r="AY197" s="107"/>
      <c r="AZ197" s="107"/>
      <c r="BA197" s="107"/>
      <c r="BB197" s="107"/>
      <c r="BC197" s="107"/>
      <c r="BD197" s="107"/>
      <c r="BE197" s="107"/>
      <c r="BF197" s="107"/>
      <c r="BG197" s="107"/>
      <c r="BH197" s="107"/>
      <c r="BI197" s="107"/>
      <c r="BJ197" s="107"/>
      <c r="BK197" s="107"/>
      <c r="BL197" s="107"/>
      <c r="BM197" s="107"/>
      <c r="BN197" s="107"/>
      <c r="BO197" s="107"/>
      <c r="BP197" s="107"/>
      <c r="BQ197" s="107"/>
      <c r="BR197" s="107"/>
      <c r="BS197" s="107"/>
      <c r="BT197" s="107"/>
      <c r="BU197" s="107"/>
      <c r="BV197" s="107"/>
      <c r="BW197" s="107"/>
      <c r="BX197" s="107"/>
      <c r="BY197" s="107"/>
      <c r="BZ197" s="107"/>
      <c r="CA197" s="107"/>
      <c r="CB197" s="107"/>
      <c r="CC197" s="107"/>
      <c r="CD197" s="107"/>
      <c r="CE197" s="107"/>
      <c r="CF197" s="107"/>
      <c r="CG197" s="107"/>
      <c r="CH197" s="107"/>
      <c r="CI197" s="107"/>
      <c r="CJ197" s="107"/>
      <c r="CK197" s="107"/>
      <c r="CL197" s="107"/>
      <c r="CM197" s="107"/>
      <c r="CN197" s="107"/>
      <c r="CO197" s="107"/>
      <c r="CP197" s="107"/>
      <c r="CQ197" s="107"/>
      <c r="CR197" s="107"/>
      <c r="CS197" s="107"/>
      <c r="CT197" s="107"/>
      <c r="CU197" s="107"/>
      <c r="CV197" s="107"/>
      <c r="CW197" s="107"/>
      <c r="CX197" s="107"/>
      <c r="CY197" s="107"/>
      <c r="CZ197" s="107"/>
      <c r="DA197" s="107"/>
      <c r="DB197" s="107"/>
      <c r="DC197" s="107"/>
      <c r="DD197" s="107"/>
      <c r="DE197" s="107"/>
      <c r="DF197" s="107"/>
      <c r="DG197" s="107"/>
      <c r="DH197" s="107"/>
      <c r="DI197" s="107"/>
      <c r="DJ197" s="107"/>
      <c r="DK197" s="107"/>
      <c r="DL197" s="107"/>
      <c r="DM197" s="107"/>
      <c r="DN197" s="107"/>
      <c r="DO197" s="107"/>
      <c r="DP197" s="107"/>
      <c r="DQ197" s="107"/>
      <c r="DR197" s="107"/>
      <c r="DS197" s="107"/>
      <c r="DT197" s="107"/>
      <c r="DU197" s="107"/>
      <c r="DV197" s="107"/>
      <c r="DW197" s="107"/>
      <c r="DX197" s="107"/>
      <c r="DY197" s="107"/>
      <c r="DZ197" s="107"/>
      <c r="EA197" s="107"/>
      <c r="EB197" s="107"/>
      <c r="EC197" s="107"/>
      <c r="ED197" s="107"/>
      <c r="EE197" s="107"/>
      <c r="EF197" s="107"/>
      <c r="EG197" s="107"/>
      <c r="EH197" s="107"/>
      <c r="EI197" s="107"/>
      <c r="EJ197" s="107"/>
      <c r="EK197" s="107"/>
      <c r="EL197" s="107"/>
      <c r="EM197" s="107"/>
      <c r="EN197" s="107"/>
      <c r="EO197" s="107"/>
      <c r="EP197" s="107"/>
      <c r="EQ197" s="107"/>
      <c r="ER197" s="107"/>
      <c r="ES197" s="107"/>
      <c r="ET197" s="107"/>
      <c r="EU197" s="107"/>
      <c r="EV197" s="107"/>
      <c r="EW197" s="107"/>
      <c r="EX197" s="107"/>
      <c r="EY197" s="107"/>
      <c r="EZ197" s="107"/>
      <c r="FA197" s="107"/>
      <c r="FB197" s="107"/>
      <c r="FC197" s="107"/>
      <c r="FD197" s="107"/>
      <c r="FE197" s="107"/>
      <c r="FF197" s="107"/>
      <c r="FG197" s="107"/>
      <c r="FH197" s="107"/>
      <c r="FI197" s="107"/>
      <c r="FJ197" s="107"/>
      <c r="FK197" s="107"/>
      <c r="FL197" s="107"/>
      <c r="FM197" s="107"/>
      <c r="FN197" s="107"/>
      <c r="FO197" s="107"/>
      <c r="FP197" s="107"/>
      <c r="FQ197" s="107"/>
      <c r="FR197" s="107"/>
      <c r="FS197" s="107"/>
      <c r="FT197" s="107"/>
      <c r="FU197" s="107"/>
      <c r="FV197" s="107"/>
      <c r="FW197" s="107"/>
      <c r="FX197" s="107"/>
      <c r="FY197" s="107"/>
      <c r="FZ197" s="107"/>
      <c r="GA197" s="107"/>
      <c r="GB197" s="107"/>
      <c r="GC197" s="107"/>
      <c r="GD197" s="107"/>
      <c r="GE197" s="107"/>
    </row>
    <row r="198" spans="1:187" s="107" customFormat="1" ht="63" x14ac:dyDescent="0.25">
      <c r="A198" s="115" t="s">
        <v>269</v>
      </c>
      <c r="B198" s="113">
        <f t="shared" si="168"/>
        <v>1200</v>
      </c>
      <c r="C198" s="113">
        <f t="shared" si="168"/>
        <v>1200</v>
      </c>
      <c r="D198" s="113">
        <f t="shared" si="168"/>
        <v>0</v>
      </c>
      <c r="E198" s="113">
        <v>0</v>
      </c>
      <c r="F198" s="113">
        <v>0</v>
      </c>
      <c r="G198" s="113">
        <f t="shared" si="169"/>
        <v>0</v>
      </c>
      <c r="H198" s="113"/>
      <c r="I198" s="113"/>
      <c r="J198" s="113">
        <f t="shared" si="170"/>
        <v>0</v>
      </c>
      <c r="K198" s="113">
        <v>0</v>
      </c>
      <c r="L198" s="113">
        <v>0</v>
      </c>
      <c r="M198" s="113">
        <f t="shared" si="171"/>
        <v>0</v>
      </c>
      <c r="N198" s="113">
        <v>1200</v>
      </c>
      <c r="O198" s="113">
        <v>1200</v>
      </c>
      <c r="P198" s="113">
        <f t="shared" si="172"/>
        <v>0</v>
      </c>
      <c r="Q198" s="113"/>
      <c r="R198" s="113"/>
      <c r="S198" s="113">
        <f t="shared" si="173"/>
        <v>0</v>
      </c>
      <c r="T198" s="113"/>
      <c r="U198" s="113"/>
      <c r="V198" s="113">
        <f t="shared" si="174"/>
        <v>0</v>
      </c>
      <c r="W198" s="113"/>
      <c r="X198" s="113"/>
      <c r="Y198" s="113">
        <f t="shared" si="175"/>
        <v>0</v>
      </c>
      <c r="Z198" s="113"/>
      <c r="AA198" s="113"/>
      <c r="AB198" s="113">
        <f t="shared" si="176"/>
        <v>0</v>
      </c>
    </row>
    <row r="199" spans="1:187" s="107" customFormat="1" ht="31.5" x14ac:dyDescent="0.25">
      <c r="A199" s="115" t="s">
        <v>270</v>
      </c>
      <c r="B199" s="113">
        <f t="shared" si="168"/>
        <v>0</v>
      </c>
      <c r="C199" s="113">
        <f t="shared" si="168"/>
        <v>13345</v>
      </c>
      <c r="D199" s="113">
        <f t="shared" si="168"/>
        <v>13345</v>
      </c>
      <c r="E199" s="113">
        <v>0</v>
      </c>
      <c r="F199" s="113">
        <v>0</v>
      </c>
      <c r="G199" s="113">
        <f t="shared" si="169"/>
        <v>0</v>
      </c>
      <c r="H199" s="113"/>
      <c r="I199" s="113"/>
      <c r="J199" s="113">
        <f t="shared" si="170"/>
        <v>0</v>
      </c>
      <c r="K199" s="113">
        <v>0</v>
      </c>
      <c r="L199" s="113">
        <v>13345</v>
      </c>
      <c r="M199" s="113">
        <f t="shared" si="171"/>
        <v>13345</v>
      </c>
      <c r="N199" s="113"/>
      <c r="O199" s="113"/>
      <c r="P199" s="113">
        <f t="shared" si="172"/>
        <v>0</v>
      </c>
      <c r="Q199" s="113"/>
      <c r="R199" s="113"/>
      <c r="S199" s="113">
        <f t="shared" si="173"/>
        <v>0</v>
      </c>
      <c r="T199" s="113"/>
      <c r="U199" s="113"/>
      <c r="V199" s="113">
        <f t="shared" si="174"/>
        <v>0</v>
      </c>
      <c r="W199" s="113"/>
      <c r="X199" s="113"/>
      <c r="Y199" s="113">
        <f t="shared" si="175"/>
        <v>0</v>
      </c>
      <c r="Z199" s="113"/>
      <c r="AA199" s="113"/>
      <c r="AB199" s="113">
        <f t="shared" si="176"/>
        <v>0</v>
      </c>
    </row>
    <row r="200" spans="1:187" s="107" customFormat="1" ht="78.75" x14ac:dyDescent="0.25">
      <c r="A200" s="114" t="s">
        <v>271</v>
      </c>
      <c r="B200" s="113">
        <f t="shared" si="168"/>
        <v>1200000</v>
      </c>
      <c r="C200" s="113">
        <f t="shared" si="168"/>
        <v>1200000</v>
      </c>
      <c r="D200" s="113">
        <f t="shared" si="168"/>
        <v>0</v>
      </c>
      <c r="E200" s="113"/>
      <c r="F200" s="113"/>
      <c r="G200" s="113">
        <f t="shared" si="169"/>
        <v>0</v>
      </c>
      <c r="H200" s="113"/>
      <c r="I200" s="113"/>
      <c r="J200" s="113">
        <f t="shared" si="170"/>
        <v>0</v>
      </c>
      <c r="K200" s="113">
        <v>0</v>
      </c>
      <c r="L200" s="113">
        <v>0</v>
      </c>
      <c r="M200" s="113">
        <f t="shared" si="171"/>
        <v>0</v>
      </c>
      <c r="N200" s="113">
        <v>1200000</v>
      </c>
      <c r="O200" s="113">
        <v>1200000</v>
      </c>
      <c r="P200" s="113">
        <f t="shared" si="172"/>
        <v>0</v>
      </c>
      <c r="Q200" s="113"/>
      <c r="R200" s="113"/>
      <c r="S200" s="113">
        <f t="shared" si="173"/>
        <v>0</v>
      </c>
      <c r="T200" s="113"/>
      <c r="U200" s="113"/>
      <c r="V200" s="113">
        <f t="shared" si="174"/>
        <v>0</v>
      </c>
      <c r="W200" s="113"/>
      <c r="X200" s="113"/>
      <c r="Y200" s="113">
        <f t="shared" si="175"/>
        <v>0</v>
      </c>
      <c r="Z200" s="113"/>
      <c r="AA200" s="113"/>
      <c r="AB200" s="113">
        <f t="shared" si="176"/>
        <v>0</v>
      </c>
    </row>
    <row r="201" spans="1:187" s="107" customFormat="1" x14ac:dyDescent="0.25">
      <c r="A201" s="105" t="s">
        <v>258</v>
      </c>
      <c r="B201" s="106">
        <f t="shared" si="168"/>
        <v>468000</v>
      </c>
      <c r="C201" s="106">
        <f t="shared" si="168"/>
        <v>468000</v>
      </c>
      <c r="D201" s="106">
        <f t="shared" si="168"/>
        <v>0</v>
      </c>
      <c r="E201" s="106">
        <f t="shared" ref="E201:AA201" si="208">SUM(E202:E204)</f>
        <v>0</v>
      </c>
      <c r="F201" s="106">
        <f t="shared" si="208"/>
        <v>0</v>
      </c>
      <c r="G201" s="106">
        <f t="shared" si="169"/>
        <v>0</v>
      </c>
      <c r="H201" s="106">
        <f t="shared" ref="H201" si="209">SUM(H202:H204)</f>
        <v>0</v>
      </c>
      <c r="I201" s="106">
        <f t="shared" si="208"/>
        <v>0</v>
      </c>
      <c r="J201" s="106">
        <f t="shared" si="170"/>
        <v>0</v>
      </c>
      <c r="K201" s="106">
        <f t="shared" ref="K201" si="210">SUM(K202:K204)</f>
        <v>468000</v>
      </c>
      <c r="L201" s="106">
        <f t="shared" si="208"/>
        <v>468000</v>
      </c>
      <c r="M201" s="106">
        <f t="shared" si="171"/>
        <v>0</v>
      </c>
      <c r="N201" s="106">
        <f t="shared" ref="N201" si="211">SUM(N202:N204)</f>
        <v>0</v>
      </c>
      <c r="O201" s="106">
        <f t="shared" si="208"/>
        <v>0</v>
      </c>
      <c r="P201" s="106">
        <f t="shared" si="172"/>
        <v>0</v>
      </c>
      <c r="Q201" s="106">
        <f t="shared" ref="Q201" si="212">SUM(Q202:Q204)</f>
        <v>0</v>
      </c>
      <c r="R201" s="106">
        <f t="shared" si="208"/>
        <v>0</v>
      </c>
      <c r="S201" s="106">
        <f t="shared" si="173"/>
        <v>0</v>
      </c>
      <c r="T201" s="106">
        <f t="shared" ref="T201" si="213">SUM(T202:T204)</f>
        <v>0</v>
      </c>
      <c r="U201" s="106">
        <f t="shared" si="208"/>
        <v>0</v>
      </c>
      <c r="V201" s="106">
        <f t="shared" si="174"/>
        <v>0</v>
      </c>
      <c r="W201" s="106">
        <f t="shared" ref="W201" si="214">SUM(W202:W204)</f>
        <v>0</v>
      </c>
      <c r="X201" s="106">
        <f t="shared" si="208"/>
        <v>0</v>
      </c>
      <c r="Y201" s="106">
        <f t="shared" si="175"/>
        <v>0</v>
      </c>
      <c r="Z201" s="106">
        <f t="shared" ref="Z201" si="215">SUM(Z202:Z204)</f>
        <v>0</v>
      </c>
      <c r="AA201" s="106">
        <f t="shared" si="208"/>
        <v>0</v>
      </c>
      <c r="AB201" s="106">
        <f t="shared" si="176"/>
        <v>0</v>
      </c>
    </row>
    <row r="202" spans="1:187" s="107" customFormat="1" x14ac:dyDescent="0.25">
      <c r="A202" s="114" t="s">
        <v>272</v>
      </c>
      <c r="B202" s="113">
        <f t="shared" si="168"/>
        <v>186000</v>
      </c>
      <c r="C202" s="113">
        <f t="shared" si="168"/>
        <v>186000</v>
      </c>
      <c r="D202" s="113">
        <f t="shared" si="168"/>
        <v>0</v>
      </c>
      <c r="E202" s="113"/>
      <c r="F202" s="113"/>
      <c r="G202" s="113">
        <f t="shared" si="169"/>
        <v>0</v>
      </c>
      <c r="H202" s="113"/>
      <c r="I202" s="113"/>
      <c r="J202" s="113">
        <f t="shared" si="170"/>
        <v>0</v>
      </c>
      <c r="K202" s="113">
        <v>186000</v>
      </c>
      <c r="L202" s="113">
        <v>186000</v>
      </c>
      <c r="M202" s="113">
        <f t="shared" si="171"/>
        <v>0</v>
      </c>
      <c r="N202" s="113"/>
      <c r="O202" s="113"/>
      <c r="P202" s="113">
        <f t="shared" si="172"/>
        <v>0</v>
      </c>
      <c r="Q202" s="113"/>
      <c r="R202" s="113"/>
      <c r="S202" s="113">
        <f t="shared" si="173"/>
        <v>0</v>
      </c>
      <c r="T202" s="113"/>
      <c r="U202" s="113"/>
      <c r="V202" s="113">
        <f t="shared" si="174"/>
        <v>0</v>
      </c>
      <c r="W202" s="113"/>
      <c r="X202" s="113"/>
      <c r="Y202" s="113">
        <f t="shared" si="175"/>
        <v>0</v>
      </c>
      <c r="Z202" s="113"/>
      <c r="AA202" s="113"/>
      <c r="AB202" s="113">
        <f t="shared" si="176"/>
        <v>0</v>
      </c>
    </row>
    <row r="203" spans="1:187" s="107" customFormat="1" ht="31.5" x14ac:dyDescent="0.25">
      <c r="A203" s="114" t="s">
        <v>273</v>
      </c>
      <c r="B203" s="113">
        <f t="shared" si="168"/>
        <v>222000</v>
      </c>
      <c r="C203" s="113">
        <f t="shared" si="168"/>
        <v>222000</v>
      </c>
      <c r="D203" s="113">
        <f t="shared" si="168"/>
        <v>0</v>
      </c>
      <c r="E203" s="113"/>
      <c r="F203" s="113"/>
      <c r="G203" s="113">
        <f t="shared" si="169"/>
        <v>0</v>
      </c>
      <c r="H203" s="113"/>
      <c r="I203" s="113"/>
      <c r="J203" s="113">
        <f t="shared" si="170"/>
        <v>0</v>
      </c>
      <c r="K203" s="113">
        <v>222000</v>
      </c>
      <c r="L203" s="113">
        <v>222000</v>
      </c>
      <c r="M203" s="113">
        <f t="shared" si="171"/>
        <v>0</v>
      </c>
      <c r="N203" s="113"/>
      <c r="O203" s="113"/>
      <c r="P203" s="113">
        <f t="shared" si="172"/>
        <v>0</v>
      </c>
      <c r="Q203" s="113"/>
      <c r="R203" s="113"/>
      <c r="S203" s="113">
        <f t="shared" si="173"/>
        <v>0</v>
      </c>
      <c r="T203" s="113"/>
      <c r="U203" s="113"/>
      <c r="V203" s="113">
        <f t="shared" si="174"/>
        <v>0</v>
      </c>
      <c r="W203" s="113"/>
      <c r="X203" s="113"/>
      <c r="Y203" s="113">
        <f t="shared" si="175"/>
        <v>0</v>
      </c>
      <c r="Z203" s="113"/>
      <c r="AA203" s="113"/>
      <c r="AB203" s="113">
        <f t="shared" si="176"/>
        <v>0</v>
      </c>
    </row>
    <row r="204" spans="1:187" s="107" customFormat="1" x14ac:dyDescent="0.25">
      <c r="A204" s="114" t="s">
        <v>274</v>
      </c>
      <c r="B204" s="113">
        <f t="shared" si="168"/>
        <v>60000</v>
      </c>
      <c r="C204" s="113">
        <f t="shared" si="168"/>
        <v>60000</v>
      </c>
      <c r="D204" s="113">
        <f t="shared" si="168"/>
        <v>0</v>
      </c>
      <c r="E204" s="113"/>
      <c r="F204" s="113"/>
      <c r="G204" s="113">
        <f t="shared" si="169"/>
        <v>0</v>
      </c>
      <c r="H204" s="113"/>
      <c r="I204" s="113"/>
      <c r="J204" s="113">
        <f t="shared" si="170"/>
        <v>0</v>
      </c>
      <c r="K204" s="113">
        <v>60000</v>
      </c>
      <c r="L204" s="113">
        <v>60000</v>
      </c>
      <c r="M204" s="113">
        <f t="shared" si="171"/>
        <v>0</v>
      </c>
      <c r="N204" s="113"/>
      <c r="O204" s="113"/>
      <c r="P204" s="113">
        <f t="shared" si="172"/>
        <v>0</v>
      </c>
      <c r="Q204" s="113"/>
      <c r="R204" s="113"/>
      <c r="S204" s="113">
        <f t="shared" si="173"/>
        <v>0</v>
      </c>
      <c r="T204" s="113"/>
      <c r="U204" s="113"/>
      <c r="V204" s="113">
        <f t="shared" si="174"/>
        <v>0</v>
      </c>
      <c r="W204" s="113"/>
      <c r="X204" s="113"/>
      <c r="Y204" s="113">
        <f t="shared" si="175"/>
        <v>0</v>
      </c>
      <c r="Z204" s="113"/>
      <c r="AA204" s="113"/>
      <c r="AB204" s="113">
        <f t="shared" si="176"/>
        <v>0</v>
      </c>
    </row>
    <row r="205" spans="1:187" s="107" customFormat="1" x14ac:dyDescent="0.25">
      <c r="A205" s="105" t="s">
        <v>214</v>
      </c>
      <c r="B205" s="106">
        <f t="shared" si="168"/>
        <v>11751</v>
      </c>
      <c r="C205" s="106">
        <f t="shared" si="168"/>
        <v>11751</v>
      </c>
      <c r="D205" s="106">
        <f t="shared" si="168"/>
        <v>0</v>
      </c>
      <c r="E205" s="106">
        <f>SUM(E206:E208)</f>
        <v>0</v>
      </c>
      <c r="F205" s="106">
        <f>SUM(F206:F208)</f>
        <v>0</v>
      </c>
      <c r="G205" s="106">
        <f t="shared" si="169"/>
        <v>0</v>
      </c>
      <c r="H205" s="106">
        <f t="shared" ref="H205:I205" si="216">SUM(H206:H208)</f>
        <v>0</v>
      </c>
      <c r="I205" s="106">
        <f t="shared" si="216"/>
        <v>0</v>
      </c>
      <c r="J205" s="106">
        <f t="shared" si="170"/>
        <v>0</v>
      </c>
      <c r="K205" s="106">
        <f t="shared" ref="K205:L205" si="217">SUM(K206:K208)</f>
        <v>11751</v>
      </c>
      <c r="L205" s="106">
        <f t="shared" si="217"/>
        <v>11751</v>
      </c>
      <c r="M205" s="106">
        <f t="shared" si="171"/>
        <v>0</v>
      </c>
      <c r="N205" s="106">
        <f t="shared" ref="N205:O205" si="218">SUM(N206:N208)</f>
        <v>0</v>
      </c>
      <c r="O205" s="106">
        <f t="shared" si="218"/>
        <v>0</v>
      </c>
      <c r="P205" s="106">
        <f t="shared" si="172"/>
        <v>0</v>
      </c>
      <c r="Q205" s="106">
        <f t="shared" ref="Q205:R205" si="219">SUM(Q206:Q208)</f>
        <v>0</v>
      </c>
      <c r="R205" s="106">
        <f t="shared" si="219"/>
        <v>0</v>
      </c>
      <c r="S205" s="106">
        <f t="shared" si="173"/>
        <v>0</v>
      </c>
      <c r="T205" s="106">
        <f t="shared" ref="T205:U205" si="220">SUM(T206:T208)</f>
        <v>0</v>
      </c>
      <c r="U205" s="106">
        <f t="shared" si="220"/>
        <v>0</v>
      </c>
      <c r="V205" s="106">
        <f t="shared" si="174"/>
        <v>0</v>
      </c>
      <c r="W205" s="106">
        <f t="shared" ref="W205:X205" si="221">SUM(W206:W208)</f>
        <v>0</v>
      </c>
      <c r="X205" s="106">
        <f t="shared" si="221"/>
        <v>0</v>
      </c>
      <c r="Y205" s="106">
        <f t="shared" si="175"/>
        <v>0</v>
      </c>
      <c r="Z205" s="106">
        <f t="shared" ref="Z205:AA205" si="222">SUM(Z206:Z208)</f>
        <v>0</v>
      </c>
      <c r="AA205" s="106">
        <f t="shared" si="222"/>
        <v>0</v>
      </c>
      <c r="AB205" s="106">
        <f t="shared" si="176"/>
        <v>0</v>
      </c>
    </row>
    <row r="206" spans="1:187" s="107" customFormat="1" ht="31.5" x14ac:dyDescent="0.25">
      <c r="A206" s="114" t="s">
        <v>275</v>
      </c>
      <c r="B206" s="113">
        <f t="shared" si="168"/>
        <v>8719</v>
      </c>
      <c r="C206" s="113">
        <f t="shared" si="168"/>
        <v>8719</v>
      </c>
      <c r="D206" s="113">
        <f t="shared" si="168"/>
        <v>0</v>
      </c>
      <c r="E206" s="113"/>
      <c r="F206" s="113"/>
      <c r="G206" s="113">
        <f t="shared" si="169"/>
        <v>0</v>
      </c>
      <c r="H206" s="113"/>
      <c r="I206" s="113"/>
      <c r="J206" s="113">
        <f t="shared" si="170"/>
        <v>0</v>
      </c>
      <c r="K206" s="113">
        <v>8719</v>
      </c>
      <c r="L206" s="113">
        <v>8719</v>
      </c>
      <c r="M206" s="113">
        <f t="shared" si="171"/>
        <v>0</v>
      </c>
      <c r="N206" s="113"/>
      <c r="O206" s="113"/>
      <c r="P206" s="113">
        <f t="shared" si="172"/>
        <v>0</v>
      </c>
      <c r="Q206" s="113"/>
      <c r="R206" s="113"/>
      <c r="S206" s="113">
        <f t="shared" si="173"/>
        <v>0</v>
      </c>
      <c r="T206" s="113"/>
      <c r="U206" s="113"/>
      <c r="V206" s="113">
        <f t="shared" si="174"/>
        <v>0</v>
      </c>
      <c r="W206" s="113"/>
      <c r="X206" s="113"/>
      <c r="Y206" s="113">
        <f t="shared" si="175"/>
        <v>0</v>
      </c>
      <c r="Z206" s="113"/>
      <c r="AA206" s="113"/>
      <c r="AB206" s="113">
        <f t="shared" si="176"/>
        <v>0</v>
      </c>
    </row>
    <row r="207" spans="1:187" s="107" customFormat="1" x14ac:dyDescent="0.25">
      <c r="A207" s="114" t="s">
        <v>276</v>
      </c>
      <c r="B207" s="113">
        <f t="shared" si="168"/>
        <v>1367</v>
      </c>
      <c r="C207" s="113">
        <f t="shared" si="168"/>
        <v>1367</v>
      </c>
      <c r="D207" s="113">
        <f t="shared" si="168"/>
        <v>0</v>
      </c>
      <c r="E207" s="113"/>
      <c r="F207" s="113"/>
      <c r="G207" s="113">
        <f t="shared" si="169"/>
        <v>0</v>
      </c>
      <c r="H207" s="113"/>
      <c r="I207" s="113"/>
      <c r="J207" s="113">
        <f t="shared" si="170"/>
        <v>0</v>
      </c>
      <c r="K207" s="113">
        <v>1367</v>
      </c>
      <c r="L207" s="113">
        <v>1367</v>
      </c>
      <c r="M207" s="113">
        <f t="shared" si="171"/>
        <v>0</v>
      </c>
      <c r="N207" s="113"/>
      <c r="O207" s="113"/>
      <c r="P207" s="113">
        <f t="shared" si="172"/>
        <v>0</v>
      </c>
      <c r="Q207" s="113"/>
      <c r="R207" s="113"/>
      <c r="S207" s="113">
        <f t="shared" si="173"/>
        <v>0</v>
      </c>
      <c r="T207" s="113"/>
      <c r="U207" s="113"/>
      <c r="V207" s="113">
        <f t="shared" si="174"/>
        <v>0</v>
      </c>
      <c r="W207" s="113"/>
      <c r="X207" s="113"/>
      <c r="Y207" s="113">
        <f t="shared" si="175"/>
        <v>0</v>
      </c>
      <c r="Z207" s="113"/>
      <c r="AA207" s="113"/>
      <c r="AB207" s="113">
        <f t="shared" si="176"/>
        <v>0</v>
      </c>
    </row>
    <row r="208" spans="1:187" s="107" customFormat="1" x14ac:dyDescent="0.25">
      <c r="A208" s="114" t="s">
        <v>277</v>
      </c>
      <c r="B208" s="113">
        <f t="shared" si="168"/>
        <v>1665</v>
      </c>
      <c r="C208" s="113">
        <f t="shared" si="168"/>
        <v>1665</v>
      </c>
      <c r="D208" s="113">
        <f t="shared" si="168"/>
        <v>0</v>
      </c>
      <c r="E208" s="113"/>
      <c r="F208" s="113"/>
      <c r="G208" s="113">
        <f t="shared" si="169"/>
        <v>0</v>
      </c>
      <c r="H208" s="113"/>
      <c r="I208" s="113"/>
      <c r="J208" s="113">
        <f t="shared" si="170"/>
        <v>0</v>
      </c>
      <c r="K208" s="113">
        <v>1665</v>
      </c>
      <c r="L208" s="113">
        <v>1665</v>
      </c>
      <c r="M208" s="113">
        <f t="shared" si="171"/>
        <v>0</v>
      </c>
      <c r="N208" s="113"/>
      <c r="O208" s="113"/>
      <c r="P208" s="113">
        <f t="shared" si="172"/>
        <v>0</v>
      </c>
      <c r="Q208" s="113"/>
      <c r="R208" s="113"/>
      <c r="S208" s="113">
        <f t="shared" si="173"/>
        <v>0</v>
      </c>
      <c r="T208" s="113"/>
      <c r="U208" s="113"/>
      <c r="V208" s="113">
        <f t="shared" si="174"/>
        <v>0</v>
      </c>
      <c r="W208" s="113"/>
      <c r="X208" s="113"/>
      <c r="Y208" s="113">
        <f t="shared" si="175"/>
        <v>0</v>
      </c>
      <c r="Z208" s="113"/>
      <c r="AA208" s="113"/>
      <c r="AB208" s="113">
        <f t="shared" si="176"/>
        <v>0</v>
      </c>
    </row>
    <row r="209" spans="1:187" s="107" customFormat="1" x14ac:dyDescent="0.25">
      <c r="A209" s="105" t="s">
        <v>186</v>
      </c>
      <c r="B209" s="106">
        <f t="shared" si="168"/>
        <v>11925960</v>
      </c>
      <c r="C209" s="106">
        <f t="shared" si="168"/>
        <v>11925960</v>
      </c>
      <c r="D209" s="106">
        <f t="shared" si="168"/>
        <v>0</v>
      </c>
      <c r="E209" s="106">
        <f t="shared" ref="E209:AA209" si="223">SUM(E210:E222)</f>
        <v>152495</v>
      </c>
      <c r="F209" s="106">
        <f t="shared" si="223"/>
        <v>152495</v>
      </c>
      <c r="G209" s="106">
        <f t="shared" si="169"/>
        <v>0</v>
      </c>
      <c r="H209" s="106">
        <f t="shared" ref="H209" si="224">SUM(H210:H222)</f>
        <v>25276</v>
      </c>
      <c r="I209" s="106">
        <f t="shared" si="223"/>
        <v>25276</v>
      </c>
      <c r="J209" s="106">
        <f t="shared" si="170"/>
        <v>0</v>
      </c>
      <c r="K209" s="106">
        <f t="shared" ref="K209" si="225">SUM(K210:K222)</f>
        <v>84123</v>
      </c>
      <c r="L209" s="106">
        <f t="shared" si="223"/>
        <v>84123</v>
      </c>
      <c r="M209" s="106">
        <f t="shared" si="171"/>
        <v>0</v>
      </c>
      <c r="N209" s="106">
        <f t="shared" ref="N209" si="226">SUM(N210:N222)</f>
        <v>6216374</v>
      </c>
      <c r="O209" s="106">
        <f t="shared" si="223"/>
        <v>6216374</v>
      </c>
      <c r="P209" s="106">
        <f t="shared" si="172"/>
        <v>0</v>
      </c>
      <c r="Q209" s="106">
        <f t="shared" ref="Q209" si="227">SUM(Q210:Q222)</f>
        <v>0</v>
      </c>
      <c r="R209" s="106">
        <f t="shared" si="223"/>
        <v>0</v>
      </c>
      <c r="S209" s="106">
        <f t="shared" si="173"/>
        <v>0</v>
      </c>
      <c r="T209" s="106">
        <f t="shared" ref="T209" si="228">SUM(T210:T222)</f>
        <v>4847692</v>
      </c>
      <c r="U209" s="106">
        <f t="shared" si="223"/>
        <v>4847692</v>
      </c>
      <c r="V209" s="106">
        <f t="shared" si="174"/>
        <v>0</v>
      </c>
      <c r="W209" s="106">
        <f t="shared" ref="W209" si="229">SUM(W210:W222)</f>
        <v>0</v>
      </c>
      <c r="X209" s="106">
        <f t="shared" si="223"/>
        <v>0</v>
      </c>
      <c r="Y209" s="106">
        <f t="shared" si="175"/>
        <v>0</v>
      </c>
      <c r="Z209" s="106">
        <f t="shared" ref="Z209" si="230">SUM(Z210:Z222)</f>
        <v>600000</v>
      </c>
      <c r="AA209" s="106">
        <f t="shared" si="223"/>
        <v>600000</v>
      </c>
      <c r="AB209" s="106">
        <f t="shared" si="176"/>
        <v>0</v>
      </c>
    </row>
    <row r="210" spans="1:187" s="107" customFormat="1" x14ac:dyDescent="0.25">
      <c r="A210" s="112" t="s">
        <v>278</v>
      </c>
      <c r="B210" s="113">
        <f t="shared" si="168"/>
        <v>4053</v>
      </c>
      <c r="C210" s="113">
        <f t="shared" si="168"/>
        <v>4053</v>
      </c>
      <c r="D210" s="113">
        <f t="shared" si="168"/>
        <v>0</v>
      </c>
      <c r="E210" s="113"/>
      <c r="F210" s="113"/>
      <c r="G210" s="113">
        <f t="shared" si="169"/>
        <v>0</v>
      </c>
      <c r="H210" s="113">
        <v>4053</v>
      </c>
      <c r="I210" s="113">
        <v>4053</v>
      </c>
      <c r="J210" s="113">
        <f t="shared" si="170"/>
        <v>0</v>
      </c>
      <c r="K210" s="113">
        <v>0</v>
      </c>
      <c r="L210" s="113">
        <v>0</v>
      </c>
      <c r="M210" s="113">
        <f t="shared" si="171"/>
        <v>0</v>
      </c>
      <c r="N210" s="113"/>
      <c r="O210" s="113"/>
      <c r="P210" s="113">
        <f t="shared" si="172"/>
        <v>0</v>
      </c>
      <c r="Q210" s="113"/>
      <c r="R210" s="113"/>
      <c r="S210" s="113">
        <f t="shared" si="173"/>
        <v>0</v>
      </c>
      <c r="T210" s="113"/>
      <c r="U210" s="113"/>
      <c r="V210" s="113">
        <f t="shared" si="174"/>
        <v>0</v>
      </c>
      <c r="W210" s="113">
        <v>0</v>
      </c>
      <c r="X210" s="113">
        <v>0</v>
      </c>
      <c r="Y210" s="113">
        <f t="shared" si="175"/>
        <v>0</v>
      </c>
      <c r="Z210" s="113"/>
      <c r="AA210" s="113"/>
      <c r="AB210" s="113">
        <f t="shared" si="176"/>
        <v>0</v>
      </c>
    </row>
    <row r="211" spans="1:187" s="107" customFormat="1" ht="31.5" x14ac:dyDescent="0.25">
      <c r="A211" s="112" t="s">
        <v>279</v>
      </c>
      <c r="B211" s="113">
        <f t="shared" si="168"/>
        <v>4086</v>
      </c>
      <c r="C211" s="113">
        <f t="shared" si="168"/>
        <v>4086</v>
      </c>
      <c r="D211" s="113">
        <f t="shared" si="168"/>
        <v>0</v>
      </c>
      <c r="E211" s="113"/>
      <c r="F211" s="113"/>
      <c r="G211" s="113">
        <f t="shared" si="169"/>
        <v>0</v>
      </c>
      <c r="H211" s="113"/>
      <c r="I211" s="113"/>
      <c r="J211" s="113">
        <f t="shared" si="170"/>
        <v>0</v>
      </c>
      <c r="K211" s="113">
        <v>4086</v>
      </c>
      <c r="L211" s="113">
        <v>4086</v>
      </c>
      <c r="M211" s="113">
        <f t="shared" si="171"/>
        <v>0</v>
      </c>
      <c r="N211" s="113"/>
      <c r="O211" s="113"/>
      <c r="P211" s="113">
        <f t="shared" si="172"/>
        <v>0</v>
      </c>
      <c r="Q211" s="113"/>
      <c r="R211" s="113"/>
      <c r="S211" s="113">
        <f t="shared" si="173"/>
        <v>0</v>
      </c>
      <c r="T211" s="113"/>
      <c r="U211" s="113"/>
      <c r="V211" s="113">
        <f t="shared" si="174"/>
        <v>0</v>
      </c>
      <c r="W211" s="113">
        <v>0</v>
      </c>
      <c r="X211" s="113">
        <v>0</v>
      </c>
      <c r="Y211" s="113">
        <f t="shared" si="175"/>
        <v>0</v>
      </c>
      <c r="Z211" s="113"/>
      <c r="AA211" s="113"/>
      <c r="AB211" s="113">
        <f t="shared" si="176"/>
        <v>0</v>
      </c>
    </row>
    <row r="212" spans="1:187" s="107" customFormat="1" ht="94.5" x14ac:dyDescent="0.25">
      <c r="A212" s="112" t="s">
        <v>280</v>
      </c>
      <c r="B212" s="113">
        <f t="shared" si="168"/>
        <v>1850000</v>
      </c>
      <c r="C212" s="113">
        <f t="shared" si="168"/>
        <v>1850000</v>
      </c>
      <c r="D212" s="113">
        <f t="shared" si="168"/>
        <v>0</v>
      </c>
      <c r="E212" s="113"/>
      <c r="F212" s="113"/>
      <c r="G212" s="113">
        <f t="shared" si="169"/>
        <v>0</v>
      </c>
      <c r="H212" s="113"/>
      <c r="I212" s="113"/>
      <c r="J212" s="113">
        <f t="shared" si="170"/>
        <v>0</v>
      </c>
      <c r="K212" s="113">
        <v>0</v>
      </c>
      <c r="L212" s="113">
        <v>0</v>
      </c>
      <c r="M212" s="113">
        <f t="shared" si="171"/>
        <v>0</v>
      </c>
      <c r="N212" s="113"/>
      <c r="O212" s="113"/>
      <c r="P212" s="113">
        <f t="shared" si="172"/>
        <v>0</v>
      </c>
      <c r="Q212" s="113"/>
      <c r="R212" s="113"/>
      <c r="S212" s="113">
        <f t="shared" si="173"/>
        <v>0</v>
      </c>
      <c r="T212" s="113">
        <f>1290000</f>
        <v>1290000</v>
      </c>
      <c r="U212" s="113">
        <f>1290000</f>
        <v>1290000</v>
      </c>
      <c r="V212" s="113">
        <f t="shared" si="174"/>
        <v>0</v>
      </c>
      <c r="W212" s="113">
        <f>1290000-1290000</f>
        <v>0</v>
      </c>
      <c r="X212" s="113">
        <f>1290000-1290000</f>
        <v>0</v>
      </c>
      <c r="Y212" s="113">
        <f t="shared" si="175"/>
        <v>0</v>
      </c>
      <c r="Z212" s="113">
        <v>560000</v>
      </c>
      <c r="AA212" s="113">
        <v>560000</v>
      </c>
      <c r="AB212" s="113">
        <f t="shared" si="176"/>
        <v>0</v>
      </c>
    </row>
    <row r="213" spans="1:187" s="107" customFormat="1" ht="110.25" x14ac:dyDescent="0.25">
      <c r="A213" s="109" t="s">
        <v>281</v>
      </c>
      <c r="B213" s="113">
        <f t="shared" si="168"/>
        <v>33634</v>
      </c>
      <c r="C213" s="113">
        <f t="shared" si="168"/>
        <v>33634</v>
      </c>
      <c r="D213" s="113">
        <f t="shared" si="168"/>
        <v>0</v>
      </c>
      <c r="E213" s="113"/>
      <c r="F213" s="113"/>
      <c r="G213" s="113">
        <f t="shared" si="169"/>
        <v>0</v>
      </c>
      <c r="H213" s="113"/>
      <c r="I213" s="113"/>
      <c r="J213" s="113">
        <f t="shared" si="170"/>
        <v>0</v>
      </c>
      <c r="K213" s="113">
        <v>0</v>
      </c>
      <c r="L213" s="113">
        <v>0</v>
      </c>
      <c r="M213" s="113">
        <f t="shared" si="171"/>
        <v>0</v>
      </c>
      <c r="N213" s="113"/>
      <c r="O213" s="113"/>
      <c r="P213" s="113">
        <f t="shared" si="172"/>
        <v>0</v>
      </c>
      <c r="Q213" s="113"/>
      <c r="R213" s="113"/>
      <c r="S213" s="113">
        <f t="shared" si="173"/>
        <v>0</v>
      </c>
      <c r="T213" s="113">
        <v>33634</v>
      </c>
      <c r="U213" s="113">
        <v>33634</v>
      </c>
      <c r="V213" s="113">
        <f t="shared" si="174"/>
        <v>0</v>
      </c>
      <c r="W213" s="113">
        <v>0</v>
      </c>
      <c r="X213" s="113">
        <v>0</v>
      </c>
      <c r="Y213" s="113">
        <f t="shared" si="175"/>
        <v>0</v>
      </c>
      <c r="Z213" s="113"/>
      <c r="AA213" s="113"/>
      <c r="AB213" s="113">
        <f t="shared" si="176"/>
        <v>0</v>
      </c>
    </row>
    <row r="214" spans="1:187" s="107" customFormat="1" ht="47.25" x14ac:dyDescent="0.25">
      <c r="A214" s="109" t="s">
        <v>282</v>
      </c>
      <c r="B214" s="113">
        <f t="shared" si="168"/>
        <v>18646</v>
      </c>
      <c r="C214" s="113">
        <f t="shared" si="168"/>
        <v>18646</v>
      </c>
      <c r="D214" s="113">
        <f t="shared" si="168"/>
        <v>0</v>
      </c>
      <c r="E214" s="113">
        <f>15000-15000</f>
        <v>0</v>
      </c>
      <c r="F214" s="113">
        <f>15000-15000</f>
        <v>0</v>
      </c>
      <c r="G214" s="113">
        <f t="shared" si="169"/>
        <v>0</v>
      </c>
      <c r="H214" s="113"/>
      <c r="I214" s="113"/>
      <c r="J214" s="113">
        <f t="shared" si="170"/>
        <v>0</v>
      </c>
      <c r="K214" s="113">
        <v>0</v>
      </c>
      <c r="L214" s="113">
        <v>0</v>
      </c>
      <c r="M214" s="113">
        <f t="shared" si="171"/>
        <v>0</v>
      </c>
      <c r="N214" s="113"/>
      <c r="O214" s="113"/>
      <c r="P214" s="113">
        <f t="shared" si="172"/>
        <v>0</v>
      </c>
      <c r="Q214" s="113"/>
      <c r="R214" s="113"/>
      <c r="S214" s="113">
        <f t="shared" si="173"/>
        <v>0</v>
      </c>
      <c r="T214" s="113">
        <f>3646+15000</f>
        <v>18646</v>
      </c>
      <c r="U214" s="113">
        <f>3646+15000</f>
        <v>18646</v>
      </c>
      <c r="V214" s="113">
        <f t="shared" si="174"/>
        <v>0</v>
      </c>
      <c r="W214" s="113">
        <v>0</v>
      </c>
      <c r="X214" s="113">
        <v>0</v>
      </c>
      <c r="Y214" s="113">
        <f t="shared" si="175"/>
        <v>0</v>
      </c>
      <c r="Z214" s="113"/>
      <c r="AA214" s="113"/>
      <c r="AB214" s="113">
        <f t="shared" si="176"/>
        <v>0</v>
      </c>
    </row>
    <row r="215" spans="1:187" s="107" customFormat="1" ht="110.25" x14ac:dyDescent="0.25">
      <c r="A215" s="109" t="s">
        <v>283</v>
      </c>
      <c r="B215" s="113">
        <f t="shared" si="168"/>
        <v>3412885</v>
      </c>
      <c r="C215" s="113">
        <f t="shared" si="168"/>
        <v>3412885</v>
      </c>
      <c r="D215" s="113">
        <f t="shared" si="168"/>
        <v>0</v>
      </c>
      <c r="E215" s="113"/>
      <c r="F215" s="113"/>
      <c r="G215" s="113">
        <f t="shared" si="169"/>
        <v>0</v>
      </c>
      <c r="H215" s="113"/>
      <c r="I215" s="113"/>
      <c r="J215" s="113">
        <f t="shared" si="170"/>
        <v>0</v>
      </c>
      <c r="K215" s="113">
        <v>0</v>
      </c>
      <c r="L215" s="113">
        <v>0</v>
      </c>
      <c r="M215" s="113">
        <f t="shared" si="171"/>
        <v>0</v>
      </c>
      <c r="N215" s="113"/>
      <c r="O215" s="113"/>
      <c r="P215" s="113">
        <f t="shared" si="172"/>
        <v>0</v>
      </c>
      <c r="Q215" s="113"/>
      <c r="R215" s="113"/>
      <c r="S215" s="113">
        <f t="shared" si="173"/>
        <v>0</v>
      </c>
      <c r="T215" s="113">
        <v>3412885</v>
      </c>
      <c r="U215" s="113">
        <v>3412885</v>
      </c>
      <c r="V215" s="113">
        <f t="shared" si="174"/>
        <v>0</v>
      </c>
      <c r="W215" s="113">
        <v>0</v>
      </c>
      <c r="X215" s="113">
        <v>0</v>
      </c>
      <c r="Y215" s="113">
        <f t="shared" si="175"/>
        <v>0</v>
      </c>
      <c r="Z215" s="113"/>
      <c r="AA215" s="113"/>
      <c r="AB215" s="113">
        <f t="shared" si="176"/>
        <v>0</v>
      </c>
    </row>
    <row r="216" spans="1:187" s="107" customFormat="1" ht="110.25" x14ac:dyDescent="0.25">
      <c r="A216" s="109" t="s">
        <v>284</v>
      </c>
      <c r="B216" s="113">
        <f t="shared" si="168"/>
        <v>100017</v>
      </c>
      <c r="C216" s="113">
        <f t="shared" si="168"/>
        <v>100017</v>
      </c>
      <c r="D216" s="113">
        <f t="shared" si="168"/>
        <v>0</v>
      </c>
      <c r="E216" s="113"/>
      <c r="F216" s="113"/>
      <c r="G216" s="113">
        <f t="shared" si="169"/>
        <v>0</v>
      </c>
      <c r="H216" s="113">
        <f>21223</f>
        <v>21223</v>
      </c>
      <c r="I216" s="113">
        <f>21223</f>
        <v>21223</v>
      </c>
      <c r="J216" s="113">
        <f t="shared" si="170"/>
        <v>0</v>
      </c>
      <c r="K216" s="113">
        <f>60017-21223</f>
        <v>38794</v>
      </c>
      <c r="L216" s="113">
        <f>60017-21223</f>
        <v>38794</v>
      </c>
      <c r="M216" s="113">
        <f t="shared" si="171"/>
        <v>0</v>
      </c>
      <c r="N216" s="113"/>
      <c r="O216" s="113"/>
      <c r="P216" s="113">
        <f t="shared" si="172"/>
        <v>0</v>
      </c>
      <c r="Q216" s="113"/>
      <c r="R216" s="113"/>
      <c r="S216" s="113">
        <f t="shared" si="173"/>
        <v>0</v>
      </c>
      <c r="T216" s="113">
        <v>0</v>
      </c>
      <c r="U216" s="113">
        <v>0</v>
      </c>
      <c r="V216" s="113">
        <f t="shared" si="174"/>
        <v>0</v>
      </c>
      <c r="W216" s="113">
        <v>0</v>
      </c>
      <c r="X216" s="113">
        <v>0</v>
      </c>
      <c r="Y216" s="113">
        <f t="shared" si="175"/>
        <v>0</v>
      </c>
      <c r="Z216" s="113">
        <v>40000</v>
      </c>
      <c r="AA216" s="113">
        <v>40000</v>
      </c>
      <c r="AB216" s="113">
        <f t="shared" si="176"/>
        <v>0</v>
      </c>
    </row>
    <row r="217" spans="1:187" s="107" customFormat="1" ht="31.5" x14ac:dyDescent="0.25">
      <c r="A217" s="109" t="s">
        <v>285</v>
      </c>
      <c r="B217" s="113">
        <f t="shared" si="168"/>
        <v>6839</v>
      </c>
      <c r="C217" s="113">
        <f t="shared" si="168"/>
        <v>6839</v>
      </c>
      <c r="D217" s="113">
        <f t="shared" si="168"/>
        <v>0</v>
      </c>
      <c r="E217" s="113"/>
      <c r="F217" s="113"/>
      <c r="G217" s="113">
        <f t="shared" si="169"/>
        <v>0</v>
      </c>
      <c r="H217" s="113">
        <v>0</v>
      </c>
      <c r="I217" s="113">
        <v>0</v>
      </c>
      <c r="J217" s="113">
        <f t="shared" si="170"/>
        <v>0</v>
      </c>
      <c r="K217" s="113">
        <v>6839</v>
      </c>
      <c r="L217" s="113">
        <v>6839</v>
      </c>
      <c r="M217" s="113">
        <f t="shared" si="171"/>
        <v>0</v>
      </c>
      <c r="N217" s="113"/>
      <c r="O217" s="113"/>
      <c r="P217" s="113">
        <f t="shared" si="172"/>
        <v>0</v>
      </c>
      <c r="Q217" s="113"/>
      <c r="R217" s="113"/>
      <c r="S217" s="113">
        <f t="shared" si="173"/>
        <v>0</v>
      </c>
      <c r="T217" s="113">
        <v>0</v>
      </c>
      <c r="U217" s="113">
        <v>0</v>
      </c>
      <c r="V217" s="113">
        <f t="shared" si="174"/>
        <v>0</v>
      </c>
      <c r="W217" s="113">
        <v>0</v>
      </c>
      <c r="X217" s="113">
        <v>0</v>
      </c>
      <c r="Y217" s="113">
        <f t="shared" si="175"/>
        <v>0</v>
      </c>
      <c r="Z217" s="113"/>
      <c r="AA217" s="113"/>
      <c r="AB217" s="113">
        <f t="shared" si="176"/>
        <v>0</v>
      </c>
    </row>
    <row r="218" spans="1:187" s="107" customFormat="1" ht="31.5" x14ac:dyDescent="0.25">
      <c r="A218" s="109" t="s">
        <v>286</v>
      </c>
      <c r="B218" s="113">
        <f t="shared" si="168"/>
        <v>142441</v>
      </c>
      <c r="C218" s="113">
        <f t="shared" si="168"/>
        <v>142441</v>
      </c>
      <c r="D218" s="113">
        <f t="shared" si="168"/>
        <v>0</v>
      </c>
      <c r="E218" s="113">
        <v>49914</v>
      </c>
      <c r="F218" s="113">
        <v>49914</v>
      </c>
      <c r="G218" s="113">
        <f t="shared" si="169"/>
        <v>0</v>
      </c>
      <c r="H218" s="113"/>
      <c r="I218" s="113"/>
      <c r="J218" s="113">
        <f t="shared" si="170"/>
        <v>0</v>
      </c>
      <c r="K218" s="113">
        <v>0</v>
      </c>
      <c r="L218" s="113">
        <v>0</v>
      </c>
      <c r="M218" s="113">
        <f t="shared" si="171"/>
        <v>0</v>
      </c>
      <c r="N218" s="113"/>
      <c r="O218" s="113"/>
      <c r="P218" s="113">
        <f t="shared" si="172"/>
        <v>0</v>
      </c>
      <c r="Q218" s="113"/>
      <c r="R218" s="113"/>
      <c r="S218" s="113">
        <f t="shared" si="173"/>
        <v>0</v>
      </c>
      <c r="T218" s="113">
        <f>72177+20350</f>
        <v>92527</v>
      </c>
      <c r="U218" s="113">
        <f>72177+20350</f>
        <v>92527</v>
      </c>
      <c r="V218" s="113">
        <f t="shared" si="174"/>
        <v>0</v>
      </c>
      <c r="W218" s="113">
        <v>0</v>
      </c>
      <c r="X218" s="113">
        <v>0</v>
      </c>
      <c r="Y218" s="113">
        <f t="shared" si="175"/>
        <v>0</v>
      </c>
      <c r="Z218" s="113"/>
      <c r="AA218" s="113"/>
      <c r="AB218" s="113">
        <f t="shared" si="176"/>
        <v>0</v>
      </c>
    </row>
    <row r="219" spans="1:187" s="107" customFormat="1" ht="94.5" x14ac:dyDescent="0.25">
      <c r="A219" s="109" t="s">
        <v>287</v>
      </c>
      <c r="B219" s="113">
        <f t="shared" si="168"/>
        <v>6216374</v>
      </c>
      <c r="C219" s="113">
        <f t="shared" si="168"/>
        <v>6216374</v>
      </c>
      <c r="D219" s="113">
        <f t="shared" si="168"/>
        <v>0</v>
      </c>
      <c r="E219" s="113"/>
      <c r="F219" s="113"/>
      <c r="G219" s="113">
        <f t="shared" si="169"/>
        <v>0</v>
      </c>
      <c r="H219" s="113">
        <v>0</v>
      </c>
      <c r="I219" s="113">
        <v>0</v>
      </c>
      <c r="J219" s="113">
        <f t="shared" si="170"/>
        <v>0</v>
      </c>
      <c r="K219" s="113">
        <v>0</v>
      </c>
      <c r="L219" s="113">
        <v>0</v>
      </c>
      <c r="M219" s="113">
        <f t="shared" si="171"/>
        <v>0</v>
      </c>
      <c r="N219" s="113">
        <v>6216374</v>
      </c>
      <c r="O219" s="113">
        <v>6216374</v>
      </c>
      <c r="P219" s="113">
        <f t="shared" si="172"/>
        <v>0</v>
      </c>
      <c r="Q219" s="113"/>
      <c r="R219" s="113"/>
      <c r="S219" s="113">
        <f t="shared" si="173"/>
        <v>0</v>
      </c>
      <c r="T219" s="113">
        <v>0</v>
      </c>
      <c r="U219" s="113">
        <v>0</v>
      </c>
      <c r="V219" s="113">
        <f t="shared" si="174"/>
        <v>0</v>
      </c>
      <c r="W219" s="113">
        <v>0</v>
      </c>
      <c r="X219" s="113">
        <v>0</v>
      </c>
      <c r="Y219" s="113">
        <f t="shared" si="175"/>
        <v>0</v>
      </c>
      <c r="Z219" s="113"/>
      <c r="AA219" s="113"/>
      <c r="AB219" s="113">
        <f t="shared" si="176"/>
        <v>0</v>
      </c>
    </row>
    <row r="220" spans="1:187" s="107" customFormat="1" ht="63" x14ac:dyDescent="0.25">
      <c r="A220" s="112" t="s">
        <v>288</v>
      </c>
      <c r="B220" s="113">
        <f t="shared" si="168"/>
        <v>55085</v>
      </c>
      <c r="C220" s="113">
        <f t="shared" si="168"/>
        <v>55085</v>
      </c>
      <c r="D220" s="113">
        <f t="shared" si="168"/>
        <v>0</v>
      </c>
      <c r="E220" s="113">
        <v>55085</v>
      </c>
      <c r="F220" s="113">
        <v>55085</v>
      </c>
      <c r="G220" s="113">
        <f t="shared" si="169"/>
        <v>0</v>
      </c>
      <c r="H220" s="113"/>
      <c r="I220" s="113"/>
      <c r="J220" s="113">
        <f t="shared" si="170"/>
        <v>0</v>
      </c>
      <c r="K220" s="113"/>
      <c r="L220" s="113"/>
      <c r="M220" s="113">
        <f t="shared" si="171"/>
        <v>0</v>
      </c>
      <c r="N220" s="113"/>
      <c r="O220" s="113"/>
      <c r="P220" s="113">
        <f t="shared" si="172"/>
        <v>0</v>
      </c>
      <c r="Q220" s="113"/>
      <c r="R220" s="113"/>
      <c r="S220" s="113">
        <f t="shared" si="173"/>
        <v>0</v>
      </c>
      <c r="T220" s="113">
        <v>0</v>
      </c>
      <c r="U220" s="113">
        <v>0</v>
      </c>
      <c r="V220" s="113">
        <f t="shared" si="174"/>
        <v>0</v>
      </c>
      <c r="W220" s="113">
        <v>0</v>
      </c>
      <c r="X220" s="113">
        <v>0</v>
      </c>
      <c r="Y220" s="113">
        <f t="shared" si="175"/>
        <v>0</v>
      </c>
      <c r="Z220" s="113">
        <f>37665-37665</f>
        <v>0</v>
      </c>
      <c r="AA220" s="113">
        <f>37665-37665</f>
        <v>0</v>
      </c>
      <c r="AB220" s="113">
        <f t="shared" si="176"/>
        <v>0</v>
      </c>
    </row>
    <row r="221" spans="1:187" s="107" customFormat="1" ht="31.5" x14ac:dyDescent="0.25">
      <c r="A221" s="112" t="s">
        <v>289</v>
      </c>
      <c r="B221" s="113">
        <f t="shared" si="168"/>
        <v>63574</v>
      </c>
      <c r="C221" s="113">
        <f t="shared" si="168"/>
        <v>63574</v>
      </c>
      <c r="D221" s="113">
        <f t="shared" si="168"/>
        <v>0</v>
      </c>
      <c r="E221" s="113">
        <f>63574-16078</f>
        <v>47496</v>
      </c>
      <c r="F221" s="113">
        <f>63574-16078</f>
        <v>47496</v>
      </c>
      <c r="G221" s="113">
        <f t="shared" si="169"/>
        <v>0</v>
      </c>
      <c r="H221" s="113"/>
      <c r="I221" s="113"/>
      <c r="J221" s="113">
        <f t="shared" si="170"/>
        <v>0</v>
      </c>
      <c r="K221" s="113">
        <v>16078</v>
      </c>
      <c r="L221" s="113">
        <v>16078</v>
      </c>
      <c r="M221" s="113">
        <f t="shared" si="171"/>
        <v>0</v>
      </c>
      <c r="N221" s="113"/>
      <c r="O221" s="113"/>
      <c r="P221" s="113">
        <f t="shared" si="172"/>
        <v>0</v>
      </c>
      <c r="Q221" s="113"/>
      <c r="R221" s="113"/>
      <c r="S221" s="113">
        <f t="shared" si="173"/>
        <v>0</v>
      </c>
      <c r="T221" s="113">
        <v>0</v>
      </c>
      <c r="U221" s="113">
        <v>0</v>
      </c>
      <c r="V221" s="113">
        <f t="shared" si="174"/>
        <v>0</v>
      </c>
      <c r="W221" s="113">
        <v>0</v>
      </c>
      <c r="X221" s="113">
        <v>0</v>
      </c>
      <c r="Y221" s="113">
        <f t="shared" si="175"/>
        <v>0</v>
      </c>
      <c r="Z221" s="113"/>
      <c r="AA221" s="113"/>
      <c r="AB221" s="113">
        <f t="shared" si="176"/>
        <v>0</v>
      </c>
    </row>
    <row r="222" spans="1:187" s="107" customFormat="1" ht="31.5" x14ac:dyDescent="0.25">
      <c r="A222" s="112" t="s">
        <v>290</v>
      </c>
      <c r="B222" s="113">
        <f t="shared" si="168"/>
        <v>18326</v>
      </c>
      <c r="C222" s="113">
        <f t="shared" si="168"/>
        <v>18326</v>
      </c>
      <c r="D222" s="113">
        <f t="shared" si="168"/>
        <v>0</v>
      </c>
      <c r="E222" s="113">
        <v>0</v>
      </c>
      <c r="F222" s="113">
        <v>0</v>
      </c>
      <c r="G222" s="113">
        <f t="shared" si="169"/>
        <v>0</v>
      </c>
      <c r="H222" s="113"/>
      <c r="I222" s="113"/>
      <c r="J222" s="113">
        <f t="shared" si="170"/>
        <v>0</v>
      </c>
      <c r="K222" s="113">
        <v>18326</v>
      </c>
      <c r="L222" s="113">
        <v>18326</v>
      </c>
      <c r="M222" s="113">
        <f t="shared" si="171"/>
        <v>0</v>
      </c>
      <c r="N222" s="113"/>
      <c r="O222" s="113"/>
      <c r="P222" s="113">
        <f t="shared" si="172"/>
        <v>0</v>
      </c>
      <c r="Q222" s="113"/>
      <c r="R222" s="113"/>
      <c r="S222" s="113">
        <f t="shared" si="173"/>
        <v>0</v>
      </c>
      <c r="T222" s="113">
        <v>0</v>
      </c>
      <c r="U222" s="113">
        <v>0</v>
      </c>
      <c r="V222" s="113">
        <f t="shared" si="174"/>
        <v>0</v>
      </c>
      <c r="W222" s="113">
        <v>0</v>
      </c>
      <c r="X222" s="113">
        <v>0</v>
      </c>
      <c r="Y222" s="113">
        <f t="shared" si="175"/>
        <v>0</v>
      </c>
      <c r="Z222" s="113"/>
      <c r="AA222" s="113"/>
      <c r="AB222" s="113">
        <f t="shared" si="176"/>
        <v>0</v>
      </c>
    </row>
    <row r="223" spans="1:187" s="107" customFormat="1" ht="31.5" x14ac:dyDescent="0.25">
      <c r="A223" s="105" t="s">
        <v>160</v>
      </c>
      <c r="B223" s="106">
        <f t="shared" si="168"/>
        <v>1081570</v>
      </c>
      <c r="C223" s="106">
        <f t="shared" si="168"/>
        <v>1090696</v>
      </c>
      <c r="D223" s="106">
        <f t="shared" si="168"/>
        <v>9126</v>
      </c>
      <c r="E223" s="106">
        <f t="shared" ref="E223:AA223" si="231">SUM(E229,E240,E237,E224,E243)</f>
        <v>0</v>
      </c>
      <c r="F223" s="106">
        <f t="shared" si="231"/>
        <v>0</v>
      </c>
      <c r="G223" s="106">
        <f t="shared" si="169"/>
        <v>0</v>
      </c>
      <c r="H223" s="106">
        <f t="shared" ref="H223" si="232">SUM(H229,H240,H237,H224,H243)</f>
        <v>0</v>
      </c>
      <c r="I223" s="106">
        <f t="shared" si="231"/>
        <v>0</v>
      </c>
      <c r="J223" s="106">
        <f t="shared" si="170"/>
        <v>0</v>
      </c>
      <c r="K223" s="106">
        <f t="shared" ref="K223" si="233">SUM(K229,K240,K237,K224,K243)</f>
        <v>137330</v>
      </c>
      <c r="L223" s="106">
        <f t="shared" si="231"/>
        <v>146456</v>
      </c>
      <c r="M223" s="106">
        <f t="shared" si="171"/>
        <v>9126</v>
      </c>
      <c r="N223" s="106">
        <f t="shared" ref="N223" si="234">SUM(N229,N240,N237,N224,N243)</f>
        <v>560880</v>
      </c>
      <c r="O223" s="106">
        <f t="shared" si="231"/>
        <v>560880</v>
      </c>
      <c r="P223" s="106">
        <f t="shared" si="172"/>
        <v>0</v>
      </c>
      <c r="Q223" s="106">
        <f t="shared" ref="Q223" si="235">SUM(Q229,Q240,Q237,Q224,Q243)</f>
        <v>27560</v>
      </c>
      <c r="R223" s="106">
        <f t="shared" si="231"/>
        <v>27560</v>
      </c>
      <c r="S223" s="106">
        <f t="shared" si="173"/>
        <v>0</v>
      </c>
      <c r="T223" s="106">
        <f t="shared" ref="T223" si="236">SUM(T229,T240,T237,T224,T243)</f>
        <v>177000</v>
      </c>
      <c r="U223" s="106">
        <f t="shared" si="231"/>
        <v>177000</v>
      </c>
      <c r="V223" s="106">
        <f t="shared" si="174"/>
        <v>0</v>
      </c>
      <c r="W223" s="106">
        <f t="shared" ref="W223" si="237">SUM(W229,W240,W237,W224,W243)</f>
        <v>0</v>
      </c>
      <c r="X223" s="106">
        <f t="shared" si="231"/>
        <v>0</v>
      </c>
      <c r="Y223" s="106">
        <f t="shared" si="175"/>
        <v>0</v>
      </c>
      <c r="Z223" s="106">
        <f t="shared" ref="Z223" si="238">SUM(Z229,Z240,Z237,Z224,Z243)</f>
        <v>178800</v>
      </c>
      <c r="AA223" s="106">
        <f t="shared" si="231"/>
        <v>178800</v>
      </c>
      <c r="AB223" s="106">
        <f t="shared" si="176"/>
        <v>0</v>
      </c>
      <c r="AC223" s="104"/>
      <c r="AD223" s="104"/>
      <c r="AE223" s="104"/>
      <c r="AF223" s="104"/>
      <c r="AG223" s="104"/>
      <c r="AH223" s="104"/>
      <c r="AI223" s="104"/>
      <c r="AJ223" s="104"/>
      <c r="AK223" s="104"/>
      <c r="AL223" s="104"/>
      <c r="AM223" s="104"/>
      <c r="AN223" s="104"/>
      <c r="AO223" s="104"/>
      <c r="AP223" s="104"/>
      <c r="AQ223" s="104"/>
      <c r="AR223" s="104"/>
      <c r="AS223" s="104"/>
      <c r="AT223" s="104"/>
      <c r="AU223" s="104"/>
      <c r="AV223" s="104"/>
      <c r="AW223" s="104"/>
      <c r="AX223" s="104"/>
      <c r="AY223" s="104"/>
      <c r="AZ223" s="104"/>
      <c r="BA223" s="104"/>
      <c r="BB223" s="104"/>
      <c r="BC223" s="104"/>
      <c r="BD223" s="104"/>
      <c r="BE223" s="104"/>
      <c r="BF223" s="104"/>
      <c r="BG223" s="104"/>
      <c r="BH223" s="104"/>
      <c r="BI223" s="104"/>
      <c r="BJ223" s="104"/>
      <c r="BK223" s="104"/>
      <c r="BL223" s="104"/>
      <c r="BM223" s="104"/>
      <c r="BN223" s="104"/>
      <c r="BO223" s="104"/>
      <c r="BP223" s="104"/>
      <c r="BQ223" s="104"/>
      <c r="BR223" s="104"/>
      <c r="BS223" s="104"/>
      <c r="BT223" s="104"/>
      <c r="BU223" s="104"/>
      <c r="BV223" s="104"/>
      <c r="BW223" s="104"/>
      <c r="BX223" s="104"/>
      <c r="BY223" s="104"/>
      <c r="BZ223" s="104"/>
      <c r="CA223" s="104"/>
      <c r="CB223" s="104"/>
      <c r="CC223" s="104"/>
      <c r="CD223" s="104"/>
      <c r="CE223" s="104"/>
      <c r="CF223" s="104"/>
      <c r="CG223" s="104"/>
      <c r="CH223" s="104"/>
      <c r="CI223" s="104"/>
      <c r="CJ223" s="104"/>
      <c r="CK223" s="104"/>
      <c r="CL223" s="104"/>
      <c r="CM223" s="104"/>
      <c r="CN223" s="104"/>
      <c r="CO223" s="104"/>
      <c r="CP223" s="104"/>
      <c r="CQ223" s="104"/>
      <c r="CR223" s="104"/>
      <c r="CS223" s="104"/>
      <c r="CT223" s="104"/>
      <c r="CU223" s="104"/>
      <c r="CV223" s="104"/>
      <c r="CW223" s="104"/>
      <c r="CX223" s="104"/>
      <c r="CY223" s="104"/>
      <c r="CZ223" s="104"/>
      <c r="DA223" s="104"/>
      <c r="DB223" s="104"/>
      <c r="DC223" s="104"/>
      <c r="DD223" s="104"/>
      <c r="DE223" s="104"/>
      <c r="DF223" s="104"/>
      <c r="DG223" s="104"/>
      <c r="DH223" s="104"/>
      <c r="DI223" s="104"/>
      <c r="DJ223" s="104"/>
      <c r="DK223" s="104"/>
      <c r="DL223" s="104"/>
      <c r="DM223" s="104"/>
      <c r="DN223" s="104"/>
      <c r="DO223" s="104"/>
      <c r="DP223" s="104"/>
      <c r="DQ223" s="104"/>
      <c r="DR223" s="104"/>
      <c r="DS223" s="104"/>
      <c r="DT223" s="104"/>
      <c r="DU223" s="104"/>
      <c r="DV223" s="104"/>
      <c r="DW223" s="104"/>
      <c r="DX223" s="104"/>
      <c r="DY223" s="104"/>
      <c r="DZ223" s="104"/>
      <c r="EA223" s="104"/>
      <c r="EB223" s="104"/>
      <c r="EC223" s="104"/>
      <c r="ED223" s="104"/>
      <c r="EE223" s="104"/>
      <c r="EF223" s="104"/>
      <c r="EG223" s="104"/>
      <c r="EH223" s="104"/>
      <c r="EI223" s="104"/>
      <c r="EJ223" s="104"/>
      <c r="EK223" s="104"/>
      <c r="EL223" s="104"/>
      <c r="EM223" s="104"/>
      <c r="EN223" s="104"/>
      <c r="EO223" s="104"/>
      <c r="EP223" s="104"/>
      <c r="EQ223" s="104"/>
      <c r="ER223" s="104"/>
      <c r="ES223" s="104"/>
      <c r="ET223" s="104"/>
      <c r="EU223" s="104"/>
      <c r="EV223" s="104"/>
      <c r="EW223" s="104"/>
      <c r="EX223" s="104"/>
      <c r="EY223" s="104"/>
      <c r="EZ223" s="104"/>
      <c r="FA223" s="104"/>
      <c r="FB223" s="104"/>
      <c r="FC223" s="104"/>
      <c r="FD223" s="104"/>
      <c r="FE223" s="104"/>
      <c r="FF223" s="104"/>
      <c r="FG223" s="104"/>
      <c r="FH223" s="104"/>
      <c r="FI223" s="104"/>
      <c r="FJ223" s="104"/>
      <c r="FK223" s="104"/>
      <c r="FL223" s="104"/>
      <c r="FM223" s="104"/>
      <c r="FN223" s="104"/>
      <c r="FO223" s="104"/>
      <c r="FP223" s="104"/>
      <c r="FQ223" s="104"/>
      <c r="FR223" s="104"/>
      <c r="FS223" s="104"/>
      <c r="FT223" s="104"/>
      <c r="FU223" s="104"/>
      <c r="FV223" s="104"/>
      <c r="FW223" s="104"/>
      <c r="FX223" s="104"/>
      <c r="FY223" s="104"/>
      <c r="FZ223" s="104"/>
      <c r="GA223" s="104"/>
      <c r="GB223" s="104"/>
      <c r="GC223" s="104"/>
      <c r="GD223" s="104"/>
      <c r="GE223" s="104"/>
    </row>
    <row r="224" spans="1:187" s="107" customFormat="1" x14ac:dyDescent="0.25">
      <c r="A224" s="105" t="s">
        <v>173</v>
      </c>
      <c r="B224" s="106">
        <f t="shared" si="168"/>
        <v>30903</v>
      </c>
      <c r="C224" s="106">
        <f t="shared" si="168"/>
        <v>34725</v>
      </c>
      <c r="D224" s="106">
        <f t="shared" si="168"/>
        <v>3822</v>
      </c>
      <c r="E224" s="106">
        <f t="shared" ref="E224:AA224" si="239">SUM(E225:E228)</f>
        <v>0</v>
      </c>
      <c r="F224" s="106">
        <f t="shared" si="239"/>
        <v>0</v>
      </c>
      <c r="G224" s="106">
        <f t="shared" si="169"/>
        <v>0</v>
      </c>
      <c r="H224" s="106">
        <f t="shared" ref="H224" si="240">SUM(H225:H228)</f>
        <v>0</v>
      </c>
      <c r="I224" s="106">
        <f t="shared" si="239"/>
        <v>0</v>
      </c>
      <c r="J224" s="106">
        <f t="shared" si="170"/>
        <v>0</v>
      </c>
      <c r="K224" s="106">
        <f t="shared" ref="K224" si="241">SUM(K225:K228)</f>
        <v>0</v>
      </c>
      <c r="L224" s="106">
        <f t="shared" si="239"/>
        <v>3822</v>
      </c>
      <c r="M224" s="106">
        <f t="shared" si="171"/>
        <v>3822</v>
      </c>
      <c r="N224" s="106">
        <f t="shared" ref="N224" si="242">SUM(N225:N228)</f>
        <v>5343</v>
      </c>
      <c r="O224" s="106">
        <f t="shared" si="239"/>
        <v>5343</v>
      </c>
      <c r="P224" s="106">
        <f t="shared" si="172"/>
        <v>0</v>
      </c>
      <c r="Q224" s="106">
        <f t="shared" ref="Q224" si="243">SUM(Q225:Q228)</f>
        <v>25560</v>
      </c>
      <c r="R224" s="106">
        <f t="shared" si="239"/>
        <v>25560</v>
      </c>
      <c r="S224" s="106">
        <f t="shared" si="173"/>
        <v>0</v>
      </c>
      <c r="T224" s="106">
        <f t="shared" ref="T224" si="244">SUM(T225:T228)</f>
        <v>0</v>
      </c>
      <c r="U224" s="106">
        <f t="shared" si="239"/>
        <v>0</v>
      </c>
      <c r="V224" s="106">
        <f t="shared" si="174"/>
        <v>0</v>
      </c>
      <c r="W224" s="106">
        <f t="shared" ref="W224" si="245">SUM(W225:W228)</f>
        <v>0</v>
      </c>
      <c r="X224" s="106">
        <f t="shared" si="239"/>
        <v>0</v>
      </c>
      <c r="Y224" s="106">
        <f t="shared" si="175"/>
        <v>0</v>
      </c>
      <c r="Z224" s="106">
        <f t="shared" ref="Z224" si="246">SUM(Z225:Z228)</f>
        <v>0</v>
      </c>
      <c r="AA224" s="106">
        <f t="shared" si="239"/>
        <v>0</v>
      </c>
      <c r="AB224" s="106">
        <f t="shared" si="176"/>
        <v>0</v>
      </c>
      <c r="AC224" s="104"/>
      <c r="AD224" s="104"/>
      <c r="AE224" s="104"/>
      <c r="AF224" s="104"/>
      <c r="AG224" s="104"/>
      <c r="AH224" s="104"/>
      <c r="AI224" s="104"/>
      <c r="AJ224" s="104"/>
      <c r="AK224" s="104"/>
      <c r="AL224" s="104"/>
      <c r="AM224" s="104"/>
      <c r="AN224" s="104"/>
      <c r="AO224" s="104"/>
      <c r="AP224" s="104"/>
      <c r="AQ224" s="104"/>
      <c r="AR224" s="104"/>
      <c r="AS224" s="104"/>
      <c r="AT224" s="104"/>
      <c r="AU224" s="104"/>
      <c r="AV224" s="104"/>
      <c r="AW224" s="104"/>
      <c r="AX224" s="104"/>
      <c r="AY224" s="104"/>
      <c r="AZ224" s="104"/>
      <c r="BA224" s="104"/>
      <c r="BB224" s="104"/>
      <c r="BC224" s="104"/>
      <c r="BD224" s="104"/>
      <c r="BE224" s="104"/>
      <c r="BF224" s="104"/>
      <c r="BG224" s="104"/>
      <c r="BH224" s="104"/>
      <c r="BI224" s="104"/>
      <c r="BJ224" s="104"/>
      <c r="BK224" s="104"/>
      <c r="BL224" s="104"/>
      <c r="BM224" s="104"/>
      <c r="BN224" s="104"/>
      <c r="BO224" s="104"/>
      <c r="BP224" s="104"/>
      <c r="BQ224" s="104"/>
      <c r="BR224" s="104"/>
      <c r="BS224" s="104"/>
      <c r="BT224" s="104"/>
      <c r="BU224" s="104"/>
      <c r="BV224" s="104"/>
      <c r="BW224" s="104"/>
      <c r="BX224" s="104"/>
      <c r="BY224" s="104"/>
      <c r="BZ224" s="104"/>
      <c r="CA224" s="104"/>
      <c r="CB224" s="104"/>
      <c r="CC224" s="104"/>
      <c r="CD224" s="104"/>
      <c r="CE224" s="104"/>
      <c r="CF224" s="104"/>
      <c r="CG224" s="104"/>
      <c r="CH224" s="104"/>
      <c r="CI224" s="104"/>
      <c r="CJ224" s="104"/>
      <c r="CK224" s="104"/>
      <c r="CL224" s="104"/>
      <c r="CM224" s="104"/>
      <c r="CN224" s="104"/>
      <c r="CO224" s="104"/>
      <c r="CP224" s="104"/>
      <c r="CQ224" s="104"/>
      <c r="CR224" s="104"/>
      <c r="CS224" s="104"/>
      <c r="CT224" s="104"/>
      <c r="CU224" s="104"/>
      <c r="CV224" s="104"/>
      <c r="CW224" s="104"/>
      <c r="CX224" s="104"/>
      <c r="CY224" s="104"/>
      <c r="CZ224" s="104"/>
      <c r="DA224" s="104"/>
      <c r="DB224" s="104"/>
      <c r="DC224" s="104"/>
      <c r="DD224" s="104"/>
      <c r="DE224" s="104"/>
      <c r="DF224" s="104"/>
      <c r="DG224" s="104"/>
      <c r="DH224" s="104"/>
      <c r="DI224" s="104"/>
      <c r="DJ224" s="104"/>
      <c r="DK224" s="104"/>
      <c r="DL224" s="104"/>
      <c r="DM224" s="104"/>
      <c r="DN224" s="104"/>
      <c r="DO224" s="104"/>
      <c r="DP224" s="104"/>
      <c r="DQ224" s="104"/>
      <c r="DR224" s="104"/>
      <c r="DS224" s="104"/>
      <c r="DT224" s="104"/>
      <c r="DU224" s="104"/>
      <c r="DV224" s="104"/>
      <c r="DW224" s="104"/>
      <c r="DX224" s="104"/>
      <c r="DY224" s="104"/>
      <c r="DZ224" s="104"/>
      <c r="EA224" s="104"/>
      <c r="EB224" s="104"/>
      <c r="EC224" s="104"/>
      <c r="ED224" s="104"/>
      <c r="EE224" s="104"/>
      <c r="EF224" s="104"/>
      <c r="EG224" s="104"/>
      <c r="EH224" s="104"/>
      <c r="EI224" s="104"/>
      <c r="EJ224" s="104"/>
      <c r="EK224" s="104"/>
      <c r="EL224" s="104"/>
      <c r="EM224" s="104"/>
      <c r="EN224" s="104"/>
      <c r="EO224" s="104"/>
      <c r="EP224" s="104"/>
      <c r="EQ224" s="104"/>
      <c r="ER224" s="104"/>
      <c r="ES224" s="104"/>
      <c r="ET224" s="104"/>
      <c r="EU224" s="104"/>
      <c r="EV224" s="104"/>
      <c r="EW224" s="104"/>
      <c r="EX224" s="104"/>
      <c r="EY224" s="104"/>
      <c r="EZ224" s="104"/>
      <c r="FA224" s="104"/>
      <c r="FB224" s="104"/>
      <c r="FC224" s="104"/>
      <c r="FD224" s="104"/>
      <c r="FE224" s="104"/>
      <c r="FF224" s="104"/>
      <c r="FG224" s="104"/>
      <c r="FH224" s="104"/>
      <c r="FI224" s="104"/>
      <c r="FJ224" s="104"/>
      <c r="FK224" s="104"/>
      <c r="FL224" s="104"/>
      <c r="FM224" s="104"/>
      <c r="FN224" s="104"/>
      <c r="FO224" s="104"/>
      <c r="FP224" s="104"/>
      <c r="FQ224" s="104"/>
      <c r="FR224" s="104"/>
      <c r="FS224" s="104"/>
      <c r="FT224" s="104"/>
      <c r="FU224" s="104"/>
      <c r="FV224" s="104"/>
      <c r="FW224" s="104"/>
      <c r="FX224" s="104"/>
      <c r="FY224" s="104"/>
      <c r="FZ224" s="104"/>
      <c r="GA224" s="104"/>
      <c r="GB224" s="104"/>
      <c r="GC224" s="104"/>
      <c r="GD224" s="104"/>
      <c r="GE224" s="104"/>
    </row>
    <row r="225" spans="1:187" s="107" customFormat="1" ht="63" x14ac:dyDescent="0.25">
      <c r="A225" s="109" t="s">
        <v>291</v>
      </c>
      <c r="B225" s="113">
        <f t="shared" si="168"/>
        <v>5343</v>
      </c>
      <c r="C225" s="113">
        <f t="shared" si="168"/>
        <v>5343</v>
      </c>
      <c r="D225" s="113">
        <f t="shared" si="168"/>
        <v>0</v>
      </c>
      <c r="E225" s="113"/>
      <c r="F225" s="113"/>
      <c r="G225" s="113">
        <f t="shared" si="169"/>
        <v>0</v>
      </c>
      <c r="H225" s="113"/>
      <c r="I225" s="113"/>
      <c r="J225" s="113">
        <f t="shared" si="170"/>
        <v>0</v>
      </c>
      <c r="K225" s="113"/>
      <c r="L225" s="113"/>
      <c r="M225" s="113">
        <f t="shared" si="171"/>
        <v>0</v>
      </c>
      <c r="N225" s="113">
        <v>5343</v>
      </c>
      <c r="O225" s="113">
        <v>5343</v>
      </c>
      <c r="P225" s="113">
        <f t="shared" si="172"/>
        <v>0</v>
      </c>
      <c r="Q225" s="113"/>
      <c r="R225" s="113"/>
      <c r="S225" s="113">
        <f t="shared" si="173"/>
        <v>0</v>
      </c>
      <c r="T225" s="113"/>
      <c r="U225" s="113"/>
      <c r="V225" s="113">
        <f t="shared" si="174"/>
        <v>0</v>
      </c>
      <c r="W225" s="113"/>
      <c r="X225" s="113"/>
      <c r="Y225" s="113">
        <f t="shared" si="175"/>
        <v>0</v>
      </c>
      <c r="Z225" s="113"/>
      <c r="AA225" s="113"/>
      <c r="AB225" s="113">
        <f t="shared" si="176"/>
        <v>0</v>
      </c>
    </row>
    <row r="226" spans="1:187" s="107" customFormat="1" ht="31.5" x14ac:dyDescent="0.25">
      <c r="A226" s="109" t="s">
        <v>292</v>
      </c>
      <c r="B226" s="113">
        <f t="shared" si="168"/>
        <v>15060</v>
      </c>
      <c r="C226" s="113">
        <f t="shared" si="168"/>
        <v>15060</v>
      </c>
      <c r="D226" s="113">
        <f t="shared" si="168"/>
        <v>0</v>
      </c>
      <c r="E226" s="113"/>
      <c r="F226" s="113"/>
      <c r="G226" s="113">
        <f t="shared" si="169"/>
        <v>0</v>
      </c>
      <c r="H226" s="113"/>
      <c r="I226" s="113"/>
      <c r="J226" s="113">
        <f t="shared" si="170"/>
        <v>0</v>
      </c>
      <c r="K226" s="113"/>
      <c r="L226" s="113"/>
      <c r="M226" s="113">
        <f t="shared" si="171"/>
        <v>0</v>
      </c>
      <c r="N226" s="113"/>
      <c r="O226" s="113"/>
      <c r="P226" s="113">
        <f t="shared" si="172"/>
        <v>0</v>
      </c>
      <c r="Q226" s="113">
        <v>15060</v>
      </c>
      <c r="R226" s="113">
        <v>15060</v>
      </c>
      <c r="S226" s="113">
        <f t="shared" si="173"/>
        <v>0</v>
      </c>
      <c r="T226" s="113"/>
      <c r="U226" s="113"/>
      <c r="V226" s="113">
        <f t="shared" si="174"/>
        <v>0</v>
      </c>
      <c r="W226" s="113"/>
      <c r="X226" s="113"/>
      <c r="Y226" s="113">
        <f t="shared" si="175"/>
        <v>0</v>
      </c>
      <c r="Z226" s="113"/>
      <c r="AA226" s="113"/>
      <c r="AB226" s="113">
        <f t="shared" si="176"/>
        <v>0</v>
      </c>
    </row>
    <row r="227" spans="1:187" s="167" customFormat="1" ht="31.5" x14ac:dyDescent="0.25">
      <c r="A227" s="171" t="s">
        <v>293</v>
      </c>
      <c r="B227" s="166">
        <f t="shared" si="168"/>
        <v>0</v>
      </c>
      <c r="C227" s="166">
        <f t="shared" si="168"/>
        <v>3822</v>
      </c>
      <c r="D227" s="166">
        <f t="shared" si="168"/>
        <v>3822</v>
      </c>
      <c r="E227" s="166"/>
      <c r="F227" s="166"/>
      <c r="G227" s="166">
        <f t="shared" si="169"/>
        <v>0</v>
      </c>
      <c r="H227" s="166"/>
      <c r="I227" s="166"/>
      <c r="J227" s="166">
        <f t="shared" si="170"/>
        <v>0</v>
      </c>
      <c r="K227" s="166">
        <v>0</v>
      </c>
      <c r="L227" s="166">
        <v>3822</v>
      </c>
      <c r="M227" s="166">
        <f t="shared" si="171"/>
        <v>3822</v>
      </c>
      <c r="N227" s="166"/>
      <c r="O227" s="166"/>
      <c r="P227" s="166">
        <f t="shared" si="172"/>
        <v>0</v>
      </c>
      <c r="Q227" s="166">
        <v>0</v>
      </c>
      <c r="R227" s="166">
        <v>0</v>
      </c>
      <c r="S227" s="166">
        <f t="shared" si="173"/>
        <v>0</v>
      </c>
      <c r="T227" s="166"/>
      <c r="U227" s="166"/>
      <c r="V227" s="166">
        <f t="shared" si="174"/>
        <v>0</v>
      </c>
      <c r="W227" s="166"/>
      <c r="X227" s="166"/>
      <c r="Y227" s="166">
        <f t="shared" si="175"/>
        <v>0</v>
      </c>
      <c r="Z227" s="166"/>
      <c r="AA227" s="166"/>
      <c r="AB227" s="166">
        <f t="shared" si="176"/>
        <v>0</v>
      </c>
    </row>
    <row r="228" spans="1:187" s="107" customFormat="1" ht="31.5" x14ac:dyDescent="0.25">
      <c r="A228" s="109" t="s">
        <v>294</v>
      </c>
      <c r="B228" s="113">
        <f t="shared" si="168"/>
        <v>10500</v>
      </c>
      <c r="C228" s="113">
        <f t="shared" si="168"/>
        <v>10500</v>
      </c>
      <c r="D228" s="113">
        <f t="shared" si="168"/>
        <v>0</v>
      </c>
      <c r="E228" s="113"/>
      <c r="F228" s="113"/>
      <c r="G228" s="113">
        <f t="shared" si="169"/>
        <v>0</v>
      </c>
      <c r="H228" s="113"/>
      <c r="I228" s="113"/>
      <c r="J228" s="113">
        <f t="shared" si="170"/>
        <v>0</v>
      </c>
      <c r="K228" s="113"/>
      <c r="L228" s="113"/>
      <c r="M228" s="113">
        <f t="shared" si="171"/>
        <v>0</v>
      </c>
      <c r="N228" s="113"/>
      <c r="O228" s="113"/>
      <c r="P228" s="113">
        <f t="shared" si="172"/>
        <v>0</v>
      </c>
      <c r="Q228" s="113">
        <v>10500</v>
      </c>
      <c r="R228" s="113">
        <v>10500</v>
      </c>
      <c r="S228" s="113">
        <f t="shared" si="173"/>
        <v>0</v>
      </c>
      <c r="T228" s="113"/>
      <c r="U228" s="113"/>
      <c r="V228" s="113">
        <f t="shared" si="174"/>
        <v>0</v>
      </c>
      <c r="W228" s="113"/>
      <c r="X228" s="113"/>
      <c r="Y228" s="113">
        <f t="shared" si="175"/>
        <v>0</v>
      </c>
      <c r="Z228" s="113"/>
      <c r="AA228" s="113"/>
      <c r="AB228" s="113">
        <f t="shared" si="176"/>
        <v>0</v>
      </c>
    </row>
    <row r="229" spans="1:187" s="107" customFormat="1" ht="31.5" x14ac:dyDescent="0.25">
      <c r="A229" s="105" t="s">
        <v>179</v>
      </c>
      <c r="B229" s="106">
        <f t="shared" si="168"/>
        <v>75391</v>
      </c>
      <c r="C229" s="106">
        <f t="shared" si="168"/>
        <v>80695</v>
      </c>
      <c r="D229" s="106">
        <f t="shared" si="168"/>
        <v>5304</v>
      </c>
      <c r="E229" s="106">
        <f t="shared" ref="E229:AA229" si="247">SUM(E230:E236)</f>
        <v>0</v>
      </c>
      <c r="F229" s="106">
        <f t="shared" si="247"/>
        <v>0</v>
      </c>
      <c r="G229" s="106">
        <f t="shared" si="169"/>
        <v>0</v>
      </c>
      <c r="H229" s="106">
        <f t="shared" ref="H229" si="248">SUM(H230:H236)</f>
        <v>0</v>
      </c>
      <c r="I229" s="106">
        <f t="shared" si="247"/>
        <v>0</v>
      </c>
      <c r="J229" s="106">
        <f t="shared" si="170"/>
        <v>0</v>
      </c>
      <c r="K229" s="106">
        <f t="shared" ref="K229" si="249">SUM(K230:K236)</f>
        <v>71599</v>
      </c>
      <c r="L229" s="106">
        <f t="shared" si="247"/>
        <v>76903</v>
      </c>
      <c r="M229" s="106">
        <f t="shared" si="171"/>
        <v>5304</v>
      </c>
      <c r="N229" s="106">
        <f t="shared" ref="N229" si="250">SUM(N230:N236)</f>
        <v>3792</v>
      </c>
      <c r="O229" s="106">
        <f t="shared" si="247"/>
        <v>3792</v>
      </c>
      <c r="P229" s="106">
        <f t="shared" si="172"/>
        <v>0</v>
      </c>
      <c r="Q229" s="106">
        <f t="shared" ref="Q229" si="251">SUM(Q230:Q236)</f>
        <v>0</v>
      </c>
      <c r="R229" s="106">
        <f t="shared" si="247"/>
        <v>0</v>
      </c>
      <c r="S229" s="106">
        <f t="shared" si="173"/>
        <v>0</v>
      </c>
      <c r="T229" s="106">
        <f t="shared" ref="T229" si="252">SUM(T230:T236)</f>
        <v>0</v>
      </c>
      <c r="U229" s="106">
        <f t="shared" si="247"/>
        <v>0</v>
      </c>
      <c r="V229" s="106">
        <f t="shared" si="174"/>
        <v>0</v>
      </c>
      <c r="W229" s="106">
        <f t="shared" ref="W229" si="253">SUM(W230:W236)</f>
        <v>0</v>
      </c>
      <c r="X229" s="106">
        <f t="shared" si="247"/>
        <v>0</v>
      </c>
      <c r="Y229" s="106">
        <f t="shared" si="175"/>
        <v>0</v>
      </c>
      <c r="Z229" s="106">
        <f t="shared" ref="Z229" si="254">SUM(Z230:Z236)</f>
        <v>0</v>
      </c>
      <c r="AA229" s="106">
        <f t="shared" si="247"/>
        <v>0</v>
      </c>
      <c r="AB229" s="106">
        <f t="shared" si="176"/>
        <v>0</v>
      </c>
      <c r="AC229" s="104"/>
      <c r="AD229" s="104"/>
      <c r="AE229" s="104"/>
      <c r="AF229" s="104"/>
      <c r="AG229" s="104"/>
      <c r="AH229" s="104"/>
      <c r="AI229" s="104"/>
      <c r="AJ229" s="104"/>
      <c r="AK229" s="104"/>
      <c r="AL229" s="104"/>
      <c r="AM229" s="104"/>
      <c r="AN229" s="104"/>
      <c r="AO229" s="104"/>
      <c r="AP229" s="104"/>
      <c r="AQ229" s="104"/>
      <c r="AR229" s="104"/>
      <c r="AS229" s="104"/>
      <c r="AT229" s="104"/>
      <c r="AU229" s="104"/>
      <c r="AV229" s="104"/>
      <c r="AW229" s="104"/>
      <c r="AX229" s="104"/>
      <c r="AY229" s="104"/>
      <c r="AZ229" s="104"/>
      <c r="BA229" s="104"/>
      <c r="BB229" s="104"/>
      <c r="BC229" s="104"/>
      <c r="BD229" s="104"/>
      <c r="BE229" s="104"/>
      <c r="BF229" s="104"/>
      <c r="BG229" s="104"/>
      <c r="BH229" s="104"/>
      <c r="BI229" s="104"/>
      <c r="BJ229" s="104"/>
      <c r="BK229" s="104"/>
      <c r="BL229" s="104"/>
      <c r="BM229" s="104"/>
      <c r="BN229" s="104"/>
      <c r="BO229" s="104"/>
      <c r="BP229" s="104"/>
      <c r="BQ229" s="104"/>
      <c r="BR229" s="104"/>
      <c r="BS229" s="104"/>
      <c r="BT229" s="104"/>
      <c r="BU229" s="104"/>
      <c r="BV229" s="104"/>
      <c r="BW229" s="104"/>
      <c r="BX229" s="104"/>
      <c r="BY229" s="104"/>
      <c r="BZ229" s="104"/>
      <c r="CA229" s="104"/>
      <c r="CB229" s="104"/>
      <c r="CC229" s="104"/>
      <c r="CD229" s="104"/>
      <c r="CE229" s="104"/>
      <c r="CF229" s="104"/>
      <c r="CG229" s="104"/>
      <c r="CH229" s="104"/>
      <c r="CI229" s="104"/>
      <c r="CJ229" s="104"/>
      <c r="CK229" s="104"/>
      <c r="CL229" s="104"/>
      <c r="CM229" s="104"/>
      <c r="CN229" s="104"/>
      <c r="CO229" s="104"/>
      <c r="CP229" s="104"/>
      <c r="CQ229" s="104"/>
      <c r="CR229" s="104"/>
      <c r="CS229" s="104"/>
      <c r="CT229" s="104"/>
      <c r="CU229" s="104"/>
      <c r="CV229" s="104"/>
      <c r="CW229" s="104"/>
      <c r="CX229" s="104"/>
      <c r="CY229" s="104"/>
      <c r="CZ229" s="104"/>
      <c r="DA229" s="104"/>
      <c r="DB229" s="104"/>
      <c r="DC229" s="104"/>
      <c r="DD229" s="104"/>
      <c r="DE229" s="104"/>
      <c r="DF229" s="104"/>
      <c r="DG229" s="104"/>
      <c r="DH229" s="104"/>
      <c r="DI229" s="104"/>
      <c r="DJ229" s="104"/>
      <c r="DK229" s="104"/>
      <c r="DL229" s="104"/>
      <c r="DM229" s="104"/>
      <c r="DN229" s="104"/>
      <c r="DO229" s="104"/>
      <c r="DP229" s="104"/>
      <c r="DQ229" s="104"/>
      <c r="DR229" s="104"/>
      <c r="DS229" s="104"/>
      <c r="DT229" s="104"/>
      <c r="DU229" s="104"/>
      <c r="DV229" s="104"/>
      <c r="DW229" s="104"/>
      <c r="DX229" s="104"/>
      <c r="DY229" s="104"/>
      <c r="DZ229" s="104"/>
      <c r="EA229" s="104"/>
      <c r="EB229" s="104"/>
      <c r="EC229" s="104"/>
      <c r="ED229" s="104"/>
      <c r="EE229" s="104"/>
      <c r="EF229" s="104"/>
      <c r="EG229" s="104"/>
      <c r="EH229" s="104"/>
      <c r="EI229" s="104"/>
      <c r="EJ229" s="104"/>
      <c r="EK229" s="104"/>
      <c r="EL229" s="104"/>
      <c r="EM229" s="104"/>
      <c r="EN229" s="104"/>
      <c r="EO229" s="104"/>
      <c r="EP229" s="104"/>
      <c r="EQ229" s="104"/>
      <c r="ER229" s="104"/>
      <c r="ES229" s="104"/>
      <c r="ET229" s="104"/>
      <c r="EU229" s="104"/>
      <c r="EV229" s="104"/>
      <c r="EW229" s="104"/>
      <c r="EX229" s="104"/>
      <c r="EY229" s="104"/>
      <c r="EZ229" s="104"/>
      <c r="FA229" s="104"/>
      <c r="FB229" s="104"/>
      <c r="FC229" s="104"/>
      <c r="FD229" s="104"/>
      <c r="FE229" s="104"/>
      <c r="FF229" s="104"/>
      <c r="FG229" s="104"/>
      <c r="FH229" s="104"/>
      <c r="FI229" s="104"/>
      <c r="FJ229" s="104"/>
      <c r="FK229" s="104"/>
      <c r="FL229" s="104"/>
      <c r="FM229" s="104"/>
      <c r="FN229" s="104"/>
      <c r="FO229" s="104"/>
      <c r="FP229" s="104"/>
      <c r="FQ229" s="104"/>
      <c r="FR229" s="104"/>
      <c r="FS229" s="104"/>
      <c r="FT229" s="104"/>
      <c r="FU229" s="104"/>
      <c r="FV229" s="104"/>
      <c r="FW229" s="104"/>
      <c r="FX229" s="104"/>
      <c r="FY229" s="104"/>
      <c r="FZ229" s="104"/>
      <c r="GA229" s="104"/>
      <c r="GB229" s="104"/>
      <c r="GC229" s="104"/>
      <c r="GD229" s="104"/>
      <c r="GE229" s="104"/>
    </row>
    <row r="230" spans="1:187" s="107" customFormat="1" ht="63" x14ac:dyDescent="0.25">
      <c r="A230" s="118" t="s">
        <v>295</v>
      </c>
      <c r="B230" s="113">
        <f t="shared" ref="B230:D272" si="255">E230+H230+K230+N230+Q230+T230+W230+Z230</f>
        <v>1440</v>
      </c>
      <c r="C230" s="113">
        <f t="shared" si="255"/>
        <v>1440</v>
      </c>
      <c r="D230" s="113">
        <f t="shared" si="255"/>
        <v>0</v>
      </c>
      <c r="E230" s="113"/>
      <c r="F230" s="113"/>
      <c r="G230" s="113">
        <f t="shared" si="169"/>
        <v>0</v>
      </c>
      <c r="H230" s="113"/>
      <c r="I230" s="113"/>
      <c r="J230" s="113">
        <f t="shared" si="170"/>
        <v>0</v>
      </c>
      <c r="K230" s="113">
        <v>0</v>
      </c>
      <c r="L230" s="113">
        <v>0</v>
      </c>
      <c r="M230" s="113">
        <f t="shared" si="171"/>
        <v>0</v>
      </c>
      <c r="N230" s="113">
        <v>1440</v>
      </c>
      <c r="O230" s="113">
        <v>1440</v>
      </c>
      <c r="P230" s="113">
        <f t="shared" si="172"/>
        <v>0</v>
      </c>
      <c r="Q230" s="113"/>
      <c r="R230" s="113"/>
      <c r="S230" s="113">
        <f t="shared" si="173"/>
        <v>0</v>
      </c>
      <c r="T230" s="113"/>
      <c r="U230" s="113"/>
      <c r="V230" s="113">
        <f t="shared" si="174"/>
        <v>0</v>
      </c>
      <c r="W230" s="113"/>
      <c r="X230" s="113"/>
      <c r="Y230" s="113">
        <f t="shared" si="175"/>
        <v>0</v>
      </c>
      <c r="Z230" s="113"/>
      <c r="AA230" s="113"/>
      <c r="AB230" s="113">
        <f t="shared" si="176"/>
        <v>0</v>
      </c>
    </row>
    <row r="231" spans="1:187" s="107" customFormat="1" ht="78.75" x14ac:dyDescent="0.25">
      <c r="A231" s="118" t="s">
        <v>296</v>
      </c>
      <c r="B231" s="113">
        <f t="shared" si="255"/>
        <v>2352</v>
      </c>
      <c r="C231" s="113">
        <f t="shared" si="255"/>
        <v>2352</v>
      </c>
      <c r="D231" s="113">
        <f t="shared" si="255"/>
        <v>0</v>
      </c>
      <c r="E231" s="113">
        <v>0</v>
      </c>
      <c r="F231" s="113">
        <v>0</v>
      </c>
      <c r="G231" s="113">
        <f t="shared" ref="G231:G272" si="256">F231-E231</f>
        <v>0</v>
      </c>
      <c r="H231" s="113">
        <v>0</v>
      </c>
      <c r="I231" s="113">
        <v>0</v>
      </c>
      <c r="J231" s="113">
        <f t="shared" ref="J231:J272" si="257">I231-H231</f>
        <v>0</v>
      </c>
      <c r="K231" s="113">
        <v>0</v>
      </c>
      <c r="L231" s="113">
        <v>0</v>
      </c>
      <c r="M231" s="113">
        <f t="shared" ref="M231:M272" si="258">L231-K231</f>
        <v>0</v>
      </c>
      <c r="N231" s="113">
        <v>2352</v>
      </c>
      <c r="O231" s="113">
        <v>2352</v>
      </c>
      <c r="P231" s="113">
        <f t="shared" ref="P231:P272" si="259">O231-N231</f>
        <v>0</v>
      </c>
      <c r="Q231" s="113"/>
      <c r="R231" s="113"/>
      <c r="S231" s="113">
        <f t="shared" ref="S231:S272" si="260">R231-Q231</f>
        <v>0</v>
      </c>
      <c r="T231" s="113"/>
      <c r="U231" s="113"/>
      <c r="V231" s="113">
        <f t="shared" ref="V231:V272" si="261">U231-T231</f>
        <v>0</v>
      </c>
      <c r="W231" s="113"/>
      <c r="X231" s="113"/>
      <c r="Y231" s="113">
        <f t="shared" ref="Y231:Y272" si="262">X231-W231</f>
        <v>0</v>
      </c>
      <c r="Z231" s="113"/>
      <c r="AA231" s="113"/>
      <c r="AB231" s="113">
        <f t="shared" ref="AB231:AB272" si="263">AA231-Z231</f>
        <v>0</v>
      </c>
    </row>
    <row r="232" spans="1:187" s="107" customFormat="1" ht="31.5" x14ac:dyDescent="0.25">
      <c r="A232" s="112" t="s">
        <v>297</v>
      </c>
      <c r="B232" s="113">
        <f t="shared" si="255"/>
        <v>36600</v>
      </c>
      <c r="C232" s="113">
        <f t="shared" si="255"/>
        <v>36600</v>
      </c>
      <c r="D232" s="113">
        <f t="shared" si="255"/>
        <v>0</v>
      </c>
      <c r="E232" s="113"/>
      <c r="F232" s="113"/>
      <c r="G232" s="113">
        <f t="shared" si="256"/>
        <v>0</v>
      </c>
      <c r="H232" s="113"/>
      <c r="I232" s="113"/>
      <c r="J232" s="113">
        <f t="shared" si="257"/>
        <v>0</v>
      </c>
      <c r="K232" s="113">
        <v>36600</v>
      </c>
      <c r="L232" s="113">
        <v>36600</v>
      </c>
      <c r="M232" s="113">
        <f t="shared" si="258"/>
        <v>0</v>
      </c>
      <c r="N232" s="113">
        <v>0</v>
      </c>
      <c r="O232" s="113">
        <v>0</v>
      </c>
      <c r="P232" s="113">
        <f t="shared" si="259"/>
        <v>0</v>
      </c>
      <c r="Q232" s="113"/>
      <c r="R232" s="113"/>
      <c r="S232" s="113">
        <f t="shared" si="260"/>
        <v>0</v>
      </c>
      <c r="T232" s="113"/>
      <c r="U232" s="113"/>
      <c r="V232" s="113">
        <f t="shared" si="261"/>
        <v>0</v>
      </c>
      <c r="W232" s="113"/>
      <c r="X232" s="113"/>
      <c r="Y232" s="113">
        <f t="shared" si="262"/>
        <v>0</v>
      </c>
      <c r="Z232" s="113"/>
      <c r="AA232" s="113"/>
      <c r="AB232" s="113">
        <f t="shared" si="263"/>
        <v>0</v>
      </c>
    </row>
    <row r="233" spans="1:187" s="167" customFormat="1" x14ac:dyDescent="0.25">
      <c r="A233" s="165" t="s">
        <v>298</v>
      </c>
      <c r="B233" s="166">
        <f t="shared" si="255"/>
        <v>0</v>
      </c>
      <c r="C233" s="166">
        <f t="shared" si="255"/>
        <v>5304</v>
      </c>
      <c r="D233" s="166">
        <f t="shared" si="255"/>
        <v>5304</v>
      </c>
      <c r="E233" s="166"/>
      <c r="F233" s="166"/>
      <c r="G233" s="166">
        <f t="shared" si="256"/>
        <v>0</v>
      </c>
      <c r="H233" s="166"/>
      <c r="I233" s="166"/>
      <c r="J233" s="166">
        <f t="shared" si="257"/>
        <v>0</v>
      </c>
      <c r="K233" s="166">
        <v>0</v>
      </c>
      <c r="L233" s="166">
        <v>5304</v>
      </c>
      <c r="M233" s="166">
        <f t="shared" si="258"/>
        <v>5304</v>
      </c>
      <c r="N233" s="166">
        <v>0</v>
      </c>
      <c r="O233" s="166">
        <v>0</v>
      </c>
      <c r="P233" s="166">
        <f t="shared" si="259"/>
        <v>0</v>
      </c>
      <c r="Q233" s="166"/>
      <c r="R233" s="166"/>
      <c r="S233" s="166">
        <f t="shared" si="260"/>
        <v>0</v>
      </c>
      <c r="T233" s="166"/>
      <c r="U233" s="166"/>
      <c r="V233" s="166">
        <f t="shared" si="261"/>
        <v>0</v>
      </c>
      <c r="W233" s="166"/>
      <c r="X233" s="166"/>
      <c r="Y233" s="166">
        <f t="shared" si="262"/>
        <v>0</v>
      </c>
      <c r="Z233" s="166"/>
      <c r="AA233" s="166"/>
      <c r="AB233" s="166">
        <f t="shared" si="263"/>
        <v>0</v>
      </c>
    </row>
    <row r="234" spans="1:187" s="107" customFormat="1" ht="31.5" x14ac:dyDescent="0.25">
      <c r="A234" s="112" t="s">
        <v>299</v>
      </c>
      <c r="B234" s="113">
        <f t="shared" si="255"/>
        <v>6000</v>
      </c>
      <c r="C234" s="113">
        <f t="shared" si="255"/>
        <v>6000</v>
      </c>
      <c r="D234" s="113">
        <f t="shared" si="255"/>
        <v>0</v>
      </c>
      <c r="E234" s="113"/>
      <c r="F234" s="113"/>
      <c r="G234" s="113">
        <f t="shared" si="256"/>
        <v>0</v>
      </c>
      <c r="H234" s="113"/>
      <c r="I234" s="113"/>
      <c r="J234" s="113">
        <f t="shared" si="257"/>
        <v>0</v>
      </c>
      <c r="K234" s="113">
        <v>6000</v>
      </c>
      <c r="L234" s="113">
        <v>6000</v>
      </c>
      <c r="M234" s="113">
        <f t="shared" si="258"/>
        <v>0</v>
      </c>
      <c r="N234" s="113">
        <v>0</v>
      </c>
      <c r="O234" s="113">
        <v>0</v>
      </c>
      <c r="P234" s="113">
        <f t="shared" si="259"/>
        <v>0</v>
      </c>
      <c r="Q234" s="113"/>
      <c r="R234" s="113"/>
      <c r="S234" s="113">
        <f t="shared" si="260"/>
        <v>0</v>
      </c>
      <c r="T234" s="113"/>
      <c r="U234" s="113"/>
      <c r="V234" s="113">
        <f t="shared" si="261"/>
        <v>0</v>
      </c>
      <c r="W234" s="113"/>
      <c r="X234" s="113"/>
      <c r="Y234" s="113">
        <f t="shared" si="262"/>
        <v>0</v>
      </c>
      <c r="Z234" s="113"/>
      <c r="AA234" s="113"/>
      <c r="AB234" s="113">
        <f t="shared" si="263"/>
        <v>0</v>
      </c>
    </row>
    <row r="235" spans="1:187" s="107" customFormat="1" x14ac:dyDescent="0.25">
      <c r="A235" s="112" t="s">
        <v>300</v>
      </c>
      <c r="B235" s="113">
        <f t="shared" si="255"/>
        <v>25999</v>
      </c>
      <c r="C235" s="113">
        <f t="shared" si="255"/>
        <v>25999</v>
      </c>
      <c r="D235" s="113">
        <f t="shared" si="255"/>
        <v>0</v>
      </c>
      <c r="E235" s="113"/>
      <c r="F235" s="113"/>
      <c r="G235" s="113">
        <f t="shared" si="256"/>
        <v>0</v>
      </c>
      <c r="H235" s="113"/>
      <c r="I235" s="113"/>
      <c r="J235" s="113">
        <f t="shared" si="257"/>
        <v>0</v>
      </c>
      <c r="K235" s="113">
        <v>25999</v>
      </c>
      <c r="L235" s="113">
        <v>25999</v>
      </c>
      <c r="M235" s="113">
        <f t="shared" si="258"/>
        <v>0</v>
      </c>
      <c r="N235" s="113">
        <v>0</v>
      </c>
      <c r="O235" s="113">
        <v>0</v>
      </c>
      <c r="P235" s="113">
        <f t="shared" si="259"/>
        <v>0</v>
      </c>
      <c r="Q235" s="113"/>
      <c r="R235" s="113"/>
      <c r="S235" s="113">
        <f t="shared" si="260"/>
        <v>0</v>
      </c>
      <c r="T235" s="113"/>
      <c r="U235" s="113"/>
      <c r="V235" s="113">
        <f t="shared" si="261"/>
        <v>0</v>
      </c>
      <c r="W235" s="113"/>
      <c r="X235" s="113"/>
      <c r="Y235" s="113">
        <f t="shared" si="262"/>
        <v>0</v>
      </c>
      <c r="Z235" s="113"/>
      <c r="AA235" s="113"/>
      <c r="AB235" s="113">
        <f t="shared" si="263"/>
        <v>0</v>
      </c>
    </row>
    <row r="236" spans="1:187" s="107" customFormat="1" x14ac:dyDescent="0.25">
      <c r="A236" s="112" t="s">
        <v>301</v>
      </c>
      <c r="B236" s="113">
        <f t="shared" si="255"/>
        <v>3000</v>
      </c>
      <c r="C236" s="113">
        <f t="shared" si="255"/>
        <v>3000</v>
      </c>
      <c r="D236" s="113">
        <f t="shared" si="255"/>
        <v>0</v>
      </c>
      <c r="E236" s="113"/>
      <c r="F236" s="113"/>
      <c r="G236" s="113">
        <f t="shared" si="256"/>
        <v>0</v>
      </c>
      <c r="H236" s="113"/>
      <c r="I236" s="113"/>
      <c r="J236" s="113">
        <f t="shared" si="257"/>
        <v>0</v>
      </c>
      <c r="K236" s="113">
        <v>3000</v>
      </c>
      <c r="L236" s="113">
        <v>3000</v>
      </c>
      <c r="M236" s="113">
        <f t="shared" si="258"/>
        <v>0</v>
      </c>
      <c r="N236" s="113">
        <v>0</v>
      </c>
      <c r="O236" s="113">
        <v>0</v>
      </c>
      <c r="P236" s="113">
        <f t="shared" si="259"/>
        <v>0</v>
      </c>
      <c r="Q236" s="113"/>
      <c r="R236" s="113"/>
      <c r="S236" s="113">
        <f t="shared" si="260"/>
        <v>0</v>
      </c>
      <c r="T236" s="113"/>
      <c r="U236" s="113"/>
      <c r="V236" s="113">
        <f t="shared" si="261"/>
        <v>0</v>
      </c>
      <c r="W236" s="113"/>
      <c r="X236" s="113"/>
      <c r="Y236" s="113">
        <f t="shared" si="262"/>
        <v>0</v>
      </c>
      <c r="Z236" s="113"/>
      <c r="AA236" s="113"/>
      <c r="AB236" s="113">
        <f t="shared" si="263"/>
        <v>0</v>
      </c>
    </row>
    <row r="237" spans="1:187" s="107" customFormat="1" x14ac:dyDescent="0.25">
      <c r="A237" s="105" t="s">
        <v>214</v>
      </c>
      <c r="B237" s="106">
        <f t="shared" si="255"/>
        <v>553745</v>
      </c>
      <c r="C237" s="106">
        <f t="shared" si="255"/>
        <v>553745</v>
      </c>
      <c r="D237" s="106">
        <f t="shared" si="255"/>
        <v>0</v>
      </c>
      <c r="E237" s="106">
        <f t="shared" ref="E237:AA237" si="264">SUM(E238:E239)</f>
        <v>0</v>
      </c>
      <c r="F237" s="106">
        <f t="shared" si="264"/>
        <v>0</v>
      </c>
      <c r="G237" s="106">
        <f t="shared" si="256"/>
        <v>0</v>
      </c>
      <c r="H237" s="106">
        <f t="shared" ref="H237" si="265">SUM(H238:H239)</f>
        <v>0</v>
      </c>
      <c r="I237" s="106">
        <f t="shared" si="264"/>
        <v>0</v>
      </c>
      <c r="J237" s="106">
        <f t="shared" si="257"/>
        <v>0</v>
      </c>
      <c r="K237" s="106">
        <f t="shared" ref="K237" si="266">SUM(K238:K239)</f>
        <v>0</v>
      </c>
      <c r="L237" s="106">
        <f t="shared" si="264"/>
        <v>0</v>
      </c>
      <c r="M237" s="106">
        <f t="shared" si="258"/>
        <v>0</v>
      </c>
      <c r="N237" s="106">
        <f t="shared" ref="N237" si="267">SUM(N238:N239)</f>
        <v>551745</v>
      </c>
      <c r="O237" s="106">
        <f t="shared" si="264"/>
        <v>551745</v>
      </c>
      <c r="P237" s="106">
        <f t="shared" si="259"/>
        <v>0</v>
      </c>
      <c r="Q237" s="106">
        <f t="shared" ref="Q237" si="268">SUM(Q238:Q239)</f>
        <v>2000</v>
      </c>
      <c r="R237" s="106">
        <f t="shared" si="264"/>
        <v>2000</v>
      </c>
      <c r="S237" s="106">
        <f t="shared" si="260"/>
        <v>0</v>
      </c>
      <c r="T237" s="106">
        <f t="shared" ref="T237" si="269">SUM(T238:T239)</f>
        <v>0</v>
      </c>
      <c r="U237" s="106">
        <f t="shared" si="264"/>
        <v>0</v>
      </c>
      <c r="V237" s="106">
        <f t="shared" si="261"/>
        <v>0</v>
      </c>
      <c r="W237" s="106">
        <f t="shared" ref="W237" si="270">SUM(W238:W239)</f>
        <v>0</v>
      </c>
      <c r="X237" s="106">
        <f t="shared" si="264"/>
        <v>0</v>
      </c>
      <c r="Y237" s="106">
        <f t="shared" si="262"/>
        <v>0</v>
      </c>
      <c r="Z237" s="106">
        <f t="shared" ref="Z237" si="271">SUM(Z238:Z239)</f>
        <v>0</v>
      </c>
      <c r="AA237" s="106">
        <f t="shared" si="264"/>
        <v>0</v>
      </c>
      <c r="AB237" s="106">
        <f t="shared" si="263"/>
        <v>0</v>
      </c>
      <c r="AC237" s="104"/>
      <c r="AD237" s="104"/>
      <c r="AE237" s="104"/>
      <c r="AF237" s="104"/>
      <c r="AG237" s="104"/>
      <c r="AH237" s="104"/>
      <c r="AI237" s="104"/>
      <c r="AJ237" s="104"/>
      <c r="AK237" s="104"/>
      <c r="AL237" s="104"/>
      <c r="AM237" s="104"/>
      <c r="AN237" s="104"/>
      <c r="AO237" s="104"/>
      <c r="AP237" s="104"/>
      <c r="AQ237" s="104"/>
      <c r="AR237" s="104"/>
      <c r="AS237" s="104"/>
      <c r="AT237" s="104"/>
      <c r="AU237" s="104"/>
      <c r="AV237" s="104"/>
      <c r="AW237" s="104"/>
      <c r="AX237" s="104"/>
      <c r="AY237" s="104"/>
      <c r="AZ237" s="104"/>
      <c r="BA237" s="104"/>
      <c r="BB237" s="104"/>
      <c r="BC237" s="104"/>
      <c r="BD237" s="104"/>
      <c r="BE237" s="104"/>
      <c r="BF237" s="104"/>
      <c r="BG237" s="104"/>
      <c r="BH237" s="104"/>
      <c r="BI237" s="104"/>
      <c r="BJ237" s="104"/>
      <c r="BK237" s="104"/>
      <c r="BL237" s="104"/>
      <c r="BM237" s="104"/>
      <c r="BN237" s="104"/>
      <c r="BO237" s="104"/>
      <c r="BP237" s="104"/>
      <c r="BQ237" s="104"/>
      <c r="BR237" s="104"/>
      <c r="BS237" s="104"/>
      <c r="BT237" s="104"/>
      <c r="BU237" s="104"/>
      <c r="BV237" s="104"/>
      <c r="BW237" s="104"/>
      <c r="BX237" s="104"/>
      <c r="BY237" s="104"/>
      <c r="BZ237" s="104"/>
      <c r="CA237" s="104"/>
      <c r="CB237" s="104"/>
      <c r="CC237" s="104"/>
      <c r="CD237" s="104"/>
      <c r="CE237" s="104"/>
      <c r="CF237" s="104"/>
      <c r="CG237" s="104"/>
      <c r="CH237" s="104"/>
      <c r="CI237" s="104"/>
      <c r="CJ237" s="104"/>
      <c r="CK237" s="104"/>
      <c r="CL237" s="104"/>
      <c r="CM237" s="104"/>
      <c r="CN237" s="104"/>
      <c r="CO237" s="104"/>
      <c r="CP237" s="104"/>
      <c r="CQ237" s="104"/>
      <c r="CR237" s="104"/>
      <c r="CS237" s="104"/>
      <c r="CT237" s="104"/>
      <c r="CU237" s="104"/>
      <c r="CV237" s="104"/>
      <c r="CW237" s="104"/>
      <c r="CX237" s="104"/>
      <c r="CY237" s="104"/>
      <c r="CZ237" s="104"/>
      <c r="DA237" s="104"/>
      <c r="DB237" s="104"/>
      <c r="DC237" s="104"/>
      <c r="DD237" s="104"/>
      <c r="DE237" s="104"/>
      <c r="DF237" s="104"/>
      <c r="DG237" s="104"/>
      <c r="DH237" s="104"/>
      <c r="DI237" s="104"/>
      <c r="DJ237" s="104"/>
      <c r="DK237" s="104"/>
      <c r="DL237" s="104"/>
      <c r="DM237" s="104"/>
      <c r="DN237" s="104"/>
      <c r="DO237" s="104"/>
      <c r="DP237" s="104"/>
      <c r="DQ237" s="104"/>
      <c r="DR237" s="104"/>
      <c r="DS237" s="104"/>
      <c r="DT237" s="104"/>
      <c r="DU237" s="104"/>
      <c r="DV237" s="104"/>
      <c r="DW237" s="104"/>
      <c r="DX237" s="104"/>
      <c r="DY237" s="104"/>
      <c r="DZ237" s="104"/>
      <c r="EA237" s="104"/>
      <c r="EB237" s="104"/>
      <c r="EC237" s="104"/>
      <c r="ED237" s="104"/>
      <c r="EE237" s="104"/>
      <c r="EF237" s="104"/>
      <c r="EG237" s="104"/>
      <c r="EH237" s="104"/>
      <c r="EI237" s="104"/>
      <c r="EJ237" s="104"/>
      <c r="EK237" s="104"/>
      <c r="EL237" s="104"/>
      <c r="EM237" s="104"/>
      <c r="EN237" s="104"/>
      <c r="EO237" s="104"/>
      <c r="EP237" s="104"/>
      <c r="EQ237" s="104"/>
      <c r="ER237" s="104"/>
      <c r="ES237" s="104"/>
      <c r="ET237" s="104"/>
      <c r="EU237" s="104"/>
      <c r="EV237" s="104"/>
      <c r="EW237" s="104"/>
      <c r="EX237" s="104"/>
      <c r="EY237" s="104"/>
      <c r="EZ237" s="104"/>
      <c r="FA237" s="104"/>
      <c r="FB237" s="104"/>
      <c r="FC237" s="104"/>
      <c r="FD237" s="104"/>
      <c r="FE237" s="104"/>
      <c r="FF237" s="104"/>
      <c r="FG237" s="104"/>
      <c r="FH237" s="104"/>
      <c r="FI237" s="104"/>
      <c r="FJ237" s="104"/>
      <c r="FK237" s="104"/>
      <c r="FL237" s="104"/>
      <c r="FM237" s="104"/>
      <c r="FN237" s="104"/>
      <c r="FO237" s="104"/>
      <c r="FP237" s="104"/>
      <c r="FQ237" s="104"/>
      <c r="FR237" s="104"/>
      <c r="FS237" s="104"/>
      <c r="FT237" s="104"/>
      <c r="FU237" s="104"/>
      <c r="FV237" s="104"/>
      <c r="FW237" s="104"/>
      <c r="FX237" s="104"/>
      <c r="FY237" s="104"/>
      <c r="FZ237" s="104"/>
      <c r="GA237" s="104"/>
      <c r="GB237" s="104"/>
      <c r="GC237" s="104"/>
      <c r="GD237" s="104"/>
      <c r="GE237" s="104"/>
    </row>
    <row r="238" spans="1:187" s="107" customFormat="1" ht="78.75" x14ac:dyDescent="0.25">
      <c r="A238" s="112" t="s">
        <v>302</v>
      </c>
      <c r="B238" s="113">
        <f t="shared" si="255"/>
        <v>551745</v>
      </c>
      <c r="C238" s="113">
        <f t="shared" si="255"/>
        <v>551745</v>
      </c>
      <c r="D238" s="113">
        <f t="shared" si="255"/>
        <v>0</v>
      </c>
      <c r="E238" s="113"/>
      <c r="F238" s="113"/>
      <c r="G238" s="113">
        <f t="shared" si="256"/>
        <v>0</v>
      </c>
      <c r="H238" s="113"/>
      <c r="I238" s="113"/>
      <c r="J238" s="113">
        <f t="shared" si="257"/>
        <v>0</v>
      </c>
      <c r="K238" s="113"/>
      <c r="L238" s="113"/>
      <c r="M238" s="113">
        <f t="shared" si="258"/>
        <v>0</v>
      </c>
      <c r="N238" s="113">
        <v>551745</v>
      </c>
      <c r="O238" s="113">
        <v>551745</v>
      </c>
      <c r="P238" s="113">
        <f t="shared" si="259"/>
        <v>0</v>
      </c>
      <c r="Q238" s="113"/>
      <c r="R238" s="113"/>
      <c r="S238" s="113">
        <f t="shared" si="260"/>
        <v>0</v>
      </c>
      <c r="T238" s="113"/>
      <c r="U238" s="113"/>
      <c r="V238" s="113">
        <f t="shared" si="261"/>
        <v>0</v>
      </c>
      <c r="W238" s="113"/>
      <c r="X238" s="113"/>
      <c r="Y238" s="113">
        <f t="shared" si="262"/>
        <v>0</v>
      </c>
      <c r="Z238" s="113"/>
      <c r="AA238" s="113"/>
      <c r="AB238" s="113">
        <f t="shared" si="263"/>
        <v>0</v>
      </c>
    </row>
    <row r="239" spans="1:187" s="107" customFormat="1" ht="31.5" x14ac:dyDescent="0.25">
      <c r="A239" s="118" t="s">
        <v>303</v>
      </c>
      <c r="B239" s="113">
        <f t="shared" si="255"/>
        <v>2000</v>
      </c>
      <c r="C239" s="113">
        <f t="shared" si="255"/>
        <v>2000</v>
      </c>
      <c r="D239" s="113">
        <f t="shared" si="255"/>
        <v>0</v>
      </c>
      <c r="E239" s="113"/>
      <c r="F239" s="113"/>
      <c r="G239" s="113">
        <f t="shared" si="256"/>
        <v>0</v>
      </c>
      <c r="H239" s="113"/>
      <c r="I239" s="113"/>
      <c r="J239" s="113">
        <f t="shared" si="257"/>
        <v>0</v>
      </c>
      <c r="K239" s="113"/>
      <c r="L239" s="113"/>
      <c r="M239" s="113">
        <f t="shared" si="258"/>
        <v>0</v>
      </c>
      <c r="N239" s="113">
        <v>0</v>
      </c>
      <c r="O239" s="113">
        <v>0</v>
      </c>
      <c r="P239" s="113">
        <f t="shared" si="259"/>
        <v>0</v>
      </c>
      <c r="Q239" s="113">
        <v>2000</v>
      </c>
      <c r="R239" s="113">
        <v>2000</v>
      </c>
      <c r="S239" s="113">
        <f t="shared" si="260"/>
        <v>0</v>
      </c>
      <c r="T239" s="113"/>
      <c r="U239" s="113"/>
      <c r="V239" s="113">
        <f t="shared" si="261"/>
        <v>0</v>
      </c>
      <c r="W239" s="113"/>
      <c r="X239" s="113"/>
      <c r="Y239" s="113">
        <f t="shared" si="262"/>
        <v>0</v>
      </c>
      <c r="Z239" s="113"/>
      <c r="AA239" s="113"/>
      <c r="AB239" s="113">
        <f t="shared" si="263"/>
        <v>0</v>
      </c>
    </row>
    <row r="240" spans="1:187" s="107" customFormat="1" x14ac:dyDescent="0.25">
      <c r="A240" s="105" t="s">
        <v>186</v>
      </c>
      <c r="B240" s="106">
        <f t="shared" si="255"/>
        <v>391531</v>
      </c>
      <c r="C240" s="106">
        <f t="shared" si="255"/>
        <v>391531</v>
      </c>
      <c r="D240" s="106">
        <f t="shared" si="255"/>
        <v>0</v>
      </c>
      <c r="E240" s="106">
        <f t="shared" ref="E240:AA240" si="272">SUM(E241:E242)</f>
        <v>0</v>
      </c>
      <c r="F240" s="106">
        <f t="shared" si="272"/>
        <v>0</v>
      </c>
      <c r="G240" s="106">
        <f t="shared" si="256"/>
        <v>0</v>
      </c>
      <c r="H240" s="106">
        <f t="shared" ref="H240" si="273">SUM(H241:H242)</f>
        <v>0</v>
      </c>
      <c r="I240" s="106">
        <f t="shared" si="272"/>
        <v>0</v>
      </c>
      <c r="J240" s="106">
        <f t="shared" si="257"/>
        <v>0</v>
      </c>
      <c r="K240" s="106">
        <f t="shared" ref="K240" si="274">SUM(K241:K242)</f>
        <v>35731</v>
      </c>
      <c r="L240" s="106">
        <f t="shared" si="272"/>
        <v>35731</v>
      </c>
      <c r="M240" s="106">
        <f t="shared" si="258"/>
        <v>0</v>
      </c>
      <c r="N240" s="106">
        <f t="shared" ref="N240" si="275">SUM(N241:N242)</f>
        <v>0</v>
      </c>
      <c r="O240" s="106">
        <f t="shared" si="272"/>
        <v>0</v>
      </c>
      <c r="P240" s="106">
        <f t="shared" si="259"/>
        <v>0</v>
      </c>
      <c r="Q240" s="106">
        <f t="shared" ref="Q240" si="276">SUM(Q241:Q242)</f>
        <v>0</v>
      </c>
      <c r="R240" s="106">
        <f t="shared" si="272"/>
        <v>0</v>
      </c>
      <c r="S240" s="106">
        <f t="shared" si="260"/>
        <v>0</v>
      </c>
      <c r="T240" s="106">
        <f t="shared" ref="T240" si="277">SUM(T241:T242)</f>
        <v>177000</v>
      </c>
      <c r="U240" s="106">
        <f t="shared" si="272"/>
        <v>177000</v>
      </c>
      <c r="V240" s="106">
        <f t="shared" si="261"/>
        <v>0</v>
      </c>
      <c r="W240" s="106">
        <f t="shared" ref="W240" si="278">SUM(W241:W242)</f>
        <v>0</v>
      </c>
      <c r="X240" s="106">
        <f t="shared" si="272"/>
        <v>0</v>
      </c>
      <c r="Y240" s="106">
        <f t="shared" si="262"/>
        <v>0</v>
      </c>
      <c r="Z240" s="106">
        <f t="shared" ref="Z240" si="279">SUM(Z241:Z242)</f>
        <v>178800</v>
      </c>
      <c r="AA240" s="106">
        <f t="shared" si="272"/>
        <v>178800</v>
      </c>
      <c r="AB240" s="106">
        <f t="shared" si="263"/>
        <v>0</v>
      </c>
      <c r="AC240" s="104"/>
      <c r="AD240" s="104"/>
      <c r="AE240" s="104"/>
      <c r="AF240" s="104"/>
      <c r="AG240" s="104"/>
      <c r="AH240" s="104"/>
      <c r="AI240" s="104"/>
      <c r="AJ240" s="104"/>
      <c r="AK240" s="104"/>
      <c r="AL240" s="104"/>
      <c r="AM240" s="104"/>
      <c r="AN240" s="104"/>
      <c r="AO240" s="104"/>
      <c r="AP240" s="104"/>
      <c r="AQ240" s="104"/>
      <c r="AR240" s="104"/>
      <c r="AS240" s="104"/>
      <c r="AT240" s="104"/>
      <c r="AU240" s="104"/>
      <c r="AV240" s="104"/>
      <c r="AW240" s="104"/>
      <c r="AX240" s="104"/>
      <c r="AY240" s="104"/>
      <c r="AZ240" s="104"/>
      <c r="BA240" s="104"/>
      <c r="BB240" s="104"/>
      <c r="BC240" s="104"/>
      <c r="BD240" s="104"/>
      <c r="BE240" s="104"/>
      <c r="BF240" s="104"/>
      <c r="BG240" s="104"/>
      <c r="BH240" s="104"/>
      <c r="BI240" s="104"/>
      <c r="BJ240" s="104"/>
      <c r="BK240" s="104"/>
      <c r="BL240" s="104"/>
      <c r="BM240" s="104"/>
      <c r="BN240" s="104"/>
      <c r="BO240" s="104"/>
      <c r="BP240" s="104"/>
      <c r="BQ240" s="104"/>
      <c r="BR240" s="104"/>
      <c r="BS240" s="104"/>
      <c r="BT240" s="104"/>
      <c r="BU240" s="104"/>
      <c r="BV240" s="104"/>
      <c r="BW240" s="104"/>
      <c r="BX240" s="104"/>
      <c r="BY240" s="104"/>
      <c r="BZ240" s="104"/>
      <c r="CA240" s="104"/>
      <c r="CB240" s="104"/>
      <c r="CC240" s="104"/>
      <c r="CD240" s="104"/>
      <c r="CE240" s="104"/>
      <c r="CF240" s="104"/>
      <c r="CG240" s="104"/>
      <c r="CH240" s="104"/>
      <c r="CI240" s="104"/>
      <c r="CJ240" s="104"/>
      <c r="CK240" s="104"/>
      <c r="CL240" s="104"/>
      <c r="CM240" s="104"/>
      <c r="CN240" s="104"/>
      <c r="CO240" s="104"/>
      <c r="CP240" s="104"/>
      <c r="CQ240" s="104"/>
      <c r="CR240" s="104"/>
      <c r="CS240" s="104"/>
      <c r="CT240" s="104"/>
      <c r="CU240" s="104"/>
      <c r="CV240" s="104"/>
      <c r="CW240" s="104"/>
      <c r="CX240" s="104"/>
      <c r="CY240" s="104"/>
      <c r="CZ240" s="104"/>
      <c r="DA240" s="104"/>
      <c r="DB240" s="104"/>
      <c r="DC240" s="104"/>
      <c r="DD240" s="104"/>
      <c r="DE240" s="104"/>
      <c r="DF240" s="104"/>
      <c r="DG240" s="104"/>
      <c r="DH240" s="104"/>
      <c r="DI240" s="104"/>
      <c r="DJ240" s="104"/>
      <c r="DK240" s="104"/>
      <c r="DL240" s="104"/>
      <c r="DM240" s="104"/>
      <c r="DN240" s="104"/>
      <c r="DO240" s="104"/>
      <c r="DP240" s="104"/>
      <c r="DQ240" s="104"/>
      <c r="DR240" s="104"/>
      <c r="DS240" s="104"/>
      <c r="DT240" s="104"/>
      <c r="DU240" s="104"/>
      <c r="DV240" s="104"/>
      <c r="DW240" s="104"/>
      <c r="DX240" s="104"/>
      <c r="DY240" s="104"/>
      <c r="DZ240" s="104"/>
      <c r="EA240" s="104"/>
      <c r="EB240" s="104"/>
      <c r="EC240" s="104"/>
      <c r="ED240" s="104"/>
      <c r="EE240" s="104"/>
      <c r="EF240" s="104"/>
      <c r="EG240" s="104"/>
      <c r="EH240" s="104"/>
      <c r="EI240" s="104"/>
      <c r="EJ240" s="104"/>
      <c r="EK240" s="104"/>
      <c r="EL240" s="104"/>
      <c r="EM240" s="104"/>
      <c r="EN240" s="104"/>
      <c r="EO240" s="104"/>
      <c r="EP240" s="104"/>
      <c r="EQ240" s="104"/>
      <c r="ER240" s="104"/>
      <c r="ES240" s="104"/>
      <c r="ET240" s="104"/>
      <c r="EU240" s="104"/>
      <c r="EV240" s="104"/>
      <c r="EW240" s="104"/>
      <c r="EX240" s="104"/>
      <c r="EY240" s="104"/>
      <c r="EZ240" s="104"/>
      <c r="FA240" s="104"/>
      <c r="FB240" s="104"/>
      <c r="FC240" s="104"/>
      <c r="FD240" s="104"/>
      <c r="FE240" s="104"/>
      <c r="FF240" s="104"/>
      <c r="FG240" s="104"/>
      <c r="FH240" s="104"/>
      <c r="FI240" s="104"/>
      <c r="FJ240" s="104"/>
      <c r="FK240" s="104"/>
      <c r="FL240" s="104"/>
      <c r="FM240" s="104"/>
      <c r="FN240" s="104"/>
      <c r="FO240" s="104"/>
      <c r="FP240" s="104"/>
      <c r="FQ240" s="104"/>
      <c r="FR240" s="104"/>
      <c r="FS240" s="104"/>
      <c r="FT240" s="104"/>
      <c r="FU240" s="104"/>
      <c r="FV240" s="104"/>
      <c r="FW240" s="104"/>
      <c r="FX240" s="104"/>
      <c r="FY240" s="104"/>
      <c r="FZ240" s="104"/>
      <c r="GA240" s="104"/>
      <c r="GB240" s="104"/>
      <c r="GC240" s="104"/>
      <c r="GD240" s="104"/>
      <c r="GE240" s="104"/>
    </row>
    <row r="241" spans="1:188" s="107" customFormat="1" ht="31.5" x14ac:dyDescent="0.25">
      <c r="A241" s="109" t="s">
        <v>304</v>
      </c>
      <c r="B241" s="113">
        <f t="shared" si="255"/>
        <v>35731</v>
      </c>
      <c r="C241" s="113">
        <f t="shared" si="255"/>
        <v>35731</v>
      </c>
      <c r="D241" s="113">
        <f t="shared" si="255"/>
        <v>0</v>
      </c>
      <c r="E241" s="113"/>
      <c r="F241" s="113"/>
      <c r="G241" s="113">
        <f t="shared" si="256"/>
        <v>0</v>
      </c>
      <c r="H241" s="113"/>
      <c r="I241" s="113"/>
      <c r="J241" s="113">
        <f t="shared" si="257"/>
        <v>0</v>
      </c>
      <c r="K241" s="113">
        <f>13563+22168</f>
        <v>35731</v>
      </c>
      <c r="L241" s="113">
        <f>13563+22168</f>
        <v>35731</v>
      </c>
      <c r="M241" s="113">
        <f t="shared" si="258"/>
        <v>0</v>
      </c>
      <c r="N241" s="113"/>
      <c r="O241" s="113"/>
      <c r="P241" s="113">
        <f t="shared" si="259"/>
        <v>0</v>
      </c>
      <c r="Q241" s="113"/>
      <c r="R241" s="113"/>
      <c r="S241" s="113">
        <f t="shared" si="260"/>
        <v>0</v>
      </c>
      <c r="T241" s="113"/>
      <c r="U241" s="113"/>
      <c r="V241" s="113">
        <f t="shared" si="261"/>
        <v>0</v>
      </c>
      <c r="W241" s="113"/>
      <c r="X241" s="113"/>
      <c r="Y241" s="113">
        <f t="shared" si="262"/>
        <v>0</v>
      </c>
      <c r="Z241" s="113"/>
      <c r="AA241" s="113"/>
      <c r="AB241" s="113">
        <f t="shared" si="263"/>
        <v>0</v>
      </c>
      <c r="FL241" s="104"/>
      <c r="FM241" s="104"/>
      <c r="FN241" s="104"/>
      <c r="FO241" s="104"/>
      <c r="FP241" s="104"/>
      <c r="FQ241" s="104"/>
      <c r="FR241" s="104"/>
      <c r="FS241" s="104"/>
      <c r="FT241" s="104"/>
      <c r="FU241" s="104"/>
      <c r="FV241" s="104"/>
      <c r="FW241" s="104"/>
      <c r="FX241" s="104"/>
      <c r="FY241" s="104"/>
      <c r="FZ241" s="104"/>
      <c r="GA241" s="104"/>
      <c r="GB241" s="104"/>
      <c r="GC241" s="104"/>
      <c r="GD241" s="104"/>
      <c r="GE241" s="104"/>
    </row>
    <row r="242" spans="1:188" s="107" customFormat="1" ht="31.5" x14ac:dyDescent="0.25">
      <c r="A242" s="112" t="s">
        <v>305</v>
      </c>
      <c r="B242" s="113">
        <f t="shared" si="255"/>
        <v>355800</v>
      </c>
      <c r="C242" s="113">
        <f t="shared" si="255"/>
        <v>355800</v>
      </c>
      <c r="D242" s="113">
        <f t="shared" si="255"/>
        <v>0</v>
      </c>
      <c r="E242" s="113">
        <f>177000-177000</f>
        <v>0</v>
      </c>
      <c r="F242" s="113">
        <f>177000-177000</f>
        <v>0</v>
      </c>
      <c r="G242" s="113">
        <f t="shared" si="256"/>
        <v>0</v>
      </c>
      <c r="H242" s="113"/>
      <c r="I242" s="113"/>
      <c r="J242" s="113">
        <f t="shared" si="257"/>
        <v>0</v>
      </c>
      <c r="K242" s="113">
        <v>0</v>
      </c>
      <c r="L242" s="113">
        <v>0</v>
      </c>
      <c r="M242" s="113">
        <f t="shared" si="258"/>
        <v>0</v>
      </c>
      <c r="N242" s="113"/>
      <c r="O242" s="113"/>
      <c r="P242" s="113">
        <f t="shared" si="259"/>
        <v>0</v>
      </c>
      <c r="Q242" s="113"/>
      <c r="R242" s="113"/>
      <c r="S242" s="113">
        <f t="shared" si="260"/>
        <v>0</v>
      </c>
      <c r="T242" s="113">
        <f>177000</f>
        <v>177000</v>
      </c>
      <c r="U242" s="113">
        <f>177000</f>
        <v>177000</v>
      </c>
      <c r="V242" s="113">
        <f t="shared" si="261"/>
        <v>0</v>
      </c>
      <c r="W242" s="113"/>
      <c r="X242" s="113"/>
      <c r="Y242" s="113">
        <f t="shared" si="262"/>
        <v>0</v>
      </c>
      <c r="Z242" s="113">
        <v>178800</v>
      </c>
      <c r="AA242" s="113">
        <v>178800</v>
      </c>
      <c r="AB242" s="113">
        <f t="shared" si="263"/>
        <v>0</v>
      </c>
      <c r="FL242" s="104"/>
      <c r="FM242" s="104"/>
      <c r="FN242" s="104"/>
      <c r="FO242" s="104"/>
      <c r="FP242" s="104"/>
      <c r="FQ242" s="104"/>
      <c r="FR242" s="104"/>
      <c r="FS242" s="104"/>
      <c r="FT242" s="104"/>
      <c r="FU242" s="104"/>
      <c r="FV242" s="104"/>
      <c r="FW242" s="104"/>
      <c r="FX242" s="104"/>
      <c r="FY242" s="104"/>
      <c r="FZ242" s="104"/>
      <c r="GA242" s="104"/>
      <c r="GB242" s="104"/>
      <c r="GC242" s="104"/>
      <c r="GD242" s="104"/>
      <c r="GE242" s="104"/>
    </row>
    <row r="243" spans="1:188" s="107" customFormat="1" x14ac:dyDescent="0.25">
      <c r="A243" s="105" t="s">
        <v>306</v>
      </c>
      <c r="B243" s="106">
        <f t="shared" si="255"/>
        <v>30000</v>
      </c>
      <c r="C243" s="106">
        <f t="shared" si="255"/>
        <v>30000</v>
      </c>
      <c r="D243" s="106">
        <f t="shared" si="255"/>
        <v>0</v>
      </c>
      <c r="E243" s="106">
        <f t="shared" ref="E243:AA243" si="280">SUM(E244:E244)</f>
        <v>0</v>
      </c>
      <c r="F243" s="106">
        <f t="shared" si="280"/>
        <v>0</v>
      </c>
      <c r="G243" s="106">
        <f t="shared" si="256"/>
        <v>0</v>
      </c>
      <c r="H243" s="106">
        <f t="shared" si="280"/>
        <v>0</v>
      </c>
      <c r="I243" s="106">
        <f t="shared" si="280"/>
        <v>0</v>
      </c>
      <c r="J243" s="106">
        <f t="shared" si="257"/>
        <v>0</v>
      </c>
      <c r="K243" s="106">
        <f t="shared" si="280"/>
        <v>30000</v>
      </c>
      <c r="L243" s="106">
        <f t="shared" si="280"/>
        <v>30000</v>
      </c>
      <c r="M243" s="106">
        <f t="shared" si="258"/>
        <v>0</v>
      </c>
      <c r="N243" s="106">
        <f t="shared" si="280"/>
        <v>0</v>
      </c>
      <c r="O243" s="106">
        <f t="shared" si="280"/>
        <v>0</v>
      </c>
      <c r="P243" s="106">
        <f t="shared" si="259"/>
        <v>0</v>
      </c>
      <c r="Q243" s="106">
        <f t="shared" si="280"/>
        <v>0</v>
      </c>
      <c r="R243" s="106">
        <f t="shared" si="280"/>
        <v>0</v>
      </c>
      <c r="S243" s="106">
        <f t="shared" si="260"/>
        <v>0</v>
      </c>
      <c r="T243" s="106">
        <f t="shared" si="280"/>
        <v>0</v>
      </c>
      <c r="U243" s="106">
        <f t="shared" si="280"/>
        <v>0</v>
      </c>
      <c r="V243" s="106">
        <f t="shared" si="261"/>
        <v>0</v>
      </c>
      <c r="W243" s="106">
        <f t="shared" si="280"/>
        <v>0</v>
      </c>
      <c r="X243" s="106">
        <f t="shared" si="280"/>
        <v>0</v>
      </c>
      <c r="Y243" s="106">
        <f t="shared" si="262"/>
        <v>0</v>
      </c>
      <c r="Z243" s="106">
        <f t="shared" si="280"/>
        <v>0</v>
      </c>
      <c r="AA243" s="106">
        <f t="shared" si="280"/>
        <v>0</v>
      </c>
      <c r="AB243" s="106">
        <f t="shared" si="263"/>
        <v>0</v>
      </c>
      <c r="AC243" s="104"/>
      <c r="AD243" s="104"/>
      <c r="AE243" s="104"/>
      <c r="AF243" s="104"/>
      <c r="AG243" s="104"/>
      <c r="AH243" s="104"/>
      <c r="AI243" s="104"/>
      <c r="AJ243" s="104"/>
      <c r="AK243" s="104"/>
      <c r="AL243" s="104"/>
      <c r="AM243" s="104"/>
      <c r="AN243" s="104"/>
      <c r="AO243" s="104"/>
      <c r="AP243" s="104"/>
      <c r="AQ243" s="104"/>
      <c r="AR243" s="104"/>
      <c r="AS243" s="104"/>
      <c r="AT243" s="104"/>
      <c r="AU243" s="104"/>
      <c r="AV243" s="104"/>
      <c r="AW243" s="104"/>
      <c r="AX243" s="104"/>
      <c r="AY243" s="104"/>
      <c r="AZ243" s="104"/>
      <c r="BA243" s="104"/>
      <c r="BB243" s="104"/>
      <c r="BC243" s="104"/>
      <c r="BD243" s="104"/>
      <c r="BE243" s="104"/>
      <c r="BF243" s="104"/>
      <c r="BG243" s="104"/>
      <c r="BH243" s="104"/>
      <c r="BI243" s="104"/>
      <c r="BJ243" s="104"/>
      <c r="BK243" s="104"/>
      <c r="BL243" s="104"/>
      <c r="BM243" s="104"/>
      <c r="BN243" s="104"/>
      <c r="BO243" s="104"/>
      <c r="BP243" s="104"/>
      <c r="BQ243" s="104"/>
      <c r="BR243" s="104"/>
      <c r="BS243" s="104"/>
      <c r="BT243" s="104"/>
      <c r="BU243" s="104"/>
      <c r="BV243" s="104"/>
      <c r="BW243" s="104"/>
      <c r="BX243" s="104"/>
      <c r="BY243" s="104"/>
      <c r="BZ243" s="104"/>
      <c r="CA243" s="104"/>
      <c r="CB243" s="104"/>
      <c r="CC243" s="104"/>
      <c r="CD243" s="104"/>
      <c r="CE243" s="104"/>
      <c r="CF243" s="104"/>
      <c r="CG243" s="104"/>
      <c r="CH243" s="104"/>
      <c r="CI243" s="104"/>
      <c r="CJ243" s="104"/>
      <c r="CK243" s="104"/>
      <c r="CL243" s="104"/>
      <c r="CM243" s="104"/>
      <c r="CN243" s="104"/>
      <c r="CO243" s="104"/>
      <c r="CP243" s="104"/>
      <c r="CQ243" s="104"/>
      <c r="CR243" s="104"/>
      <c r="CS243" s="104"/>
      <c r="CT243" s="104"/>
      <c r="CU243" s="104"/>
      <c r="CV243" s="104"/>
      <c r="CW243" s="104"/>
      <c r="CX243" s="104"/>
      <c r="CY243" s="104"/>
      <c r="CZ243" s="104"/>
      <c r="DA243" s="104"/>
      <c r="DB243" s="104"/>
      <c r="DC243" s="104"/>
      <c r="DD243" s="104"/>
      <c r="DE243" s="104"/>
      <c r="DF243" s="104"/>
      <c r="DG243" s="104"/>
      <c r="DH243" s="104"/>
      <c r="DI243" s="104"/>
      <c r="DJ243" s="104"/>
      <c r="DK243" s="104"/>
      <c r="DL243" s="104"/>
      <c r="DM243" s="104"/>
      <c r="DN243" s="104"/>
      <c r="DO243" s="104"/>
      <c r="DP243" s="104"/>
      <c r="DQ243" s="104"/>
      <c r="DR243" s="104"/>
      <c r="DS243" s="104"/>
      <c r="DT243" s="104"/>
      <c r="DU243" s="104"/>
      <c r="DV243" s="104"/>
      <c r="DW243" s="104"/>
      <c r="DX243" s="104"/>
      <c r="DY243" s="104"/>
      <c r="DZ243" s="104"/>
      <c r="EA243" s="104"/>
      <c r="EB243" s="104"/>
      <c r="EC243" s="104"/>
      <c r="ED243" s="104"/>
      <c r="EE243" s="104"/>
      <c r="EF243" s="104"/>
      <c r="EG243" s="104"/>
      <c r="EH243" s="104"/>
      <c r="EI243" s="104"/>
      <c r="EJ243" s="104"/>
      <c r="EK243" s="104"/>
      <c r="EL243" s="104"/>
      <c r="EM243" s="104"/>
      <c r="EN243" s="104"/>
      <c r="EO243" s="104"/>
      <c r="EP243" s="104"/>
      <c r="EQ243" s="104"/>
      <c r="ER243" s="104"/>
      <c r="ES243" s="104"/>
      <c r="ET243" s="104"/>
      <c r="EU243" s="104"/>
      <c r="EV243" s="104"/>
      <c r="EW243" s="104"/>
      <c r="EX243" s="104"/>
      <c r="EY243" s="104"/>
      <c r="EZ243" s="104"/>
      <c r="FA243" s="104"/>
      <c r="FB243" s="104"/>
      <c r="FC243" s="104"/>
      <c r="FD243" s="104"/>
      <c r="FE243" s="104"/>
      <c r="FF243" s="104"/>
      <c r="FG243" s="104"/>
      <c r="FH243" s="104"/>
      <c r="FI243" s="104"/>
      <c r="FJ243" s="104"/>
      <c r="FK243" s="104"/>
      <c r="FL243" s="104"/>
      <c r="FM243" s="104"/>
      <c r="FN243" s="104"/>
      <c r="FO243" s="104"/>
      <c r="FP243" s="104"/>
      <c r="FQ243" s="104"/>
      <c r="FR243" s="104"/>
      <c r="FS243" s="104"/>
      <c r="FT243" s="104"/>
      <c r="FU243" s="104"/>
      <c r="FV243" s="104"/>
      <c r="FW243" s="104"/>
      <c r="FX243" s="104"/>
      <c r="FY243" s="104"/>
      <c r="FZ243" s="104"/>
      <c r="GA243" s="104"/>
      <c r="GB243" s="104"/>
      <c r="GC243" s="104"/>
      <c r="GD243" s="104"/>
      <c r="GE243" s="104"/>
    </row>
    <row r="244" spans="1:188" s="107" customFormat="1" ht="63" x14ac:dyDescent="0.25">
      <c r="A244" s="112" t="s">
        <v>307</v>
      </c>
      <c r="B244" s="113">
        <f t="shared" si="255"/>
        <v>30000</v>
      </c>
      <c r="C244" s="113">
        <f t="shared" si="255"/>
        <v>30000</v>
      </c>
      <c r="D244" s="113">
        <f t="shared" si="255"/>
        <v>0</v>
      </c>
      <c r="E244" s="113"/>
      <c r="F244" s="113"/>
      <c r="G244" s="113">
        <f t="shared" si="256"/>
        <v>0</v>
      </c>
      <c r="H244" s="113"/>
      <c r="I244" s="113"/>
      <c r="J244" s="113">
        <f t="shared" si="257"/>
        <v>0</v>
      </c>
      <c r="K244" s="113">
        <v>30000</v>
      </c>
      <c r="L244" s="113">
        <v>30000</v>
      </c>
      <c r="M244" s="113">
        <f t="shared" si="258"/>
        <v>0</v>
      </c>
      <c r="N244" s="113"/>
      <c r="O244" s="113"/>
      <c r="P244" s="113">
        <f t="shared" si="259"/>
        <v>0</v>
      </c>
      <c r="Q244" s="113"/>
      <c r="R244" s="113"/>
      <c r="S244" s="113">
        <f t="shared" si="260"/>
        <v>0</v>
      </c>
      <c r="T244" s="113"/>
      <c r="U244" s="113"/>
      <c r="V244" s="113">
        <f t="shared" si="261"/>
        <v>0</v>
      </c>
      <c r="W244" s="113"/>
      <c r="X244" s="113"/>
      <c r="Y244" s="113">
        <f t="shared" si="262"/>
        <v>0</v>
      </c>
      <c r="Z244" s="113"/>
      <c r="AA244" s="113"/>
      <c r="AB244" s="113">
        <f t="shared" si="263"/>
        <v>0</v>
      </c>
      <c r="FL244" s="104"/>
      <c r="FM244" s="104"/>
      <c r="FN244" s="104"/>
      <c r="FO244" s="104"/>
      <c r="FP244" s="104"/>
      <c r="FQ244" s="104"/>
      <c r="FR244" s="104"/>
      <c r="FS244" s="104"/>
      <c r="FT244" s="104"/>
      <c r="FU244" s="104"/>
      <c r="FV244" s="104"/>
      <c r="FW244" s="104"/>
      <c r="FX244" s="104"/>
      <c r="FY244" s="104"/>
      <c r="FZ244" s="104"/>
      <c r="GA244" s="104"/>
      <c r="GB244" s="104"/>
      <c r="GC244" s="104"/>
      <c r="GD244" s="104"/>
      <c r="GE244" s="104"/>
    </row>
    <row r="245" spans="1:188" s="107" customFormat="1" x14ac:dyDescent="0.25">
      <c r="A245" s="105" t="s">
        <v>170</v>
      </c>
      <c r="B245" s="106">
        <f t="shared" si="255"/>
        <v>4273515</v>
      </c>
      <c r="C245" s="106">
        <f t="shared" si="255"/>
        <v>4273515</v>
      </c>
      <c r="D245" s="106">
        <f t="shared" si="255"/>
        <v>0</v>
      </c>
      <c r="E245" s="106">
        <f t="shared" ref="E245:AA245" si="281">SUM(E246,E248,E252)</f>
        <v>1077036</v>
      </c>
      <c r="F245" s="106">
        <f t="shared" si="281"/>
        <v>1077036</v>
      </c>
      <c r="G245" s="106">
        <f t="shared" si="256"/>
        <v>0</v>
      </c>
      <c r="H245" s="106">
        <f t="shared" ref="H245" si="282">SUM(H246,H248,H252)</f>
        <v>0</v>
      </c>
      <c r="I245" s="106">
        <f t="shared" si="281"/>
        <v>0</v>
      </c>
      <c r="J245" s="106">
        <f t="shared" si="257"/>
        <v>0</v>
      </c>
      <c r="K245" s="106">
        <f t="shared" ref="K245" si="283">SUM(K246,K248,K252)</f>
        <v>95510</v>
      </c>
      <c r="L245" s="106">
        <f t="shared" si="281"/>
        <v>95510</v>
      </c>
      <c r="M245" s="106">
        <f t="shared" si="258"/>
        <v>0</v>
      </c>
      <c r="N245" s="106">
        <f t="shared" ref="N245" si="284">SUM(N246,N248,N252)</f>
        <v>3100969</v>
      </c>
      <c r="O245" s="106">
        <f t="shared" si="281"/>
        <v>3100969</v>
      </c>
      <c r="P245" s="106">
        <f t="shared" si="259"/>
        <v>0</v>
      </c>
      <c r="Q245" s="106">
        <f t="shared" ref="Q245" si="285">SUM(Q246,Q248,Q252)</f>
        <v>0</v>
      </c>
      <c r="R245" s="106">
        <f t="shared" si="281"/>
        <v>0</v>
      </c>
      <c r="S245" s="106">
        <f t="shared" si="260"/>
        <v>0</v>
      </c>
      <c r="T245" s="106">
        <f t="shared" ref="T245" si="286">SUM(T246,T248,T252)</f>
        <v>0</v>
      </c>
      <c r="U245" s="106">
        <f t="shared" si="281"/>
        <v>0</v>
      </c>
      <c r="V245" s="106">
        <f t="shared" si="261"/>
        <v>0</v>
      </c>
      <c r="W245" s="106">
        <f t="shared" ref="W245" si="287">SUM(W246,W248,W252)</f>
        <v>0</v>
      </c>
      <c r="X245" s="106">
        <f t="shared" si="281"/>
        <v>0</v>
      </c>
      <c r="Y245" s="106">
        <f t="shared" si="262"/>
        <v>0</v>
      </c>
      <c r="Z245" s="106">
        <f t="shared" ref="Z245" si="288">SUM(Z246,Z248,Z252)</f>
        <v>0</v>
      </c>
      <c r="AA245" s="106">
        <f t="shared" si="281"/>
        <v>0</v>
      </c>
      <c r="AB245" s="106">
        <f t="shared" si="263"/>
        <v>0</v>
      </c>
      <c r="FL245" s="104"/>
      <c r="FM245" s="104"/>
      <c r="FN245" s="104"/>
      <c r="FO245" s="104"/>
      <c r="FP245" s="104"/>
      <c r="FQ245" s="104"/>
      <c r="FR245" s="104"/>
      <c r="FS245" s="104"/>
      <c r="FT245" s="104"/>
      <c r="FU245" s="104"/>
      <c r="FV245" s="104"/>
      <c r="FW245" s="104"/>
      <c r="FX245" s="104"/>
      <c r="FY245" s="104"/>
      <c r="FZ245" s="104"/>
      <c r="GA245" s="104"/>
      <c r="GB245" s="104"/>
      <c r="GC245" s="104"/>
      <c r="GD245" s="104"/>
      <c r="GE245" s="104"/>
    </row>
    <row r="246" spans="1:188" s="107" customFormat="1" ht="31.5" x14ac:dyDescent="0.25">
      <c r="A246" s="105" t="s">
        <v>179</v>
      </c>
      <c r="B246" s="106">
        <f t="shared" si="255"/>
        <v>1231273</v>
      </c>
      <c r="C246" s="106">
        <f t="shared" si="255"/>
        <v>1231273</v>
      </c>
      <c r="D246" s="106">
        <f t="shared" si="255"/>
        <v>0</v>
      </c>
      <c r="E246" s="106">
        <f t="shared" ref="E246:AA246" si="289">SUM(E247:E247)</f>
        <v>0</v>
      </c>
      <c r="F246" s="106">
        <f t="shared" si="289"/>
        <v>0</v>
      </c>
      <c r="G246" s="106">
        <f t="shared" si="256"/>
        <v>0</v>
      </c>
      <c r="H246" s="106">
        <f t="shared" si="289"/>
        <v>0</v>
      </c>
      <c r="I246" s="106">
        <f t="shared" si="289"/>
        <v>0</v>
      </c>
      <c r="J246" s="106">
        <f t="shared" si="257"/>
        <v>0</v>
      </c>
      <c r="K246" s="106">
        <f t="shared" si="289"/>
        <v>0</v>
      </c>
      <c r="L246" s="106">
        <f t="shared" si="289"/>
        <v>0</v>
      </c>
      <c r="M246" s="106">
        <f t="shared" si="258"/>
        <v>0</v>
      </c>
      <c r="N246" s="106">
        <f t="shared" si="289"/>
        <v>1231273</v>
      </c>
      <c r="O246" s="106">
        <f t="shared" si="289"/>
        <v>1231273</v>
      </c>
      <c r="P246" s="106">
        <f t="shared" si="259"/>
        <v>0</v>
      </c>
      <c r="Q246" s="106">
        <f t="shared" si="289"/>
        <v>0</v>
      </c>
      <c r="R246" s="106">
        <f t="shared" si="289"/>
        <v>0</v>
      </c>
      <c r="S246" s="106">
        <f t="shared" si="260"/>
        <v>0</v>
      </c>
      <c r="T246" s="106">
        <f t="shared" si="289"/>
        <v>0</v>
      </c>
      <c r="U246" s="106">
        <f t="shared" si="289"/>
        <v>0</v>
      </c>
      <c r="V246" s="106">
        <f t="shared" si="261"/>
        <v>0</v>
      </c>
      <c r="W246" s="106">
        <f t="shared" si="289"/>
        <v>0</v>
      </c>
      <c r="X246" s="106">
        <f t="shared" si="289"/>
        <v>0</v>
      </c>
      <c r="Y246" s="106">
        <f t="shared" si="262"/>
        <v>0</v>
      </c>
      <c r="Z246" s="106">
        <f t="shared" si="289"/>
        <v>0</v>
      </c>
      <c r="AA246" s="106">
        <f t="shared" si="289"/>
        <v>0</v>
      </c>
      <c r="AB246" s="106">
        <f t="shared" si="263"/>
        <v>0</v>
      </c>
      <c r="AC246" s="104"/>
      <c r="AD246" s="104"/>
      <c r="AE246" s="104"/>
      <c r="AF246" s="104"/>
      <c r="AG246" s="104"/>
      <c r="AH246" s="104"/>
      <c r="AI246" s="104"/>
      <c r="AJ246" s="104"/>
      <c r="AK246" s="104"/>
      <c r="AL246" s="104"/>
      <c r="AM246" s="104"/>
      <c r="AN246" s="104"/>
      <c r="AO246" s="104"/>
      <c r="AP246" s="104"/>
      <c r="AQ246" s="104"/>
      <c r="AR246" s="104"/>
      <c r="AS246" s="104"/>
      <c r="AT246" s="104"/>
      <c r="AU246" s="104"/>
      <c r="AV246" s="104"/>
      <c r="AW246" s="104"/>
      <c r="AX246" s="104"/>
      <c r="AY246" s="104"/>
      <c r="AZ246" s="104"/>
      <c r="BA246" s="104"/>
      <c r="BB246" s="104"/>
      <c r="BC246" s="104"/>
      <c r="BD246" s="104"/>
      <c r="BE246" s="104"/>
      <c r="BF246" s="104"/>
      <c r="BG246" s="104"/>
      <c r="BH246" s="104"/>
      <c r="BI246" s="104"/>
      <c r="BJ246" s="104"/>
      <c r="BK246" s="104"/>
      <c r="BL246" s="104"/>
      <c r="BM246" s="104"/>
      <c r="BN246" s="104"/>
      <c r="BO246" s="104"/>
      <c r="BP246" s="104"/>
      <c r="BQ246" s="104"/>
      <c r="BR246" s="104"/>
      <c r="BS246" s="104"/>
      <c r="BT246" s="104"/>
      <c r="BU246" s="104"/>
      <c r="BV246" s="104"/>
      <c r="BW246" s="104"/>
      <c r="BX246" s="104"/>
      <c r="BY246" s="104"/>
      <c r="BZ246" s="104"/>
      <c r="CA246" s="104"/>
      <c r="CB246" s="104"/>
      <c r="CC246" s="104"/>
      <c r="CD246" s="104"/>
      <c r="CE246" s="104"/>
      <c r="CF246" s="104"/>
      <c r="CG246" s="104"/>
      <c r="CH246" s="104"/>
      <c r="CI246" s="104"/>
      <c r="CJ246" s="104"/>
      <c r="CK246" s="104"/>
      <c r="CL246" s="104"/>
      <c r="CM246" s="104"/>
      <c r="CN246" s="104"/>
      <c r="CO246" s="104"/>
      <c r="CP246" s="104"/>
      <c r="CQ246" s="104"/>
      <c r="CR246" s="104"/>
      <c r="CS246" s="104"/>
      <c r="CT246" s="104"/>
      <c r="CU246" s="104"/>
      <c r="CV246" s="104"/>
      <c r="CW246" s="104"/>
      <c r="CX246" s="104"/>
      <c r="CY246" s="104"/>
      <c r="CZ246" s="104"/>
      <c r="DA246" s="104"/>
      <c r="DB246" s="104"/>
      <c r="DC246" s="104"/>
      <c r="DD246" s="104"/>
      <c r="DE246" s="104"/>
      <c r="DF246" s="104"/>
      <c r="DG246" s="104"/>
      <c r="DH246" s="104"/>
      <c r="DI246" s="104"/>
      <c r="DJ246" s="104"/>
      <c r="DK246" s="104"/>
      <c r="DL246" s="104"/>
      <c r="DM246" s="104"/>
      <c r="DN246" s="104"/>
      <c r="DO246" s="104"/>
      <c r="DP246" s="104"/>
      <c r="DQ246" s="104"/>
      <c r="DR246" s="104"/>
      <c r="DS246" s="104"/>
      <c r="DT246" s="104"/>
      <c r="DU246" s="104"/>
      <c r="DV246" s="104"/>
      <c r="DW246" s="104"/>
      <c r="DX246" s="104"/>
      <c r="DY246" s="104"/>
      <c r="DZ246" s="104"/>
      <c r="EA246" s="104"/>
      <c r="EB246" s="104"/>
      <c r="EC246" s="104"/>
      <c r="ED246" s="104"/>
      <c r="EE246" s="104"/>
      <c r="EF246" s="104"/>
      <c r="EG246" s="104"/>
      <c r="EH246" s="104"/>
      <c r="EI246" s="104"/>
      <c r="EJ246" s="104"/>
      <c r="EK246" s="104"/>
      <c r="EL246" s="104"/>
      <c r="EM246" s="104"/>
      <c r="EN246" s="104"/>
      <c r="EO246" s="104"/>
      <c r="EP246" s="104"/>
      <c r="EQ246" s="104"/>
      <c r="ER246" s="104"/>
      <c r="ES246" s="104"/>
      <c r="ET246" s="104"/>
      <c r="EU246" s="104"/>
      <c r="EV246" s="104"/>
      <c r="EW246" s="104"/>
      <c r="EX246" s="104"/>
      <c r="EY246" s="104"/>
      <c r="EZ246" s="104"/>
      <c r="FA246" s="104"/>
      <c r="FB246" s="104"/>
      <c r="FC246" s="104"/>
      <c r="FD246" s="104"/>
      <c r="FE246" s="104"/>
      <c r="FF246" s="104"/>
      <c r="FG246" s="104"/>
      <c r="FH246" s="104"/>
      <c r="FI246" s="104"/>
      <c r="FJ246" s="104"/>
      <c r="FK246" s="104"/>
    </row>
    <row r="247" spans="1:188" s="107" customFormat="1" ht="78.75" x14ac:dyDescent="0.25">
      <c r="A247" s="112" t="s">
        <v>308</v>
      </c>
      <c r="B247" s="113">
        <f t="shared" si="255"/>
        <v>1231273</v>
      </c>
      <c r="C247" s="113">
        <f t="shared" si="255"/>
        <v>1231273</v>
      </c>
      <c r="D247" s="113">
        <f t="shared" si="255"/>
        <v>0</v>
      </c>
      <c r="E247" s="113"/>
      <c r="F247" s="113"/>
      <c r="G247" s="113">
        <f t="shared" si="256"/>
        <v>0</v>
      </c>
      <c r="H247" s="113"/>
      <c r="I247" s="113"/>
      <c r="J247" s="113">
        <f t="shared" si="257"/>
        <v>0</v>
      </c>
      <c r="K247" s="113"/>
      <c r="L247" s="113"/>
      <c r="M247" s="113">
        <f t="shared" si="258"/>
        <v>0</v>
      </c>
      <c r="N247" s="113">
        <v>1231273</v>
      </c>
      <c r="O247" s="113">
        <v>1231273</v>
      </c>
      <c r="P247" s="113">
        <f t="shared" si="259"/>
        <v>0</v>
      </c>
      <c r="Q247" s="113"/>
      <c r="R247" s="113"/>
      <c r="S247" s="113">
        <f t="shared" si="260"/>
        <v>0</v>
      </c>
      <c r="T247" s="113"/>
      <c r="U247" s="113"/>
      <c r="V247" s="113">
        <f t="shared" si="261"/>
        <v>0</v>
      </c>
      <c r="W247" s="113"/>
      <c r="X247" s="113"/>
      <c r="Y247" s="113">
        <f t="shared" si="262"/>
        <v>0</v>
      </c>
      <c r="Z247" s="113"/>
      <c r="AA247" s="113"/>
      <c r="AB247" s="113">
        <f t="shared" si="263"/>
        <v>0</v>
      </c>
      <c r="FL247" s="104"/>
      <c r="FM247" s="104"/>
      <c r="FN247" s="104"/>
      <c r="FO247" s="104"/>
      <c r="FP247" s="104"/>
      <c r="FQ247" s="104"/>
      <c r="FR247" s="104"/>
      <c r="FS247" s="104"/>
      <c r="FT247" s="104"/>
      <c r="FU247" s="104"/>
      <c r="FV247" s="104"/>
      <c r="FW247" s="104"/>
      <c r="FX247" s="104"/>
      <c r="FY247" s="104"/>
      <c r="FZ247" s="104"/>
      <c r="GA247" s="104"/>
      <c r="GB247" s="104"/>
      <c r="GC247" s="104"/>
      <c r="GD247" s="104"/>
      <c r="GE247" s="104"/>
    </row>
    <row r="248" spans="1:188" s="107" customFormat="1" x14ac:dyDescent="0.25">
      <c r="A248" s="105" t="s">
        <v>186</v>
      </c>
      <c r="B248" s="106">
        <f t="shared" si="255"/>
        <v>2017250</v>
      </c>
      <c r="C248" s="106">
        <f t="shared" si="255"/>
        <v>2017250</v>
      </c>
      <c r="D248" s="106">
        <f t="shared" si="255"/>
        <v>0</v>
      </c>
      <c r="E248" s="106">
        <f t="shared" ref="E248:AA248" si="290">SUM(E249:E251)</f>
        <v>1077036</v>
      </c>
      <c r="F248" s="106">
        <f t="shared" si="290"/>
        <v>1077036</v>
      </c>
      <c r="G248" s="106">
        <f t="shared" si="256"/>
        <v>0</v>
      </c>
      <c r="H248" s="106">
        <f t="shared" ref="H248" si="291">SUM(H249:H251)</f>
        <v>0</v>
      </c>
      <c r="I248" s="106">
        <f t="shared" si="290"/>
        <v>0</v>
      </c>
      <c r="J248" s="106">
        <f t="shared" si="257"/>
        <v>0</v>
      </c>
      <c r="K248" s="106">
        <f t="shared" ref="K248" si="292">SUM(K249:K251)</f>
        <v>80000</v>
      </c>
      <c r="L248" s="106">
        <f t="shared" si="290"/>
        <v>80000</v>
      </c>
      <c r="M248" s="106">
        <f t="shared" si="258"/>
        <v>0</v>
      </c>
      <c r="N248" s="106">
        <f t="shared" ref="N248" si="293">SUM(N249:N251)</f>
        <v>860214</v>
      </c>
      <c r="O248" s="106">
        <f t="shared" si="290"/>
        <v>860214</v>
      </c>
      <c r="P248" s="106">
        <f t="shared" si="259"/>
        <v>0</v>
      </c>
      <c r="Q248" s="106">
        <f t="shared" ref="Q248" si="294">SUM(Q249:Q251)</f>
        <v>0</v>
      </c>
      <c r="R248" s="106">
        <f t="shared" si="290"/>
        <v>0</v>
      </c>
      <c r="S248" s="106">
        <f t="shared" si="260"/>
        <v>0</v>
      </c>
      <c r="T248" s="106">
        <f t="shared" ref="T248" si="295">SUM(T249:T251)</f>
        <v>0</v>
      </c>
      <c r="U248" s="106">
        <f t="shared" si="290"/>
        <v>0</v>
      </c>
      <c r="V248" s="106">
        <f t="shared" si="261"/>
        <v>0</v>
      </c>
      <c r="W248" s="106">
        <f t="shared" ref="W248" si="296">SUM(W249:W251)</f>
        <v>0</v>
      </c>
      <c r="X248" s="106">
        <f t="shared" si="290"/>
        <v>0</v>
      </c>
      <c r="Y248" s="106">
        <f t="shared" si="262"/>
        <v>0</v>
      </c>
      <c r="Z248" s="106">
        <f t="shared" ref="Z248" si="297">SUM(Z249:Z251)</f>
        <v>0</v>
      </c>
      <c r="AA248" s="106">
        <f t="shared" si="290"/>
        <v>0</v>
      </c>
      <c r="AB248" s="106">
        <f t="shared" si="263"/>
        <v>0</v>
      </c>
      <c r="AC248" s="104"/>
      <c r="AD248" s="104"/>
      <c r="AE248" s="104"/>
      <c r="AF248" s="104"/>
      <c r="AG248" s="104"/>
      <c r="AH248" s="104"/>
      <c r="AI248" s="104"/>
      <c r="AJ248" s="104"/>
      <c r="AK248" s="104"/>
      <c r="AL248" s="104"/>
      <c r="AM248" s="104"/>
      <c r="AN248" s="104"/>
      <c r="AO248" s="104"/>
      <c r="AP248" s="104"/>
      <c r="AQ248" s="104"/>
      <c r="AR248" s="104"/>
      <c r="AS248" s="104"/>
      <c r="AT248" s="104"/>
      <c r="AU248" s="104"/>
      <c r="AV248" s="104"/>
      <c r="AW248" s="104"/>
      <c r="AX248" s="104"/>
      <c r="AY248" s="104"/>
      <c r="AZ248" s="104"/>
      <c r="BA248" s="104"/>
      <c r="BB248" s="104"/>
      <c r="BC248" s="104"/>
      <c r="BD248" s="104"/>
      <c r="BE248" s="104"/>
      <c r="BF248" s="104"/>
      <c r="BG248" s="104"/>
      <c r="BH248" s="104"/>
      <c r="BI248" s="104"/>
      <c r="BJ248" s="104"/>
      <c r="BK248" s="104"/>
      <c r="BL248" s="104"/>
      <c r="BM248" s="104"/>
      <c r="BN248" s="104"/>
      <c r="BO248" s="104"/>
      <c r="BP248" s="104"/>
      <c r="BQ248" s="104"/>
      <c r="BR248" s="104"/>
      <c r="BS248" s="104"/>
      <c r="BT248" s="104"/>
      <c r="BU248" s="104"/>
      <c r="BV248" s="104"/>
      <c r="BW248" s="104"/>
      <c r="BX248" s="104"/>
      <c r="BY248" s="104"/>
      <c r="BZ248" s="104"/>
      <c r="CA248" s="104"/>
      <c r="CB248" s="104"/>
      <c r="CC248" s="104"/>
      <c r="CD248" s="104"/>
      <c r="CE248" s="104"/>
      <c r="CF248" s="104"/>
      <c r="CG248" s="104"/>
      <c r="CH248" s="104"/>
      <c r="CI248" s="104"/>
      <c r="CJ248" s="104"/>
      <c r="CK248" s="104"/>
      <c r="CL248" s="104"/>
      <c r="CM248" s="104"/>
      <c r="CN248" s="104"/>
      <c r="CO248" s="104"/>
      <c r="CP248" s="104"/>
      <c r="CQ248" s="104"/>
      <c r="CR248" s="104"/>
      <c r="CS248" s="104"/>
      <c r="CT248" s="104"/>
      <c r="CU248" s="104"/>
      <c r="CV248" s="104"/>
      <c r="CW248" s="104"/>
      <c r="CX248" s="104"/>
      <c r="CY248" s="104"/>
      <c r="CZ248" s="104"/>
      <c r="DA248" s="104"/>
      <c r="DB248" s="104"/>
      <c r="DC248" s="104"/>
      <c r="DD248" s="104"/>
      <c r="DE248" s="104"/>
      <c r="DF248" s="104"/>
      <c r="DG248" s="104"/>
      <c r="DH248" s="104"/>
      <c r="DI248" s="104"/>
      <c r="DJ248" s="104"/>
      <c r="DK248" s="104"/>
      <c r="DL248" s="104"/>
      <c r="DM248" s="104"/>
      <c r="DN248" s="104"/>
      <c r="DO248" s="104"/>
      <c r="DP248" s="104"/>
      <c r="DQ248" s="104"/>
      <c r="DR248" s="104"/>
      <c r="DS248" s="104"/>
      <c r="DT248" s="104"/>
      <c r="DU248" s="104"/>
      <c r="DV248" s="104"/>
      <c r="DW248" s="104"/>
      <c r="DX248" s="104"/>
      <c r="DY248" s="104"/>
      <c r="DZ248" s="104"/>
      <c r="EA248" s="104"/>
      <c r="EB248" s="104"/>
      <c r="EC248" s="104"/>
      <c r="ED248" s="104"/>
      <c r="EE248" s="104"/>
      <c r="EF248" s="104"/>
      <c r="EG248" s="104"/>
      <c r="EH248" s="104"/>
      <c r="EI248" s="104"/>
      <c r="EJ248" s="104"/>
      <c r="EK248" s="104"/>
      <c r="EL248" s="104"/>
      <c r="EM248" s="104"/>
      <c r="EN248" s="104"/>
      <c r="EO248" s="104"/>
      <c r="EP248" s="104"/>
      <c r="EQ248" s="104"/>
      <c r="ER248" s="104"/>
      <c r="ES248" s="104"/>
      <c r="ET248" s="104"/>
      <c r="EU248" s="104"/>
      <c r="EV248" s="104"/>
      <c r="EW248" s="104"/>
      <c r="EX248" s="104"/>
      <c r="EY248" s="104"/>
      <c r="EZ248" s="104"/>
      <c r="FA248" s="104"/>
      <c r="FB248" s="104"/>
      <c r="FC248" s="104"/>
      <c r="FD248" s="104"/>
      <c r="FE248" s="104"/>
      <c r="FF248" s="104"/>
      <c r="FG248" s="104"/>
      <c r="FH248" s="104"/>
      <c r="FI248" s="104"/>
      <c r="FJ248" s="104"/>
      <c r="FK248" s="104"/>
      <c r="FL248" s="104"/>
      <c r="FM248" s="104"/>
      <c r="FN248" s="104"/>
      <c r="FO248" s="104"/>
      <c r="FP248" s="104"/>
      <c r="FQ248" s="104"/>
      <c r="FR248" s="104"/>
      <c r="FS248" s="104"/>
      <c r="FT248" s="104"/>
      <c r="FU248" s="104"/>
      <c r="FV248" s="104"/>
      <c r="FW248" s="104"/>
      <c r="FX248" s="104"/>
      <c r="FY248" s="104"/>
      <c r="FZ248" s="104"/>
      <c r="GA248" s="104"/>
      <c r="GB248" s="104"/>
      <c r="GC248" s="104"/>
      <c r="GD248" s="104"/>
      <c r="GE248" s="104"/>
    </row>
    <row r="249" spans="1:188" s="107" customFormat="1" ht="94.5" x14ac:dyDescent="0.25">
      <c r="A249" s="112" t="s">
        <v>309</v>
      </c>
      <c r="B249" s="113">
        <f t="shared" si="255"/>
        <v>860214</v>
      </c>
      <c r="C249" s="113">
        <f t="shared" si="255"/>
        <v>860214</v>
      </c>
      <c r="D249" s="113">
        <f t="shared" si="255"/>
        <v>0</v>
      </c>
      <c r="E249" s="113"/>
      <c r="F249" s="113"/>
      <c r="G249" s="113">
        <f t="shared" si="256"/>
        <v>0</v>
      </c>
      <c r="H249" s="113"/>
      <c r="I249" s="113"/>
      <c r="J249" s="113">
        <f t="shared" si="257"/>
        <v>0</v>
      </c>
      <c r="K249" s="113"/>
      <c r="L249" s="113"/>
      <c r="M249" s="113">
        <f t="shared" si="258"/>
        <v>0</v>
      </c>
      <c r="N249" s="113">
        <v>860214</v>
      </c>
      <c r="O249" s="113">
        <v>860214</v>
      </c>
      <c r="P249" s="113">
        <f t="shared" si="259"/>
        <v>0</v>
      </c>
      <c r="Q249" s="113"/>
      <c r="R249" s="113"/>
      <c r="S249" s="113">
        <f t="shared" si="260"/>
        <v>0</v>
      </c>
      <c r="T249" s="113"/>
      <c r="U249" s="113"/>
      <c r="V249" s="113">
        <f t="shared" si="261"/>
        <v>0</v>
      </c>
      <c r="W249" s="113"/>
      <c r="X249" s="113"/>
      <c r="Y249" s="113">
        <f t="shared" si="262"/>
        <v>0</v>
      </c>
      <c r="Z249" s="113"/>
      <c r="AA249" s="113"/>
      <c r="AB249" s="113">
        <f t="shared" si="263"/>
        <v>0</v>
      </c>
      <c r="FL249" s="104"/>
      <c r="FM249" s="104"/>
      <c r="FN249" s="104"/>
      <c r="FO249" s="104"/>
      <c r="FP249" s="104"/>
      <c r="FQ249" s="104"/>
      <c r="FR249" s="104"/>
      <c r="FS249" s="104"/>
      <c r="FT249" s="104"/>
      <c r="FU249" s="104"/>
      <c r="FV249" s="104"/>
      <c r="FW249" s="104"/>
      <c r="FX249" s="104"/>
      <c r="FY249" s="104"/>
      <c r="FZ249" s="104"/>
      <c r="GA249" s="104"/>
      <c r="GB249" s="104"/>
      <c r="GC249" s="104"/>
      <c r="GD249" s="104"/>
      <c r="GE249" s="104"/>
    </row>
    <row r="250" spans="1:188" s="107" customFormat="1" ht="63" x14ac:dyDescent="0.25">
      <c r="A250" s="114" t="s">
        <v>310</v>
      </c>
      <c r="B250" s="113">
        <f t="shared" si="255"/>
        <v>1077036</v>
      </c>
      <c r="C250" s="113">
        <f t="shared" si="255"/>
        <v>1077036</v>
      </c>
      <c r="D250" s="113">
        <f t="shared" si="255"/>
        <v>0</v>
      </c>
      <c r="E250" s="113">
        <f>1077036</f>
        <v>1077036</v>
      </c>
      <c r="F250" s="113">
        <f>1077036</f>
        <v>1077036</v>
      </c>
      <c r="G250" s="113">
        <f t="shared" si="256"/>
        <v>0</v>
      </c>
      <c r="H250" s="113"/>
      <c r="I250" s="113"/>
      <c r="J250" s="113">
        <f t="shared" si="257"/>
        <v>0</v>
      </c>
      <c r="K250" s="113"/>
      <c r="L250" s="113"/>
      <c r="M250" s="113">
        <f t="shared" si="258"/>
        <v>0</v>
      </c>
      <c r="N250" s="113"/>
      <c r="O250" s="113"/>
      <c r="P250" s="113">
        <f t="shared" si="259"/>
        <v>0</v>
      </c>
      <c r="Q250" s="113"/>
      <c r="R250" s="113"/>
      <c r="S250" s="113">
        <f t="shared" si="260"/>
        <v>0</v>
      </c>
      <c r="T250" s="113"/>
      <c r="U250" s="113"/>
      <c r="V250" s="113">
        <f t="shared" si="261"/>
        <v>0</v>
      </c>
      <c r="W250" s="120">
        <v>0</v>
      </c>
      <c r="X250" s="120">
        <v>0</v>
      </c>
      <c r="Y250" s="113">
        <f t="shared" si="262"/>
        <v>0</v>
      </c>
      <c r="Z250" s="120">
        <v>0</v>
      </c>
      <c r="AA250" s="120">
        <v>0</v>
      </c>
      <c r="AB250" s="113">
        <f t="shared" si="263"/>
        <v>0</v>
      </c>
      <c r="FM250" s="104"/>
      <c r="FN250" s="104"/>
      <c r="FO250" s="104"/>
      <c r="FP250" s="104"/>
      <c r="FQ250" s="104"/>
      <c r="FR250" s="104"/>
      <c r="FS250" s="104"/>
      <c r="FT250" s="104"/>
      <c r="FU250" s="104"/>
      <c r="FV250" s="104"/>
      <c r="FW250" s="104"/>
      <c r="FX250" s="104"/>
      <c r="FY250" s="104"/>
      <c r="FZ250" s="104"/>
      <c r="GA250" s="104"/>
      <c r="GB250" s="104"/>
      <c r="GC250" s="104"/>
      <c r="GD250" s="104"/>
      <c r="GE250" s="104"/>
      <c r="GF250" s="104"/>
    </row>
    <row r="251" spans="1:188" s="107" customFormat="1" ht="31.5" x14ac:dyDescent="0.25">
      <c r="A251" s="112" t="s">
        <v>311</v>
      </c>
      <c r="B251" s="113">
        <f t="shared" si="255"/>
        <v>80000</v>
      </c>
      <c r="C251" s="113">
        <f t="shared" si="255"/>
        <v>80000</v>
      </c>
      <c r="D251" s="113">
        <f t="shared" si="255"/>
        <v>0</v>
      </c>
      <c r="E251" s="113"/>
      <c r="F251" s="113"/>
      <c r="G251" s="113">
        <f t="shared" si="256"/>
        <v>0</v>
      </c>
      <c r="H251" s="113"/>
      <c r="I251" s="113"/>
      <c r="J251" s="113">
        <f t="shared" si="257"/>
        <v>0</v>
      </c>
      <c r="K251" s="113">
        <v>80000</v>
      </c>
      <c r="L251" s="113">
        <v>80000</v>
      </c>
      <c r="M251" s="113">
        <f t="shared" si="258"/>
        <v>0</v>
      </c>
      <c r="N251" s="113"/>
      <c r="O251" s="113"/>
      <c r="P251" s="113">
        <f t="shared" si="259"/>
        <v>0</v>
      </c>
      <c r="Q251" s="113"/>
      <c r="R251" s="113"/>
      <c r="S251" s="113">
        <f t="shared" si="260"/>
        <v>0</v>
      </c>
      <c r="T251" s="113"/>
      <c r="U251" s="113"/>
      <c r="V251" s="113">
        <f t="shared" si="261"/>
        <v>0</v>
      </c>
      <c r="W251" s="113"/>
      <c r="X251" s="113"/>
      <c r="Y251" s="113">
        <f t="shared" si="262"/>
        <v>0</v>
      </c>
      <c r="Z251" s="113"/>
      <c r="AA251" s="113"/>
      <c r="AB251" s="113">
        <f t="shared" si="263"/>
        <v>0</v>
      </c>
      <c r="FL251" s="104"/>
      <c r="FM251" s="104"/>
      <c r="FN251" s="104"/>
      <c r="FO251" s="104"/>
      <c r="FP251" s="104"/>
      <c r="FQ251" s="104"/>
      <c r="FR251" s="104"/>
      <c r="FS251" s="104"/>
      <c r="FT251" s="104"/>
      <c r="FU251" s="104"/>
      <c r="FV251" s="104"/>
      <c r="FW251" s="104"/>
      <c r="FX251" s="104"/>
      <c r="FY251" s="104"/>
      <c r="FZ251" s="104"/>
      <c r="GA251" s="104"/>
      <c r="GB251" s="104"/>
      <c r="GC251" s="104"/>
      <c r="GD251" s="104"/>
      <c r="GE251" s="104"/>
    </row>
    <row r="252" spans="1:188" s="107" customFormat="1" x14ac:dyDescent="0.25">
      <c r="A252" s="105" t="s">
        <v>306</v>
      </c>
      <c r="B252" s="106">
        <f t="shared" si="255"/>
        <v>1024992</v>
      </c>
      <c r="C252" s="106">
        <f t="shared" si="255"/>
        <v>1024992</v>
      </c>
      <c r="D252" s="106">
        <f t="shared" si="255"/>
        <v>0</v>
      </c>
      <c r="E252" s="106">
        <f t="shared" ref="E252:AA252" si="298">SUM(E253:E254)</f>
        <v>0</v>
      </c>
      <c r="F252" s="106">
        <f t="shared" si="298"/>
        <v>0</v>
      </c>
      <c r="G252" s="106">
        <f t="shared" si="256"/>
        <v>0</v>
      </c>
      <c r="H252" s="106">
        <f t="shared" ref="H252" si="299">SUM(H253:H254)</f>
        <v>0</v>
      </c>
      <c r="I252" s="106">
        <f t="shared" si="298"/>
        <v>0</v>
      </c>
      <c r="J252" s="106">
        <f t="shared" si="257"/>
        <v>0</v>
      </c>
      <c r="K252" s="106">
        <f t="shared" ref="K252" si="300">SUM(K253:K254)</f>
        <v>15510</v>
      </c>
      <c r="L252" s="106">
        <f t="shared" si="298"/>
        <v>15510</v>
      </c>
      <c r="M252" s="106">
        <f t="shared" si="258"/>
        <v>0</v>
      </c>
      <c r="N252" s="106">
        <f t="shared" ref="N252" si="301">SUM(N253:N254)</f>
        <v>1009482</v>
      </c>
      <c r="O252" s="106">
        <f t="shared" si="298"/>
        <v>1009482</v>
      </c>
      <c r="P252" s="106">
        <f t="shared" si="259"/>
        <v>0</v>
      </c>
      <c r="Q252" s="106">
        <f t="shared" ref="Q252" si="302">SUM(Q253:Q254)</f>
        <v>0</v>
      </c>
      <c r="R252" s="106">
        <f t="shared" si="298"/>
        <v>0</v>
      </c>
      <c r="S252" s="106">
        <f t="shared" si="260"/>
        <v>0</v>
      </c>
      <c r="T252" s="106">
        <f t="shared" ref="T252" si="303">SUM(T253:T254)</f>
        <v>0</v>
      </c>
      <c r="U252" s="106">
        <f t="shared" si="298"/>
        <v>0</v>
      </c>
      <c r="V252" s="106">
        <f t="shared" si="261"/>
        <v>0</v>
      </c>
      <c r="W252" s="106">
        <f t="shared" ref="W252" si="304">SUM(W253:W254)</f>
        <v>0</v>
      </c>
      <c r="X252" s="106">
        <f t="shared" si="298"/>
        <v>0</v>
      </c>
      <c r="Y252" s="106">
        <f t="shared" si="262"/>
        <v>0</v>
      </c>
      <c r="Z252" s="106">
        <f t="shared" ref="Z252" si="305">SUM(Z253:Z254)</f>
        <v>0</v>
      </c>
      <c r="AA252" s="106">
        <f t="shared" si="298"/>
        <v>0</v>
      </c>
      <c r="AB252" s="106">
        <f t="shared" si="263"/>
        <v>0</v>
      </c>
      <c r="AC252" s="104"/>
      <c r="AD252" s="104"/>
      <c r="AE252" s="104"/>
      <c r="AF252" s="104"/>
      <c r="AG252" s="104"/>
      <c r="AH252" s="104"/>
      <c r="AI252" s="104"/>
      <c r="AJ252" s="104"/>
      <c r="AK252" s="104"/>
      <c r="AL252" s="104"/>
      <c r="AM252" s="104"/>
      <c r="AN252" s="104"/>
      <c r="AO252" s="104"/>
      <c r="AP252" s="104"/>
      <c r="AQ252" s="104"/>
      <c r="AR252" s="104"/>
      <c r="AS252" s="104"/>
      <c r="AT252" s="104"/>
      <c r="AU252" s="104"/>
      <c r="AV252" s="104"/>
      <c r="AW252" s="104"/>
      <c r="AX252" s="104"/>
      <c r="AY252" s="104"/>
      <c r="AZ252" s="104"/>
      <c r="BA252" s="104"/>
      <c r="BB252" s="104"/>
      <c r="BC252" s="104"/>
      <c r="BD252" s="104"/>
      <c r="BE252" s="104"/>
      <c r="BF252" s="104"/>
      <c r="BG252" s="104"/>
      <c r="BH252" s="104"/>
      <c r="BI252" s="104"/>
      <c r="BJ252" s="104"/>
      <c r="BK252" s="104"/>
      <c r="BL252" s="104"/>
      <c r="BM252" s="104"/>
      <c r="BN252" s="104"/>
      <c r="BO252" s="104"/>
      <c r="BP252" s="104"/>
      <c r="BQ252" s="104"/>
      <c r="BR252" s="104"/>
      <c r="BS252" s="104"/>
      <c r="BT252" s="104"/>
      <c r="BU252" s="104"/>
      <c r="BV252" s="104"/>
      <c r="BW252" s="104"/>
      <c r="BX252" s="104"/>
      <c r="BY252" s="104"/>
      <c r="BZ252" s="104"/>
      <c r="CA252" s="104"/>
      <c r="CB252" s="104"/>
      <c r="CC252" s="104"/>
      <c r="CD252" s="104"/>
      <c r="CE252" s="104"/>
      <c r="CF252" s="104"/>
      <c r="CG252" s="104"/>
      <c r="CH252" s="104"/>
      <c r="CI252" s="104"/>
      <c r="CJ252" s="104"/>
      <c r="CK252" s="104"/>
      <c r="CL252" s="104"/>
      <c r="CM252" s="104"/>
      <c r="CN252" s="104"/>
      <c r="CO252" s="104"/>
      <c r="CP252" s="104"/>
      <c r="CQ252" s="104"/>
      <c r="CR252" s="104"/>
      <c r="CS252" s="104"/>
      <c r="CT252" s="104"/>
      <c r="CU252" s="104"/>
      <c r="CV252" s="104"/>
      <c r="CW252" s="104"/>
      <c r="CX252" s="104"/>
      <c r="CY252" s="104"/>
      <c r="CZ252" s="104"/>
      <c r="DA252" s="104"/>
      <c r="DB252" s="104"/>
      <c r="DC252" s="104"/>
      <c r="DD252" s="104"/>
      <c r="DE252" s="104"/>
      <c r="DF252" s="104"/>
      <c r="DG252" s="104"/>
      <c r="DH252" s="104"/>
      <c r="DI252" s="104"/>
      <c r="DJ252" s="104"/>
      <c r="DK252" s="104"/>
      <c r="DL252" s="104"/>
      <c r="DM252" s="104"/>
      <c r="DN252" s="104"/>
      <c r="DO252" s="104"/>
      <c r="DP252" s="104"/>
      <c r="DQ252" s="104"/>
      <c r="DR252" s="104"/>
      <c r="DS252" s="104"/>
      <c r="DT252" s="104"/>
      <c r="DU252" s="104"/>
      <c r="DV252" s="104"/>
      <c r="DW252" s="104"/>
      <c r="DX252" s="104"/>
      <c r="DY252" s="104"/>
      <c r="DZ252" s="104"/>
      <c r="EA252" s="104"/>
      <c r="EB252" s="104"/>
      <c r="EC252" s="104"/>
      <c r="ED252" s="104"/>
      <c r="EE252" s="104"/>
      <c r="EF252" s="104"/>
      <c r="EG252" s="104"/>
      <c r="EH252" s="104"/>
      <c r="EI252" s="104"/>
      <c r="EJ252" s="104"/>
      <c r="EK252" s="104"/>
      <c r="EL252" s="104"/>
      <c r="EM252" s="104"/>
      <c r="EN252" s="104"/>
      <c r="EO252" s="104"/>
      <c r="EP252" s="104"/>
      <c r="EQ252" s="104"/>
      <c r="ER252" s="104"/>
      <c r="ES252" s="104"/>
      <c r="ET252" s="104"/>
      <c r="EU252" s="104"/>
      <c r="EV252" s="104"/>
      <c r="EW252" s="104"/>
      <c r="EX252" s="104"/>
      <c r="EY252" s="104"/>
      <c r="EZ252" s="104"/>
      <c r="FA252" s="104"/>
      <c r="FB252" s="104"/>
      <c r="FC252" s="104"/>
      <c r="FD252" s="104"/>
      <c r="FE252" s="104"/>
      <c r="FF252" s="104"/>
      <c r="FG252" s="104"/>
      <c r="FH252" s="104"/>
      <c r="FI252" s="104"/>
      <c r="FJ252" s="104"/>
      <c r="FK252" s="104"/>
      <c r="FL252" s="104"/>
      <c r="FM252" s="104"/>
      <c r="FN252" s="104"/>
      <c r="FO252" s="104"/>
      <c r="FP252" s="104"/>
      <c r="FQ252" s="104"/>
      <c r="FR252" s="104"/>
      <c r="FS252" s="104"/>
      <c r="FT252" s="104"/>
      <c r="FU252" s="104"/>
      <c r="FV252" s="104"/>
      <c r="FW252" s="104"/>
      <c r="FX252" s="104"/>
      <c r="FY252" s="104"/>
      <c r="FZ252" s="104"/>
      <c r="GA252" s="104"/>
      <c r="GB252" s="104"/>
      <c r="GC252" s="104"/>
      <c r="GD252" s="104"/>
      <c r="GE252" s="104"/>
    </row>
    <row r="253" spans="1:188" s="107" customFormat="1" ht="31.5" x14ac:dyDescent="0.25">
      <c r="A253" s="112" t="s">
        <v>312</v>
      </c>
      <c r="B253" s="113">
        <f t="shared" si="255"/>
        <v>15510</v>
      </c>
      <c r="C253" s="113">
        <f t="shared" si="255"/>
        <v>15510</v>
      </c>
      <c r="D253" s="113">
        <f t="shared" si="255"/>
        <v>0</v>
      </c>
      <c r="E253" s="113">
        <v>0</v>
      </c>
      <c r="F253" s="113">
        <v>0</v>
      </c>
      <c r="G253" s="113">
        <f t="shared" si="256"/>
        <v>0</v>
      </c>
      <c r="H253" s="113">
        <v>0</v>
      </c>
      <c r="I253" s="113">
        <v>0</v>
      </c>
      <c r="J253" s="113">
        <f t="shared" si="257"/>
        <v>0</v>
      </c>
      <c r="K253" s="113">
        <v>15510</v>
      </c>
      <c r="L253" s="113">
        <v>15510</v>
      </c>
      <c r="M253" s="113">
        <f t="shared" si="258"/>
        <v>0</v>
      </c>
      <c r="N253" s="113"/>
      <c r="O253" s="113"/>
      <c r="P253" s="113">
        <f t="shared" si="259"/>
        <v>0</v>
      </c>
      <c r="Q253" s="113"/>
      <c r="R253" s="113"/>
      <c r="S253" s="113">
        <f t="shared" si="260"/>
        <v>0</v>
      </c>
      <c r="T253" s="113"/>
      <c r="U253" s="113"/>
      <c r="V253" s="113">
        <f t="shared" si="261"/>
        <v>0</v>
      </c>
      <c r="W253" s="113"/>
      <c r="X253" s="113"/>
      <c r="Y253" s="113">
        <f t="shared" si="262"/>
        <v>0</v>
      </c>
      <c r="Z253" s="113"/>
      <c r="AA253" s="113"/>
      <c r="AB253" s="113">
        <f t="shared" si="263"/>
        <v>0</v>
      </c>
    </row>
    <row r="254" spans="1:188" s="107" customFormat="1" ht="78.75" x14ac:dyDescent="0.25">
      <c r="A254" s="112" t="s">
        <v>313</v>
      </c>
      <c r="B254" s="113">
        <f t="shared" si="255"/>
        <v>1009482</v>
      </c>
      <c r="C254" s="113">
        <f t="shared" si="255"/>
        <v>1009482</v>
      </c>
      <c r="D254" s="113">
        <f t="shared" si="255"/>
        <v>0</v>
      </c>
      <c r="E254" s="113"/>
      <c r="F254" s="113"/>
      <c r="G254" s="113">
        <f t="shared" si="256"/>
        <v>0</v>
      </c>
      <c r="H254" s="113"/>
      <c r="I254" s="113"/>
      <c r="J254" s="113">
        <f t="shared" si="257"/>
        <v>0</v>
      </c>
      <c r="K254" s="113"/>
      <c r="L254" s="113"/>
      <c r="M254" s="113">
        <f t="shared" si="258"/>
        <v>0</v>
      </c>
      <c r="N254" s="113">
        <v>1009482</v>
      </c>
      <c r="O254" s="113">
        <v>1009482</v>
      </c>
      <c r="P254" s="113">
        <f t="shared" si="259"/>
        <v>0</v>
      </c>
      <c r="Q254" s="113"/>
      <c r="R254" s="113"/>
      <c r="S254" s="113">
        <f t="shared" si="260"/>
        <v>0</v>
      </c>
      <c r="T254" s="113"/>
      <c r="U254" s="113"/>
      <c r="V254" s="113">
        <f t="shared" si="261"/>
        <v>0</v>
      </c>
      <c r="W254" s="113"/>
      <c r="X254" s="113"/>
      <c r="Y254" s="113">
        <f t="shared" si="262"/>
        <v>0</v>
      </c>
      <c r="Z254" s="113"/>
      <c r="AA254" s="113"/>
      <c r="AB254" s="113">
        <f t="shared" si="263"/>
        <v>0</v>
      </c>
      <c r="FL254" s="104"/>
      <c r="FM254" s="104"/>
      <c r="FN254" s="104"/>
      <c r="FO254" s="104"/>
      <c r="FP254" s="104"/>
      <c r="FQ254" s="104"/>
      <c r="FR254" s="104"/>
      <c r="FS254" s="104"/>
      <c r="FT254" s="104"/>
      <c r="FU254" s="104"/>
      <c r="FV254" s="104"/>
      <c r="FW254" s="104"/>
      <c r="FX254" s="104"/>
      <c r="FY254" s="104"/>
      <c r="FZ254" s="104"/>
      <c r="GA254" s="104"/>
      <c r="GB254" s="104"/>
      <c r="GC254" s="104"/>
      <c r="GD254" s="104"/>
      <c r="GE254" s="104"/>
    </row>
    <row r="255" spans="1:188" s="104" customFormat="1" x14ac:dyDescent="0.25">
      <c r="A255" s="105" t="s">
        <v>314</v>
      </c>
      <c r="B255" s="106">
        <f t="shared" si="255"/>
        <v>93490</v>
      </c>
      <c r="C255" s="106">
        <f t="shared" si="255"/>
        <v>93490</v>
      </c>
      <c r="D255" s="106">
        <f t="shared" si="255"/>
        <v>0</v>
      </c>
      <c r="E255" s="106">
        <f>SUM(E256,E260,E263)</f>
        <v>0</v>
      </c>
      <c r="F255" s="106">
        <f>SUM(F256,F260,F263)</f>
        <v>0</v>
      </c>
      <c r="G255" s="106">
        <f t="shared" si="256"/>
        <v>0</v>
      </c>
      <c r="H255" s="106">
        <f t="shared" ref="H255:I255" si="306">SUM(H256,H260,H263)</f>
        <v>0</v>
      </c>
      <c r="I255" s="106">
        <f t="shared" si="306"/>
        <v>0</v>
      </c>
      <c r="J255" s="106">
        <f t="shared" si="257"/>
        <v>0</v>
      </c>
      <c r="K255" s="106">
        <f t="shared" ref="K255:L255" si="307">SUM(K256,K260,K263)</f>
        <v>91020</v>
      </c>
      <c r="L255" s="106">
        <f t="shared" si="307"/>
        <v>91020</v>
      </c>
      <c r="M255" s="106">
        <f t="shared" si="258"/>
        <v>0</v>
      </c>
      <c r="N255" s="106">
        <f t="shared" ref="N255:O255" si="308">SUM(N256,N260,N263)</f>
        <v>0</v>
      </c>
      <c r="O255" s="106">
        <f t="shared" si="308"/>
        <v>0</v>
      </c>
      <c r="P255" s="106">
        <f t="shared" si="259"/>
        <v>0</v>
      </c>
      <c r="Q255" s="106">
        <f t="shared" ref="Q255:R255" si="309">SUM(Q256,Q260,Q263)</f>
        <v>2470</v>
      </c>
      <c r="R255" s="106">
        <f t="shared" si="309"/>
        <v>2470</v>
      </c>
      <c r="S255" s="106">
        <f t="shared" si="260"/>
        <v>0</v>
      </c>
      <c r="T255" s="106">
        <f t="shared" ref="T255:U255" si="310">SUM(T256,T260,T263)</f>
        <v>0</v>
      </c>
      <c r="U255" s="106">
        <f t="shared" si="310"/>
        <v>0</v>
      </c>
      <c r="V255" s="106">
        <f t="shared" si="261"/>
        <v>0</v>
      </c>
      <c r="W255" s="106">
        <f t="shared" ref="W255:X255" si="311">SUM(W256,W260,W263)</f>
        <v>0</v>
      </c>
      <c r="X255" s="106">
        <f t="shared" si="311"/>
        <v>0</v>
      </c>
      <c r="Y255" s="106">
        <f t="shared" si="262"/>
        <v>0</v>
      </c>
      <c r="Z255" s="106">
        <f t="shared" ref="Z255:AA255" si="312">SUM(Z256,Z260,Z263)</f>
        <v>0</v>
      </c>
      <c r="AA255" s="106">
        <f t="shared" si="312"/>
        <v>0</v>
      </c>
      <c r="AB255" s="106">
        <f t="shared" si="263"/>
        <v>0</v>
      </c>
      <c r="FL255" s="107"/>
      <c r="FM255" s="107"/>
      <c r="FN255" s="107"/>
      <c r="FO255" s="107"/>
      <c r="FP255" s="107"/>
      <c r="FQ255" s="107"/>
      <c r="FR255" s="107"/>
      <c r="FS255" s="107"/>
      <c r="FT255" s="107"/>
      <c r="FU255" s="107"/>
      <c r="FV255" s="107"/>
      <c r="FW255" s="107"/>
      <c r="FX255" s="107"/>
      <c r="FY255" s="107"/>
      <c r="FZ255" s="107"/>
      <c r="GA255" s="107"/>
      <c r="GB255" s="107"/>
      <c r="GC255" s="107"/>
      <c r="GD255" s="107"/>
      <c r="GE255" s="107"/>
    </row>
    <row r="256" spans="1:188" s="107" customFormat="1" x14ac:dyDescent="0.25">
      <c r="A256" s="105" t="s">
        <v>107</v>
      </c>
      <c r="B256" s="106">
        <f t="shared" si="255"/>
        <v>67020</v>
      </c>
      <c r="C256" s="106">
        <f t="shared" si="255"/>
        <v>67020</v>
      </c>
      <c r="D256" s="106">
        <f t="shared" si="255"/>
        <v>0</v>
      </c>
      <c r="E256" s="106">
        <f t="shared" ref="E256:AA256" si="313">SUM(E257)</f>
        <v>0</v>
      </c>
      <c r="F256" s="106">
        <f t="shared" si="313"/>
        <v>0</v>
      </c>
      <c r="G256" s="106">
        <f t="shared" si="256"/>
        <v>0</v>
      </c>
      <c r="H256" s="106">
        <f t="shared" si="313"/>
        <v>0</v>
      </c>
      <c r="I256" s="106">
        <f t="shared" si="313"/>
        <v>0</v>
      </c>
      <c r="J256" s="106">
        <f t="shared" si="257"/>
        <v>0</v>
      </c>
      <c r="K256" s="106">
        <f t="shared" si="313"/>
        <v>67020</v>
      </c>
      <c r="L256" s="106">
        <f t="shared" si="313"/>
        <v>67020</v>
      </c>
      <c r="M256" s="106">
        <f t="shared" si="258"/>
        <v>0</v>
      </c>
      <c r="N256" s="106">
        <f t="shared" si="313"/>
        <v>0</v>
      </c>
      <c r="O256" s="106">
        <f t="shared" si="313"/>
        <v>0</v>
      </c>
      <c r="P256" s="106">
        <f t="shared" si="259"/>
        <v>0</v>
      </c>
      <c r="Q256" s="106">
        <f t="shared" si="313"/>
        <v>0</v>
      </c>
      <c r="R256" s="106">
        <f t="shared" si="313"/>
        <v>0</v>
      </c>
      <c r="S256" s="106">
        <f t="shared" si="260"/>
        <v>0</v>
      </c>
      <c r="T256" s="106">
        <f t="shared" si="313"/>
        <v>0</v>
      </c>
      <c r="U256" s="106">
        <f t="shared" si="313"/>
        <v>0</v>
      </c>
      <c r="V256" s="106">
        <f t="shared" si="261"/>
        <v>0</v>
      </c>
      <c r="W256" s="106">
        <f t="shared" si="313"/>
        <v>0</v>
      </c>
      <c r="X256" s="106">
        <f t="shared" si="313"/>
        <v>0</v>
      </c>
      <c r="Y256" s="106">
        <f t="shared" si="262"/>
        <v>0</v>
      </c>
      <c r="Z256" s="106">
        <f t="shared" si="313"/>
        <v>0</v>
      </c>
      <c r="AA256" s="106">
        <f t="shared" si="313"/>
        <v>0</v>
      </c>
      <c r="AB256" s="106">
        <f t="shared" si="263"/>
        <v>0</v>
      </c>
    </row>
    <row r="257" spans="1:188" s="107" customFormat="1" ht="31.5" x14ac:dyDescent="0.25">
      <c r="A257" s="105" t="s">
        <v>315</v>
      </c>
      <c r="B257" s="106">
        <f t="shared" si="255"/>
        <v>67020</v>
      </c>
      <c r="C257" s="106">
        <f t="shared" si="255"/>
        <v>67020</v>
      </c>
      <c r="D257" s="106">
        <f t="shared" si="255"/>
        <v>0</v>
      </c>
      <c r="E257" s="106">
        <f>SUM(E258:E259)</f>
        <v>0</v>
      </c>
      <c r="F257" s="106">
        <f>SUM(F258:F259)</f>
        <v>0</v>
      </c>
      <c r="G257" s="106">
        <f t="shared" si="256"/>
        <v>0</v>
      </c>
      <c r="H257" s="106">
        <f t="shared" ref="H257:I257" si="314">SUM(H258:H259)</f>
        <v>0</v>
      </c>
      <c r="I257" s="106">
        <f t="shared" si="314"/>
        <v>0</v>
      </c>
      <c r="J257" s="106">
        <f t="shared" si="257"/>
        <v>0</v>
      </c>
      <c r="K257" s="106">
        <f t="shared" ref="K257:L257" si="315">SUM(K258:K259)</f>
        <v>67020</v>
      </c>
      <c r="L257" s="106">
        <f t="shared" si="315"/>
        <v>67020</v>
      </c>
      <c r="M257" s="106">
        <f t="shared" si="258"/>
        <v>0</v>
      </c>
      <c r="N257" s="106">
        <f t="shared" ref="N257:O257" si="316">SUM(N258:N259)</f>
        <v>0</v>
      </c>
      <c r="O257" s="106">
        <f t="shared" si="316"/>
        <v>0</v>
      </c>
      <c r="P257" s="106">
        <f t="shared" si="259"/>
        <v>0</v>
      </c>
      <c r="Q257" s="106">
        <f t="shared" ref="Q257:R257" si="317">SUM(Q258:Q259)</f>
        <v>0</v>
      </c>
      <c r="R257" s="106">
        <f t="shared" si="317"/>
        <v>0</v>
      </c>
      <c r="S257" s="106">
        <f t="shared" si="260"/>
        <v>0</v>
      </c>
      <c r="T257" s="106">
        <f t="shared" ref="T257:U257" si="318">SUM(T258:T259)</f>
        <v>0</v>
      </c>
      <c r="U257" s="106">
        <f t="shared" si="318"/>
        <v>0</v>
      </c>
      <c r="V257" s="106">
        <f t="shared" si="261"/>
        <v>0</v>
      </c>
      <c r="W257" s="106">
        <f t="shared" ref="W257:X257" si="319">SUM(W258:W259)</f>
        <v>0</v>
      </c>
      <c r="X257" s="106">
        <f t="shared" si="319"/>
        <v>0</v>
      </c>
      <c r="Y257" s="106">
        <f t="shared" si="262"/>
        <v>0</v>
      </c>
      <c r="Z257" s="106">
        <f t="shared" ref="Z257:AA257" si="320">SUM(Z258:Z259)</f>
        <v>0</v>
      </c>
      <c r="AA257" s="106">
        <f t="shared" si="320"/>
        <v>0</v>
      </c>
      <c r="AB257" s="106">
        <f t="shared" si="263"/>
        <v>0</v>
      </c>
    </row>
    <row r="258" spans="1:188" s="107" customFormat="1" ht="31.5" x14ac:dyDescent="0.25">
      <c r="A258" s="119" t="s">
        <v>316</v>
      </c>
      <c r="B258" s="110">
        <f t="shared" si="255"/>
        <v>19020</v>
      </c>
      <c r="C258" s="110">
        <f t="shared" si="255"/>
        <v>19020</v>
      </c>
      <c r="D258" s="110">
        <f t="shared" si="255"/>
        <v>0</v>
      </c>
      <c r="E258" s="110"/>
      <c r="F258" s="110"/>
      <c r="G258" s="110">
        <f t="shared" si="256"/>
        <v>0</v>
      </c>
      <c r="H258" s="110"/>
      <c r="I258" s="110"/>
      <c r="J258" s="110">
        <f t="shared" si="257"/>
        <v>0</v>
      </c>
      <c r="K258" s="110">
        <v>19020</v>
      </c>
      <c r="L258" s="110">
        <v>19020</v>
      </c>
      <c r="M258" s="110">
        <f t="shared" si="258"/>
        <v>0</v>
      </c>
      <c r="N258" s="110"/>
      <c r="O258" s="110"/>
      <c r="P258" s="110">
        <f t="shared" si="259"/>
        <v>0</v>
      </c>
      <c r="Q258" s="110"/>
      <c r="R258" s="110"/>
      <c r="S258" s="110">
        <f t="shared" si="260"/>
        <v>0</v>
      </c>
      <c r="T258" s="110"/>
      <c r="U258" s="110"/>
      <c r="V258" s="110">
        <f t="shared" si="261"/>
        <v>0</v>
      </c>
      <c r="W258" s="110"/>
      <c r="X258" s="110"/>
      <c r="Y258" s="110">
        <f t="shared" si="262"/>
        <v>0</v>
      </c>
      <c r="Z258" s="110">
        <v>0</v>
      </c>
      <c r="AA258" s="110">
        <v>0</v>
      </c>
      <c r="AB258" s="110">
        <f t="shared" si="263"/>
        <v>0</v>
      </c>
    </row>
    <row r="259" spans="1:188" s="107" customFormat="1" ht="31.5" x14ac:dyDescent="0.25">
      <c r="A259" s="119" t="s">
        <v>317</v>
      </c>
      <c r="B259" s="110">
        <f t="shared" si="255"/>
        <v>48000</v>
      </c>
      <c r="C259" s="110">
        <f t="shared" si="255"/>
        <v>48000</v>
      </c>
      <c r="D259" s="110">
        <f t="shared" si="255"/>
        <v>0</v>
      </c>
      <c r="E259" s="110"/>
      <c r="F259" s="110"/>
      <c r="G259" s="110">
        <f t="shared" si="256"/>
        <v>0</v>
      </c>
      <c r="H259" s="110"/>
      <c r="I259" s="110"/>
      <c r="J259" s="110">
        <f t="shared" si="257"/>
        <v>0</v>
      </c>
      <c r="K259" s="110">
        <v>48000</v>
      </c>
      <c r="L259" s="110">
        <v>48000</v>
      </c>
      <c r="M259" s="110">
        <f t="shared" si="258"/>
        <v>0</v>
      </c>
      <c r="N259" s="110"/>
      <c r="O259" s="110"/>
      <c r="P259" s="110">
        <f t="shared" si="259"/>
        <v>0</v>
      </c>
      <c r="Q259" s="110"/>
      <c r="R259" s="110"/>
      <c r="S259" s="110">
        <f t="shared" si="260"/>
        <v>0</v>
      </c>
      <c r="T259" s="110"/>
      <c r="U259" s="110"/>
      <c r="V259" s="110">
        <f t="shared" si="261"/>
        <v>0</v>
      </c>
      <c r="W259" s="110"/>
      <c r="X259" s="110"/>
      <c r="Y259" s="110">
        <f t="shared" si="262"/>
        <v>0</v>
      </c>
      <c r="Z259" s="110">
        <v>0</v>
      </c>
      <c r="AA259" s="110">
        <v>0</v>
      </c>
      <c r="AB259" s="110">
        <f t="shared" si="263"/>
        <v>0</v>
      </c>
    </row>
    <row r="260" spans="1:188" s="107" customFormat="1" ht="31.5" x14ac:dyDescent="0.25">
      <c r="A260" s="105" t="s">
        <v>160</v>
      </c>
      <c r="B260" s="106">
        <f t="shared" si="255"/>
        <v>2470</v>
      </c>
      <c r="C260" s="106">
        <f t="shared" si="255"/>
        <v>2470</v>
      </c>
      <c r="D260" s="106">
        <f t="shared" si="255"/>
        <v>0</v>
      </c>
      <c r="E260" s="106">
        <f>SUM(E261)</f>
        <v>0</v>
      </c>
      <c r="F260" s="106">
        <f>SUM(F261)</f>
        <v>0</v>
      </c>
      <c r="G260" s="106">
        <f t="shared" si="256"/>
        <v>0</v>
      </c>
      <c r="H260" s="106">
        <f>SUM(H261)</f>
        <v>0</v>
      </c>
      <c r="I260" s="106">
        <f>SUM(I261)</f>
        <v>0</v>
      </c>
      <c r="J260" s="106">
        <f t="shared" si="257"/>
        <v>0</v>
      </c>
      <c r="K260" s="106">
        <v>0</v>
      </c>
      <c r="L260" s="106">
        <v>0</v>
      </c>
      <c r="M260" s="106">
        <f t="shared" si="258"/>
        <v>0</v>
      </c>
      <c r="N260" s="106">
        <f t="shared" ref="N260:AA260" si="321">SUM(N261)</f>
        <v>0</v>
      </c>
      <c r="O260" s="106">
        <f t="shared" si="321"/>
        <v>0</v>
      </c>
      <c r="P260" s="106">
        <f t="shared" si="259"/>
        <v>0</v>
      </c>
      <c r="Q260" s="106">
        <f t="shared" si="321"/>
        <v>2470</v>
      </c>
      <c r="R260" s="106">
        <f t="shared" si="321"/>
        <v>2470</v>
      </c>
      <c r="S260" s="106">
        <f t="shared" si="260"/>
        <v>0</v>
      </c>
      <c r="T260" s="106">
        <f t="shared" si="321"/>
        <v>0</v>
      </c>
      <c r="U260" s="106">
        <f t="shared" si="321"/>
        <v>0</v>
      </c>
      <c r="V260" s="106">
        <f t="shared" si="261"/>
        <v>0</v>
      </c>
      <c r="W260" s="106">
        <f t="shared" si="321"/>
        <v>0</v>
      </c>
      <c r="X260" s="106">
        <f t="shared" si="321"/>
        <v>0</v>
      </c>
      <c r="Y260" s="106">
        <f t="shared" si="262"/>
        <v>0</v>
      </c>
      <c r="Z260" s="106">
        <f t="shared" si="321"/>
        <v>0</v>
      </c>
      <c r="AA260" s="106">
        <f t="shared" si="321"/>
        <v>0</v>
      </c>
      <c r="AB260" s="106">
        <f t="shared" si="263"/>
        <v>0</v>
      </c>
      <c r="AC260" s="104"/>
      <c r="AD260" s="104"/>
      <c r="AE260" s="104"/>
      <c r="AF260" s="104"/>
      <c r="AG260" s="104"/>
      <c r="AH260" s="104"/>
      <c r="AI260" s="104"/>
      <c r="AJ260" s="104"/>
      <c r="AK260" s="104"/>
      <c r="AL260" s="104"/>
      <c r="AM260" s="104"/>
      <c r="AN260" s="104"/>
      <c r="AO260" s="104"/>
      <c r="AP260" s="104"/>
      <c r="AQ260" s="104"/>
      <c r="AR260" s="104"/>
      <c r="AS260" s="104"/>
      <c r="AT260" s="104"/>
      <c r="AU260" s="104"/>
      <c r="AV260" s="104"/>
      <c r="AW260" s="104"/>
      <c r="AX260" s="104"/>
      <c r="AY260" s="104"/>
      <c r="AZ260" s="104"/>
      <c r="BA260" s="104"/>
      <c r="BB260" s="104"/>
      <c r="BC260" s="104"/>
      <c r="BD260" s="104"/>
      <c r="BE260" s="104"/>
      <c r="BF260" s="104"/>
      <c r="BG260" s="104"/>
      <c r="BH260" s="104"/>
      <c r="BI260" s="104"/>
      <c r="BJ260" s="104"/>
      <c r="BK260" s="104"/>
      <c r="BL260" s="104"/>
      <c r="BM260" s="104"/>
      <c r="BN260" s="104"/>
      <c r="BO260" s="104"/>
      <c r="BP260" s="104"/>
      <c r="BQ260" s="104"/>
      <c r="BR260" s="104"/>
      <c r="BS260" s="104"/>
      <c r="BT260" s="104"/>
      <c r="BU260" s="104"/>
      <c r="BV260" s="104"/>
      <c r="BW260" s="104"/>
      <c r="BX260" s="104"/>
      <c r="BY260" s="104"/>
      <c r="BZ260" s="104"/>
      <c r="CA260" s="104"/>
      <c r="CB260" s="104"/>
      <c r="CC260" s="104"/>
      <c r="CD260" s="104"/>
      <c r="CE260" s="104"/>
      <c r="CF260" s="104"/>
      <c r="CG260" s="104"/>
      <c r="CH260" s="104"/>
      <c r="CI260" s="104"/>
      <c r="CJ260" s="104"/>
      <c r="CK260" s="104"/>
      <c r="CL260" s="104"/>
      <c r="CM260" s="104"/>
      <c r="CN260" s="104"/>
      <c r="CO260" s="104"/>
      <c r="CP260" s="104"/>
      <c r="CQ260" s="104"/>
      <c r="CR260" s="104"/>
      <c r="CS260" s="104"/>
      <c r="CT260" s="104"/>
      <c r="CU260" s="104"/>
      <c r="CV260" s="104"/>
      <c r="CW260" s="104"/>
      <c r="CX260" s="104"/>
      <c r="CY260" s="104"/>
      <c r="CZ260" s="104"/>
      <c r="DA260" s="104"/>
      <c r="DB260" s="104"/>
      <c r="DC260" s="104"/>
      <c r="DD260" s="104"/>
      <c r="DE260" s="104"/>
      <c r="DF260" s="104"/>
      <c r="DG260" s="104"/>
      <c r="DH260" s="104"/>
      <c r="DI260" s="104"/>
      <c r="DJ260" s="104"/>
      <c r="DK260" s="104"/>
      <c r="DL260" s="104"/>
      <c r="DM260" s="104"/>
      <c r="DN260" s="104"/>
      <c r="DO260" s="104"/>
      <c r="DP260" s="104"/>
      <c r="DQ260" s="104"/>
      <c r="DR260" s="104"/>
      <c r="DS260" s="104"/>
      <c r="DT260" s="104"/>
      <c r="DU260" s="104"/>
      <c r="DV260" s="104"/>
      <c r="DW260" s="104"/>
      <c r="DX260" s="104"/>
      <c r="DY260" s="104"/>
      <c r="DZ260" s="104"/>
      <c r="EA260" s="104"/>
      <c r="EB260" s="104"/>
      <c r="EC260" s="104"/>
      <c r="ED260" s="104"/>
      <c r="EE260" s="104"/>
      <c r="EF260" s="104"/>
      <c r="EG260" s="104"/>
      <c r="EH260" s="104"/>
      <c r="EI260" s="104"/>
      <c r="EJ260" s="104"/>
      <c r="EK260" s="104"/>
      <c r="EL260" s="104"/>
      <c r="EM260" s="104"/>
      <c r="EN260" s="104"/>
      <c r="EO260" s="104"/>
      <c r="EP260" s="104"/>
      <c r="EQ260" s="104"/>
      <c r="ER260" s="104"/>
      <c r="ES260" s="104"/>
      <c r="ET260" s="104"/>
      <c r="EU260" s="104"/>
      <c r="EV260" s="104"/>
      <c r="EW260" s="104"/>
      <c r="EX260" s="104"/>
      <c r="EY260" s="104"/>
      <c r="EZ260" s="104"/>
      <c r="FA260" s="104"/>
      <c r="FB260" s="104"/>
      <c r="FC260" s="104"/>
      <c r="FD260" s="104"/>
      <c r="FE260" s="104"/>
      <c r="FF260" s="104"/>
      <c r="FG260" s="104"/>
      <c r="FH260" s="104"/>
      <c r="FI260" s="104"/>
      <c r="FJ260" s="104"/>
      <c r="FK260" s="104"/>
      <c r="FL260" s="104"/>
      <c r="FM260" s="104"/>
      <c r="FN260" s="104"/>
      <c r="FO260" s="104"/>
      <c r="FP260" s="104"/>
      <c r="FQ260" s="104"/>
      <c r="FR260" s="104"/>
      <c r="FS260" s="104"/>
      <c r="FT260" s="104"/>
      <c r="FU260" s="104"/>
      <c r="FV260" s="104"/>
      <c r="FW260" s="104"/>
      <c r="FX260" s="104"/>
      <c r="FY260" s="104"/>
      <c r="FZ260" s="104"/>
      <c r="GA260" s="104"/>
      <c r="GB260" s="104"/>
      <c r="GC260" s="104"/>
      <c r="GD260" s="104"/>
      <c r="GE260" s="104"/>
    </row>
    <row r="261" spans="1:188" s="107" customFormat="1" ht="31.5" x14ac:dyDescent="0.25">
      <c r="A261" s="105" t="s">
        <v>315</v>
      </c>
      <c r="B261" s="106">
        <f t="shared" si="255"/>
        <v>2470</v>
      </c>
      <c r="C261" s="106">
        <f t="shared" si="255"/>
        <v>2470</v>
      </c>
      <c r="D261" s="106">
        <f t="shared" si="255"/>
        <v>0</v>
      </c>
      <c r="E261" s="106">
        <f t="shared" ref="E261:AA261" si="322">SUM(E262:E262)</f>
        <v>0</v>
      </c>
      <c r="F261" s="106">
        <f t="shared" si="322"/>
        <v>0</v>
      </c>
      <c r="G261" s="106">
        <f t="shared" si="256"/>
        <v>0</v>
      </c>
      <c r="H261" s="106">
        <f t="shared" si="322"/>
        <v>0</v>
      </c>
      <c r="I261" s="106">
        <f t="shared" si="322"/>
        <v>0</v>
      </c>
      <c r="J261" s="106">
        <f t="shared" si="257"/>
        <v>0</v>
      </c>
      <c r="K261" s="106">
        <f t="shared" si="322"/>
        <v>0</v>
      </c>
      <c r="L261" s="106">
        <f t="shared" si="322"/>
        <v>0</v>
      </c>
      <c r="M261" s="106">
        <f t="shared" si="258"/>
        <v>0</v>
      </c>
      <c r="N261" s="106">
        <f t="shared" si="322"/>
        <v>0</v>
      </c>
      <c r="O261" s="106">
        <f t="shared" si="322"/>
        <v>0</v>
      </c>
      <c r="P261" s="106">
        <f t="shared" si="259"/>
        <v>0</v>
      </c>
      <c r="Q261" s="106">
        <f t="shared" si="322"/>
        <v>2470</v>
      </c>
      <c r="R261" s="106">
        <f t="shared" si="322"/>
        <v>2470</v>
      </c>
      <c r="S261" s="106">
        <f t="shared" si="260"/>
        <v>0</v>
      </c>
      <c r="T261" s="106">
        <f t="shared" si="322"/>
        <v>0</v>
      </c>
      <c r="U261" s="106">
        <f t="shared" si="322"/>
        <v>0</v>
      </c>
      <c r="V261" s="106">
        <f t="shared" si="261"/>
        <v>0</v>
      </c>
      <c r="W261" s="106">
        <f t="shared" si="322"/>
        <v>0</v>
      </c>
      <c r="X261" s="106">
        <f t="shared" si="322"/>
        <v>0</v>
      </c>
      <c r="Y261" s="106">
        <f t="shared" si="262"/>
        <v>0</v>
      </c>
      <c r="Z261" s="106">
        <f t="shared" si="322"/>
        <v>0</v>
      </c>
      <c r="AA261" s="106">
        <f t="shared" si="322"/>
        <v>0</v>
      </c>
      <c r="AB261" s="106">
        <f t="shared" si="263"/>
        <v>0</v>
      </c>
    </row>
    <row r="262" spans="1:188" s="107" customFormat="1" ht="31.5" x14ac:dyDescent="0.25">
      <c r="A262" s="109" t="s">
        <v>318</v>
      </c>
      <c r="B262" s="113">
        <f t="shared" si="255"/>
        <v>2470</v>
      </c>
      <c r="C262" s="113">
        <f t="shared" si="255"/>
        <v>2470</v>
      </c>
      <c r="D262" s="113">
        <f t="shared" si="255"/>
        <v>0</v>
      </c>
      <c r="E262" s="113"/>
      <c r="F262" s="113"/>
      <c r="G262" s="113">
        <f t="shared" si="256"/>
        <v>0</v>
      </c>
      <c r="H262" s="113"/>
      <c r="I262" s="113"/>
      <c r="J262" s="113">
        <f t="shared" si="257"/>
        <v>0</v>
      </c>
      <c r="K262" s="113"/>
      <c r="L262" s="113"/>
      <c r="M262" s="113">
        <f t="shared" si="258"/>
        <v>0</v>
      </c>
      <c r="N262" s="113"/>
      <c r="O262" s="113"/>
      <c r="P262" s="113">
        <f t="shared" si="259"/>
        <v>0</v>
      </c>
      <c r="Q262" s="113">
        <v>2470</v>
      </c>
      <c r="R262" s="113">
        <v>2470</v>
      </c>
      <c r="S262" s="113">
        <f t="shared" si="260"/>
        <v>0</v>
      </c>
      <c r="T262" s="113"/>
      <c r="U262" s="113"/>
      <c r="V262" s="113">
        <f t="shared" si="261"/>
        <v>0</v>
      </c>
      <c r="W262" s="113"/>
      <c r="X262" s="113"/>
      <c r="Y262" s="113">
        <f t="shared" si="262"/>
        <v>0</v>
      </c>
      <c r="Z262" s="113"/>
      <c r="AA262" s="113"/>
      <c r="AB262" s="113">
        <f t="shared" si="263"/>
        <v>0</v>
      </c>
    </row>
    <row r="263" spans="1:188" s="107" customFormat="1" x14ac:dyDescent="0.25">
      <c r="A263" s="105" t="s">
        <v>170</v>
      </c>
      <c r="B263" s="106">
        <f t="shared" si="255"/>
        <v>24000</v>
      </c>
      <c r="C263" s="106">
        <f t="shared" si="255"/>
        <v>24000</v>
      </c>
      <c r="D263" s="106">
        <f t="shared" si="255"/>
        <v>0</v>
      </c>
      <c r="E263" s="106">
        <f>SUM(E264)</f>
        <v>0</v>
      </c>
      <c r="F263" s="106">
        <f>SUM(F264)</f>
        <v>0</v>
      </c>
      <c r="G263" s="106">
        <f t="shared" si="256"/>
        <v>0</v>
      </c>
      <c r="H263" s="106">
        <f t="shared" ref="H263:I263" si="323">SUM(H264)</f>
        <v>0</v>
      </c>
      <c r="I263" s="106">
        <f t="shared" si="323"/>
        <v>0</v>
      </c>
      <c r="J263" s="106">
        <f t="shared" si="257"/>
        <v>0</v>
      </c>
      <c r="K263" s="106">
        <f t="shared" ref="K263:L263" si="324">SUM(K264)</f>
        <v>24000</v>
      </c>
      <c r="L263" s="106">
        <f t="shared" si="324"/>
        <v>24000</v>
      </c>
      <c r="M263" s="106">
        <f t="shared" si="258"/>
        <v>0</v>
      </c>
      <c r="N263" s="106">
        <f t="shared" ref="N263:O263" si="325">SUM(N264)</f>
        <v>0</v>
      </c>
      <c r="O263" s="106">
        <f t="shared" si="325"/>
        <v>0</v>
      </c>
      <c r="P263" s="106">
        <f t="shared" si="259"/>
        <v>0</v>
      </c>
      <c r="Q263" s="106">
        <f t="shared" ref="Q263:R263" si="326">SUM(Q264)</f>
        <v>0</v>
      </c>
      <c r="R263" s="106">
        <f t="shared" si="326"/>
        <v>0</v>
      </c>
      <c r="S263" s="106">
        <f t="shared" si="260"/>
        <v>0</v>
      </c>
      <c r="T263" s="106">
        <f t="shared" ref="T263:U263" si="327">SUM(T264)</f>
        <v>0</v>
      </c>
      <c r="U263" s="106">
        <f t="shared" si="327"/>
        <v>0</v>
      </c>
      <c r="V263" s="106">
        <f t="shared" si="261"/>
        <v>0</v>
      </c>
      <c r="W263" s="106">
        <f t="shared" ref="W263:X263" si="328">SUM(W264)</f>
        <v>0</v>
      </c>
      <c r="X263" s="106">
        <f t="shared" si="328"/>
        <v>0</v>
      </c>
      <c r="Y263" s="106">
        <f t="shared" si="262"/>
        <v>0</v>
      </c>
      <c r="Z263" s="106">
        <f t="shared" ref="Z263:AA263" si="329">SUM(Z264)</f>
        <v>0</v>
      </c>
      <c r="AA263" s="106">
        <f t="shared" si="329"/>
        <v>0</v>
      </c>
      <c r="AB263" s="106">
        <f t="shared" si="263"/>
        <v>0</v>
      </c>
      <c r="AC263" s="104"/>
      <c r="AD263" s="104"/>
      <c r="AE263" s="104"/>
      <c r="AF263" s="104"/>
      <c r="AG263" s="104"/>
      <c r="AH263" s="104"/>
      <c r="AI263" s="104"/>
      <c r="AJ263" s="104"/>
      <c r="AK263" s="104"/>
      <c r="AL263" s="104"/>
      <c r="AM263" s="104"/>
      <c r="AN263" s="104"/>
      <c r="AO263" s="104"/>
      <c r="AP263" s="104"/>
      <c r="AQ263" s="104"/>
      <c r="AR263" s="104"/>
      <c r="AS263" s="104"/>
      <c r="AT263" s="104"/>
      <c r="AU263" s="104"/>
      <c r="AV263" s="104"/>
      <c r="AW263" s="104"/>
      <c r="AX263" s="104"/>
      <c r="AY263" s="104"/>
      <c r="AZ263" s="104"/>
      <c r="BA263" s="104"/>
      <c r="BB263" s="104"/>
      <c r="BC263" s="104"/>
      <c r="BD263" s="104"/>
      <c r="BE263" s="104"/>
      <c r="BF263" s="104"/>
      <c r="BG263" s="104"/>
      <c r="BH263" s="104"/>
      <c r="BI263" s="104"/>
      <c r="BJ263" s="104"/>
      <c r="BK263" s="104"/>
      <c r="BL263" s="104"/>
      <c r="BM263" s="104"/>
      <c r="BN263" s="104"/>
      <c r="BO263" s="104"/>
      <c r="BP263" s="104"/>
      <c r="BQ263" s="104"/>
      <c r="BR263" s="104"/>
      <c r="BS263" s="104"/>
      <c r="BT263" s="104"/>
      <c r="BU263" s="104"/>
      <c r="BV263" s="104"/>
      <c r="BW263" s="104"/>
      <c r="BX263" s="104"/>
      <c r="BY263" s="104"/>
      <c r="BZ263" s="104"/>
      <c r="CA263" s="104"/>
      <c r="CB263" s="104"/>
      <c r="CC263" s="104"/>
      <c r="CD263" s="104"/>
      <c r="CE263" s="104"/>
      <c r="CF263" s="104"/>
      <c r="CG263" s="104"/>
      <c r="CH263" s="104"/>
      <c r="CI263" s="104"/>
      <c r="CJ263" s="104"/>
      <c r="CK263" s="104"/>
      <c r="CL263" s="104"/>
      <c r="CM263" s="104"/>
      <c r="CN263" s="104"/>
      <c r="CO263" s="104"/>
      <c r="CP263" s="104"/>
      <c r="CQ263" s="104"/>
      <c r="CR263" s="104"/>
      <c r="CS263" s="104"/>
      <c r="CT263" s="104"/>
      <c r="CU263" s="104"/>
      <c r="CV263" s="104"/>
      <c r="CW263" s="104"/>
      <c r="CX263" s="104"/>
      <c r="CY263" s="104"/>
      <c r="CZ263" s="104"/>
      <c r="DA263" s="104"/>
      <c r="DB263" s="104"/>
      <c r="DC263" s="104"/>
      <c r="DD263" s="104"/>
      <c r="DE263" s="104"/>
      <c r="DF263" s="104"/>
      <c r="DG263" s="104"/>
      <c r="DH263" s="104"/>
      <c r="DI263" s="104"/>
      <c r="DJ263" s="104"/>
      <c r="DK263" s="104"/>
      <c r="DL263" s="104"/>
      <c r="DM263" s="104"/>
      <c r="DN263" s="104"/>
      <c r="DO263" s="104"/>
      <c r="DP263" s="104"/>
      <c r="DQ263" s="104"/>
      <c r="DR263" s="104"/>
      <c r="DS263" s="104"/>
      <c r="DT263" s="104"/>
      <c r="DU263" s="104"/>
      <c r="DV263" s="104"/>
      <c r="DW263" s="104"/>
      <c r="DX263" s="104"/>
      <c r="DY263" s="104"/>
      <c r="DZ263" s="104"/>
      <c r="EA263" s="104"/>
      <c r="EB263" s="104"/>
      <c r="EC263" s="104"/>
      <c r="ED263" s="104"/>
      <c r="EE263" s="104"/>
      <c r="EF263" s="104"/>
      <c r="EG263" s="104"/>
      <c r="EH263" s="104"/>
      <c r="EI263" s="104"/>
      <c r="EJ263" s="104"/>
      <c r="EK263" s="104"/>
      <c r="EL263" s="104"/>
      <c r="EM263" s="104"/>
      <c r="EN263" s="104"/>
      <c r="EO263" s="104"/>
      <c r="EP263" s="104"/>
      <c r="EQ263" s="104"/>
      <c r="ER263" s="104"/>
      <c r="ES263" s="104"/>
      <c r="ET263" s="104"/>
      <c r="EU263" s="104"/>
      <c r="EV263" s="104"/>
      <c r="EW263" s="104"/>
      <c r="EX263" s="104"/>
      <c r="EY263" s="104"/>
      <c r="EZ263" s="104"/>
      <c r="FA263" s="104"/>
      <c r="FB263" s="104"/>
      <c r="FC263" s="104"/>
      <c r="FD263" s="104"/>
      <c r="FE263" s="104"/>
      <c r="FF263" s="104"/>
      <c r="FG263" s="104"/>
      <c r="FH263" s="104"/>
      <c r="FI263" s="104"/>
      <c r="FJ263" s="104"/>
      <c r="FK263" s="104"/>
      <c r="FL263" s="104"/>
      <c r="FM263" s="104"/>
      <c r="FN263" s="104"/>
      <c r="FO263" s="104"/>
      <c r="FP263" s="104"/>
      <c r="FQ263" s="104"/>
      <c r="FR263" s="104"/>
      <c r="FS263" s="104"/>
      <c r="FT263" s="104"/>
      <c r="FU263" s="104"/>
      <c r="FV263" s="104"/>
      <c r="FW263" s="104"/>
      <c r="FX263" s="104"/>
      <c r="FY263" s="104"/>
      <c r="FZ263" s="104"/>
      <c r="GA263" s="104"/>
      <c r="GB263" s="104"/>
      <c r="GC263" s="104"/>
      <c r="GD263" s="104"/>
      <c r="GE263" s="104"/>
    </row>
    <row r="264" spans="1:188" s="107" customFormat="1" ht="31.5" x14ac:dyDescent="0.25">
      <c r="A264" s="105" t="s">
        <v>315</v>
      </c>
      <c r="B264" s="106">
        <f t="shared" si="255"/>
        <v>24000</v>
      </c>
      <c r="C264" s="106">
        <f t="shared" si="255"/>
        <v>24000</v>
      </c>
      <c r="D264" s="106">
        <f t="shared" si="255"/>
        <v>0</v>
      </c>
      <c r="E264" s="106">
        <f t="shared" ref="E264:AA264" si="330">SUM(E265:E265)</f>
        <v>0</v>
      </c>
      <c r="F264" s="106">
        <f t="shared" si="330"/>
        <v>0</v>
      </c>
      <c r="G264" s="106">
        <f t="shared" si="256"/>
        <v>0</v>
      </c>
      <c r="H264" s="106">
        <f t="shared" si="330"/>
        <v>0</v>
      </c>
      <c r="I264" s="106">
        <f t="shared" si="330"/>
        <v>0</v>
      </c>
      <c r="J264" s="106">
        <f t="shared" si="257"/>
        <v>0</v>
      </c>
      <c r="K264" s="106">
        <f t="shared" si="330"/>
        <v>24000</v>
      </c>
      <c r="L264" s="106">
        <f t="shared" si="330"/>
        <v>24000</v>
      </c>
      <c r="M264" s="106">
        <f t="shared" si="258"/>
        <v>0</v>
      </c>
      <c r="N264" s="106">
        <f t="shared" si="330"/>
        <v>0</v>
      </c>
      <c r="O264" s="106">
        <f t="shared" si="330"/>
        <v>0</v>
      </c>
      <c r="P264" s="106">
        <f t="shared" si="259"/>
        <v>0</v>
      </c>
      <c r="Q264" s="106">
        <f t="shared" si="330"/>
        <v>0</v>
      </c>
      <c r="R264" s="106">
        <f t="shared" si="330"/>
        <v>0</v>
      </c>
      <c r="S264" s="106">
        <f t="shared" si="260"/>
        <v>0</v>
      </c>
      <c r="T264" s="106">
        <f t="shared" si="330"/>
        <v>0</v>
      </c>
      <c r="U264" s="106">
        <f t="shared" si="330"/>
        <v>0</v>
      </c>
      <c r="V264" s="106">
        <f t="shared" si="261"/>
        <v>0</v>
      </c>
      <c r="W264" s="106">
        <f t="shared" si="330"/>
        <v>0</v>
      </c>
      <c r="X264" s="106">
        <f t="shared" si="330"/>
        <v>0</v>
      </c>
      <c r="Y264" s="106">
        <f t="shared" si="262"/>
        <v>0</v>
      </c>
      <c r="Z264" s="106">
        <f t="shared" si="330"/>
        <v>0</v>
      </c>
      <c r="AA264" s="106">
        <f t="shared" si="330"/>
        <v>0</v>
      </c>
      <c r="AB264" s="106">
        <f t="shared" si="263"/>
        <v>0</v>
      </c>
    </row>
    <row r="265" spans="1:188" s="107" customFormat="1" ht="31.5" x14ac:dyDescent="0.25">
      <c r="A265" s="119" t="s">
        <v>319</v>
      </c>
      <c r="B265" s="113">
        <f t="shared" si="255"/>
        <v>24000</v>
      </c>
      <c r="C265" s="113">
        <f t="shared" si="255"/>
        <v>24000</v>
      </c>
      <c r="D265" s="113">
        <f t="shared" si="255"/>
        <v>0</v>
      </c>
      <c r="E265" s="113"/>
      <c r="F265" s="113"/>
      <c r="G265" s="113">
        <f t="shared" si="256"/>
        <v>0</v>
      </c>
      <c r="H265" s="113"/>
      <c r="I265" s="113"/>
      <c r="J265" s="113">
        <f t="shared" si="257"/>
        <v>0</v>
      </c>
      <c r="K265" s="113">
        <v>24000</v>
      </c>
      <c r="L265" s="113">
        <v>24000</v>
      </c>
      <c r="M265" s="113">
        <f t="shared" si="258"/>
        <v>0</v>
      </c>
      <c r="N265" s="113"/>
      <c r="O265" s="113"/>
      <c r="P265" s="113">
        <f t="shared" si="259"/>
        <v>0</v>
      </c>
      <c r="Q265" s="113"/>
      <c r="R265" s="113"/>
      <c r="S265" s="113">
        <f t="shared" si="260"/>
        <v>0</v>
      </c>
      <c r="T265" s="113"/>
      <c r="U265" s="113"/>
      <c r="V265" s="113">
        <f t="shared" si="261"/>
        <v>0</v>
      </c>
      <c r="W265" s="113"/>
      <c r="X265" s="113"/>
      <c r="Y265" s="113">
        <f t="shared" si="262"/>
        <v>0</v>
      </c>
      <c r="Z265" s="113"/>
      <c r="AA265" s="113"/>
      <c r="AB265" s="113">
        <f t="shared" si="263"/>
        <v>0</v>
      </c>
    </row>
    <row r="266" spans="1:188" s="107" customFormat="1" x14ac:dyDescent="0.25">
      <c r="A266" s="121" t="s">
        <v>320</v>
      </c>
      <c r="B266" s="106">
        <f t="shared" si="255"/>
        <v>110352</v>
      </c>
      <c r="C266" s="106">
        <f t="shared" si="255"/>
        <v>117149</v>
      </c>
      <c r="D266" s="106">
        <f t="shared" si="255"/>
        <v>6797</v>
      </c>
      <c r="E266" s="106">
        <f t="shared" ref="E266:AA266" si="331">SUM(E267)</f>
        <v>0</v>
      </c>
      <c r="F266" s="106">
        <f t="shared" si="331"/>
        <v>0</v>
      </c>
      <c r="G266" s="106">
        <f t="shared" si="256"/>
        <v>0</v>
      </c>
      <c r="H266" s="106">
        <f t="shared" si="331"/>
        <v>0</v>
      </c>
      <c r="I266" s="106">
        <f t="shared" si="331"/>
        <v>0</v>
      </c>
      <c r="J266" s="106">
        <f t="shared" si="257"/>
        <v>0</v>
      </c>
      <c r="K266" s="106">
        <f t="shared" si="331"/>
        <v>110352</v>
      </c>
      <c r="L266" s="106">
        <f t="shared" si="331"/>
        <v>117149</v>
      </c>
      <c r="M266" s="106">
        <f t="shared" si="258"/>
        <v>6797</v>
      </c>
      <c r="N266" s="106">
        <f t="shared" si="331"/>
        <v>0</v>
      </c>
      <c r="O266" s="106">
        <f t="shared" si="331"/>
        <v>0</v>
      </c>
      <c r="P266" s="106">
        <f t="shared" si="259"/>
        <v>0</v>
      </c>
      <c r="Q266" s="106">
        <f t="shared" si="331"/>
        <v>0</v>
      </c>
      <c r="R266" s="106">
        <f t="shared" si="331"/>
        <v>0</v>
      </c>
      <c r="S266" s="106">
        <f t="shared" si="260"/>
        <v>0</v>
      </c>
      <c r="T266" s="106">
        <f t="shared" si="331"/>
        <v>0</v>
      </c>
      <c r="U266" s="106">
        <f t="shared" si="331"/>
        <v>0</v>
      </c>
      <c r="V266" s="106">
        <f t="shared" si="261"/>
        <v>0</v>
      </c>
      <c r="W266" s="106">
        <f t="shared" si="331"/>
        <v>0</v>
      </c>
      <c r="X266" s="106">
        <f t="shared" si="331"/>
        <v>0</v>
      </c>
      <c r="Y266" s="106">
        <f t="shared" si="262"/>
        <v>0</v>
      </c>
      <c r="Z266" s="106">
        <f t="shared" si="331"/>
        <v>0</v>
      </c>
      <c r="AA266" s="106">
        <f t="shared" si="331"/>
        <v>0</v>
      </c>
      <c r="AB266" s="106">
        <f t="shared" si="263"/>
        <v>0</v>
      </c>
    </row>
    <row r="267" spans="1:188" s="107" customFormat="1" ht="31.5" x14ac:dyDescent="0.25">
      <c r="A267" s="105" t="s">
        <v>148</v>
      </c>
      <c r="B267" s="106">
        <f t="shared" si="255"/>
        <v>110352</v>
      </c>
      <c r="C267" s="106">
        <f t="shared" si="255"/>
        <v>117149</v>
      </c>
      <c r="D267" s="106">
        <f t="shared" si="255"/>
        <v>6797</v>
      </c>
      <c r="E267" s="106">
        <f t="shared" ref="E267:X267" si="332">SUM(E268:E269)</f>
        <v>0</v>
      </c>
      <c r="F267" s="106">
        <f t="shared" si="332"/>
        <v>0</v>
      </c>
      <c r="G267" s="106">
        <f t="shared" si="256"/>
        <v>0</v>
      </c>
      <c r="H267" s="106">
        <f t="shared" ref="H267" si="333">SUM(H268:H269)</f>
        <v>0</v>
      </c>
      <c r="I267" s="106">
        <f t="shared" si="332"/>
        <v>0</v>
      </c>
      <c r="J267" s="106">
        <f t="shared" si="257"/>
        <v>0</v>
      </c>
      <c r="K267" s="106">
        <f t="shared" ref="K267:L267" si="334">SUM(K268:K269)</f>
        <v>110352</v>
      </c>
      <c r="L267" s="106">
        <f t="shared" si="334"/>
        <v>117149</v>
      </c>
      <c r="M267" s="106">
        <f t="shared" si="258"/>
        <v>6797</v>
      </c>
      <c r="N267" s="106">
        <f t="shared" ref="N267:O267" si="335">SUM(N268:N269)</f>
        <v>0</v>
      </c>
      <c r="O267" s="106">
        <f t="shared" si="335"/>
        <v>0</v>
      </c>
      <c r="P267" s="106">
        <f t="shared" si="259"/>
        <v>0</v>
      </c>
      <c r="Q267" s="106">
        <f t="shared" ref="Q267:R267" si="336">SUM(Q268:Q269)</f>
        <v>0</v>
      </c>
      <c r="R267" s="106">
        <f t="shared" si="336"/>
        <v>0</v>
      </c>
      <c r="S267" s="106">
        <f t="shared" si="260"/>
        <v>0</v>
      </c>
      <c r="T267" s="106">
        <f t="shared" ref="T267:U267" si="337">SUM(T268:T269)</f>
        <v>0</v>
      </c>
      <c r="U267" s="106">
        <f t="shared" si="337"/>
        <v>0</v>
      </c>
      <c r="V267" s="106">
        <f t="shared" si="261"/>
        <v>0</v>
      </c>
      <c r="W267" s="106">
        <f t="shared" ref="W267" si="338">SUM(W268:W269)</f>
        <v>0</v>
      </c>
      <c r="X267" s="106">
        <f t="shared" si="332"/>
        <v>0</v>
      </c>
      <c r="Y267" s="106">
        <f t="shared" si="262"/>
        <v>0</v>
      </c>
      <c r="Z267" s="106">
        <f t="shared" ref="Z267:AA267" si="339">SUM(Z268:Z269)</f>
        <v>0</v>
      </c>
      <c r="AA267" s="106">
        <f t="shared" si="339"/>
        <v>0</v>
      </c>
      <c r="AB267" s="106">
        <f t="shared" si="263"/>
        <v>0</v>
      </c>
    </row>
    <row r="268" spans="1:188" s="107" customFormat="1" ht="47.25" x14ac:dyDescent="0.25">
      <c r="A268" s="114" t="s">
        <v>321</v>
      </c>
      <c r="B268" s="113">
        <f t="shared" si="255"/>
        <v>100000</v>
      </c>
      <c r="C268" s="113">
        <f t="shared" si="255"/>
        <v>100000</v>
      </c>
      <c r="D268" s="113">
        <f t="shared" si="255"/>
        <v>0</v>
      </c>
      <c r="E268" s="113"/>
      <c r="F268" s="113"/>
      <c r="G268" s="113">
        <f t="shared" si="256"/>
        <v>0</v>
      </c>
      <c r="H268" s="113"/>
      <c r="I268" s="113"/>
      <c r="J268" s="113">
        <f t="shared" si="257"/>
        <v>0</v>
      </c>
      <c r="K268" s="113">
        <v>100000</v>
      </c>
      <c r="L268" s="113">
        <v>100000</v>
      </c>
      <c r="M268" s="113">
        <f t="shared" si="258"/>
        <v>0</v>
      </c>
      <c r="N268" s="113"/>
      <c r="O268" s="113"/>
      <c r="P268" s="113">
        <f t="shared" si="259"/>
        <v>0</v>
      </c>
      <c r="Q268" s="113"/>
      <c r="R268" s="113"/>
      <c r="S268" s="113">
        <f t="shared" si="260"/>
        <v>0</v>
      </c>
      <c r="T268" s="113"/>
      <c r="U268" s="113"/>
      <c r="V268" s="113">
        <f t="shared" si="261"/>
        <v>0</v>
      </c>
      <c r="W268" s="113"/>
      <c r="X268" s="113"/>
      <c r="Y268" s="113">
        <f t="shared" si="262"/>
        <v>0</v>
      </c>
      <c r="Z268" s="120"/>
      <c r="AA268" s="120"/>
      <c r="AB268" s="113">
        <f t="shared" si="263"/>
        <v>0</v>
      </c>
      <c r="FL268" s="104"/>
      <c r="FM268" s="104"/>
      <c r="FN268" s="104"/>
      <c r="FO268" s="104"/>
      <c r="FP268" s="104"/>
      <c r="FQ268" s="104"/>
      <c r="FR268" s="104"/>
      <c r="FS268" s="104"/>
      <c r="FT268" s="104"/>
      <c r="FU268" s="104"/>
      <c r="FV268" s="104"/>
      <c r="FW268" s="104"/>
      <c r="FX268" s="104"/>
      <c r="FY268" s="104"/>
      <c r="FZ268" s="104"/>
      <c r="GA268" s="104"/>
      <c r="GB268" s="104"/>
      <c r="GC268" s="104"/>
      <c r="GD268" s="104"/>
      <c r="GE268" s="104"/>
    </row>
    <row r="269" spans="1:188" s="107" customFormat="1" ht="31.5" x14ac:dyDescent="0.25">
      <c r="A269" s="114" t="s">
        <v>322</v>
      </c>
      <c r="B269" s="113">
        <f t="shared" si="255"/>
        <v>10352</v>
      </c>
      <c r="C269" s="113">
        <f t="shared" si="255"/>
        <v>17149</v>
      </c>
      <c r="D269" s="113">
        <f t="shared" si="255"/>
        <v>6797</v>
      </c>
      <c r="E269" s="113"/>
      <c r="F269" s="113"/>
      <c r="G269" s="113">
        <f t="shared" si="256"/>
        <v>0</v>
      </c>
      <c r="H269" s="113"/>
      <c r="I269" s="113"/>
      <c r="J269" s="113">
        <f t="shared" si="257"/>
        <v>0</v>
      </c>
      <c r="K269" s="113">
        <f>4500+5852</f>
        <v>10352</v>
      </c>
      <c r="L269" s="113">
        <f>4500+5852+6797</f>
        <v>17149</v>
      </c>
      <c r="M269" s="113">
        <f t="shared" si="258"/>
        <v>6797</v>
      </c>
      <c r="N269" s="113"/>
      <c r="O269" s="113"/>
      <c r="P269" s="113">
        <f t="shared" si="259"/>
        <v>0</v>
      </c>
      <c r="Q269" s="113"/>
      <c r="R269" s="113"/>
      <c r="S269" s="113">
        <f t="shared" si="260"/>
        <v>0</v>
      </c>
      <c r="T269" s="113"/>
      <c r="U269" s="113"/>
      <c r="V269" s="113">
        <f t="shared" si="261"/>
        <v>0</v>
      </c>
      <c r="W269" s="113"/>
      <c r="X269" s="113"/>
      <c r="Y269" s="113">
        <f t="shared" si="262"/>
        <v>0</v>
      </c>
      <c r="Z269" s="120"/>
      <c r="AA269" s="120"/>
      <c r="AB269" s="113">
        <f t="shared" si="263"/>
        <v>0</v>
      </c>
      <c r="FL269" s="104"/>
      <c r="FM269" s="104"/>
      <c r="FN269" s="104"/>
      <c r="FO269" s="104"/>
      <c r="FP269" s="104"/>
      <c r="FQ269" s="104"/>
      <c r="FR269" s="104"/>
      <c r="FS269" s="104"/>
      <c r="FT269" s="104"/>
      <c r="FU269" s="104"/>
      <c r="FV269" s="104"/>
      <c r="FW269" s="104"/>
      <c r="FX269" s="104"/>
      <c r="FY269" s="104"/>
      <c r="FZ269" s="104"/>
      <c r="GA269" s="104"/>
      <c r="GB269" s="104"/>
      <c r="GC269" s="104"/>
      <c r="GD269" s="104"/>
      <c r="GE269" s="104"/>
    </row>
    <row r="270" spans="1:188" s="107" customFormat="1" ht="31.5" x14ac:dyDescent="0.25">
      <c r="A270" s="121" t="s">
        <v>323</v>
      </c>
      <c r="B270" s="106">
        <f t="shared" si="255"/>
        <v>639749</v>
      </c>
      <c r="C270" s="106">
        <f t="shared" si="255"/>
        <v>639749</v>
      </c>
      <c r="D270" s="106">
        <f t="shared" si="255"/>
        <v>0</v>
      </c>
      <c r="E270" s="106">
        <f t="shared" ref="E270:AA271" si="340">SUM(E271)</f>
        <v>639749</v>
      </c>
      <c r="F270" s="106">
        <f t="shared" si="340"/>
        <v>639749</v>
      </c>
      <c r="G270" s="106">
        <f t="shared" si="256"/>
        <v>0</v>
      </c>
      <c r="H270" s="106">
        <f t="shared" si="340"/>
        <v>0</v>
      </c>
      <c r="I270" s="106">
        <f t="shared" si="340"/>
        <v>0</v>
      </c>
      <c r="J270" s="106">
        <f t="shared" si="257"/>
        <v>0</v>
      </c>
      <c r="K270" s="106">
        <f t="shared" si="340"/>
        <v>0</v>
      </c>
      <c r="L270" s="106">
        <f t="shared" si="340"/>
        <v>0</v>
      </c>
      <c r="M270" s="106">
        <f t="shared" si="258"/>
        <v>0</v>
      </c>
      <c r="N270" s="106">
        <f t="shared" si="340"/>
        <v>0</v>
      </c>
      <c r="O270" s="106">
        <f t="shared" si="340"/>
        <v>0</v>
      </c>
      <c r="P270" s="106">
        <f t="shared" si="259"/>
        <v>0</v>
      </c>
      <c r="Q270" s="106">
        <f t="shared" si="340"/>
        <v>0</v>
      </c>
      <c r="R270" s="106">
        <f t="shared" si="340"/>
        <v>0</v>
      </c>
      <c r="S270" s="106">
        <f t="shared" si="260"/>
        <v>0</v>
      </c>
      <c r="T270" s="106">
        <f t="shared" si="340"/>
        <v>0</v>
      </c>
      <c r="U270" s="106">
        <f t="shared" si="340"/>
        <v>0</v>
      </c>
      <c r="V270" s="106">
        <f t="shared" si="261"/>
        <v>0</v>
      </c>
      <c r="W270" s="106">
        <f t="shared" si="340"/>
        <v>0</v>
      </c>
      <c r="X270" s="106">
        <f t="shared" si="340"/>
        <v>0</v>
      </c>
      <c r="Y270" s="106">
        <f t="shared" si="262"/>
        <v>0</v>
      </c>
      <c r="Z270" s="106">
        <f t="shared" si="340"/>
        <v>0</v>
      </c>
      <c r="AA270" s="106">
        <f t="shared" si="340"/>
        <v>0</v>
      </c>
      <c r="AB270" s="106">
        <f t="shared" si="263"/>
        <v>0</v>
      </c>
    </row>
    <row r="271" spans="1:188" s="107" customFormat="1" ht="31.5" x14ac:dyDescent="0.25">
      <c r="A271" s="105" t="s">
        <v>148</v>
      </c>
      <c r="B271" s="106">
        <f t="shared" si="255"/>
        <v>639749</v>
      </c>
      <c r="C271" s="106">
        <f t="shared" si="255"/>
        <v>639749</v>
      </c>
      <c r="D271" s="106">
        <f t="shared" si="255"/>
        <v>0</v>
      </c>
      <c r="E271" s="106">
        <f t="shared" si="340"/>
        <v>639749</v>
      </c>
      <c r="F271" s="106">
        <f t="shared" si="340"/>
        <v>639749</v>
      </c>
      <c r="G271" s="106">
        <f t="shared" si="256"/>
        <v>0</v>
      </c>
      <c r="H271" s="106">
        <f t="shared" si="340"/>
        <v>0</v>
      </c>
      <c r="I271" s="106">
        <f t="shared" si="340"/>
        <v>0</v>
      </c>
      <c r="J271" s="106">
        <f t="shared" si="257"/>
        <v>0</v>
      </c>
      <c r="K271" s="106">
        <f t="shared" si="340"/>
        <v>0</v>
      </c>
      <c r="L271" s="106">
        <f t="shared" si="340"/>
        <v>0</v>
      </c>
      <c r="M271" s="106">
        <f t="shared" si="258"/>
        <v>0</v>
      </c>
      <c r="N271" s="106">
        <f t="shared" si="340"/>
        <v>0</v>
      </c>
      <c r="O271" s="106">
        <f t="shared" si="340"/>
        <v>0</v>
      </c>
      <c r="P271" s="106">
        <f t="shared" si="259"/>
        <v>0</v>
      </c>
      <c r="Q271" s="106">
        <f t="shared" si="340"/>
        <v>0</v>
      </c>
      <c r="R271" s="106">
        <f t="shared" si="340"/>
        <v>0</v>
      </c>
      <c r="S271" s="106">
        <f t="shared" si="260"/>
        <v>0</v>
      </c>
      <c r="T271" s="106">
        <f t="shared" si="340"/>
        <v>0</v>
      </c>
      <c r="U271" s="106">
        <f t="shared" si="340"/>
        <v>0</v>
      </c>
      <c r="V271" s="106">
        <f t="shared" si="261"/>
        <v>0</v>
      </c>
      <c r="W271" s="106">
        <f t="shared" si="340"/>
        <v>0</v>
      </c>
      <c r="X271" s="106">
        <f t="shared" si="340"/>
        <v>0</v>
      </c>
      <c r="Y271" s="106">
        <f t="shared" si="262"/>
        <v>0</v>
      </c>
      <c r="Z271" s="106">
        <f t="shared" si="340"/>
        <v>0</v>
      </c>
      <c r="AA271" s="106">
        <f t="shared" si="340"/>
        <v>0</v>
      </c>
      <c r="AB271" s="106">
        <f t="shared" si="263"/>
        <v>0</v>
      </c>
    </row>
    <row r="272" spans="1:188" s="107" customFormat="1" ht="31.5" x14ac:dyDescent="0.25">
      <c r="A272" s="114" t="s">
        <v>324</v>
      </c>
      <c r="B272" s="113">
        <f t="shared" si="255"/>
        <v>639749</v>
      </c>
      <c r="C272" s="113">
        <f t="shared" si="255"/>
        <v>639749</v>
      </c>
      <c r="D272" s="113">
        <f t="shared" si="255"/>
        <v>0</v>
      </c>
      <c r="E272" s="113">
        <v>639749</v>
      </c>
      <c r="F272" s="113">
        <v>639749</v>
      </c>
      <c r="G272" s="113">
        <f t="shared" si="256"/>
        <v>0</v>
      </c>
      <c r="H272" s="113"/>
      <c r="I272" s="113"/>
      <c r="J272" s="113">
        <f t="shared" si="257"/>
        <v>0</v>
      </c>
      <c r="K272" s="113"/>
      <c r="L272" s="113"/>
      <c r="M272" s="113">
        <f t="shared" si="258"/>
        <v>0</v>
      </c>
      <c r="N272" s="113"/>
      <c r="O272" s="113"/>
      <c r="P272" s="113">
        <f t="shared" si="259"/>
        <v>0</v>
      </c>
      <c r="Q272" s="113"/>
      <c r="R272" s="113"/>
      <c r="S272" s="113">
        <f t="shared" si="260"/>
        <v>0</v>
      </c>
      <c r="T272" s="113"/>
      <c r="U272" s="113"/>
      <c r="V272" s="113">
        <f t="shared" si="261"/>
        <v>0</v>
      </c>
      <c r="W272" s="120">
        <v>0</v>
      </c>
      <c r="X272" s="120">
        <v>0</v>
      </c>
      <c r="Y272" s="113">
        <f t="shared" si="262"/>
        <v>0</v>
      </c>
      <c r="Z272" s="120">
        <v>0</v>
      </c>
      <c r="AA272" s="120">
        <v>0</v>
      </c>
      <c r="AB272" s="113">
        <f t="shared" si="263"/>
        <v>0</v>
      </c>
      <c r="FM272" s="104"/>
      <c r="FN272" s="104"/>
      <c r="FO272" s="104"/>
      <c r="FP272" s="104"/>
      <c r="FQ272" s="104"/>
      <c r="FR272" s="104"/>
      <c r="FS272" s="104"/>
      <c r="FT272" s="104"/>
      <c r="FU272" s="104"/>
      <c r="FV272" s="104"/>
      <c r="FW272" s="104"/>
      <c r="FX272" s="104"/>
      <c r="FY272" s="104"/>
      <c r="FZ272" s="104"/>
      <c r="GA272" s="104"/>
      <c r="GB272" s="104"/>
      <c r="GC272" s="104"/>
      <c r="GD272" s="104"/>
      <c r="GE272" s="104"/>
      <c r="GF272" s="104"/>
    </row>
    <row r="274" spans="1:243" x14ac:dyDescent="0.25">
      <c r="E274" s="122"/>
    </row>
    <row r="279" spans="1:243" s="1" customFormat="1" x14ac:dyDescent="0.25">
      <c r="A279" s="1" t="s">
        <v>371</v>
      </c>
    </row>
    <row r="280" spans="1:243" s="77" customFormat="1" x14ac:dyDescent="0.25">
      <c r="A280" s="76" t="s">
        <v>372</v>
      </c>
      <c r="B280" s="9"/>
      <c r="C280" s="9"/>
      <c r="D280" s="9"/>
      <c r="E280" s="9"/>
      <c r="F280" s="9"/>
      <c r="G280" s="10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  <c r="BU280" s="9"/>
      <c r="BV280" s="9"/>
      <c r="BW280" s="9"/>
      <c r="BX280" s="9"/>
      <c r="BY280" s="9"/>
      <c r="BZ280" s="9"/>
      <c r="CA280" s="9"/>
      <c r="CB280" s="9"/>
      <c r="CC280" s="9"/>
      <c r="CD280" s="9"/>
      <c r="CE280" s="9"/>
      <c r="CF280" s="9"/>
      <c r="CG280" s="9"/>
      <c r="CH280" s="9"/>
      <c r="CI280" s="9"/>
      <c r="CJ280" s="9"/>
      <c r="CK280" s="9"/>
      <c r="CL280" s="9"/>
      <c r="CM280" s="9"/>
      <c r="CN280" s="9"/>
      <c r="CO280" s="9"/>
      <c r="CP280" s="9"/>
      <c r="CQ280" s="9"/>
      <c r="CR280" s="9"/>
      <c r="CS280" s="9"/>
      <c r="CT280" s="9"/>
      <c r="CU280" s="9"/>
      <c r="CV280" s="9"/>
      <c r="CW280" s="9"/>
      <c r="CX280" s="9"/>
      <c r="CY280" s="9"/>
      <c r="CZ280" s="9"/>
      <c r="DA280" s="9"/>
      <c r="DB280" s="9"/>
      <c r="DC280" s="9"/>
      <c r="DD280" s="9"/>
      <c r="DE280" s="9"/>
      <c r="DF280" s="9"/>
      <c r="DG280" s="9"/>
      <c r="DH280" s="9"/>
      <c r="DI280" s="9"/>
      <c r="DJ280" s="9"/>
      <c r="DK280" s="9"/>
      <c r="DL280" s="9"/>
      <c r="DM280" s="9"/>
      <c r="DN280" s="9"/>
      <c r="DO280" s="9"/>
      <c r="DP280" s="9"/>
      <c r="DQ280" s="9"/>
      <c r="DR280" s="9"/>
      <c r="DS280" s="9"/>
      <c r="DT280" s="9"/>
      <c r="DU280" s="9"/>
      <c r="DV280" s="9"/>
      <c r="DW280" s="9"/>
      <c r="DX280" s="9"/>
      <c r="DY280" s="9"/>
      <c r="DZ280" s="9"/>
      <c r="EA280" s="9"/>
      <c r="EB280" s="9"/>
      <c r="EC280" s="9"/>
      <c r="ED280" s="9"/>
      <c r="EE280" s="9"/>
      <c r="EF280" s="9"/>
      <c r="EG280" s="9"/>
      <c r="EH280" s="9"/>
      <c r="EI280" s="9"/>
      <c r="EJ280" s="9"/>
      <c r="EK280" s="9"/>
      <c r="EL280" s="9"/>
      <c r="EM280" s="9"/>
      <c r="EN280" s="9"/>
      <c r="EO280" s="9"/>
      <c r="EP280" s="9"/>
      <c r="EQ280" s="9"/>
      <c r="ER280" s="9"/>
      <c r="ES280" s="9"/>
      <c r="ET280" s="9"/>
      <c r="EU280" s="9"/>
      <c r="EV280" s="9"/>
      <c r="EW280" s="9"/>
      <c r="EX280" s="9"/>
      <c r="EY280" s="9"/>
      <c r="EZ280" s="9"/>
      <c r="FA280" s="9"/>
      <c r="FB280" s="9"/>
      <c r="FC280" s="9"/>
      <c r="FD280" s="9"/>
      <c r="FE280" s="9"/>
      <c r="FF280" s="9"/>
      <c r="FG280" s="9"/>
      <c r="FH280" s="9"/>
      <c r="FI280" s="9"/>
      <c r="FJ280" s="9"/>
      <c r="FK280" s="9"/>
      <c r="FL280" s="9"/>
      <c r="FM280" s="9"/>
      <c r="FN280" s="9"/>
      <c r="FO280" s="9"/>
      <c r="FP280" s="9"/>
      <c r="FQ280" s="9"/>
      <c r="FR280" s="9"/>
      <c r="FS280" s="9"/>
      <c r="FT280" s="9"/>
      <c r="FU280" s="9"/>
      <c r="FV280" s="9"/>
      <c r="FW280" s="9"/>
      <c r="FX280" s="9"/>
      <c r="FY280" s="9"/>
      <c r="FZ280" s="9"/>
      <c r="GA280" s="9"/>
      <c r="GB280" s="9"/>
      <c r="GC280" s="9"/>
      <c r="GD280" s="9"/>
      <c r="GE280" s="9"/>
      <c r="GF280" s="9"/>
      <c r="GG280" s="9"/>
      <c r="GH280" s="9"/>
      <c r="GI280" s="9"/>
      <c r="GJ280" s="9"/>
      <c r="GK280" s="9"/>
      <c r="GL280" s="9"/>
      <c r="GM280" s="9"/>
      <c r="GN280" s="9"/>
      <c r="GO280" s="9"/>
      <c r="GP280" s="9"/>
      <c r="GQ280" s="9"/>
      <c r="GR280" s="9"/>
      <c r="GS280" s="9"/>
      <c r="GT280" s="9"/>
      <c r="GU280" s="9"/>
      <c r="GV280" s="9"/>
      <c r="GW280" s="9"/>
      <c r="GX280" s="9"/>
      <c r="GY280" s="9"/>
      <c r="GZ280" s="9"/>
      <c r="HA280" s="9"/>
      <c r="HB280" s="9"/>
      <c r="HC280" s="9"/>
      <c r="HD280" s="9"/>
      <c r="HE280" s="9"/>
      <c r="HF280" s="9"/>
      <c r="HG280" s="9"/>
      <c r="HH280" s="9"/>
      <c r="HI280" s="9"/>
      <c r="HJ280" s="9"/>
      <c r="HK280" s="9"/>
      <c r="HL280" s="9"/>
      <c r="HM280" s="9"/>
      <c r="HN280" s="9"/>
      <c r="HO280" s="9"/>
      <c r="HP280" s="9"/>
      <c r="HQ280" s="9"/>
      <c r="HR280" s="9"/>
      <c r="HS280" s="9"/>
      <c r="HT280" s="9"/>
      <c r="HU280" s="9"/>
      <c r="HV280" s="9"/>
      <c r="HW280" s="9"/>
      <c r="HX280" s="9"/>
      <c r="HY280" s="9"/>
      <c r="HZ280" s="9"/>
      <c r="IA280" s="9"/>
      <c r="IB280" s="9"/>
      <c r="IC280" s="9"/>
      <c r="ID280" s="9"/>
      <c r="IE280" s="9"/>
      <c r="IF280" s="9"/>
      <c r="IG280" s="9"/>
      <c r="IH280" s="9"/>
      <c r="II280" s="9"/>
    </row>
    <row r="281" spans="1:243" s="77" customFormat="1" x14ac:dyDescent="0.25">
      <c r="A281" s="76"/>
      <c r="B281" s="9"/>
      <c r="C281" s="9"/>
      <c r="D281" s="9"/>
      <c r="E281" s="9"/>
      <c r="F281" s="9"/>
      <c r="G281" s="10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  <c r="BU281" s="9"/>
      <c r="BV281" s="9"/>
      <c r="BW281" s="9"/>
      <c r="BX281" s="9"/>
      <c r="BY281" s="9"/>
      <c r="BZ281" s="9"/>
      <c r="CA281" s="9"/>
      <c r="CB281" s="9"/>
      <c r="CC281" s="9"/>
      <c r="CD281" s="9"/>
      <c r="CE281" s="9"/>
      <c r="CF281" s="9"/>
      <c r="CG281" s="9"/>
      <c r="CH281" s="9"/>
      <c r="CI281" s="9"/>
      <c r="CJ281" s="9"/>
      <c r="CK281" s="9"/>
      <c r="CL281" s="9"/>
      <c r="CM281" s="9"/>
      <c r="CN281" s="9"/>
      <c r="CO281" s="9"/>
      <c r="CP281" s="9"/>
      <c r="CQ281" s="9"/>
      <c r="CR281" s="9"/>
      <c r="CS281" s="9"/>
      <c r="CT281" s="9"/>
      <c r="CU281" s="9"/>
      <c r="CV281" s="9"/>
      <c r="CW281" s="9"/>
      <c r="CX281" s="9"/>
      <c r="CY281" s="9"/>
      <c r="CZ281" s="9"/>
      <c r="DA281" s="9"/>
      <c r="DB281" s="9"/>
      <c r="DC281" s="9"/>
      <c r="DD281" s="9"/>
      <c r="DE281" s="9"/>
      <c r="DF281" s="9"/>
      <c r="DG281" s="9"/>
      <c r="DH281" s="9"/>
      <c r="DI281" s="9"/>
      <c r="DJ281" s="9"/>
      <c r="DK281" s="9"/>
      <c r="DL281" s="9"/>
      <c r="DM281" s="9"/>
      <c r="DN281" s="9"/>
      <c r="DO281" s="9"/>
      <c r="DP281" s="9"/>
      <c r="DQ281" s="9"/>
      <c r="DR281" s="9"/>
      <c r="DS281" s="9"/>
      <c r="DT281" s="9"/>
      <c r="DU281" s="9"/>
      <c r="DV281" s="9"/>
      <c r="DW281" s="9"/>
      <c r="DX281" s="9"/>
      <c r="DY281" s="9"/>
      <c r="DZ281" s="9"/>
      <c r="EA281" s="9"/>
      <c r="EB281" s="9"/>
      <c r="EC281" s="9"/>
      <c r="ED281" s="9"/>
      <c r="EE281" s="9"/>
      <c r="EF281" s="9"/>
      <c r="EG281" s="9"/>
      <c r="EH281" s="9"/>
      <c r="EI281" s="9"/>
      <c r="EJ281" s="9"/>
      <c r="EK281" s="9"/>
      <c r="EL281" s="9"/>
      <c r="EM281" s="9"/>
      <c r="EN281" s="9"/>
      <c r="EO281" s="9"/>
      <c r="EP281" s="9"/>
      <c r="EQ281" s="9"/>
      <c r="ER281" s="9"/>
      <c r="ES281" s="9"/>
      <c r="ET281" s="9"/>
      <c r="EU281" s="9"/>
      <c r="EV281" s="9"/>
      <c r="EW281" s="9"/>
      <c r="EX281" s="9"/>
      <c r="EY281" s="9"/>
      <c r="EZ281" s="9"/>
      <c r="FA281" s="9"/>
      <c r="FB281" s="9"/>
      <c r="FC281" s="9"/>
      <c r="FD281" s="9"/>
      <c r="FE281" s="9"/>
      <c r="FF281" s="9"/>
      <c r="FG281" s="9"/>
      <c r="FH281" s="9"/>
      <c r="FI281" s="9"/>
      <c r="FJ281" s="9"/>
      <c r="FK281" s="9"/>
      <c r="FL281" s="9"/>
      <c r="FM281" s="9"/>
      <c r="FN281" s="9"/>
      <c r="FO281" s="9"/>
      <c r="FP281" s="9"/>
      <c r="FQ281" s="9"/>
      <c r="FR281" s="9"/>
      <c r="FS281" s="9"/>
      <c r="FT281" s="9"/>
      <c r="FU281" s="9"/>
      <c r="FV281" s="9"/>
      <c r="FW281" s="9"/>
      <c r="FX281" s="9"/>
      <c r="FY281" s="9"/>
      <c r="FZ281" s="9"/>
      <c r="GA281" s="9"/>
      <c r="GB281" s="9"/>
      <c r="GC281" s="9"/>
      <c r="GD281" s="9"/>
      <c r="GE281" s="9"/>
      <c r="GF281" s="9"/>
      <c r="GG281" s="9"/>
      <c r="GH281" s="9"/>
      <c r="GI281" s="9"/>
      <c r="GJ281" s="9"/>
      <c r="GK281" s="9"/>
      <c r="GL281" s="9"/>
      <c r="GM281" s="9"/>
      <c r="GN281" s="9"/>
      <c r="GO281" s="9"/>
      <c r="GP281" s="9"/>
      <c r="GQ281" s="9"/>
      <c r="GR281" s="9"/>
      <c r="GS281" s="9"/>
      <c r="GT281" s="9"/>
      <c r="GU281" s="9"/>
      <c r="GV281" s="9"/>
      <c r="GW281" s="9"/>
      <c r="GX281" s="9"/>
      <c r="GY281" s="9"/>
      <c r="GZ281" s="9"/>
      <c r="HA281" s="9"/>
      <c r="HB281" s="9"/>
      <c r="HC281" s="9"/>
      <c r="HD281" s="9"/>
      <c r="HE281" s="9"/>
      <c r="HF281" s="9"/>
      <c r="HG281" s="9"/>
      <c r="HH281" s="9"/>
      <c r="HI281" s="9"/>
      <c r="HJ281" s="9"/>
      <c r="HK281" s="9"/>
      <c r="HL281" s="9"/>
      <c r="HM281" s="9"/>
      <c r="HN281" s="9"/>
      <c r="HO281" s="9"/>
      <c r="HP281" s="9"/>
      <c r="HQ281" s="9"/>
      <c r="HR281" s="9"/>
      <c r="HS281" s="9"/>
      <c r="HT281" s="9"/>
      <c r="HU281" s="9"/>
      <c r="HV281" s="9"/>
      <c r="HW281" s="9"/>
      <c r="HX281" s="9"/>
      <c r="HY281" s="9"/>
      <c r="HZ281" s="9"/>
      <c r="IA281" s="9"/>
      <c r="IB281" s="9"/>
      <c r="IC281" s="9"/>
      <c r="ID281" s="9"/>
      <c r="IE281" s="9"/>
      <c r="IF281" s="9"/>
      <c r="IG281" s="9"/>
      <c r="IH281" s="9"/>
      <c r="II281" s="9"/>
    </row>
    <row r="282" spans="1:243" x14ac:dyDescent="0.25">
      <c r="A282" s="124" t="s">
        <v>85</v>
      </c>
    </row>
    <row r="283" spans="1:243" s="85" customFormat="1" x14ac:dyDescent="0.25">
      <c r="A283" s="125" t="s">
        <v>325</v>
      </c>
      <c r="B283" s="86"/>
      <c r="C283" s="86"/>
      <c r="D283" s="86"/>
      <c r="E283" s="86"/>
      <c r="F283" s="86"/>
      <c r="G283" s="86"/>
      <c r="H283" s="86"/>
      <c r="I283" s="86"/>
      <c r="J283" s="86"/>
      <c r="K283" s="86"/>
      <c r="L283" s="86"/>
      <c r="M283" s="86"/>
      <c r="N283" s="86"/>
      <c r="O283" s="86"/>
      <c r="P283" s="86"/>
      <c r="Q283" s="86"/>
      <c r="R283" s="86"/>
      <c r="S283" s="86"/>
      <c r="T283" s="86"/>
      <c r="U283" s="86"/>
      <c r="V283" s="86"/>
      <c r="W283" s="86"/>
      <c r="X283" s="86"/>
      <c r="Y283" s="86"/>
      <c r="Z283" s="86"/>
      <c r="AA283" s="86"/>
      <c r="AB283" s="86"/>
      <c r="AC283" s="86"/>
      <c r="AD283" s="86"/>
      <c r="AE283" s="86"/>
      <c r="AF283" s="86"/>
      <c r="AG283" s="86"/>
      <c r="AH283" s="86"/>
      <c r="AI283" s="86"/>
      <c r="AJ283" s="86"/>
      <c r="AK283" s="86"/>
      <c r="AL283" s="86"/>
      <c r="AM283" s="86"/>
      <c r="AN283" s="86"/>
      <c r="AO283" s="86"/>
      <c r="AP283" s="86"/>
      <c r="AQ283" s="86"/>
      <c r="AR283" s="86"/>
      <c r="AS283" s="86"/>
      <c r="AT283" s="86"/>
      <c r="AU283" s="86"/>
      <c r="AV283" s="86"/>
      <c r="AW283" s="86"/>
      <c r="AX283" s="86"/>
      <c r="AY283" s="86"/>
      <c r="AZ283" s="86"/>
      <c r="BA283" s="86"/>
      <c r="BB283" s="86"/>
      <c r="BC283" s="86"/>
      <c r="BD283" s="86"/>
      <c r="BE283" s="86"/>
      <c r="BF283" s="86"/>
      <c r="BG283" s="86"/>
      <c r="BH283" s="86"/>
      <c r="BI283" s="86"/>
      <c r="BJ283" s="86"/>
      <c r="BK283" s="86"/>
      <c r="BL283" s="86"/>
      <c r="BM283" s="86"/>
      <c r="BN283" s="86"/>
      <c r="BO283" s="86"/>
      <c r="BP283" s="86"/>
      <c r="BQ283" s="86"/>
      <c r="BR283" s="86"/>
      <c r="BS283" s="86"/>
      <c r="BT283" s="86"/>
      <c r="BU283" s="86"/>
      <c r="BV283" s="86"/>
      <c r="BW283" s="86"/>
      <c r="BX283" s="86"/>
      <c r="BY283" s="86"/>
      <c r="BZ283" s="86"/>
      <c r="CA283" s="86"/>
      <c r="CB283" s="86"/>
      <c r="CC283" s="86"/>
      <c r="CD283" s="86"/>
      <c r="CE283" s="86"/>
      <c r="CF283" s="86"/>
      <c r="CG283" s="86"/>
      <c r="CH283" s="86"/>
      <c r="CI283" s="86"/>
      <c r="CJ283" s="86"/>
      <c r="CK283" s="86"/>
      <c r="CL283" s="86"/>
      <c r="CM283" s="86"/>
      <c r="CN283" s="86"/>
      <c r="CO283" s="86"/>
      <c r="CP283" s="86"/>
      <c r="CQ283" s="86"/>
      <c r="CR283" s="86"/>
      <c r="CS283" s="86"/>
      <c r="CT283" s="86"/>
      <c r="CU283" s="86"/>
      <c r="CV283" s="86"/>
      <c r="CW283" s="86"/>
      <c r="CX283" s="86"/>
      <c r="CY283" s="86"/>
      <c r="CZ283" s="86"/>
      <c r="DA283" s="86"/>
      <c r="DB283" s="86"/>
      <c r="DC283" s="86"/>
      <c r="DD283" s="86"/>
      <c r="DE283" s="86"/>
      <c r="DF283" s="86"/>
      <c r="DG283" s="86"/>
      <c r="DH283" s="86"/>
      <c r="DI283" s="86"/>
      <c r="DJ283" s="86"/>
      <c r="DK283" s="86"/>
      <c r="DL283" s="86"/>
      <c r="DM283" s="86"/>
      <c r="DN283" s="86"/>
      <c r="DO283" s="86"/>
      <c r="DP283" s="86"/>
      <c r="DQ283" s="86"/>
      <c r="DR283" s="86"/>
      <c r="DS283" s="86"/>
      <c r="DT283" s="86"/>
      <c r="DU283" s="86"/>
      <c r="DV283" s="86"/>
      <c r="DW283" s="86"/>
      <c r="DX283" s="86"/>
      <c r="DY283" s="86"/>
      <c r="DZ283" s="86"/>
      <c r="EA283" s="86"/>
      <c r="EB283" s="86"/>
      <c r="EC283" s="86"/>
      <c r="ED283" s="86"/>
      <c r="EE283" s="86"/>
      <c r="EF283" s="86"/>
      <c r="EG283" s="86"/>
      <c r="EH283" s="86"/>
      <c r="EI283" s="86"/>
      <c r="EJ283" s="86"/>
      <c r="EK283" s="86"/>
      <c r="EL283" s="86"/>
      <c r="EM283" s="86"/>
      <c r="EN283" s="86"/>
      <c r="EO283" s="86"/>
      <c r="EP283" s="86"/>
      <c r="EQ283" s="86"/>
      <c r="ER283" s="86"/>
      <c r="ES283" s="86"/>
      <c r="ET283" s="86"/>
      <c r="EU283" s="86"/>
      <c r="EV283" s="86"/>
      <c r="EW283" s="86"/>
      <c r="EX283" s="86"/>
      <c r="EY283" s="86"/>
      <c r="EZ283" s="86"/>
      <c r="FA283" s="86"/>
      <c r="FB283" s="86"/>
      <c r="FC283" s="86"/>
      <c r="FD283" s="86"/>
      <c r="FE283" s="86"/>
      <c r="FF283" s="86"/>
      <c r="FG283" s="86"/>
      <c r="FH283" s="86"/>
      <c r="FI283" s="86"/>
      <c r="FJ283" s="86"/>
      <c r="FK283" s="86"/>
      <c r="FL283" s="86"/>
      <c r="FM283" s="86"/>
      <c r="FN283" s="86"/>
      <c r="FO283" s="86"/>
      <c r="FP283" s="86"/>
      <c r="FQ283" s="86"/>
      <c r="FR283" s="86"/>
      <c r="FS283" s="86"/>
      <c r="FT283" s="86"/>
      <c r="FU283" s="86"/>
      <c r="FV283" s="86"/>
      <c r="FW283" s="86"/>
      <c r="FX283" s="86"/>
      <c r="FY283" s="86"/>
      <c r="FZ283" s="86"/>
      <c r="GA283" s="86"/>
      <c r="GB283" s="86"/>
      <c r="GC283" s="86"/>
      <c r="GD283" s="86"/>
      <c r="GE283" s="86"/>
    </row>
    <row r="284" spans="1:243" s="85" customFormat="1" x14ac:dyDescent="0.25">
      <c r="A284" s="126" t="s">
        <v>326</v>
      </c>
      <c r="B284" s="86"/>
      <c r="C284" s="86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  <c r="P284" s="86"/>
      <c r="Q284" s="86"/>
      <c r="R284" s="86"/>
      <c r="S284" s="86"/>
      <c r="T284" s="86"/>
      <c r="U284" s="86"/>
      <c r="V284" s="86"/>
      <c r="W284" s="86"/>
      <c r="X284" s="86"/>
      <c r="Y284" s="86"/>
      <c r="Z284" s="86"/>
      <c r="AA284" s="86"/>
      <c r="AB284" s="86"/>
      <c r="AC284" s="86"/>
      <c r="AD284" s="86"/>
      <c r="AE284" s="86"/>
      <c r="AF284" s="86"/>
      <c r="AG284" s="86"/>
      <c r="AH284" s="86"/>
      <c r="AI284" s="86"/>
      <c r="AJ284" s="86"/>
      <c r="AK284" s="86"/>
      <c r="AL284" s="86"/>
      <c r="AM284" s="86"/>
      <c r="AN284" s="86"/>
      <c r="AO284" s="86"/>
      <c r="AP284" s="86"/>
      <c r="AQ284" s="86"/>
      <c r="AR284" s="86"/>
      <c r="AS284" s="86"/>
      <c r="AT284" s="86"/>
      <c r="AU284" s="86"/>
      <c r="AV284" s="86"/>
      <c r="AW284" s="86"/>
      <c r="AX284" s="86"/>
      <c r="AY284" s="86"/>
      <c r="AZ284" s="86"/>
      <c r="BA284" s="86"/>
      <c r="BB284" s="86"/>
      <c r="BC284" s="86"/>
      <c r="BD284" s="86"/>
      <c r="BE284" s="86"/>
      <c r="BF284" s="86"/>
      <c r="BG284" s="86"/>
      <c r="BH284" s="86"/>
      <c r="BI284" s="86"/>
      <c r="BJ284" s="86"/>
      <c r="BK284" s="86"/>
      <c r="BL284" s="86"/>
      <c r="BM284" s="86"/>
      <c r="BN284" s="86"/>
      <c r="BO284" s="86"/>
      <c r="BP284" s="86"/>
      <c r="BQ284" s="86"/>
      <c r="BR284" s="86"/>
      <c r="BS284" s="86"/>
      <c r="BT284" s="86"/>
      <c r="BU284" s="86"/>
      <c r="BV284" s="86"/>
      <c r="BW284" s="86"/>
      <c r="BX284" s="86"/>
      <c r="BY284" s="86"/>
      <c r="BZ284" s="86"/>
      <c r="CA284" s="86"/>
      <c r="CB284" s="86"/>
      <c r="CC284" s="86"/>
      <c r="CD284" s="86"/>
      <c r="CE284" s="86"/>
      <c r="CF284" s="86"/>
      <c r="CG284" s="86"/>
      <c r="CH284" s="86"/>
      <c r="CI284" s="86"/>
      <c r="CJ284" s="86"/>
      <c r="CK284" s="86"/>
      <c r="CL284" s="86"/>
      <c r="CM284" s="86"/>
      <c r="CN284" s="86"/>
      <c r="CO284" s="86"/>
      <c r="CP284" s="86"/>
      <c r="CQ284" s="86"/>
      <c r="CR284" s="86"/>
      <c r="CS284" s="86"/>
      <c r="CT284" s="86"/>
      <c r="CU284" s="86"/>
      <c r="CV284" s="86"/>
      <c r="CW284" s="86"/>
      <c r="CX284" s="86"/>
      <c r="CY284" s="86"/>
      <c r="CZ284" s="86"/>
      <c r="DA284" s="86"/>
      <c r="DB284" s="86"/>
      <c r="DC284" s="86"/>
      <c r="DD284" s="86"/>
      <c r="DE284" s="86"/>
      <c r="DF284" s="86"/>
      <c r="DG284" s="86"/>
      <c r="DH284" s="86"/>
      <c r="DI284" s="86"/>
      <c r="DJ284" s="86"/>
      <c r="DK284" s="86"/>
      <c r="DL284" s="86"/>
      <c r="DM284" s="86"/>
      <c r="DN284" s="86"/>
      <c r="DO284" s="86"/>
      <c r="DP284" s="86"/>
      <c r="DQ284" s="86"/>
      <c r="DR284" s="86"/>
      <c r="DS284" s="86"/>
      <c r="DT284" s="86"/>
      <c r="DU284" s="86"/>
      <c r="DV284" s="86"/>
      <c r="DW284" s="86"/>
      <c r="DX284" s="86"/>
      <c r="DY284" s="86"/>
      <c r="DZ284" s="86"/>
      <c r="EA284" s="86"/>
      <c r="EB284" s="86"/>
      <c r="EC284" s="86"/>
      <c r="ED284" s="86"/>
      <c r="EE284" s="86"/>
      <c r="EF284" s="86"/>
      <c r="EG284" s="86"/>
      <c r="EH284" s="86"/>
      <c r="EI284" s="86"/>
      <c r="EJ284" s="86"/>
      <c r="EK284" s="86"/>
      <c r="EL284" s="86"/>
      <c r="EM284" s="86"/>
      <c r="EN284" s="86"/>
      <c r="EO284" s="86"/>
      <c r="EP284" s="86"/>
      <c r="EQ284" s="86"/>
      <c r="ER284" s="86"/>
      <c r="ES284" s="86"/>
      <c r="ET284" s="86"/>
      <c r="EU284" s="86"/>
      <c r="EV284" s="86"/>
      <c r="EW284" s="86"/>
      <c r="EX284" s="86"/>
      <c r="EY284" s="86"/>
      <c r="EZ284" s="86"/>
      <c r="FA284" s="86"/>
      <c r="FB284" s="86"/>
      <c r="FC284" s="86"/>
      <c r="FD284" s="86"/>
      <c r="FE284" s="86"/>
      <c r="FF284" s="86"/>
      <c r="FG284" s="86"/>
      <c r="FH284" s="86"/>
      <c r="FI284" s="86"/>
      <c r="FJ284" s="86"/>
      <c r="FK284" s="86"/>
      <c r="FL284" s="86"/>
      <c r="FM284" s="86"/>
      <c r="FN284" s="86"/>
      <c r="FO284" s="86"/>
      <c r="FP284" s="86"/>
      <c r="FQ284" s="86"/>
      <c r="FR284" s="86"/>
      <c r="FS284" s="86"/>
      <c r="FT284" s="86"/>
      <c r="FU284" s="86"/>
      <c r="FV284" s="86"/>
      <c r="FW284" s="86"/>
      <c r="FX284" s="86"/>
      <c r="FY284" s="86"/>
      <c r="FZ284" s="86"/>
      <c r="GA284" s="86"/>
      <c r="GB284" s="86"/>
      <c r="GC284" s="86"/>
      <c r="GD284" s="86"/>
      <c r="GE284" s="86"/>
    </row>
    <row r="285" spans="1:243" s="85" customFormat="1" x14ac:dyDescent="0.25">
      <c r="A285" s="84"/>
      <c r="B285" s="86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  <c r="P285" s="86"/>
      <c r="Q285" s="86"/>
      <c r="R285" s="86"/>
      <c r="S285" s="86"/>
      <c r="T285" s="86"/>
      <c r="U285" s="86"/>
      <c r="V285" s="86"/>
      <c r="W285" s="86"/>
      <c r="X285" s="86"/>
      <c r="Y285" s="86"/>
      <c r="Z285" s="86"/>
      <c r="AA285" s="86"/>
      <c r="AB285" s="86"/>
      <c r="AC285" s="86"/>
      <c r="AD285" s="86"/>
      <c r="AE285" s="86"/>
      <c r="AF285" s="86"/>
      <c r="AG285" s="86"/>
      <c r="AH285" s="86"/>
      <c r="AI285" s="86"/>
      <c r="AJ285" s="86"/>
      <c r="AK285" s="86"/>
      <c r="AL285" s="86"/>
      <c r="AM285" s="86"/>
      <c r="AN285" s="86"/>
      <c r="AO285" s="86"/>
      <c r="AP285" s="86"/>
      <c r="AQ285" s="86"/>
      <c r="AR285" s="86"/>
      <c r="AS285" s="86"/>
      <c r="AT285" s="86"/>
      <c r="AU285" s="86"/>
      <c r="AV285" s="86"/>
      <c r="AW285" s="86"/>
      <c r="AX285" s="86"/>
      <c r="AY285" s="86"/>
      <c r="AZ285" s="86"/>
      <c r="BA285" s="86"/>
      <c r="BB285" s="86"/>
      <c r="BC285" s="86"/>
      <c r="BD285" s="86"/>
      <c r="BE285" s="86"/>
      <c r="BF285" s="86"/>
      <c r="BG285" s="86"/>
      <c r="BH285" s="86"/>
      <c r="BI285" s="86"/>
      <c r="BJ285" s="86"/>
      <c r="BK285" s="86"/>
      <c r="BL285" s="86"/>
      <c r="BM285" s="86"/>
      <c r="BN285" s="86"/>
      <c r="BO285" s="86"/>
      <c r="BP285" s="86"/>
      <c r="BQ285" s="86"/>
      <c r="BR285" s="86"/>
      <c r="BS285" s="86"/>
      <c r="BT285" s="86"/>
      <c r="BU285" s="86"/>
      <c r="BV285" s="86"/>
      <c r="BW285" s="86"/>
      <c r="BX285" s="86"/>
      <c r="BY285" s="86"/>
      <c r="BZ285" s="86"/>
      <c r="CA285" s="86"/>
      <c r="CB285" s="86"/>
      <c r="CC285" s="86"/>
      <c r="CD285" s="86"/>
      <c r="CE285" s="86"/>
      <c r="CF285" s="86"/>
      <c r="CG285" s="86"/>
      <c r="CH285" s="86"/>
      <c r="CI285" s="86"/>
      <c r="CJ285" s="86"/>
      <c r="CK285" s="86"/>
      <c r="CL285" s="86"/>
      <c r="CM285" s="86"/>
      <c r="CN285" s="86"/>
      <c r="CO285" s="86"/>
      <c r="CP285" s="86"/>
      <c r="CQ285" s="86"/>
      <c r="CR285" s="86"/>
      <c r="CS285" s="86"/>
      <c r="CT285" s="86"/>
      <c r="CU285" s="86"/>
      <c r="CV285" s="86"/>
      <c r="CW285" s="86"/>
      <c r="CX285" s="86"/>
      <c r="CY285" s="86"/>
      <c r="CZ285" s="86"/>
      <c r="DA285" s="86"/>
      <c r="DB285" s="86"/>
      <c r="DC285" s="86"/>
      <c r="DD285" s="86"/>
      <c r="DE285" s="86"/>
      <c r="DF285" s="86"/>
      <c r="DG285" s="86"/>
      <c r="DH285" s="86"/>
      <c r="DI285" s="86"/>
      <c r="DJ285" s="86"/>
      <c r="DK285" s="86"/>
      <c r="DL285" s="86"/>
      <c r="DM285" s="86"/>
      <c r="DN285" s="86"/>
      <c r="DO285" s="86"/>
      <c r="DP285" s="86"/>
      <c r="DQ285" s="86"/>
      <c r="DR285" s="86"/>
      <c r="DS285" s="86"/>
      <c r="DT285" s="86"/>
      <c r="DU285" s="86"/>
      <c r="DV285" s="86"/>
      <c r="DW285" s="86"/>
      <c r="DX285" s="86"/>
      <c r="DY285" s="86"/>
      <c r="DZ285" s="86"/>
      <c r="EA285" s="86"/>
      <c r="EB285" s="86"/>
      <c r="EC285" s="86"/>
      <c r="ED285" s="86"/>
      <c r="EE285" s="86"/>
      <c r="EF285" s="86"/>
      <c r="EG285" s="86"/>
      <c r="EH285" s="86"/>
      <c r="EI285" s="86"/>
      <c r="EJ285" s="86"/>
      <c r="EK285" s="86"/>
      <c r="EL285" s="86"/>
      <c r="EM285" s="86"/>
      <c r="EN285" s="86"/>
      <c r="EO285" s="86"/>
      <c r="EP285" s="86"/>
      <c r="EQ285" s="86"/>
      <c r="ER285" s="86"/>
      <c r="ES285" s="86"/>
      <c r="ET285" s="86"/>
      <c r="EU285" s="86"/>
      <c r="EV285" s="86"/>
      <c r="EW285" s="86"/>
      <c r="EX285" s="86"/>
      <c r="EY285" s="86"/>
      <c r="EZ285" s="86"/>
      <c r="FA285" s="86"/>
      <c r="FB285" s="86"/>
      <c r="FC285" s="86"/>
      <c r="FD285" s="86"/>
      <c r="FE285" s="86"/>
      <c r="FF285" s="86"/>
      <c r="FG285" s="86"/>
      <c r="FH285" s="86"/>
      <c r="FI285" s="86"/>
      <c r="FJ285" s="86"/>
      <c r="FK285" s="86"/>
      <c r="FL285" s="86"/>
      <c r="FM285" s="86"/>
      <c r="FN285" s="86"/>
      <c r="FO285" s="86"/>
      <c r="FP285" s="86"/>
      <c r="FQ285" s="86"/>
      <c r="FR285" s="86"/>
      <c r="FS285" s="86"/>
      <c r="FT285" s="86"/>
      <c r="FU285" s="86"/>
      <c r="FV285" s="86"/>
      <c r="FW285" s="86"/>
      <c r="FX285" s="86"/>
      <c r="FY285" s="86"/>
      <c r="FZ285" s="86"/>
      <c r="GA285" s="86"/>
      <c r="GB285" s="86"/>
      <c r="GC285" s="86"/>
      <c r="GD285" s="86"/>
      <c r="GE285" s="86"/>
    </row>
    <row r="286" spans="1:243" s="85" customFormat="1" x14ac:dyDescent="0.25">
      <c r="A286" s="124" t="s">
        <v>90</v>
      </c>
      <c r="B286" s="86"/>
      <c r="C286" s="86"/>
      <c r="D286" s="86"/>
      <c r="E286" s="86"/>
      <c r="F286" s="86"/>
      <c r="G286" s="86"/>
      <c r="H286" s="86"/>
      <c r="I286" s="86"/>
      <c r="J286" s="86"/>
      <c r="K286" s="86"/>
      <c r="L286" s="86"/>
      <c r="M286" s="86"/>
      <c r="N286" s="86"/>
      <c r="O286" s="86"/>
      <c r="P286" s="86"/>
      <c r="Q286" s="86"/>
      <c r="R286" s="86"/>
      <c r="S286" s="86"/>
      <c r="T286" s="86"/>
      <c r="U286" s="86"/>
      <c r="V286" s="86"/>
      <c r="W286" s="86"/>
      <c r="X286" s="86"/>
      <c r="Y286" s="86"/>
      <c r="Z286" s="86"/>
      <c r="AA286" s="86"/>
      <c r="AB286" s="86"/>
      <c r="AC286" s="86"/>
      <c r="AD286" s="86"/>
      <c r="AE286" s="86"/>
      <c r="AF286" s="86"/>
      <c r="AG286" s="86"/>
      <c r="AH286" s="86"/>
      <c r="AI286" s="86"/>
      <c r="AJ286" s="86"/>
      <c r="AK286" s="86"/>
      <c r="AL286" s="86"/>
      <c r="AM286" s="86"/>
      <c r="AN286" s="86"/>
      <c r="AO286" s="86"/>
      <c r="AP286" s="86"/>
      <c r="AQ286" s="86"/>
      <c r="AR286" s="86"/>
      <c r="AS286" s="86"/>
      <c r="AT286" s="86"/>
      <c r="AU286" s="86"/>
      <c r="AV286" s="86"/>
      <c r="AW286" s="86"/>
      <c r="AX286" s="86"/>
      <c r="AY286" s="86"/>
      <c r="AZ286" s="86"/>
      <c r="BA286" s="86"/>
      <c r="BB286" s="86"/>
      <c r="BC286" s="86"/>
      <c r="BD286" s="86"/>
      <c r="BE286" s="86"/>
      <c r="BF286" s="86"/>
      <c r="BG286" s="86"/>
      <c r="BH286" s="86"/>
      <c r="BI286" s="86"/>
      <c r="BJ286" s="86"/>
      <c r="BK286" s="86"/>
      <c r="BL286" s="86"/>
      <c r="BM286" s="86"/>
      <c r="BN286" s="86"/>
      <c r="BO286" s="86"/>
      <c r="BP286" s="86"/>
      <c r="BQ286" s="86"/>
      <c r="BR286" s="86"/>
      <c r="BS286" s="86"/>
      <c r="BT286" s="86"/>
      <c r="BU286" s="86"/>
      <c r="BV286" s="86"/>
      <c r="BW286" s="86"/>
      <c r="BX286" s="86"/>
      <c r="BY286" s="86"/>
      <c r="BZ286" s="86"/>
      <c r="CA286" s="86"/>
      <c r="CB286" s="86"/>
      <c r="CC286" s="86"/>
      <c r="CD286" s="86"/>
      <c r="CE286" s="86"/>
      <c r="CF286" s="86"/>
      <c r="CG286" s="86"/>
      <c r="CH286" s="86"/>
      <c r="CI286" s="86"/>
      <c r="CJ286" s="86"/>
      <c r="CK286" s="86"/>
      <c r="CL286" s="86"/>
      <c r="CM286" s="86"/>
      <c r="CN286" s="86"/>
      <c r="CO286" s="86"/>
      <c r="CP286" s="86"/>
      <c r="CQ286" s="86"/>
      <c r="CR286" s="86"/>
      <c r="CS286" s="86"/>
      <c r="CT286" s="86"/>
      <c r="CU286" s="86"/>
      <c r="CV286" s="86"/>
      <c r="CW286" s="86"/>
      <c r="CX286" s="86"/>
      <c r="CY286" s="86"/>
      <c r="CZ286" s="86"/>
      <c r="DA286" s="86"/>
      <c r="DB286" s="86"/>
      <c r="DC286" s="86"/>
      <c r="DD286" s="86"/>
      <c r="DE286" s="86"/>
      <c r="DF286" s="86"/>
      <c r="DG286" s="86"/>
      <c r="DH286" s="86"/>
      <c r="DI286" s="86"/>
      <c r="DJ286" s="86"/>
      <c r="DK286" s="86"/>
      <c r="DL286" s="86"/>
      <c r="DM286" s="86"/>
      <c r="DN286" s="86"/>
      <c r="DO286" s="86"/>
      <c r="DP286" s="86"/>
      <c r="DQ286" s="86"/>
      <c r="DR286" s="86"/>
      <c r="DS286" s="86"/>
      <c r="DT286" s="86"/>
      <c r="DU286" s="86"/>
      <c r="DV286" s="86"/>
      <c r="DW286" s="86"/>
      <c r="DX286" s="86"/>
      <c r="DY286" s="86"/>
      <c r="DZ286" s="86"/>
      <c r="EA286" s="86"/>
      <c r="EB286" s="86"/>
      <c r="EC286" s="86"/>
      <c r="ED286" s="86"/>
      <c r="EE286" s="86"/>
      <c r="EF286" s="86"/>
      <c r="EG286" s="86"/>
      <c r="EH286" s="86"/>
      <c r="EI286" s="86"/>
      <c r="EJ286" s="86"/>
      <c r="EK286" s="86"/>
      <c r="EL286" s="86"/>
      <c r="EM286" s="86"/>
      <c r="EN286" s="86"/>
      <c r="EO286" s="86"/>
      <c r="EP286" s="86"/>
      <c r="EQ286" s="86"/>
      <c r="ER286" s="86"/>
      <c r="ES286" s="86"/>
      <c r="ET286" s="86"/>
      <c r="EU286" s="86"/>
      <c r="EV286" s="86"/>
      <c r="EW286" s="86"/>
      <c r="EX286" s="86"/>
      <c r="EY286" s="86"/>
      <c r="EZ286" s="86"/>
      <c r="FA286" s="86"/>
      <c r="FB286" s="86"/>
      <c r="FC286" s="86"/>
      <c r="FD286" s="86"/>
      <c r="FE286" s="86"/>
      <c r="FF286" s="86"/>
      <c r="FG286" s="86"/>
      <c r="FH286" s="86"/>
      <c r="FI286" s="86"/>
      <c r="FJ286" s="86"/>
      <c r="FK286" s="86"/>
      <c r="FL286" s="86"/>
      <c r="FM286" s="86"/>
      <c r="FN286" s="86"/>
      <c r="FO286" s="86"/>
      <c r="FP286" s="86"/>
      <c r="FQ286" s="86"/>
      <c r="FR286" s="86"/>
      <c r="FS286" s="86"/>
      <c r="FT286" s="86"/>
      <c r="FU286" s="86"/>
      <c r="FV286" s="86"/>
      <c r="FW286" s="86"/>
      <c r="FX286" s="86"/>
      <c r="FY286" s="86"/>
      <c r="FZ286" s="86"/>
      <c r="GA286" s="86"/>
      <c r="GB286" s="86"/>
      <c r="GC286" s="86"/>
      <c r="GD286" s="86"/>
      <c r="GE286" s="86"/>
    </row>
    <row r="287" spans="1:243" s="85" customFormat="1" x14ac:dyDescent="0.25">
      <c r="A287" s="124" t="s">
        <v>327</v>
      </c>
      <c r="B287" s="86"/>
      <c r="C287" s="86"/>
      <c r="D287" s="86"/>
      <c r="E287" s="86"/>
      <c r="F287" s="86"/>
      <c r="G287" s="86"/>
      <c r="H287" s="86"/>
      <c r="I287" s="86"/>
      <c r="J287" s="86"/>
      <c r="K287" s="86"/>
      <c r="L287" s="86"/>
      <c r="M287" s="86"/>
      <c r="N287" s="86"/>
      <c r="O287" s="86"/>
      <c r="P287" s="86"/>
      <c r="Q287" s="86"/>
      <c r="R287" s="86"/>
      <c r="S287" s="86"/>
      <c r="T287" s="86"/>
      <c r="U287" s="86"/>
      <c r="V287" s="86"/>
      <c r="W287" s="86"/>
      <c r="X287" s="86"/>
      <c r="Y287" s="86"/>
      <c r="Z287" s="86"/>
      <c r="AA287" s="86"/>
      <c r="AB287" s="86"/>
      <c r="AC287" s="86"/>
      <c r="AD287" s="86"/>
      <c r="AE287" s="86"/>
      <c r="AF287" s="86"/>
      <c r="AG287" s="86"/>
      <c r="AH287" s="86"/>
      <c r="AI287" s="86"/>
      <c r="AJ287" s="86"/>
      <c r="AK287" s="86"/>
      <c r="AL287" s="86"/>
      <c r="AM287" s="86"/>
      <c r="AN287" s="86"/>
      <c r="AO287" s="86"/>
      <c r="AP287" s="86"/>
      <c r="AQ287" s="86"/>
      <c r="AR287" s="86"/>
      <c r="AS287" s="86"/>
      <c r="AT287" s="86"/>
      <c r="AU287" s="86"/>
      <c r="AV287" s="86"/>
      <c r="AW287" s="86"/>
      <c r="AX287" s="86"/>
      <c r="AY287" s="86"/>
      <c r="AZ287" s="86"/>
      <c r="BA287" s="86"/>
      <c r="BB287" s="86"/>
      <c r="BC287" s="86"/>
      <c r="BD287" s="86"/>
      <c r="BE287" s="86"/>
      <c r="BF287" s="86"/>
      <c r="BG287" s="86"/>
      <c r="BH287" s="86"/>
      <c r="BI287" s="86"/>
      <c r="BJ287" s="86"/>
      <c r="BK287" s="86"/>
      <c r="BL287" s="86"/>
      <c r="BM287" s="86"/>
      <c r="BN287" s="86"/>
      <c r="BO287" s="86"/>
      <c r="BP287" s="86"/>
      <c r="BQ287" s="86"/>
      <c r="BR287" s="86"/>
      <c r="BS287" s="86"/>
      <c r="BT287" s="86"/>
      <c r="BU287" s="86"/>
      <c r="BV287" s="86"/>
      <c r="BW287" s="86"/>
      <c r="BX287" s="86"/>
      <c r="BY287" s="86"/>
      <c r="BZ287" s="86"/>
      <c r="CA287" s="86"/>
      <c r="CB287" s="86"/>
      <c r="CC287" s="86"/>
      <c r="CD287" s="86"/>
      <c r="CE287" s="86"/>
      <c r="CF287" s="86"/>
      <c r="CG287" s="86"/>
      <c r="CH287" s="86"/>
      <c r="CI287" s="86"/>
      <c r="CJ287" s="86"/>
      <c r="CK287" s="86"/>
      <c r="CL287" s="86"/>
      <c r="CM287" s="86"/>
      <c r="CN287" s="86"/>
      <c r="CO287" s="86"/>
      <c r="CP287" s="86"/>
      <c r="CQ287" s="86"/>
      <c r="CR287" s="86"/>
      <c r="CS287" s="86"/>
      <c r="CT287" s="86"/>
      <c r="CU287" s="86"/>
      <c r="CV287" s="86"/>
      <c r="CW287" s="86"/>
      <c r="CX287" s="86"/>
      <c r="CY287" s="86"/>
      <c r="CZ287" s="86"/>
      <c r="DA287" s="86"/>
      <c r="DB287" s="86"/>
      <c r="DC287" s="86"/>
      <c r="DD287" s="86"/>
      <c r="DE287" s="86"/>
      <c r="DF287" s="86"/>
      <c r="DG287" s="86"/>
      <c r="DH287" s="86"/>
      <c r="DI287" s="86"/>
      <c r="DJ287" s="86"/>
      <c r="DK287" s="86"/>
      <c r="DL287" s="86"/>
      <c r="DM287" s="86"/>
      <c r="DN287" s="86"/>
      <c r="DO287" s="86"/>
      <c r="DP287" s="86"/>
      <c r="DQ287" s="86"/>
      <c r="DR287" s="86"/>
      <c r="DS287" s="86"/>
      <c r="DT287" s="86"/>
      <c r="DU287" s="86"/>
      <c r="DV287" s="86"/>
      <c r="DW287" s="86"/>
      <c r="DX287" s="86"/>
      <c r="DY287" s="86"/>
      <c r="DZ287" s="86"/>
      <c r="EA287" s="86"/>
      <c r="EB287" s="86"/>
      <c r="EC287" s="86"/>
      <c r="ED287" s="86"/>
      <c r="EE287" s="86"/>
      <c r="EF287" s="86"/>
      <c r="EG287" s="86"/>
      <c r="EH287" s="86"/>
      <c r="EI287" s="86"/>
      <c r="EJ287" s="86"/>
      <c r="EK287" s="86"/>
      <c r="EL287" s="86"/>
      <c r="EM287" s="86"/>
      <c r="EN287" s="86"/>
      <c r="EO287" s="86"/>
      <c r="EP287" s="86"/>
      <c r="EQ287" s="86"/>
      <c r="ER287" s="86"/>
      <c r="ES287" s="86"/>
      <c r="ET287" s="86"/>
      <c r="EU287" s="86"/>
      <c r="EV287" s="86"/>
      <c r="EW287" s="86"/>
      <c r="EX287" s="86"/>
      <c r="EY287" s="86"/>
      <c r="EZ287" s="86"/>
      <c r="FA287" s="86"/>
      <c r="FB287" s="86"/>
      <c r="FC287" s="86"/>
      <c r="FD287" s="86"/>
      <c r="FE287" s="86"/>
      <c r="FF287" s="86"/>
      <c r="FG287" s="86"/>
      <c r="FH287" s="86"/>
      <c r="FI287" s="86"/>
      <c r="FJ287" s="86"/>
      <c r="FK287" s="86"/>
      <c r="FL287" s="86"/>
      <c r="FM287" s="86"/>
      <c r="FN287" s="86"/>
      <c r="FO287" s="86"/>
      <c r="FP287" s="86"/>
      <c r="FQ287" s="86"/>
      <c r="FR287" s="86"/>
      <c r="FS287" s="86"/>
      <c r="FT287" s="86"/>
      <c r="FU287" s="86"/>
      <c r="FV287" s="86"/>
      <c r="FW287" s="86"/>
      <c r="FX287" s="86"/>
      <c r="FY287" s="86"/>
      <c r="FZ287" s="86"/>
      <c r="GA287" s="86"/>
      <c r="GB287" s="86"/>
      <c r="GC287" s="86"/>
      <c r="GD287" s="86"/>
      <c r="GE287" s="86"/>
    </row>
    <row r="288" spans="1:243" s="85" customFormat="1" x14ac:dyDescent="0.25">
      <c r="A288" s="124" t="s">
        <v>328</v>
      </c>
      <c r="B288" s="86"/>
      <c r="C288" s="86"/>
      <c r="D288" s="86"/>
      <c r="E288" s="86"/>
      <c r="F288" s="86"/>
      <c r="G288" s="86"/>
      <c r="H288" s="86"/>
      <c r="I288" s="86"/>
      <c r="J288" s="86"/>
      <c r="K288" s="86"/>
      <c r="L288" s="86"/>
      <c r="M288" s="86"/>
      <c r="N288" s="86"/>
      <c r="O288" s="86"/>
      <c r="P288" s="86"/>
      <c r="Q288" s="86"/>
      <c r="R288" s="86"/>
      <c r="S288" s="86"/>
      <c r="T288" s="86"/>
      <c r="U288" s="86"/>
      <c r="V288" s="86"/>
      <c r="W288" s="86"/>
      <c r="X288" s="86"/>
      <c r="Y288" s="86"/>
      <c r="Z288" s="86"/>
      <c r="AA288" s="86"/>
      <c r="AB288" s="86"/>
      <c r="AC288" s="86"/>
      <c r="AD288" s="86"/>
      <c r="AE288" s="86"/>
      <c r="AF288" s="86"/>
      <c r="AG288" s="86"/>
      <c r="AH288" s="86"/>
      <c r="AI288" s="86"/>
      <c r="AJ288" s="86"/>
      <c r="AK288" s="86"/>
      <c r="AL288" s="86"/>
      <c r="AM288" s="86"/>
      <c r="AN288" s="86"/>
      <c r="AO288" s="86"/>
      <c r="AP288" s="86"/>
      <c r="AQ288" s="86"/>
      <c r="AR288" s="86"/>
      <c r="AS288" s="86"/>
      <c r="AT288" s="86"/>
      <c r="AU288" s="86"/>
      <c r="AV288" s="86"/>
      <c r="AW288" s="86"/>
      <c r="AX288" s="86"/>
      <c r="AY288" s="86"/>
      <c r="AZ288" s="86"/>
      <c r="BA288" s="86"/>
      <c r="BB288" s="86"/>
      <c r="BC288" s="86"/>
      <c r="BD288" s="86"/>
      <c r="BE288" s="86"/>
      <c r="BF288" s="86"/>
      <c r="BG288" s="86"/>
      <c r="BH288" s="86"/>
      <c r="BI288" s="86"/>
      <c r="BJ288" s="86"/>
      <c r="BK288" s="86"/>
      <c r="BL288" s="86"/>
      <c r="BM288" s="86"/>
      <c r="BN288" s="86"/>
      <c r="BO288" s="86"/>
      <c r="BP288" s="86"/>
      <c r="BQ288" s="86"/>
      <c r="BR288" s="86"/>
      <c r="BS288" s="86"/>
      <c r="BT288" s="86"/>
      <c r="BU288" s="86"/>
      <c r="BV288" s="86"/>
      <c r="BW288" s="86"/>
      <c r="BX288" s="86"/>
      <c r="BY288" s="86"/>
      <c r="BZ288" s="86"/>
      <c r="CA288" s="86"/>
      <c r="CB288" s="86"/>
      <c r="CC288" s="86"/>
      <c r="CD288" s="86"/>
      <c r="CE288" s="86"/>
      <c r="CF288" s="86"/>
      <c r="CG288" s="86"/>
      <c r="CH288" s="86"/>
      <c r="CI288" s="86"/>
      <c r="CJ288" s="86"/>
      <c r="CK288" s="86"/>
      <c r="CL288" s="86"/>
      <c r="CM288" s="86"/>
      <c r="CN288" s="86"/>
      <c r="CO288" s="86"/>
      <c r="CP288" s="86"/>
      <c r="CQ288" s="86"/>
      <c r="CR288" s="86"/>
      <c r="CS288" s="86"/>
      <c r="CT288" s="86"/>
      <c r="CU288" s="86"/>
      <c r="CV288" s="86"/>
      <c r="CW288" s="86"/>
      <c r="CX288" s="86"/>
      <c r="CY288" s="86"/>
      <c r="CZ288" s="86"/>
      <c r="DA288" s="86"/>
      <c r="DB288" s="86"/>
      <c r="DC288" s="86"/>
      <c r="DD288" s="86"/>
      <c r="DE288" s="86"/>
      <c r="DF288" s="86"/>
      <c r="DG288" s="86"/>
      <c r="DH288" s="86"/>
      <c r="DI288" s="86"/>
      <c r="DJ288" s="86"/>
      <c r="DK288" s="86"/>
      <c r="DL288" s="86"/>
      <c r="DM288" s="86"/>
      <c r="DN288" s="86"/>
      <c r="DO288" s="86"/>
      <c r="DP288" s="86"/>
      <c r="DQ288" s="86"/>
      <c r="DR288" s="86"/>
      <c r="DS288" s="86"/>
      <c r="DT288" s="86"/>
      <c r="DU288" s="86"/>
      <c r="DV288" s="86"/>
      <c r="DW288" s="86"/>
      <c r="DX288" s="86"/>
      <c r="DY288" s="86"/>
      <c r="DZ288" s="86"/>
      <c r="EA288" s="86"/>
      <c r="EB288" s="86"/>
      <c r="EC288" s="86"/>
      <c r="ED288" s="86"/>
      <c r="EE288" s="86"/>
      <c r="EF288" s="86"/>
      <c r="EG288" s="86"/>
      <c r="EH288" s="86"/>
      <c r="EI288" s="86"/>
      <c r="EJ288" s="86"/>
      <c r="EK288" s="86"/>
      <c r="EL288" s="86"/>
      <c r="EM288" s="86"/>
      <c r="EN288" s="86"/>
      <c r="EO288" s="86"/>
      <c r="EP288" s="86"/>
      <c r="EQ288" s="86"/>
      <c r="ER288" s="86"/>
      <c r="ES288" s="86"/>
      <c r="ET288" s="86"/>
      <c r="EU288" s="86"/>
      <c r="EV288" s="86"/>
      <c r="EW288" s="86"/>
      <c r="EX288" s="86"/>
      <c r="EY288" s="86"/>
      <c r="EZ288" s="86"/>
      <c r="FA288" s="86"/>
      <c r="FB288" s="86"/>
      <c r="FC288" s="86"/>
      <c r="FD288" s="86"/>
      <c r="FE288" s="86"/>
      <c r="FF288" s="86"/>
      <c r="FG288" s="86"/>
      <c r="FH288" s="86"/>
      <c r="FI288" s="86"/>
      <c r="FJ288" s="86"/>
      <c r="FK288" s="86"/>
      <c r="FL288" s="86"/>
      <c r="FM288" s="86"/>
      <c r="FN288" s="86"/>
      <c r="FO288" s="86"/>
      <c r="FP288" s="86"/>
      <c r="FQ288" s="86"/>
      <c r="FR288" s="86"/>
      <c r="FS288" s="86"/>
      <c r="FT288" s="86"/>
      <c r="FU288" s="86"/>
      <c r="FV288" s="86"/>
      <c r="FW288" s="86"/>
      <c r="FX288" s="86"/>
      <c r="FY288" s="86"/>
      <c r="FZ288" s="86"/>
      <c r="GA288" s="86"/>
      <c r="GB288" s="86"/>
      <c r="GC288" s="86"/>
      <c r="GD288" s="86"/>
      <c r="GE288" s="86"/>
    </row>
  </sheetData>
  <autoFilter ref="A1:XBT288"/>
  <printOptions horizontalCentered="1"/>
  <pageMargins left="0" right="0" top="0.39370078740157483" bottom="0.39370078740157483" header="0" footer="0"/>
  <pageSetup paperSize="8" scale="47" fitToHeight="0" orientation="landscape" r:id="rId1"/>
  <headerFooter alignWithMargins="0">
    <oddFooter>Стр.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42"/>
  <sheetViews>
    <sheetView workbookViewId="0">
      <selection activeCell="E7" sqref="E7"/>
    </sheetView>
  </sheetViews>
  <sheetFormatPr defaultRowHeight="15.75" x14ac:dyDescent="0.25"/>
  <cols>
    <col min="1" max="1" width="7.28515625" style="127" customWidth="1"/>
    <col min="2" max="2" width="45" style="128" customWidth="1"/>
    <col min="3" max="3" width="10.140625" style="129" customWidth="1"/>
    <col min="4" max="4" width="49.140625" style="128" customWidth="1"/>
    <col min="5" max="5" width="10.28515625" style="128" bestFit="1" customWidth="1"/>
    <col min="6" max="6" width="18.7109375" style="128" customWidth="1"/>
    <col min="7" max="16384" width="9.140625" style="128"/>
  </cols>
  <sheetData>
    <row r="1" spans="1:5" x14ac:dyDescent="0.25">
      <c r="D1" s="130" t="s">
        <v>378</v>
      </c>
    </row>
    <row r="2" spans="1:5" x14ac:dyDescent="0.25">
      <c r="D2" s="130"/>
    </row>
    <row r="3" spans="1:5" x14ac:dyDescent="0.25">
      <c r="A3" s="131" t="s">
        <v>329</v>
      </c>
      <c r="B3" s="131"/>
      <c r="C3" s="132"/>
      <c r="D3" s="131"/>
    </row>
    <row r="4" spans="1:5" x14ac:dyDescent="0.25">
      <c r="A4" s="131" t="s">
        <v>330</v>
      </c>
      <c r="B4" s="131"/>
      <c r="C4" s="132"/>
      <c r="D4" s="131"/>
    </row>
    <row r="5" spans="1:5" x14ac:dyDescent="0.25">
      <c r="A5" s="131"/>
      <c r="B5" s="131"/>
      <c r="C5" s="132"/>
      <c r="D5" s="131"/>
    </row>
    <row r="6" spans="1:5" s="135" customFormat="1" ht="31.5" x14ac:dyDescent="0.25">
      <c r="A6" s="133" t="s">
        <v>331</v>
      </c>
      <c r="B6" s="133" t="s">
        <v>332</v>
      </c>
      <c r="C6" s="134" t="s">
        <v>333</v>
      </c>
      <c r="D6" s="133" t="s">
        <v>334</v>
      </c>
    </row>
    <row r="7" spans="1:5" s="139" customFormat="1" ht="31.5" x14ac:dyDescent="0.25">
      <c r="A7" s="133">
        <v>1</v>
      </c>
      <c r="B7" s="136" t="s">
        <v>335</v>
      </c>
      <c r="C7" s="137">
        <v>20000</v>
      </c>
      <c r="D7" s="136" t="s">
        <v>336</v>
      </c>
      <c r="E7" s="138"/>
    </row>
    <row r="8" spans="1:5" s="139" customFormat="1" ht="63" x14ac:dyDescent="0.25">
      <c r="A8" s="133">
        <v>2</v>
      </c>
      <c r="B8" s="136" t="s">
        <v>337</v>
      </c>
      <c r="C8" s="137">
        <v>500</v>
      </c>
      <c r="D8" s="136" t="s">
        <v>338</v>
      </c>
    </row>
    <row r="9" spans="1:5" s="139" customFormat="1" ht="31.5" x14ac:dyDescent="0.25">
      <c r="A9" s="133">
        <v>3</v>
      </c>
      <c r="B9" s="136" t="s">
        <v>339</v>
      </c>
      <c r="C9" s="137">
        <v>60000</v>
      </c>
      <c r="D9" s="136" t="s">
        <v>340</v>
      </c>
    </row>
    <row r="10" spans="1:5" s="139" customFormat="1" ht="94.5" x14ac:dyDescent="0.25">
      <c r="A10" s="133">
        <v>4</v>
      </c>
      <c r="B10" s="136" t="s">
        <v>341</v>
      </c>
      <c r="C10" s="138">
        <f>42754+158633</f>
        <v>201387</v>
      </c>
      <c r="D10" s="136" t="s">
        <v>342</v>
      </c>
    </row>
    <row r="11" spans="1:5" s="139" customFormat="1" ht="63" x14ac:dyDescent="0.25">
      <c r="A11" s="133">
        <v>5</v>
      </c>
      <c r="B11" s="136" t="s">
        <v>343</v>
      </c>
      <c r="C11" s="137">
        <v>500000</v>
      </c>
      <c r="D11" s="136" t="s">
        <v>344</v>
      </c>
    </row>
    <row r="12" spans="1:5" s="139" customFormat="1" ht="63" x14ac:dyDescent="0.25">
      <c r="A12" s="133">
        <v>6</v>
      </c>
      <c r="B12" s="136" t="s">
        <v>345</v>
      </c>
      <c r="C12" s="137">
        <v>24000</v>
      </c>
      <c r="D12" s="136" t="s">
        <v>346</v>
      </c>
    </row>
    <row r="13" spans="1:5" s="139" customFormat="1" ht="47.25" x14ac:dyDescent="0.25">
      <c r="A13" s="133">
        <v>7</v>
      </c>
      <c r="B13" s="136" t="s">
        <v>347</v>
      </c>
      <c r="C13" s="137">
        <v>554700</v>
      </c>
      <c r="D13" s="136" t="s">
        <v>348</v>
      </c>
    </row>
    <row r="14" spans="1:5" s="139" customFormat="1" ht="47.25" x14ac:dyDescent="0.25">
      <c r="A14" s="133">
        <v>8</v>
      </c>
      <c r="B14" s="136" t="s">
        <v>349</v>
      </c>
      <c r="C14" s="137">
        <v>700000</v>
      </c>
      <c r="D14" s="136" t="s">
        <v>350</v>
      </c>
    </row>
    <row r="15" spans="1:5" s="139" customFormat="1" ht="47.25" x14ac:dyDescent="0.25">
      <c r="A15" s="133">
        <v>9</v>
      </c>
      <c r="B15" s="136" t="s">
        <v>351</v>
      </c>
      <c r="C15" s="137">
        <v>50000</v>
      </c>
      <c r="D15" s="136" t="s">
        <v>350</v>
      </c>
    </row>
    <row r="16" spans="1:5" s="139" customFormat="1" ht="31.5" x14ac:dyDescent="0.25">
      <c r="A16" s="133">
        <v>10</v>
      </c>
      <c r="B16" s="136" t="s">
        <v>352</v>
      </c>
      <c r="C16" s="137">
        <v>20000</v>
      </c>
      <c r="D16" s="136" t="s">
        <v>353</v>
      </c>
    </row>
    <row r="17" spans="1:5" s="139" customFormat="1" ht="63" x14ac:dyDescent="0.25">
      <c r="A17" s="133">
        <v>11</v>
      </c>
      <c r="B17" s="136" t="s">
        <v>354</v>
      </c>
      <c r="C17" s="137">
        <v>30000</v>
      </c>
      <c r="D17" s="136" t="s">
        <v>355</v>
      </c>
    </row>
    <row r="18" spans="1:5" s="139" customFormat="1" ht="31.5" x14ac:dyDescent="0.25">
      <c r="A18" s="133">
        <v>12</v>
      </c>
      <c r="B18" s="136" t="s">
        <v>356</v>
      </c>
      <c r="C18" s="137">
        <v>12000</v>
      </c>
      <c r="D18" s="136" t="s">
        <v>357</v>
      </c>
    </row>
    <row r="19" spans="1:5" s="139" customFormat="1" ht="47.25" x14ac:dyDescent="0.25">
      <c r="A19" s="133">
        <v>13</v>
      </c>
      <c r="B19" s="136" t="s">
        <v>358</v>
      </c>
      <c r="C19" s="137">
        <v>4000</v>
      </c>
      <c r="D19" s="136" t="s">
        <v>357</v>
      </c>
    </row>
    <row r="20" spans="1:5" s="139" customFormat="1" ht="47.25" x14ac:dyDescent="0.25">
      <c r="A20" s="133">
        <v>14</v>
      </c>
      <c r="B20" s="136" t="s">
        <v>359</v>
      </c>
      <c r="C20" s="137">
        <v>3000</v>
      </c>
      <c r="D20" s="136" t="s">
        <v>357</v>
      </c>
      <c r="E20" s="138"/>
    </row>
    <row r="21" spans="1:5" s="139" customFormat="1" ht="31.5" x14ac:dyDescent="0.25">
      <c r="A21" s="133">
        <v>15</v>
      </c>
      <c r="B21" s="136" t="s">
        <v>360</v>
      </c>
      <c r="C21" s="137">
        <v>10000</v>
      </c>
      <c r="D21" s="136" t="s">
        <v>361</v>
      </c>
    </row>
    <row r="22" spans="1:5" s="139" customFormat="1" ht="47.25" x14ac:dyDescent="0.25">
      <c r="A22" s="133">
        <v>16</v>
      </c>
      <c r="B22" s="136" t="s">
        <v>362</v>
      </c>
      <c r="C22" s="137">
        <v>4000</v>
      </c>
      <c r="D22" s="136" t="s">
        <v>363</v>
      </c>
    </row>
    <row r="23" spans="1:5" s="139" customFormat="1" ht="47.25" x14ac:dyDescent="0.25">
      <c r="A23" s="133">
        <v>17</v>
      </c>
      <c r="B23" s="136" t="s">
        <v>364</v>
      </c>
      <c r="C23" s="137">
        <v>7000</v>
      </c>
      <c r="D23" s="136" t="s">
        <v>365</v>
      </c>
    </row>
    <row r="24" spans="1:5" s="139" customFormat="1" ht="47.25" x14ac:dyDescent="0.25">
      <c r="A24" s="133">
        <v>18</v>
      </c>
      <c r="B24" s="136" t="s">
        <v>366</v>
      </c>
      <c r="C24" s="137">
        <v>6000</v>
      </c>
      <c r="D24" s="136" t="s">
        <v>363</v>
      </c>
      <c r="E24" s="138"/>
    </row>
    <row r="25" spans="1:5" s="139" customFormat="1" ht="31.5" x14ac:dyDescent="0.25">
      <c r="A25" s="133">
        <v>19</v>
      </c>
      <c r="B25" s="136" t="s">
        <v>367</v>
      </c>
      <c r="C25" s="137">
        <v>10000</v>
      </c>
      <c r="D25" s="136" t="s">
        <v>357</v>
      </c>
      <c r="E25" s="138"/>
    </row>
    <row r="26" spans="1:5" s="139" customFormat="1" ht="31.5" x14ac:dyDescent="0.25">
      <c r="A26" s="133">
        <v>20</v>
      </c>
      <c r="B26" s="136" t="s">
        <v>368</v>
      </c>
      <c r="C26" s="137">
        <v>1000</v>
      </c>
      <c r="D26" s="136" t="s">
        <v>357</v>
      </c>
      <c r="E26" s="138"/>
    </row>
    <row r="27" spans="1:5" s="139" customFormat="1" ht="47.25" x14ac:dyDescent="0.25">
      <c r="A27" s="133">
        <v>21</v>
      </c>
      <c r="B27" s="136" t="s">
        <v>369</v>
      </c>
      <c r="C27" s="137">
        <v>70000</v>
      </c>
      <c r="D27" s="136" t="s">
        <v>357</v>
      </c>
    </row>
    <row r="28" spans="1:5" s="139" customFormat="1" ht="103.5" customHeight="1" x14ac:dyDescent="0.25">
      <c r="A28" s="133">
        <v>22</v>
      </c>
      <c r="B28" s="140" t="s">
        <v>370</v>
      </c>
      <c r="C28" s="141">
        <v>5000</v>
      </c>
      <c r="D28" s="136" t="s">
        <v>338</v>
      </c>
    </row>
    <row r="29" spans="1:5" s="139" customFormat="1" x14ac:dyDescent="0.25">
      <c r="A29" s="142"/>
      <c r="B29" s="143"/>
      <c r="C29" s="144"/>
      <c r="D29" s="143"/>
    </row>
    <row r="30" spans="1:5" s="147" customFormat="1" x14ac:dyDescent="0.25">
      <c r="A30" s="145" t="s">
        <v>371</v>
      </c>
      <c r="B30" s="146"/>
      <c r="C30" s="146"/>
      <c r="D30" s="146"/>
    </row>
    <row r="31" spans="1:5" s="147" customFormat="1" x14ac:dyDescent="0.25">
      <c r="A31" s="148" t="s">
        <v>372</v>
      </c>
      <c r="B31" s="146"/>
      <c r="C31" s="146"/>
      <c r="D31" s="146"/>
    </row>
    <row r="32" spans="1:5" s="147" customFormat="1" x14ac:dyDescent="0.25">
      <c r="A32" s="145"/>
      <c r="B32" s="146"/>
      <c r="C32" s="146"/>
      <c r="D32" s="146"/>
    </row>
    <row r="33" spans="1:4" s="147" customFormat="1" x14ac:dyDescent="0.25">
      <c r="A33" s="149" t="s">
        <v>85</v>
      </c>
      <c r="B33" s="146"/>
      <c r="C33" s="146"/>
      <c r="D33" s="146"/>
    </row>
    <row r="34" spans="1:4" s="2" customFormat="1" x14ac:dyDescent="0.25">
      <c r="A34" s="149"/>
      <c r="B34" s="150"/>
      <c r="C34" s="150"/>
      <c r="D34" s="150"/>
    </row>
    <row r="35" spans="1:4" s="147" customFormat="1" x14ac:dyDescent="0.25">
      <c r="A35" s="145" t="s">
        <v>86</v>
      </c>
      <c r="B35" s="151"/>
      <c r="C35" s="151"/>
      <c r="D35" s="151"/>
    </row>
    <row r="36" spans="1:4" s="153" customFormat="1" x14ac:dyDescent="0.25">
      <c r="A36" s="148" t="s">
        <v>373</v>
      </c>
      <c r="B36" s="152"/>
      <c r="C36" s="152"/>
      <c r="D36" s="152"/>
    </row>
    <row r="37" spans="1:4" s="154" customFormat="1" x14ac:dyDescent="0.25">
      <c r="A37" s="145"/>
      <c r="B37" s="80"/>
      <c r="C37" s="80"/>
      <c r="D37" s="80"/>
    </row>
    <row r="38" spans="1:4" s="147" customFormat="1" x14ac:dyDescent="0.25">
      <c r="A38" s="145" t="s">
        <v>88</v>
      </c>
      <c r="B38" s="151"/>
      <c r="C38" s="151"/>
      <c r="D38" s="155"/>
    </row>
    <row r="39" spans="1:4" s="153" customFormat="1" x14ac:dyDescent="0.25">
      <c r="A39" s="148" t="s">
        <v>374</v>
      </c>
      <c r="B39" s="152"/>
      <c r="C39" s="152"/>
      <c r="D39" s="156"/>
    </row>
    <row r="40" spans="1:4" s="153" customFormat="1" x14ac:dyDescent="0.25">
      <c r="A40" s="148"/>
      <c r="B40" s="152"/>
      <c r="C40" s="152"/>
      <c r="D40" s="156"/>
    </row>
    <row r="41" spans="1:4" s="153" customFormat="1" x14ac:dyDescent="0.25">
      <c r="A41" s="77" t="s">
        <v>90</v>
      </c>
      <c r="B41" s="157"/>
      <c r="C41" s="157"/>
      <c r="D41" s="157"/>
    </row>
    <row r="42" spans="1:4" s="149" customFormat="1" x14ac:dyDescent="0.25">
      <c r="A42" s="158" t="s">
        <v>377</v>
      </c>
    </row>
  </sheetData>
  <pageMargins left="0.70866141732283472" right="0.70866141732283472" top="0.74803149606299213" bottom="0.74803149606299213" header="0.31496062992125984" footer="0.31496062992125984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3</vt:i4>
      </vt:variant>
      <vt:variant>
        <vt:lpstr>Наименувани диапазони</vt:lpstr>
      </vt:variant>
      <vt:variant>
        <vt:i4>2</vt:i4>
      </vt:variant>
    </vt:vector>
  </HeadingPairs>
  <TitlesOfParts>
    <vt:vector size="5" baseType="lpstr">
      <vt:lpstr>31072022</vt:lpstr>
      <vt:lpstr>ИП промяна юли 2022</vt:lpstr>
      <vt:lpstr>Приложение 2 Б</vt:lpstr>
      <vt:lpstr>'ИП промяна юли 2022'!Печат_заглавия</vt:lpstr>
      <vt:lpstr>'Приложение 2 Б'!Печат_заглавия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Gavrailova</dc:creator>
  <cp:lastModifiedBy>Krasimira Hristova</cp:lastModifiedBy>
  <cp:lastPrinted>2022-08-12T11:10:16Z</cp:lastPrinted>
  <dcterms:created xsi:type="dcterms:W3CDTF">2022-08-09T11:56:29Z</dcterms:created>
  <dcterms:modified xsi:type="dcterms:W3CDTF">2022-08-12T12:46:28Z</dcterms:modified>
</cp:coreProperties>
</file>