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протокол и решения\"/>
    </mc:Choice>
  </mc:AlternateContent>
  <bookViews>
    <workbookView xWindow="0" yWindow="0" windowWidth="20490" windowHeight="7755"/>
  </bookViews>
  <sheets>
    <sheet name="ИП промяна юни 2022" sheetId="2" r:id="rId1"/>
    <sheet name="Pril2_30.06" sheetId="3" r:id="rId2"/>
  </sheets>
  <externalReferences>
    <externalReference r:id="rId3"/>
    <externalReference r:id="rId4"/>
    <externalReference r:id="rId5"/>
    <externalReference r:id="rId6"/>
    <externalReference r:id="rId7"/>
  </externalReferences>
  <definedNames>
    <definedName name="___xlfn_SUMIFS">NA()</definedName>
    <definedName name="__xlfn_SUMIFS">NA()</definedName>
    <definedName name="_xlnm._FilterDatabase" localSheetId="0" hidden="1">'ИП промяна юни 2022'!$A$1:$XBT$274</definedName>
    <definedName name="GRO">[1]list!$A$281:$A$304</definedName>
    <definedName name="GROUPS" localSheetId="0">[2]Groups!$A$1:$A$27</definedName>
    <definedName name="GROUPS">[1]Groups!$A$1:$A$27</definedName>
    <definedName name="GROUPS1">[1]Groups!$A$1:$A$27</definedName>
    <definedName name="GROUPS2" localSheetId="0">[2]Groups!$A$1:$B$27</definedName>
    <definedName name="GROUPS2">[1]Groups!$A$1:$B$27</definedName>
    <definedName name="ll">[3]list!$A$421:$B$709</definedName>
    <definedName name="mm">[3]Groups!$A$1:$B$27</definedName>
    <definedName name="oo">[3]list!$A$281:$B$304</definedName>
    <definedName name="OP_LIST" localSheetId="0">[2]list!$A$281:$A$304</definedName>
    <definedName name="OP_LIST">[1]list!$A$281:$A$304</definedName>
    <definedName name="OP_LIST2" localSheetId="0">[2]list!$A$281:$B$304</definedName>
    <definedName name="OP_LIST2">[1]list!$A$281:$B$304</definedName>
    <definedName name="PRBK" localSheetId="0">[2]list!$A$421:$B$709</definedName>
    <definedName name="PRBK">[1]list!$A$421:$B$709</definedName>
    <definedName name="ss">[3]list!$A$281:$B$304</definedName>
    <definedName name="аа">[1]list!$A$281:$B$304</definedName>
    <definedName name="в">[4]list!$A$281:$A$304</definedName>
    <definedName name="з">[5]list!$A$281:$A$304</definedName>
    <definedName name="_xlnm.Print_Titles" localSheetId="1">Pril2_30.06!$9:$10</definedName>
    <definedName name="_xlnm.Print_Titles" localSheetId="0">'ИП промяна юни 2022'!$6:$7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7" i="3" l="1"/>
  <c r="F67" i="3"/>
  <c r="D67" i="3"/>
  <c r="G65" i="3"/>
  <c r="F65" i="3"/>
  <c r="E65" i="3"/>
  <c r="D65" i="3"/>
  <c r="C65" i="3"/>
  <c r="G64" i="3"/>
  <c r="F64" i="3"/>
  <c r="D64" i="3"/>
  <c r="G63" i="3"/>
  <c r="F63" i="3"/>
  <c r="D63" i="3"/>
  <c r="F61" i="3"/>
  <c r="F57" i="3" s="1"/>
  <c r="F54" i="3" s="1"/>
  <c r="D61" i="3"/>
  <c r="G61" i="3" s="1"/>
  <c r="F60" i="3"/>
  <c r="D60" i="3"/>
  <c r="G60" i="3" s="1"/>
  <c r="F59" i="3"/>
  <c r="E59" i="3"/>
  <c r="D59" i="3"/>
  <c r="G59" i="3" s="1"/>
  <c r="C59" i="3"/>
  <c r="F58" i="3"/>
  <c r="D58" i="3"/>
  <c r="G58" i="3" s="1"/>
  <c r="E57" i="3"/>
  <c r="D57" i="3"/>
  <c r="G57" i="3" s="1"/>
  <c r="C57" i="3"/>
  <c r="F56" i="3"/>
  <c r="D56" i="3"/>
  <c r="G56" i="3" s="1"/>
  <c r="F55" i="3"/>
  <c r="E55" i="3"/>
  <c r="C55" i="3"/>
  <c r="C54" i="3" s="1"/>
  <c r="E54" i="3"/>
  <c r="F52" i="3"/>
  <c r="D52" i="3"/>
  <c r="G52" i="3" s="1"/>
  <c r="F51" i="3"/>
  <c r="D51" i="3"/>
  <c r="G50" i="3"/>
  <c r="F50" i="3"/>
  <c r="D50" i="3"/>
  <c r="G49" i="3"/>
  <c r="F49" i="3"/>
  <c r="D49" i="3"/>
  <c r="F48" i="3"/>
  <c r="E48" i="3"/>
  <c r="C48" i="3"/>
  <c r="G47" i="3"/>
  <c r="F47" i="3"/>
  <c r="D47" i="3"/>
  <c r="F46" i="3"/>
  <c r="F44" i="3" s="1"/>
  <c r="D46" i="3"/>
  <c r="G46" i="3" s="1"/>
  <c r="F45" i="3"/>
  <c r="D45" i="3"/>
  <c r="G45" i="3" s="1"/>
  <c r="E44" i="3"/>
  <c r="C44" i="3"/>
  <c r="C42" i="3" s="1"/>
  <c r="E42" i="3"/>
  <c r="F40" i="3"/>
  <c r="E40" i="3"/>
  <c r="D40" i="3"/>
  <c r="G40" i="3" s="1"/>
  <c r="C40" i="3"/>
  <c r="G38" i="3"/>
  <c r="F38" i="3"/>
  <c r="E38" i="3"/>
  <c r="D38" i="3"/>
  <c r="C38" i="3"/>
  <c r="F37" i="3"/>
  <c r="E37" i="3"/>
  <c r="D37" i="3"/>
  <c r="G37" i="3" s="1"/>
  <c r="C37" i="3"/>
  <c r="F36" i="3"/>
  <c r="D36" i="3"/>
  <c r="G36" i="3" s="1"/>
  <c r="F34" i="3"/>
  <c r="E34" i="3"/>
  <c r="D34" i="3"/>
  <c r="G34" i="3" s="1"/>
  <c r="C34" i="3"/>
  <c r="F30" i="3"/>
  <c r="E30" i="3"/>
  <c r="D30" i="3"/>
  <c r="G30" i="3" s="1"/>
  <c r="C30" i="3"/>
  <c r="F28" i="3"/>
  <c r="E28" i="3"/>
  <c r="D28" i="3"/>
  <c r="G28" i="3" s="1"/>
  <c r="C28" i="3"/>
  <c r="G26" i="3"/>
  <c r="F26" i="3"/>
  <c r="E26" i="3"/>
  <c r="D26" i="3"/>
  <c r="C26" i="3"/>
  <c r="G25" i="3"/>
  <c r="F25" i="3"/>
  <c r="D25" i="3"/>
  <c r="G24" i="3"/>
  <c r="F24" i="3"/>
  <c r="F22" i="3" s="1"/>
  <c r="E24" i="3"/>
  <c r="D24" i="3"/>
  <c r="C24" i="3"/>
  <c r="C22" i="3" s="1"/>
  <c r="E22" i="3"/>
  <c r="D22" i="3"/>
  <c r="G22" i="3" s="1"/>
  <c r="F20" i="3"/>
  <c r="D20" i="3"/>
  <c r="G20" i="3" s="1"/>
  <c r="F18" i="3"/>
  <c r="E18" i="3"/>
  <c r="D18" i="3"/>
  <c r="G18" i="3" s="1"/>
  <c r="C18" i="3"/>
  <c r="F16" i="3"/>
  <c r="E16" i="3"/>
  <c r="D16" i="3"/>
  <c r="G16" i="3" s="1"/>
  <c r="C16" i="3"/>
  <c r="F14" i="3"/>
  <c r="E14" i="3"/>
  <c r="D14" i="3"/>
  <c r="G14" i="3" s="1"/>
  <c r="C14" i="3"/>
  <c r="AB262" i="2"/>
  <c r="Y262" i="2"/>
  <c r="V262" i="2"/>
  <c r="S262" i="2"/>
  <c r="P262" i="2"/>
  <c r="M262" i="2"/>
  <c r="J262" i="2"/>
  <c r="G262" i="2"/>
  <c r="C262" i="2"/>
  <c r="B262" i="2"/>
  <c r="AA261" i="2"/>
  <c r="Z261" i="2"/>
  <c r="X261" i="2"/>
  <c r="W261" i="2"/>
  <c r="W260" i="2" s="1"/>
  <c r="U261" i="2"/>
  <c r="U260" i="2" s="1"/>
  <c r="T261" i="2"/>
  <c r="R261" i="2"/>
  <c r="Q261" i="2"/>
  <c r="Q260" i="2" s="1"/>
  <c r="O261" i="2"/>
  <c r="O260" i="2" s="1"/>
  <c r="N261" i="2"/>
  <c r="L261" i="2"/>
  <c r="K261" i="2"/>
  <c r="K260" i="2" s="1"/>
  <c r="I261" i="2"/>
  <c r="H261" i="2"/>
  <c r="H260" i="2" s="1"/>
  <c r="F261" i="2"/>
  <c r="E261" i="2"/>
  <c r="E260" i="2" s="1"/>
  <c r="AA260" i="2"/>
  <c r="AB259" i="2"/>
  <c r="Y259" i="2"/>
  <c r="V259" i="2"/>
  <c r="S259" i="2"/>
  <c r="P259" i="2"/>
  <c r="L259" i="2"/>
  <c r="L257" i="2" s="1"/>
  <c r="L256" i="2" s="1"/>
  <c r="J259" i="2"/>
  <c r="G259" i="2"/>
  <c r="B259" i="2"/>
  <c r="AB258" i="2"/>
  <c r="Y258" i="2"/>
  <c r="V258" i="2"/>
  <c r="S258" i="2"/>
  <c r="P258" i="2"/>
  <c r="M258" i="2"/>
  <c r="J258" i="2"/>
  <c r="G258" i="2"/>
  <c r="C258" i="2"/>
  <c r="B258" i="2"/>
  <c r="AA257" i="2"/>
  <c r="Z257" i="2"/>
  <c r="Z256" i="2" s="1"/>
  <c r="X257" i="2"/>
  <c r="X256" i="2" s="1"/>
  <c r="W257" i="2"/>
  <c r="U257" i="2"/>
  <c r="U256" i="2" s="1"/>
  <c r="T257" i="2"/>
  <c r="T256" i="2" s="1"/>
  <c r="R257" i="2"/>
  <c r="Q257" i="2"/>
  <c r="Q256" i="2" s="1"/>
  <c r="O257" i="2"/>
  <c r="N257" i="2"/>
  <c r="N256" i="2" s="1"/>
  <c r="K257" i="2"/>
  <c r="I257" i="2"/>
  <c r="H257" i="2"/>
  <c r="H256" i="2" s="1"/>
  <c r="F257" i="2"/>
  <c r="F256" i="2" s="1"/>
  <c r="E257" i="2"/>
  <c r="E256" i="2" s="1"/>
  <c r="I256" i="2"/>
  <c r="AB255" i="2"/>
  <c r="Y255" i="2"/>
  <c r="V255" i="2"/>
  <c r="S255" i="2"/>
  <c r="P255" i="2"/>
  <c r="M255" i="2"/>
  <c r="J255" i="2"/>
  <c r="G255" i="2"/>
  <c r="C255" i="2"/>
  <c r="B255" i="2"/>
  <c r="AA254" i="2"/>
  <c r="Z254" i="2"/>
  <c r="Z253" i="2" s="1"/>
  <c r="X254" i="2"/>
  <c r="W254" i="2"/>
  <c r="W253" i="2" s="1"/>
  <c r="U254" i="2"/>
  <c r="U253" i="2" s="1"/>
  <c r="T254" i="2"/>
  <c r="T253" i="2" s="1"/>
  <c r="R254" i="2"/>
  <c r="R253" i="2" s="1"/>
  <c r="Q254" i="2"/>
  <c r="Q253" i="2" s="1"/>
  <c r="O254" i="2"/>
  <c r="O253" i="2" s="1"/>
  <c r="N254" i="2"/>
  <c r="N253" i="2" s="1"/>
  <c r="L254" i="2"/>
  <c r="K254" i="2"/>
  <c r="K253" i="2" s="1"/>
  <c r="I254" i="2"/>
  <c r="I253" i="2" s="1"/>
  <c r="H254" i="2"/>
  <c r="H253" i="2" s="1"/>
  <c r="F254" i="2"/>
  <c r="E254" i="2"/>
  <c r="E253" i="2" s="1"/>
  <c r="AB252" i="2"/>
  <c r="Y252" i="2"/>
  <c r="V252" i="2"/>
  <c r="S252" i="2"/>
  <c r="P252" i="2"/>
  <c r="M252" i="2"/>
  <c r="J252" i="2"/>
  <c r="G252" i="2"/>
  <c r="C252" i="2"/>
  <c r="B252" i="2"/>
  <c r="AA251" i="2"/>
  <c r="Z251" i="2"/>
  <c r="X251" i="2"/>
  <c r="W251" i="2"/>
  <c r="W250" i="2" s="1"/>
  <c r="U251" i="2"/>
  <c r="T251" i="2"/>
  <c r="T250" i="2" s="1"/>
  <c r="R251" i="2"/>
  <c r="Q251" i="2"/>
  <c r="Q250" i="2" s="1"/>
  <c r="O251" i="2"/>
  <c r="O250" i="2" s="1"/>
  <c r="N251" i="2"/>
  <c r="N250" i="2" s="1"/>
  <c r="L251" i="2"/>
  <c r="K251" i="2"/>
  <c r="I251" i="2"/>
  <c r="H251" i="2"/>
  <c r="H250" i="2" s="1"/>
  <c r="F251" i="2"/>
  <c r="F250" i="2" s="1"/>
  <c r="E251" i="2"/>
  <c r="AA250" i="2"/>
  <c r="Z250" i="2"/>
  <c r="R250" i="2"/>
  <c r="M250" i="2"/>
  <c r="AB249" i="2"/>
  <c r="Y249" i="2"/>
  <c r="V249" i="2"/>
  <c r="S249" i="2"/>
  <c r="P249" i="2"/>
  <c r="M249" i="2"/>
  <c r="J249" i="2"/>
  <c r="G249" i="2"/>
  <c r="C249" i="2"/>
  <c r="B249" i="2"/>
  <c r="AB248" i="2"/>
  <c r="Y248" i="2"/>
  <c r="V248" i="2"/>
  <c r="S248" i="2"/>
  <c r="P248" i="2"/>
  <c r="M248" i="2"/>
  <c r="J248" i="2"/>
  <c r="G248" i="2"/>
  <c r="C248" i="2"/>
  <c r="B248" i="2"/>
  <c r="AA247" i="2"/>
  <c r="Z247" i="2"/>
  <c r="Z246" i="2" s="1"/>
  <c r="X247" i="2"/>
  <c r="X246" i="2" s="1"/>
  <c r="W247" i="2"/>
  <c r="U247" i="2"/>
  <c r="T247" i="2"/>
  <c r="T246" i="2" s="1"/>
  <c r="R247" i="2"/>
  <c r="R246" i="2" s="1"/>
  <c r="Q247" i="2"/>
  <c r="Q246" i="2" s="1"/>
  <c r="O247" i="2"/>
  <c r="N247" i="2"/>
  <c r="N246" i="2" s="1"/>
  <c r="L247" i="2"/>
  <c r="L246" i="2" s="1"/>
  <c r="K247" i="2"/>
  <c r="I247" i="2"/>
  <c r="H247" i="2"/>
  <c r="H246" i="2" s="1"/>
  <c r="F247" i="2"/>
  <c r="E247" i="2"/>
  <c r="E246" i="2" s="1"/>
  <c r="I246" i="2"/>
  <c r="AB244" i="2"/>
  <c r="Y244" i="2"/>
  <c r="V244" i="2"/>
  <c r="S244" i="2"/>
  <c r="P244" i="2"/>
  <c r="M244" i="2"/>
  <c r="J244" i="2"/>
  <c r="G244" i="2"/>
  <c r="C244" i="2"/>
  <c r="B244" i="2"/>
  <c r="AB243" i="2"/>
  <c r="Y243" i="2"/>
  <c r="V243" i="2"/>
  <c r="S243" i="2"/>
  <c r="P243" i="2"/>
  <c r="M243" i="2"/>
  <c r="J243" i="2"/>
  <c r="G243" i="2"/>
  <c r="C243" i="2"/>
  <c r="B243" i="2"/>
  <c r="AA242" i="2"/>
  <c r="Z242" i="2"/>
  <c r="X242" i="2"/>
  <c r="W242" i="2"/>
  <c r="U242" i="2"/>
  <c r="T242" i="2"/>
  <c r="R242" i="2"/>
  <c r="Q242" i="2"/>
  <c r="O242" i="2"/>
  <c r="N242" i="2"/>
  <c r="L242" i="2"/>
  <c r="K242" i="2"/>
  <c r="I242" i="2"/>
  <c r="H242" i="2"/>
  <c r="F242" i="2"/>
  <c r="E242" i="2"/>
  <c r="AB241" i="2"/>
  <c r="Y241" i="2"/>
  <c r="V241" i="2"/>
  <c r="S241" i="2"/>
  <c r="P241" i="2"/>
  <c r="M241" i="2"/>
  <c r="J241" i="2"/>
  <c r="G241" i="2"/>
  <c r="C241" i="2"/>
  <c r="B241" i="2"/>
  <c r="AB240" i="2"/>
  <c r="Y240" i="2"/>
  <c r="V240" i="2"/>
  <c r="S240" i="2"/>
  <c r="P240" i="2"/>
  <c r="M240" i="2"/>
  <c r="J240" i="2"/>
  <c r="F240" i="2"/>
  <c r="E240" i="2"/>
  <c r="B240" i="2" s="1"/>
  <c r="AB239" i="2"/>
  <c r="Y239" i="2"/>
  <c r="V239" i="2"/>
  <c r="S239" i="2"/>
  <c r="P239" i="2"/>
  <c r="M239" i="2"/>
  <c r="J239" i="2"/>
  <c r="G239" i="2"/>
  <c r="C239" i="2"/>
  <c r="B239" i="2"/>
  <c r="AA238" i="2"/>
  <c r="Z238" i="2"/>
  <c r="X238" i="2"/>
  <c r="W238" i="2"/>
  <c r="U238" i="2"/>
  <c r="T238" i="2"/>
  <c r="R238" i="2"/>
  <c r="Q238" i="2"/>
  <c r="O238" i="2"/>
  <c r="N238" i="2"/>
  <c r="L238" i="2"/>
  <c r="K238" i="2"/>
  <c r="I238" i="2"/>
  <c r="H238" i="2"/>
  <c r="AB237" i="2"/>
  <c r="Y237" i="2"/>
  <c r="V237" i="2"/>
  <c r="S237" i="2"/>
  <c r="P237" i="2"/>
  <c r="M237" i="2"/>
  <c r="J237" i="2"/>
  <c r="G237" i="2"/>
  <c r="C237" i="2"/>
  <c r="B237" i="2"/>
  <c r="AA236" i="2"/>
  <c r="Z236" i="2"/>
  <c r="X236" i="2"/>
  <c r="W236" i="2"/>
  <c r="U236" i="2"/>
  <c r="T236" i="2"/>
  <c r="R236" i="2"/>
  <c r="Q236" i="2"/>
  <c r="O236" i="2"/>
  <c r="N236" i="2"/>
  <c r="L236" i="2"/>
  <c r="K236" i="2"/>
  <c r="I236" i="2"/>
  <c r="H236" i="2"/>
  <c r="F236" i="2"/>
  <c r="E236" i="2"/>
  <c r="AB234" i="2"/>
  <c r="Y234" i="2"/>
  <c r="V234" i="2"/>
  <c r="S234" i="2"/>
  <c r="P234" i="2"/>
  <c r="M234" i="2"/>
  <c r="J234" i="2"/>
  <c r="G234" i="2"/>
  <c r="C234" i="2"/>
  <c r="B234" i="2"/>
  <c r="AA233" i="2"/>
  <c r="Z233" i="2"/>
  <c r="X233" i="2"/>
  <c r="W233" i="2"/>
  <c r="U233" i="2"/>
  <c r="T233" i="2"/>
  <c r="R233" i="2"/>
  <c r="Q233" i="2"/>
  <c r="O233" i="2"/>
  <c r="N233" i="2"/>
  <c r="L233" i="2"/>
  <c r="K233" i="2"/>
  <c r="I233" i="2"/>
  <c r="H233" i="2"/>
  <c r="F233" i="2"/>
  <c r="E233" i="2"/>
  <c r="AB232" i="2"/>
  <c r="Y232" i="2"/>
  <c r="U232" i="2"/>
  <c r="T232" i="2"/>
  <c r="T230" i="2" s="1"/>
  <c r="S232" i="2"/>
  <c r="P232" i="2"/>
  <c r="M232" i="2"/>
  <c r="J232" i="2"/>
  <c r="F232" i="2"/>
  <c r="F230" i="2" s="1"/>
  <c r="E232" i="2"/>
  <c r="AB231" i="2"/>
  <c r="Y231" i="2"/>
  <c r="V231" i="2"/>
  <c r="S231" i="2"/>
  <c r="P231" i="2"/>
  <c r="L231" i="2"/>
  <c r="M231" i="2" s="1"/>
  <c r="J231" i="2"/>
  <c r="G231" i="2"/>
  <c r="B231" i="2"/>
  <c r="AA230" i="2"/>
  <c r="Z230" i="2"/>
  <c r="X230" i="2"/>
  <c r="W230" i="2"/>
  <c r="R230" i="2"/>
  <c r="Q230" i="2"/>
  <c r="O230" i="2"/>
  <c r="N230" i="2"/>
  <c r="K230" i="2"/>
  <c r="I230" i="2"/>
  <c r="H230" i="2"/>
  <c r="AB229" i="2"/>
  <c r="Y229" i="2"/>
  <c r="V229" i="2"/>
  <c r="S229" i="2"/>
  <c r="P229" i="2"/>
  <c r="M229" i="2"/>
  <c r="J229" i="2"/>
  <c r="G229" i="2"/>
  <c r="C229" i="2"/>
  <c r="B229" i="2"/>
  <c r="AB228" i="2"/>
  <c r="Y228" i="2"/>
  <c r="V228" i="2"/>
  <c r="S228" i="2"/>
  <c r="P228" i="2"/>
  <c r="M228" i="2"/>
  <c r="J228" i="2"/>
  <c r="G228" i="2"/>
  <c r="C228" i="2"/>
  <c r="B228" i="2"/>
  <c r="AA227" i="2"/>
  <c r="Z227" i="2"/>
  <c r="X227" i="2"/>
  <c r="W227" i="2"/>
  <c r="U227" i="2"/>
  <c r="T227" i="2"/>
  <c r="R227" i="2"/>
  <c r="Q227" i="2"/>
  <c r="O227" i="2"/>
  <c r="N227" i="2"/>
  <c r="L227" i="2"/>
  <c r="K227" i="2"/>
  <c r="I227" i="2"/>
  <c r="H227" i="2"/>
  <c r="F227" i="2"/>
  <c r="E227" i="2"/>
  <c r="AB226" i="2"/>
  <c r="Y226" i="2"/>
  <c r="V226" i="2"/>
  <c r="S226" i="2"/>
  <c r="P226" i="2"/>
  <c r="M226" i="2"/>
  <c r="J226" i="2"/>
  <c r="G226" i="2"/>
  <c r="C226" i="2"/>
  <c r="B226" i="2"/>
  <c r="AB225" i="2"/>
  <c r="Y225" i="2"/>
  <c r="V225" i="2"/>
  <c r="S225" i="2"/>
  <c r="P225" i="2"/>
  <c r="M225" i="2"/>
  <c r="J225" i="2"/>
  <c r="G225" i="2"/>
  <c r="C225" i="2"/>
  <c r="B225" i="2"/>
  <c r="AB224" i="2"/>
  <c r="Y224" i="2"/>
  <c r="V224" i="2"/>
  <c r="S224" i="2"/>
  <c r="P224" i="2"/>
  <c r="M224" i="2"/>
  <c r="J224" i="2"/>
  <c r="G224" i="2"/>
  <c r="C224" i="2"/>
  <c r="B224" i="2"/>
  <c r="AB223" i="2"/>
  <c r="Y223" i="2"/>
  <c r="V223" i="2"/>
  <c r="S223" i="2"/>
  <c r="P223" i="2"/>
  <c r="M223" i="2"/>
  <c r="J223" i="2"/>
  <c r="G223" i="2"/>
  <c r="C223" i="2"/>
  <c r="B223" i="2"/>
  <c r="AB222" i="2"/>
  <c r="Y222" i="2"/>
  <c r="V222" i="2"/>
  <c r="S222" i="2"/>
  <c r="P222" i="2"/>
  <c r="M222" i="2"/>
  <c r="J222" i="2"/>
  <c r="G222" i="2"/>
  <c r="C222" i="2"/>
  <c r="B222" i="2"/>
  <c r="AB221" i="2"/>
  <c r="Y221" i="2"/>
  <c r="V221" i="2"/>
  <c r="S221" i="2"/>
  <c r="P221" i="2"/>
  <c r="M221" i="2"/>
  <c r="J221" i="2"/>
  <c r="G221" i="2"/>
  <c r="C221" i="2"/>
  <c r="B221" i="2"/>
  <c r="AA220" i="2"/>
  <c r="Z220" i="2"/>
  <c r="X220" i="2"/>
  <c r="W220" i="2"/>
  <c r="U220" i="2"/>
  <c r="T220" i="2"/>
  <c r="R220" i="2"/>
  <c r="Q220" i="2"/>
  <c r="O220" i="2"/>
  <c r="N220" i="2"/>
  <c r="L220" i="2"/>
  <c r="K220" i="2"/>
  <c r="I220" i="2"/>
  <c r="H220" i="2"/>
  <c r="F220" i="2"/>
  <c r="E220" i="2"/>
  <c r="AB219" i="2"/>
  <c r="Y219" i="2"/>
  <c r="V219" i="2"/>
  <c r="S219" i="2"/>
  <c r="P219" i="2"/>
  <c r="M219" i="2"/>
  <c r="J219" i="2"/>
  <c r="G219" i="2"/>
  <c r="C219" i="2"/>
  <c r="B219" i="2"/>
  <c r="AB218" i="2"/>
  <c r="Y218" i="2"/>
  <c r="V218" i="2"/>
  <c r="S218" i="2"/>
  <c r="P218" i="2"/>
  <c r="M218" i="2"/>
  <c r="J218" i="2"/>
  <c r="G218" i="2"/>
  <c r="C218" i="2"/>
  <c r="B218" i="2"/>
  <c r="AB217" i="2"/>
  <c r="Y217" i="2"/>
  <c r="V217" i="2"/>
  <c r="S217" i="2"/>
  <c r="P217" i="2"/>
  <c r="M217" i="2"/>
  <c r="J217" i="2"/>
  <c r="G217" i="2"/>
  <c r="C217" i="2"/>
  <c r="B217" i="2"/>
  <c r="AA216" i="2"/>
  <c r="Z216" i="2"/>
  <c r="X216" i="2"/>
  <c r="W216" i="2"/>
  <c r="U216" i="2"/>
  <c r="T216" i="2"/>
  <c r="R216" i="2"/>
  <c r="Q216" i="2"/>
  <c r="O216" i="2"/>
  <c r="N216" i="2"/>
  <c r="L216" i="2"/>
  <c r="K216" i="2"/>
  <c r="I216" i="2"/>
  <c r="H216" i="2"/>
  <c r="F216" i="2"/>
  <c r="E216" i="2"/>
  <c r="AB214" i="2"/>
  <c r="Y214" i="2"/>
  <c r="V214" i="2"/>
  <c r="S214" i="2"/>
  <c r="P214" i="2"/>
  <c r="M214" i="2"/>
  <c r="J214" i="2"/>
  <c r="G214" i="2"/>
  <c r="C214" i="2"/>
  <c r="B214" i="2"/>
  <c r="AB213" i="2"/>
  <c r="Y213" i="2"/>
  <c r="V213" i="2"/>
  <c r="S213" i="2"/>
  <c r="P213" i="2"/>
  <c r="M213" i="2"/>
  <c r="J213" i="2"/>
  <c r="F213" i="2"/>
  <c r="C213" i="2" s="1"/>
  <c r="E213" i="2"/>
  <c r="B213" i="2" s="1"/>
  <c r="AA212" i="2"/>
  <c r="C212" i="2" s="1"/>
  <c r="Z212" i="2"/>
  <c r="Y212" i="2"/>
  <c r="V212" i="2"/>
  <c r="S212" i="2"/>
  <c r="P212" i="2"/>
  <c r="M212" i="2"/>
  <c r="J212" i="2"/>
  <c r="G212" i="2"/>
  <c r="AB211" i="2"/>
  <c r="Y211" i="2"/>
  <c r="V211" i="2"/>
  <c r="S211" i="2"/>
  <c r="P211" i="2"/>
  <c r="M211" i="2"/>
  <c r="J211" i="2"/>
  <c r="G211" i="2"/>
  <c r="C211" i="2"/>
  <c r="B211" i="2"/>
  <c r="AB210" i="2"/>
  <c r="Y210" i="2"/>
  <c r="U210" i="2"/>
  <c r="C210" i="2" s="1"/>
  <c r="T210" i="2"/>
  <c r="S210" i="2"/>
  <c r="P210" i="2"/>
  <c r="M210" i="2"/>
  <c r="J210" i="2"/>
  <c r="G210" i="2"/>
  <c r="AB209" i="2"/>
  <c r="Y209" i="2"/>
  <c r="V209" i="2"/>
  <c r="S209" i="2"/>
  <c r="P209" i="2"/>
  <c r="M209" i="2"/>
  <c r="J209" i="2"/>
  <c r="G209" i="2"/>
  <c r="C209" i="2"/>
  <c r="B209" i="2"/>
  <c r="AB208" i="2"/>
  <c r="Y208" i="2"/>
  <c r="V208" i="2"/>
  <c r="S208" i="2"/>
  <c r="P208" i="2"/>
  <c r="L208" i="2"/>
  <c r="K208" i="2"/>
  <c r="K201" i="2" s="1"/>
  <c r="I208" i="2"/>
  <c r="H208" i="2"/>
  <c r="H201" i="2" s="1"/>
  <c r="G208" i="2"/>
  <c r="AB207" i="2"/>
  <c r="Y207" i="2"/>
  <c r="V207" i="2"/>
  <c r="S207" i="2"/>
  <c r="P207" i="2"/>
  <c r="M207" i="2"/>
  <c r="J207" i="2"/>
  <c r="G207" i="2"/>
  <c r="C207" i="2"/>
  <c r="B207" i="2"/>
  <c r="AB206" i="2"/>
  <c r="Y206" i="2"/>
  <c r="U206" i="2"/>
  <c r="T206" i="2"/>
  <c r="S206" i="2"/>
  <c r="P206" i="2"/>
  <c r="M206" i="2"/>
  <c r="J206" i="2"/>
  <c r="F206" i="2"/>
  <c r="E206" i="2"/>
  <c r="AB205" i="2"/>
  <c r="Y205" i="2"/>
  <c r="V205" i="2"/>
  <c r="S205" i="2"/>
  <c r="P205" i="2"/>
  <c r="M205" i="2"/>
  <c r="J205" i="2"/>
  <c r="G205" i="2"/>
  <c r="C205" i="2"/>
  <c r="B205" i="2"/>
  <c r="AB204" i="2"/>
  <c r="X204" i="2"/>
  <c r="W204" i="2"/>
  <c r="W201" i="2" s="1"/>
  <c r="U204" i="2"/>
  <c r="T204" i="2"/>
  <c r="S204" i="2"/>
  <c r="P204" i="2"/>
  <c r="M204" i="2"/>
  <c r="J204" i="2"/>
  <c r="G204" i="2"/>
  <c r="AB203" i="2"/>
  <c r="Y203" i="2"/>
  <c r="V203" i="2"/>
  <c r="S203" i="2"/>
  <c r="P203" i="2"/>
  <c r="M203" i="2"/>
  <c r="J203" i="2"/>
  <c r="G203" i="2"/>
  <c r="C203" i="2"/>
  <c r="B203" i="2"/>
  <c r="AB202" i="2"/>
  <c r="Y202" i="2"/>
  <c r="V202" i="2"/>
  <c r="S202" i="2"/>
  <c r="P202" i="2"/>
  <c r="M202" i="2"/>
  <c r="J202" i="2"/>
  <c r="G202" i="2"/>
  <c r="C202" i="2"/>
  <c r="B202" i="2"/>
  <c r="AA201" i="2"/>
  <c r="R201" i="2"/>
  <c r="Q201" i="2"/>
  <c r="O201" i="2"/>
  <c r="N201" i="2"/>
  <c r="AB200" i="2"/>
  <c r="Y200" i="2"/>
  <c r="V200" i="2"/>
  <c r="S200" i="2"/>
  <c r="P200" i="2"/>
  <c r="M200" i="2"/>
  <c r="J200" i="2"/>
  <c r="G200" i="2"/>
  <c r="C200" i="2"/>
  <c r="B200" i="2"/>
  <c r="AB199" i="2"/>
  <c r="Y199" i="2"/>
  <c r="V199" i="2"/>
  <c r="S199" i="2"/>
  <c r="P199" i="2"/>
  <c r="M199" i="2"/>
  <c r="J199" i="2"/>
  <c r="G199" i="2"/>
  <c r="C199" i="2"/>
  <c r="B199" i="2"/>
  <c r="AB198" i="2"/>
  <c r="Y198" i="2"/>
  <c r="V198" i="2"/>
  <c r="S198" i="2"/>
  <c r="P198" i="2"/>
  <c r="M198" i="2"/>
  <c r="J198" i="2"/>
  <c r="G198" i="2"/>
  <c r="C198" i="2"/>
  <c r="B198" i="2"/>
  <c r="AA197" i="2"/>
  <c r="Z197" i="2"/>
  <c r="X197" i="2"/>
  <c r="W197" i="2"/>
  <c r="U197" i="2"/>
  <c r="T197" i="2"/>
  <c r="R197" i="2"/>
  <c r="Q197" i="2"/>
  <c r="O197" i="2"/>
  <c r="N197" i="2"/>
  <c r="L197" i="2"/>
  <c r="K197" i="2"/>
  <c r="I197" i="2"/>
  <c r="H197" i="2"/>
  <c r="F197" i="2"/>
  <c r="E197" i="2"/>
  <c r="AB196" i="2"/>
  <c r="Y196" i="2"/>
  <c r="V196" i="2"/>
  <c r="S196" i="2"/>
  <c r="P196" i="2"/>
  <c r="M196" i="2"/>
  <c r="J196" i="2"/>
  <c r="G196" i="2"/>
  <c r="C196" i="2"/>
  <c r="B196" i="2"/>
  <c r="AB195" i="2"/>
  <c r="Y195" i="2"/>
  <c r="V195" i="2"/>
  <c r="S195" i="2"/>
  <c r="P195" i="2"/>
  <c r="M195" i="2"/>
  <c r="J195" i="2"/>
  <c r="G195" i="2"/>
  <c r="C195" i="2"/>
  <c r="B195" i="2"/>
  <c r="AB194" i="2"/>
  <c r="Y194" i="2"/>
  <c r="V194" i="2"/>
  <c r="S194" i="2"/>
  <c r="P194" i="2"/>
  <c r="M194" i="2"/>
  <c r="J194" i="2"/>
  <c r="G194" i="2"/>
  <c r="C194" i="2"/>
  <c r="B194" i="2"/>
  <c r="AA193" i="2"/>
  <c r="Z193" i="2"/>
  <c r="X193" i="2"/>
  <c r="W193" i="2"/>
  <c r="U193" i="2"/>
  <c r="T193" i="2"/>
  <c r="R193" i="2"/>
  <c r="Q193" i="2"/>
  <c r="S193" i="2" s="1"/>
  <c r="O193" i="2"/>
  <c r="N193" i="2"/>
  <c r="L193" i="2"/>
  <c r="K193" i="2"/>
  <c r="I193" i="2"/>
  <c r="H193" i="2"/>
  <c r="F193" i="2"/>
  <c r="E193" i="2"/>
  <c r="G193" i="2" s="1"/>
  <c r="AB192" i="2"/>
  <c r="Y192" i="2"/>
  <c r="V192" i="2"/>
  <c r="S192" i="2"/>
  <c r="P192" i="2"/>
  <c r="M192" i="2"/>
  <c r="J192" i="2"/>
  <c r="G192" i="2"/>
  <c r="C192" i="2"/>
  <c r="B192" i="2"/>
  <c r="AB191" i="2"/>
  <c r="Y191" i="2"/>
  <c r="V191" i="2"/>
  <c r="S191" i="2"/>
  <c r="P191" i="2"/>
  <c r="M191" i="2"/>
  <c r="J191" i="2"/>
  <c r="G191" i="2"/>
  <c r="C191" i="2"/>
  <c r="B191" i="2"/>
  <c r="AA190" i="2"/>
  <c r="Z190" i="2"/>
  <c r="X190" i="2"/>
  <c r="W190" i="2"/>
  <c r="U190" i="2"/>
  <c r="T190" i="2"/>
  <c r="R190" i="2"/>
  <c r="Q190" i="2"/>
  <c r="O190" i="2"/>
  <c r="N190" i="2"/>
  <c r="L190" i="2"/>
  <c r="K190" i="2"/>
  <c r="I190" i="2"/>
  <c r="H190" i="2"/>
  <c r="F190" i="2"/>
  <c r="E190" i="2"/>
  <c r="AB188" i="2"/>
  <c r="Y188" i="2"/>
  <c r="V188" i="2"/>
  <c r="S188" i="2"/>
  <c r="P188" i="2"/>
  <c r="M188" i="2"/>
  <c r="J188" i="2"/>
  <c r="G188" i="2"/>
  <c r="C188" i="2"/>
  <c r="B188" i="2"/>
  <c r="AA187" i="2"/>
  <c r="Z187" i="2"/>
  <c r="X187" i="2"/>
  <c r="W187" i="2"/>
  <c r="U187" i="2"/>
  <c r="T187" i="2"/>
  <c r="R187" i="2"/>
  <c r="Q187" i="2"/>
  <c r="O187" i="2"/>
  <c r="N187" i="2"/>
  <c r="L187" i="2"/>
  <c r="K187" i="2"/>
  <c r="I187" i="2"/>
  <c r="H187" i="2"/>
  <c r="F187" i="2"/>
  <c r="E187" i="2"/>
  <c r="AB186" i="2"/>
  <c r="Y186" i="2"/>
  <c r="V186" i="2"/>
  <c r="S186" i="2"/>
  <c r="P186" i="2"/>
  <c r="M186" i="2"/>
  <c r="J186" i="2"/>
  <c r="G186" i="2"/>
  <c r="C186" i="2"/>
  <c r="B186" i="2"/>
  <c r="AB185" i="2"/>
  <c r="Y185" i="2"/>
  <c r="V185" i="2"/>
  <c r="S185" i="2"/>
  <c r="P185" i="2"/>
  <c r="M185" i="2"/>
  <c r="J185" i="2"/>
  <c r="G185" i="2"/>
  <c r="C185" i="2"/>
  <c r="B185" i="2"/>
  <c r="AB184" i="2"/>
  <c r="Y184" i="2"/>
  <c r="V184" i="2"/>
  <c r="S184" i="2"/>
  <c r="P184" i="2"/>
  <c r="M184" i="2"/>
  <c r="J184" i="2"/>
  <c r="G184" i="2"/>
  <c r="C184" i="2"/>
  <c r="B184" i="2"/>
  <c r="AB183" i="2"/>
  <c r="Y183" i="2"/>
  <c r="V183" i="2"/>
  <c r="S183" i="2"/>
  <c r="P183" i="2"/>
  <c r="M183" i="2"/>
  <c r="J183" i="2"/>
  <c r="G183" i="2"/>
  <c r="C183" i="2"/>
  <c r="B183" i="2"/>
  <c r="AB182" i="2"/>
  <c r="Y182" i="2"/>
  <c r="V182" i="2"/>
  <c r="S182" i="2"/>
  <c r="P182" i="2"/>
  <c r="M182" i="2"/>
  <c r="J182" i="2"/>
  <c r="G182" i="2"/>
  <c r="C182" i="2"/>
  <c r="B182" i="2"/>
  <c r="AB181" i="2"/>
  <c r="Y181" i="2"/>
  <c r="V181" i="2"/>
  <c r="S181" i="2"/>
  <c r="P181" i="2"/>
  <c r="M181" i="2"/>
  <c r="J181" i="2"/>
  <c r="G181" i="2"/>
  <c r="C181" i="2"/>
  <c r="B181" i="2"/>
  <c r="AA180" i="2"/>
  <c r="Z180" i="2"/>
  <c r="X180" i="2"/>
  <c r="W180" i="2"/>
  <c r="U180" i="2"/>
  <c r="T180" i="2"/>
  <c r="R180" i="2"/>
  <c r="Q180" i="2"/>
  <c r="O180" i="2"/>
  <c r="N180" i="2"/>
  <c r="L180" i="2"/>
  <c r="K180" i="2"/>
  <c r="I180" i="2"/>
  <c r="H180" i="2"/>
  <c r="F180" i="2"/>
  <c r="E180" i="2"/>
  <c r="AB179" i="2"/>
  <c r="Y179" i="2"/>
  <c r="V179" i="2"/>
  <c r="S179" i="2"/>
  <c r="O179" i="2"/>
  <c r="N179" i="2"/>
  <c r="N176" i="2" s="1"/>
  <c r="M179" i="2"/>
  <c r="J179" i="2"/>
  <c r="G179" i="2"/>
  <c r="B179" i="2"/>
  <c r="AB178" i="2"/>
  <c r="Y178" i="2"/>
  <c r="V178" i="2"/>
  <c r="S178" i="2"/>
  <c r="P178" i="2"/>
  <c r="M178" i="2"/>
  <c r="J178" i="2"/>
  <c r="G178" i="2"/>
  <c r="C178" i="2"/>
  <c r="B178" i="2"/>
  <c r="AB177" i="2"/>
  <c r="Y177" i="2"/>
  <c r="V177" i="2"/>
  <c r="S177" i="2"/>
  <c r="P177" i="2"/>
  <c r="M177" i="2"/>
  <c r="J177" i="2"/>
  <c r="G177" i="2"/>
  <c r="C177" i="2"/>
  <c r="B177" i="2"/>
  <c r="AA176" i="2"/>
  <c r="Z176" i="2"/>
  <c r="X176" i="2"/>
  <c r="W176" i="2"/>
  <c r="U176" i="2"/>
  <c r="T176" i="2"/>
  <c r="R176" i="2"/>
  <c r="Q176" i="2"/>
  <c r="L176" i="2"/>
  <c r="K176" i="2"/>
  <c r="I176" i="2"/>
  <c r="H176" i="2"/>
  <c r="F176" i="2"/>
  <c r="E176" i="2"/>
  <c r="AB175" i="2"/>
  <c r="Y175" i="2"/>
  <c r="V175" i="2"/>
  <c r="S175" i="2"/>
  <c r="P175" i="2"/>
  <c r="M175" i="2"/>
  <c r="J175" i="2"/>
  <c r="G175" i="2"/>
  <c r="C175" i="2"/>
  <c r="B175" i="2"/>
  <c r="AB174" i="2"/>
  <c r="Y174" i="2"/>
  <c r="V174" i="2"/>
  <c r="S174" i="2"/>
  <c r="P174" i="2"/>
  <c r="M174" i="2"/>
  <c r="J174" i="2"/>
  <c r="G174" i="2"/>
  <c r="C174" i="2"/>
  <c r="B174" i="2"/>
  <c r="AB173" i="2"/>
  <c r="Y173" i="2"/>
  <c r="V173" i="2"/>
  <c r="S173" i="2"/>
  <c r="P173" i="2"/>
  <c r="M173" i="2"/>
  <c r="J173" i="2"/>
  <c r="G173" i="2"/>
  <c r="C173" i="2"/>
  <c r="B173" i="2"/>
  <c r="AB172" i="2"/>
  <c r="Y172" i="2"/>
  <c r="V172" i="2"/>
  <c r="R172" i="2"/>
  <c r="S172" i="2" s="1"/>
  <c r="P172" i="2"/>
  <c r="M172" i="2"/>
  <c r="J172" i="2"/>
  <c r="G172" i="2"/>
  <c r="B172" i="2"/>
  <c r="AB171" i="2"/>
  <c r="Y171" i="2"/>
  <c r="V171" i="2"/>
  <c r="S171" i="2"/>
  <c r="P171" i="2"/>
  <c r="M171" i="2"/>
  <c r="J171" i="2"/>
  <c r="G171" i="2"/>
  <c r="C171" i="2"/>
  <c r="B171" i="2"/>
  <c r="AB170" i="2"/>
  <c r="Y170" i="2"/>
  <c r="V170" i="2"/>
  <c r="S170" i="2"/>
  <c r="P170" i="2"/>
  <c r="M170" i="2"/>
  <c r="J170" i="2"/>
  <c r="G170" i="2"/>
  <c r="C170" i="2"/>
  <c r="B170" i="2"/>
  <c r="AB169" i="2"/>
  <c r="Y169" i="2"/>
  <c r="V169" i="2"/>
  <c r="S169" i="2"/>
  <c r="P169" i="2"/>
  <c r="M169" i="2"/>
  <c r="J169" i="2"/>
  <c r="G169" i="2"/>
  <c r="C169" i="2"/>
  <c r="B169" i="2"/>
  <c r="AB168" i="2"/>
  <c r="Y168" i="2"/>
  <c r="V168" i="2"/>
  <c r="S168" i="2"/>
  <c r="P168" i="2"/>
  <c r="M168" i="2"/>
  <c r="J168" i="2"/>
  <c r="G168" i="2"/>
  <c r="C168" i="2"/>
  <c r="B168" i="2"/>
  <c r="AB167" i="2"/>
  <c r="Y167" i="2"/>
  <c r="V167" i="2"/>
  <c r="S167" i="2"/>
  <c r="P167" i="2"/>
  <c r="M167" i="2"/>
  <c r="J167" i="2"/>
  <c r="G167" i="2"/>
  <c r="C167" i="2"/>
  <c r="B167" i="2"/>
  <c r="AB166" i="2"/>
  <c r="Y166" i="2"/>
  <c r="V166" i="2"/>
  <c r="S166" i="2"/>
  <c r="P166" i="2"/>
  <c r="M166" i="2"/>
  <c r="J166" i="2"/>
  <c r="G166" i="2"/>
  <c r="C166" i="2"/>
  <c r="B166" i="2"/>
  <c r="AB165" i="2"/>
  <c r="Y165" i="2"/>
  <c r="V165" i="2"/>
  <c r="S165" i="2"/>
  <c r="P165" i="2"/>
  <c r="M165" i="2"/>
  <c r="J165" i="2"/>
  <c r="G165" i="2"/>
  <c r="C165" i="2"/>
  <c r="B165" i="2"/>
  <c r="AB164" i="2"/>
  <c r="Y164" i="2"/>
  <c r="V164" i="2"/>
  <c r="S164" i="2"/>
  <c r="P164" i="2"/>
  <c r="M164" i="2"/>
  <c r="J164" i="2"/>
  <c r="G164" i="2"/>
  <c r="C164" i="2"/>
  <c r="B164" i="2"/>
  <c r="AB163" i="2"/>
  <c r="Y163" i="2"/>
  <c r="V163" i="2"/>
  <c r="S163" i="2"/>
  <c r="P163" i="2"/>
  <c r="M163" i="2"/>
  <c r="J163" i="2"/>
  <c r="G163" i="2"/>
  <c r="C163" i="2"/>
  <c r="B163" i="2"/>
  <c r="AA162" i="2"/>
  <c r="Z162" i="2"/>
  <c r="X162" i="2"/>
  <c r="W162" i="2"/>
  <c r="U162" i="2"/>
  <c r="T162" i="2"/>
  <c r="Q162" i="2"/>
  <c r="O162" i="2"/>
  <c r="N162" i="2"/>
  <c r="L162" i="2"/>
  <c r="K162" i="2"/>
  <c r="I162" i="2"/>
  <c r="H162" i="2"/>
  <c r="F162" i="2"/>
  <c r="E162" i="2"/>
  <c r="AB161" i="2"/>
  <c r="Y161" i="2"/>
  <c r="V161" i="2"/>
  <c r="S161" i="2"/>
  <c r="P161" i="2"/>
  <c r="M161" i="2"/>
  <c r="J161" i="2"/>
  <c r="G161" i="2"/>
  <c r="C161" i="2"/>
  <c r="B161" i="2"/>
  <c r="AB160" i="2"/>
  <c r="Y160" i="2"/>
  <c r="V160" i="2"/>
  <c r="S160" i="2"/>
  <c r="P160" i="2"/>
  <c r="M160" i="2"/>
  <c r="J160" i="2"/>
  <c r="G160" i="2"/>
  <c r="C160" i="2"/>
  <c r="B160" i="2"/>
  <c r="AB159" i="2"/>
  <c r="Y159" i="2"/>
  <c r="V159" i="2"/>
  <c r="S159" i="2"/>
  <c r="P159" i="2"/>
  <c r="M159" i="2"/>
  <c r="J159" i="2"/>
  <c r="G159" i="2"/>
  <c r="C159" i="2"/>
  <c r="B159" i="2"/>
  <c r="AB158" i="2"/>
  <c r="Y158" i="2"/>
  <c r="V158" i="2"/>
  <c r="S158" i="2"/>
  <c r="P158" i="2"/>
  <c r="M158" i="2"/>
  <c r="J158" i="2"/>
  <c r="G158" i="2"/>
  <c r="C158" i="2"/>
  <c r="B158" i="2"/>
  <c r="AB157" i="2"/>
  <c r="Y157" i="2"/>
  <c r="V157" i="2"/>
  <c r="S157" i="2"/>
  <c r="P157" i="2"/>
  <c r="M157" i="2"/>
  <c r="J157" i="2"/>
  <c r="G157" i="2"/>
  <c r="C157" i="2"/>
  <c r="B157" i="2"/>
  <c r="AB156" i="2"/>
  <c r="Y156" i="2"/>
  <c r="V156" i="2"/>
  <c r="R156" i="2"/>
  <c r="R151" i="2" s="1"/>
  <c r="Q156" i="2"/>
  <c r="P156" i="2"/>
  <c r="M156" i="2"/>
  <c r="J156" i="2"/>
  <c r="G156" i="2"/>
  <c r="AB155" i="2"/>
  <c r="Y155" i="2"/>
  <c r="V155" i="2"/>
  <c r="S155" i="2"/>
  <c r="P155" i="2"/>
  <c r="M155" i="2"/>
  <c r="J155" i="2"/>
  <c r="G155" i="2"/>
  <c r="C155" i="2"/>
  <c r="B155" i="2"/>
  <c r="AB154" i="2"/>
  <c r="Y154" i="2"/>
  <c r="V154" i="2"/>
  <c r="S154" i="2"/>
  <c r="P154" i="2"/>
  <c r="M154" i="2"/>
  <c r="J154" i="2"/>
  <c r="G154" i="2"/>
  <c r="C154" i="2"/>
  <c r="B154" i="2"/>
  <c r="AB153" i="2"/>
  <c r="Y153" i="2"/>
  <c r="V153" i="2"/>
  <c r="S153" i="2"/>
  <c r="P153" i="2"/>
  <c r="M153" i="2"/>
  <c r="J153" i="2"/>
  <c r="G153" i="2"/>
  <c r="C153" i="2"/>
  <c r="B153" i="2"/>
  <c r="AB152" i="2"/>
  <c r="Y152" i="2"/>
  <c r="V152" i="2"/>
  <c r="S152" i="2"/>
  <c r="P152" i="2"/>
  <c r="M152" i="2"/>
  <c r="J152" i="2"/>
  <c r="G152" i="2"/>
  <c r="C152" i="2"/>
  <c r="B152" i="2"/>
  <c r="AA151" i="2"/>
  <c r="Z151" i="2"/>
  <c r="X151" i="2"/>
  <c r="W151" i="2"/>
  <c r="U151" i="2"/>
  <c r="T151" i="2"/>
  <c r="O151" i="2"/>
  <c r="N151" i="2"/>
  <c r="L151" i="2"/>
  <c r="K151" i="2"/>
  <c r="I151" i="2"/>
  <c r="H151" i="2"/>
  <c r="F151" i="2"/>
  <c r="E151" i="2"/>
  <c r="AB149" i="2"/>
  <c r="Y149" i="2"/>
  <c r="V149" i="2"/>
  <c r="S149" i="2"/>
  <c r="P149" i="2"/>
  <c r="M149" i="2"/>
  <c r="J149" i="2"/>
  <c r="G149" i="2"/>
  <c r="C149" i="2"/>
  <c r="B149" i="2"/>
  <c r="AB148" i="2"/>
  <c r="Y148" i="2"/>
  <c r="V148" i="2"/>
  <c r="S148" i="2"/>
  <c r="P148" i="2"/>
  <c r="M148" i="2"/>
  <c r="J148" i="2"/>
  <c r="G148" i="2"/>
  <c r="C148" i="2"/>
  <c r="B148" i="2"/>
  <c r="AB147" i="2"/>
  <c r="Y147" i="2"/>
  <c r="V147" i="2"/>
  <c r="S147" i="2"/>
  <c r="P147" i="2"/>
  <c r="M147" i="2"/>
  <c r="J147" i="2"/>
  <c r="G147" i="2"/>
  <c r="C147" i="2"/>
  <c r="B147" i="2"/>
  <c r="AB146" i="2"/>
  <c r="Y146" i="2"/>
  <c r="V146" i="2"/>
  <c r="S146" i="2"/>
  <c r="P146" i="2"/>
  <c r="M146" i="2"/>
  <c r="J146" i="2"/>
  <c r="G146" i="2"/>
  <c r="C146" i="2"/>
  <c r="B146" i="2"/>
  <c r="AB145" i="2"/>
  <c r="Y145" i="2"/>
  <c r="V145" i="2"/>
  <c r="S145" i="2"/>
  <c r="P145" i="2"/>
  <c r="M145" i="2"/>
  <c r="J145" i="2"/>
  <c r="G145" i="2"/>
  <c r="C145" i="2"/>
  <c r="B145" i="2"/>
  <c r="AB144" i="2"/>
  <c r="Y144" i="2"/>
  <c r="V144" i="2"/>
  <c r="R144" i="2"/>
  <c r="Q144" i="2"/>
  <c r="B144" i="2" s="1"/>
  <c r="P144" i="2"/>
  <c r="M144" i="2"/>
  <c r="J144" i="2"/>
  <c r="G144" i="2"/>
  <c r="AA143" i="2"/>
  <c r="Z143" i="2"/>
  <c r="X143" i="2"/>
  <c r="W143" i="2"/>
  <c r="U143" i="2"/>
  <c r="T143" i="2"/>
  <c r="O143" i="2"/>
  <c r="N143" i="2"/>
  <c r="L143" i="2"/>
  <c r="K143" i="2"/>
  <c r="I143" i="2"/>
  <c r="H143" i="2"/>
  <c r="F143" i="2"/>
  <c r="E143" i="2"/>
  <c r="AB142" i="2"/>
  <c r="Y142" i="2"/>
  <c r="V142" i="2"/>
  <c r="R142" i="2"/>
  <c r="Q142" i="2"/>
  <c r="B142" i="2" s="1"/>
  <c r="P142" i="2"/>
  <c r="M142" i="2"/>
  <c r="J142" i="2"/>
  <c r="G142" i="2"/>
  <c r="AB141" i="2"/>
  <c r="Y141" i="2"/>
  <c r="V141" i="2"/>
  <c r="S141" i="2"/>
  <c r="P141" i="2"/>
  <c r="M141" i="2"/>
  <c r="J141" i="2"/>
  <c r="G141" i="2"/>
  <c r="C141" i="2"/>
  <c r="B141" i="2"/>
  <c r="AB140" i="2"/>
  <c r="Y140" i="2"/>
  <c r="V140" i="2"/>
  <c r="R140" i="2"/>
  <c r="Q140" i="2"/>
  <c r="B140" i="2" s="1"/>
  <c r="P140" i="2"/>
  <c r="M140" i="2"/>
  <c r="J140" i="2"/>
  <c r="G140" i="2"/>
  <c r="AA139" i="2"/>
  <c r="Z139" i="2"/>
  <c r="X139" i="2"/>
  <c r="W139" i="2"/>
  <c r="U139" i="2"/>
  <c r="T139" i="2"/>
  <c r="O139" i="2"/>
  <c r="N139" i="2"/>
  <c r="L139" i="2"/>
  <c r="K139" i="2"/>
  <c r="I139" i="2"/>
  <c r="H139" i="2"/>
  <c r="F139" i="2"/>
  <c r="E139" i="2"/>
  <c r="AB138" i="2"/>
  <c r="Y138" i="2"/>
  <c r="V138" i="2"/>
  <c r="S138" i="2"/>
  <c r="P138" i="2"/>
  <c r="M138" i="2"/>
  <c r="J138" i="2"/>
  <c r="G138" i="2"/>
  <c r="C138" i="2"/>
  <c r="B138" i="2"/>
  <c r="AB137" i="2"/>
  <c r="Y137" i="2"/>
  <c r="V137" i="2"/>
  <c r="S137" i="2"/>
  <c r="P137" i="2"/>
  <c r="M137" i="2"/>
  <c r="J137" i="2"/>
  <c r="G137" i="2"/>
  <c r="C137" i="2"/>
  <c r="B137" i="2"/>
  <c r="AB136" i="2"/>
  <c r="Y136" i="2"/>
  <c r="V136" i="2"/>
  <c r="S136" i="2"/>
  <c r="P136" i="2"/>
  <c r="M136" i="2"/>
  <c r="J136" i="2"/>
  <c r="G136" i="2"/>
  <c r="C136" i="2"/>
  <c r="B136" i="2"/>
  <c r="AA135" i="2"/>
  <c r="Z135" i="2"/>
  <c r="X135" i="2"/>
  <c r="W135" i="2"/>
  <c r="U135" i="2"/>
  <c r="T135" i="2"/>
  <c r="R135" i="2"/>
  <c r="Q135" i="2"/>
  <c r="O135" i="2"/>
  <c r="N135" i="2"/>
  <c r="L135" i="2"/>
  <c r="K135" i="2"/>
  <c r="I135" i="2"/>
  <c r="H135" i="2"/>
  <c r="F135" i="2"/>
  <c r="E135" i="2"/>
  <c r="AB133" i="2"/>
  <c r="Y133" i="2"/>
  <c r="V133" i="2"/>
  <c r="S133" i="2"/>
  <c r="P133" i="2"/>
  <c r="M133" i="2"/>
  <c r="J133" i="2"/>
  <c r="G133" i="2"/>
  <c r="C133" i="2"/>
  <c r="B133" i="2"/>
  <c r="AB132" i="2"/>
  <c r="Y132" i="2"/>
  <c r="V132" i="2"/>
  <c r="S132" i="2"/>
  <c r="P132" i="2"/>
  <c r="M132" i="2"/>
  <c r="J132" i="2"/>
  <c r="G132" i="2"/>
  <c r="C132" i="2"/>
  <c r="B132" i="2"/>
  <c r="AB131" i="2"/>
  <c r="Y131" i="2"/>
  <c r="V131" i="2"/>
  <c r="S131" i="2"/>
  <c r="P131" i="2"/>
  <c r="M131" i="2"/>
  <c r="J131" i="2"/>
  <c r="G131" i="2"/>
  <c r="C131" i="2"/>
  <c r="B131" i="2"/>
  <c r="AB130" i="2"/>
  <c r="Y130" i="2"/>
  <c r="V130" i="2"/>
  <c r="S130" i="2"/>
  <c r="P130" i="2"/>
  <c r="M130" i="2"/>
  <c r="J130" i="2"/>
  <c r="G130" i="2"/>
  <c r="C130" i="2"/>
  <c r="B130" i="2"/>
  <c r="AB129" i="2"/>
  <c r="Y129" i="2"/>
  <c r="V129" i="2"/>
  <c r="S129" i="2"/>
  <c r="P129" i="2"/>
  <c r="M129" i="2"/>
  <c r="J129" i="2"/>
  <c r="G129" i="2"/>
  <c r="C129" i="2"/>
  <c r="B129" i="2"/>
  <c r="AA128" i="2"/>
  <c r="Z128" i="2"/>
  <c r="X128" i="2"/>
  <c r="W128" i="2"/>
  <c r="U128" i="2"/>
  <c r="T128" i="2"/>
  <c r="R128" i="2"/>
  <c r="Q128" i="2"/>
  <c r="O128" i="2"/>
  <c r="N128" i="2"/>
  <c r="L128" i="2"/>
  <c r="K128" i="2"/>
  <c r="I128" i="2"/>
  <c r="H128" i="2"/>
  <c r="F128" i="2"/>
  <c r="E128" i="2"/>
  <c r="AB127" i="2"/>
  <c r="Y127" i="2"/>
  <c r="V127" i="2"/>
  <c r="S127" i="2"/>
  <c r="P127" i="2"/>
  <c r="M127" i="2"/>
  <c r="J127" i="2"/>
  <c r="G127" i="2"/>
  <c r="C127" i="2"/>
  <c r="B127" i="2"/>
  <c r="AB126" i="2"/>
  <c r="Y126" i="2"/>
  <c r="V126" i="2"/>
  <c r="S126" i="2"/>
  <c r="P126" i="2"/>
  <c r="M126" i="2"/>
  <c r="J126" i="2"/>
  <c r="G126" i="2"/>
  <c r="C126" i="2"/>
  <c r="B126" i="2"/>
  <c r="AB125" i="2"/>
  <c r="Y125" i="2"/>
  <c r="V125" i="2"/>
  <c r="S125" i="2"/>
  <c r="P125" i="2"/>
  <c r="M125" i="2"/>
  <c r="J125" i="2"/>
  <c r="G125" i="2"/>
  <c r="C125" i="2"/>
  <c r="B125" i="2"/>
  <c r="AB124" i="2"/>
  <c r="Y124" i="2"/>
  <c r="V124" i="2"/>
  <c r="R124" i="2"/>
  <c r="C124" i="2" s="1"/>
  <c r="Q124" i="2"/>
  <c r="B124" i="2" s="1"/>
  <c r="P124" i="2"/>
  <c r="M124" i="2"/>
  <c r="J124" i="2"/>
  <c r="G124" i="2"/>
  <c r="AB123" i="2"/>
  <c r="Y123" i="2"/>
  <c r="V123" i="2"/>
  <c r="S123" i="2"/>
  <c r="P123" i="2"/>
  <c r="M123" i="2"/>
  <c r="J123" i="2"/>
  <c r="G123" i="2"/>
  <c r="C123" i="2"/>
  <c r="B123" i="2"/>
  <c r="AB122" i="2"/>
  <c r="Y122" i="2"/>
  <c r="V122" i="2"/>
  <c r="S122" i="2"/>
  <c r="P122" i="2"/>
  <c r="M122" i="2"/>
  <c r="J122" i="2"/>
  <c r="G122" i="2"/>
  <c r="C122" i="2"/>
  <c r="B122" i="2"/>
  <c r="AB121" i="2"/>
  <c r="Y121" i="2"/>
  <c r="V121" i="2"/>
  <c r="S121" i="2"/>
  <c r="P121" i="2"/>
  <c r="M121" i="2"/>
  <c r="J121" i="2"/>
  <c r="G121" i="2"/>
  <c r="C121" i="2"/>
  <c r="B121" i="2"/>
  <c r="AB120" i="2"/>
  <c r="Y120" i="2"/>
  <c r="V120" i="2"/>
  <c r="S120" i="2"/>
  <c r="P120" i="2"/>
  <c r="M120" i="2"/>
  <c r="J120" i="2"/>
  <c r="G120" i="2"/>
  <c r="C120" i="2"/>
  <c r="B120" i="2"/>
  <c r="AA119" i="2"/>
  <c r="Z119" i="2"/>
  <c r="X119" i="2"/>
  <c r="W119" i="2"/>
  <c r="U119" i="2"/>
  <c r="T119" i="2"/>
  <c r="R119" i="2"/>
  <c r="O119" i="2"/>
  <c r="N119" i="2"/>
  <c r="L119" i="2"/>
  <c r="K119" i="2"/>
  <c r="I119" i="2"/>
  <c r="H119" i="2"/>
  <c r="G119" i="2"/>
  <c r="AB118" i="2"/>
  <c r="Y118" i="2"/>
  <c r="V118" i="2"/>
  <c r="S118" i="2"/>
  <c r="P118" i="2"/>
  <c r="M118" i="2"/>
  <c r="J118" i="2"/>
  <c r="G118" i="2"/>
  <c r="C118" i="2"/>
  <c r="B118" i="2"/>
  <c r="AB117" i="2"/>
  <c r="Y117" i="2"/>
  <c r="V117" i="2"/>
  <c r="S117" i="2"/>
  <c r="P117" i="2"/>
  <c r="M117" i="2"/>
  <c r="J117" i="2"/>
  <c r="G117" i="2"/>
  <c r="C117" i="2"/>
  <c r="B117" i="2"/>
  <c r="AA116" i="2"/>
  <c r="Z116" i="2"/>
  <c r="X116" i="2"/>
  <c r="W116" i="2"/>
  <c r="U116" i="2"/>
  <c r="T116" i="2"/>
  <c r="R116" i="2"/>
  <c r="Q116" i="2"/>
  <c r="O116" i="2"/>
  <c r="N116" i="2"/>
  <c r="L116" i="2"/>
  <c r="K116" i="2"/>
  <c r="I116" i="2"/>
  <c r="H116" i="2"/>
  <c r="F116" i="2"/>
  <c r="E116" i="2"/>
  <c r="AB115" i="2"/>
  <c r="Y115" i="2"/>
  <c r="V115" i="2"/>
  <c r="S115" i="2"/>
  <c r="P115" i="2"/>
  <c r="M115" i="2"/>
  <c r="J115" i="2"/>
  <c r="G115" i="2"/>
  <c r="C115" i="2"/>
  <c r="B115" i="2"/>
  <c r="AB114" i="2"/>
  <c r="Y114" i="2"/>
  <c r="V114" i="2"/>
  <c r="S114" i="2"/>
  <c r="P114" i="2"/>
  <c r="M114" i="2"/>
  <c r="J114" i="2"/>
  <c r="G114" i="2"/>
  <c r="C114" i="2"/>
  <c r="B114" i="2"/>
  <c r="AB113" i="2"/>
  <c r="Y113" i="2"/>
  <c r="V113" i="2"/>
  <c r="S113" i="2"/>
  <c r="P113" i="2"/>
  <c r="L113" i="2"/>
  <c r="L105" i="2" s="1"/>
  <c r="K113" i="2"/>
  <c r="B113" i="2" s="1"/>
  <c r="J113" i="2"/>
  <c r="G113" i="2"/>
  <c r="AB112" i="2"/>
  <c r="Y112" i="2"/>
  <c r="V112" i="2"/>
  <c r="S112" i="2"/>
  <c r="P112" i="2"/>
  <c r="M112" i="2"/>
  <c r="J112" i="2"/>
  <c r="G112" i="2"/>
  <c r="C112" i="2"/>
  <c r="B112" i="2"/>
  <c r="AB111" i="2"/>
  <c r="Y111" i="2"/>
  <c r="V111" i="2"/>
  <c r="S111" i="2"/>
  <c r="P111" i="2"/>
  <c r="M111" i="2"/>
  <c r="J111" i="2"/>
  <c r="G111" i="2"/>
  <c r="C111" i="2"/>
  <c r="B111" i="2"/>
  <c r="AB110" i="2"/>
  <c r="Y110" i="2"/>
  <c r="V110" i="2"/>
  <c r="S110" i="2"/>
  <c r="P110" i="2"/>
  <c r="M110" i="2"/>
  <c r="J110" i="2"/>
  <c r="G110" i="2"/>
  <c r="C110" i="2"/>
  <c r="B110" i="2"/>
  <c r="AB109" i="2"/>
  <c r="Y109" i="2"/>
  <c r="V109" i="2"/>
  <c r="S109" i="2"/>
  <c r="P109" i="2"/>
  <c r="M109" i="2"/>
  <c r="J109" i="2"/>
  <c r="G109" i="2"/>
  <c r="C109" i="2"/>
  <c r="B109" i="2"/>
  <c r="AB108" i="2"/>
  <c r="Y108" i="2"/>
  <c r="V108" i="2"/>
  <c r="S108" i="2"/>
  <c r="P108" i="2"/>
  <c r="M108" i="2"/>
  <c r="J108" i="2"/>
  <c r="G108" i="2"/>
  <c r="C108" i="2"/>
  <c r="B108" i="2"/>
  <c r="AB107" i="2"/>
  <c r="Y107" i="2"/>
  <c r="V107" i="2"/>
  <c r="S107" i="2"/>
  <c r="P107" i="2"/>
  <c r="M107" i="2"/>
  <c r="J107" i="2"/>
  <c r="G107" i="2"/>
  <c r="C107" i="2"/>
  <c r="B107" i="2"/>
  <c r="AB106" i="2"/>
  <c r="Y106" i="2"/>
  <c r="V106" i="2"/>
  <c r="S106" i="2"/>
  <c r="P106" i="2"/>
  <c r="M106" i="2"/>
  <c r="J106" i="2"/>
  <c r="G106" i="2"/>
  <c r="C106" i="2"/>
  <c r="B106" i="2"/>
  <c r="AA105" i="2"/>
  <c r="Z105" i="2"/>
  <c r="X105" i="2"/>
  <c r="W105" i="2"/>
  <c r="U105" i="2"/>
  <c r="T105" i="2"/>
  <c r="R105" i="2"/>
  <c r="Q105" i="2"/>
  <c r="O105" i="2"/>
  <c r="N105" i="2"/>
  <c r="I105" i="2"/>
  <c r="H105" i="2"/>
  <c r="F105" i="2"/>
  <c r="E105" i="2"/>
  <c r="AB103" i="2"/>
  <c r="Y103" i="2"/>
  <c r="U103" i="2"/>
  <c r="T103" i="2"/>
  <c r="T100" i="2" s="1"/>
  <c r="S103" i="2"/>
  <c r="P103" i="2"/>
  <c r="M103" i="2"/>
  <c r="J103" i="2"/>
  <c r="G103" i="2"/>
  <c r="C103" i="2"/>
  <c r="AB102" i="2"/>
  <c r="Y102" i="2"/>
  <c r="V102" i="2"/>
  <c r="S102" i="2"/>
  <c r="P102" i="2"/>
  <c r="M102" i="2"/>
  <c r="J102" i="2"/>
  <c r="G102" i="2"/>
  <c r="C102" i="2"/>
  <c r="B102" i="2"/>
  <c r="AB101" i="2"/>
  <c r="Y101" i="2"/>
  <c r="V101" i="2"/>
  <c r="S101" i="2"/>
  <c r="P101" i="2"/>
  <c r="M101" i="2"/>
  <c r="J101" i="2"/>
  <c r="G101" i="2"/>
  <c r="C101" i="2"/>
  <c r="B101" i="2"/>
  <c r="AA100" i="2"/>
  <c r="Z100" i="2"/>
  <c r="X100" i="2"/>
  <c r="W100" i="2"/>
  <c r="U100" i="2"/>
  <c r="R100" i="2"/>
  <c r="Q100" i="2"/>
  <c r="O100" i="2"/>
  <c r="N100" i="2"/>
  <c r="L100" i="2"/>
  <c r="K100" i="2"/>
  <c r="I100" i="2"/>
  <c r="H100" i="2"/>
  <c r="F100" i="2"/>
  <c r="E100" i="2"/>
  <c r="AB99" i="2"/>
  <c r="Y99" i="2"/>
  <c r="V99" i="2"/>
  <c r="S99" i="2"/>
  <c r="P99" i="2"/>
  <c r="M99" i="2"/>
  <c r="J99" i="2"/>
  <c r="G99" i="2"/>
  <c r="C99" i="2"/>
  <c r="B99" i="2"/>
  <c r="AB98" i="2"/>
  <c r="Y98" i="2"/>
  <c r="V98" i="2"/>
  <c r="S98" i="2"/>
  <c r="P98" i="2"/>
  <c r="L98" i="2"/>
  <c r="K98" i="2"/>
  <c r="J98" i="2"/>
  <c r="G98" i="2"/>
  <c r="AB97" i="2"/>
  <c r="Y97" i="2"/>
  <c r="V97" i="2"/>
  <c r="S97" i="2"/>
  <c r="P97" i="2"/>
  <c r="M97" i="2"/>
  <c r="J97" i="2"/>
  <c r="G97" i="2"/>
  <c r="C97" i="2"/>
  <c r="B97" i="2"/>
  <c r="AB96" i="2"/>
  <c r="Y96" i="2"/>
  <c r="V96" i="2"/>
  <c r="R96" i="2"/>
  <c r="Q96" i="2"/>
  <c r="B96" i="2" s="1"/>
  <c r="P96" i="2"/>
  <c r="M96" i="2"/>
  <c r="J96" i="2"/>
  <c r="G96" i="2"/>
  <c r="AA95" i="2"/>
  <c r="Z95" i="2"/>
  <c r="X95" i="2"/>
  <c r="W95" i="2"/>
  <c r="U95" i="2"/>
  <c r="T95" i="2"/>
  <c r="Q95" i="2"/>
  <c r="O95" i="2"/>
  <c r="N95" i="2"/>
  <c r="I95" i="2"/>
  <c r="H95" i="2"/>
  <c r="F95" i="2"/>
  <c r="E95" i="2"/>
  <c r="AB94" i="2"/>
  <c r="Y94" i="2"/>
  <c r="V94" i="2"/>
  <c r="S94" i="2"/>
  <c r="P94" i="2"/>
  <c r="L94" i="2"/>
  <c r="L93" i="2" s="1"/>
  <c r="J94" i="2"/>
  <c r="G94" i="2"/>
  <c r="B94" i="2"/>
  <c r="AA93" i="2"/>
  <c r="Z93" i="2"/>
  <c r="X93" i="2"/>
  <c r="W93" i="2"/>
  <c r="U93" i="2"/>
  <c r="T93" i="2"/>
  <c r="R93" i="2"/>
  <c r="Q93" i="2"/>
  <c r="O93" i="2"/>
  <c r="N93" i="2"/>
  <c r="K93" i="2"/>
  <c r="I93" i="2"/>
  <c r="H93" i="2"/>
  <c r="F93" i="2"/>
  <c r="E93" i="2"/>
  <c r="AB91" i="2"/>
  <c r="Y91" i="2"/>
  <c r="V91" i="2"/>
  <c r="S91" i="2"/>
  <c r="P91" i="2"/>
  <c r="M91" i="2"/>
  <c r="J91" i="2"/>
  <c r="G91" i="2"/>
  <c r="C91" i="2"/>
  <c r="B91" i="2"/>
  <c r="I90" i="2"/>
  <c r="H90" i="2"/>
  <c r="AA90" i="2"/>
  <c r="Z90" i="2"/>
  <c r="X90" i="2"/>
  <c r="W90" i="2"/>
  <c r="U90" i="2"/>
  <c r="T90" i="2"/>
  <c r="R90" i="2"/>
  <c r="Q90" i="2"/>
  <c r="O90" i="2"/>
  <c r="N90" i="2"/>
  <c r="L90" i="2"/>
  <c r="K90" i="2"/>
  <c r="F90" i="2"/>
  <c r="E90" i="2"/>
  <c r="AB89" i="2"/>
  <c r="Y89" i="2"/>
  <c r="V89" i="2"/>
  <c r="S89" i="2"/>
  <c r="P89" i="2"/>
  <c r="M89" i="2"/>
  <c r="J89" i="2"/>
  <c r="G89" i="2"/>
  <c r="C89" i="2"/>
  <c r="B89" i="2"/>
  <c r="AA88" i="2"/>
  <c r="Z88" i="2"/>
  <c r="X88" i="2"/>
  <c r="W88" i="2"/>
  <c r="U88" i="2"/>
  <c r="T88" i="2"/>
  <c r="R88" i="2"/>
  <c r="Q88" i="2"/>
  <c r="O88" i="2"/>
  <c r="N88" i="2"/>
  <c r="L88" i="2"/>
  <c r="K88" i="2"/>
  <c r="I88" i="2"/>
  <c r="H88" i="2"/>
  <c r="F88" i="2"/>
  <c r="E88" i="2"/>
  <c r="AB87" i="2"/>
  <c r="Y87" i="2"/>
  <c r="V87" i="2"/>
  <c r="S87" i="2"/>
  <c r="P87" i="2"/>
  <c r="M87" i="2"/>
  <c r="J87" i="2"/>
  <c r="G87" i="2"/>
  <c r="C87" i="2"/>
  <c r="B87" i="2"/>
  <c r="AB86" i="2"/>
  <c r="Y86" i="2"/>
  <c r="V86" i="2"/>
  <c r="S86" i="2"/>
  <c r="P86" i="2"/>
  <c r="M86" i="2"/>
  <c r="J86" i="2"/>
  <c r="G86" i="2"/>
  <c r="C86" i="2"/>
  <c r="B86" i="2"/>
  <c r="AB85" i="2"/>
  <c r="Y85" i="2"/>
  <c r="V85" i="2"/>
  <c r="S85" i="2"/>
  <c r="P85" i="2"/>
  <c r="M85" i="2"/>
  <c r="J85" i="2"/>
  <c r="G85" i="2"/>
  <c r="C85" i="2"/>
  <c r="B85" i="2"/>
  <c r="AA84" i="2"/>
  <c r="Z84" i="2"/>
  <c r="X84" i="2"/>
  <c r="W84" i="2"/>
  <c r="U84" i="2"/>
  <c r="T84" i="2"/>
  <c r="R84" i="2"/>
  <c r="Q84" i="2"/>
  <c r="O84" i="2"/>
  <c r="N84" i="2"/>
  <c r="L84" i="2"/>
  <c r="K84" i="2"/>
  <c r="I84" i="2"/>
  <c r="H84" i="2"/>
  <c r="F84" i="2"/>
  <c r="E84" i="2"/>
  <c r="AB81" i="2"/>
  <c r="Y81" i="2"/>
  <c r="V81" i="2"/>
  <c r="S81" i="2"/>
  <c r="P81" i="2"/>
  <c r="M81" i="2"/>
  <c r="J81" i="2"/>
  <c r="G81" i="2"/>
  <c r="C81" i="2"/>
  <c r="B81" i="2"/>
  <c r="AA80" i="2"/>
  <c r="Z80" i="2"/>
  <c r="Z79" i="2" s="1"/>
  <c r="X80" i="2"/>
  <c r="W80" i="2"/>
  <c r="W79" i="2" s="1"/>
  <c r="U80" i="2"/>
  <c r="T80" i="2"/>
  <c r="T79" i="2" s="1"/>
  <c r="R80" i="2"/>
  <c r="Q80" i="2"/>
  <c r="Q79" i="2" s="1"/>
  <c r="O80" i="2"/>
  <c r="N80" i="2"/>
  <c r="N79" i="2" s="1"/>
  <c r="L80" i="2"/>
  <c r="L79" i="2" s="1"/>
  <c r="K80" i="2"/>
  <c r="K79" i="2" s="1"/>
  <c r="I80" i="2"/>
  <c r="H80" i="2"/>
  <c r="H79" i="2" s="1"/>
  <c r="F80" i="2"/>
  <c r="E80" i="2"/>
  <c r="AB78" i="2"/>
  <c r="Y78" i="2"/>
  <c r="V78" i="2"/>
  <c r="S78" i="2"/>
  <c r="P78" i="2"/>
  <c r="M78" i="2"/>
  <c r="J78" i="2"/>
  <c r="G78" i="2"/>
  <c r="C78" i="2"/>
  <c r="B78" i="2"/>
  <c r="AB77" i="2"/>
  <c r="Y77" i="2"/>
  <c r="V77" i="2"/>
  <c r="S77" i="2"/>
  <c r="P77" i="2"/>
  <c r="M77" i="2"/>
  <c r="J77" i="2"/>
  <c r="G77" i="2"/>
  <c r="C77" i="2"/>
  <c r="B77" i="2"/>
  <c r="AB76" i="2"/>
  <c r="Y76" i="2"/>
  <c r="V76" i="2"/>
  <c r="S76" i="2"/>
  <c r="P76" i="2"/>
  <c r="M76" i="2"/>
  <c r="J76" i="2"/>
  <c r="G76" i="2"/>
  <c r="C76" i="2"/>
  <c r="B76" i="2"/>
  <c r="AB75" i="2"/>
  <c r="Y75" i="2"/>
  <c r="V75" i="2"/>
  <c r="S75" i="2"/>
  <c r="P75" i="2"/>
  <c r="M75" i="2"/>
  <c r="J75" i="2"/>
  <c r="G75" i="2"/>
  <c r="C75" i="2"/>
  <c r="B75" i="2"/>
  <c r="AB74" i="2"/>
  <c r="Y74" i="2"/>
  <c r="V74" i="2"/>
  <c r="S74" i="2"/>
  <c r="P74" i="2"/>
  <c r="M74" i="2"/>
  <c r="J74" i="2"/>
  <c r="G74" i="2"/>
  <c r="C74" i="2"/>
  <c r="B74" i="2"/>
  <c r="AB73" i="2"/>
  <c r="Y73" i="2"/>
  <c r="V73" i="2"/>
  <c r="S73" i="2"/>
  <c r="P73" i="2"/>
  <c r="M73" i="2"/>
  <c r="J73" i="2"/>
  <c r="G73" i="2"/>
  <c r="C73" i="2"/>
  <c r="B73" i="2"/>
  <c r="AB72" i="2"/>
  <c r="Y72" i="2"/>
  <c r="V72" i="2"/>
  <c r="S72" i="2"/>
  <c r="P72" i="2"/>
  <c r="M72" i="2"/>
  <c r="J72" i="2"/>
  <c r="G72" i="2"/>
  <c r="C72" i="2"/>
  <c r="B72" i="2"/>
  <c r="H69" i="2"/>
  <c r="H68" i="2" s="1"/>
  <c r="AB71" i="2"/>
  <c r="Y71" i="2"/>
  <c r="V71" i="2"/>
  <c r="S71" i="2"/>
  <c r="P71" i="2"/>
  <c r="K71" i="2"/>
  <c r="M71" i="2" s="1"/>
  <c r="J71" i="2"/>
  <c r="G71" i="2"/>
  <c r="C71" i="2"/>
  <c r="B71" i="2"/>
  <c r="L69" i="2"/>
  <c r="AB70" i="2"/>
  <c r="Y70" i="2"/>
  <c r="V70" i="2"/>
  <c r="S70" i="2"/>
  <c r="P70" i="2"/>
  <c r="M70" i="2"/>
  <c r="J70" i="2"/>
  <c r="G70" i="2"/>
  <c r="C70" i="2"/>
  <c r="B70" i="2"/>
  <c r="AA69" i="2"/>
  <c r="Z69" i="2"/>
  <c r="Z68" i="2" s="1"/>
  <c r="X69" i="2"/>
  <c r="X68" i="2" s="1"/>
  <c r="W69" i="2"/>
  <c r="W68" i="2" s="1"/>
  <c r="U69" i="2"/>
  <c r="T69" i="2"/>
  <c r="T68" i="2" s="1"/>
  <c r="R69" i="2"/>
  <c r="Q69" i="2"/>
  <c r="Q68" i="2" s="1"/>
  <c r="O69" i="2"/>
  <c r="N69" i="2"/>
  <c r="N68" i="2" s="1"/>
  <c r="F69" i="2"/>
  <c r="E69" i="2"/>
  <c r="AB67" i="2"/>
  <c r="Y67" i="2"/>
  <c r="V67" i="2"/>
  <c r="S67" i="2"/>
  <c r="P67" i="2"/>
  <c r="L67" i="2"/>
  <c r="K67" i="2"/>
  <c r="J67" i="2"/>
  <c r="F67" i="2"/>
  <c r="E67" i="2"/>
  <c r="AB66" i="2"/>
  <c r="Y66" i="2"/>
  <c r="V66" i="2"/>
  <c r="S66" i="2"/>
  <c r="P66" i="2"/>
  <c r="L66" i="2"/>
  <c r="K66" i="2"/>
  <c r="I66" i="2"/>
  <c r="I56" i="2" s="1"/>
  <c r="H66" i="2"/>
  <c r="G66" i="2"/>
  <c r="AB65" i="2"/>
  <c r="Y65" i="2"/>
  <c r="V65" i="2"/>
  <c r="S65" i="2"/>
  <c r="P65" i="2"/>
  <c r="M65" i="2"/>
  <c r="J65" i="2"/>
  <c r="G65" i="2"/>
  <c r="C65" i="2"/>
  <c r="B65" i="2"/>
  <c r="AB64" i="2"/>
  <c r="Y64" i="2"/>
  <c r="U64" i="2"/>
  <c r="T64" i="2"/>
  <c r="S64" i="2"/>
  <c r="P64" i="2"/>
  <c r="M64" i="2"/>
  <c r="J64" i="2"/>
  <c r="F64" i="2"/>
  <c r="E64" i="2"/>
  <c r="AB63" i="2"/>
  <c r="Y63" i="2"/>
  <c r="V63" i="2"/>
  <c r="S63" i="2"/>
  <c r="P63" i="2"/>
  <c r="M63" i="2"/>
  <c r="J63" i="2"/>
  <c r="G63" i="2"/>
  <c r="C63" i="2"/>
  <c r="B63" i="2"/>
  <c r="AB62" i="2"/>
  <c r="Y62" i="2"/>
  <c r="V62" i="2"/>
  <c r="S62" i="2"/>
  <c r="P62" i="2"/>
  <c r="M62" i="2"/>
  <c r="J62" i="2"/>
  <c r="G62" i="2"/>
  <c r="C62" i="2"/>
  <c r="B62" i="2"/>
  <c r="AB61" i="2"/>
  <c r="Y61" i="2"/>
  <c r="U61" i="2"/>
  <c r="T61" i="2"/>
  <c r="B61" i="2" s="1"/>
  <c r="S61" i="2"/>
  <c r="P61" i="2"/>
  <c r="M61" i="2"/>
  <c r="J61" i="2"/>
  <c r="G61" i="2"/>
  <c r="AB60" i="2"/>
  <c r="Y60" i="2"/>
  <c r="U60" i="2"/>
  <c r="T60" i="2"/>
  <c r="S60" i="2"/>
  <c r="P60" i="2"/>
  <c r="M60" i="2"/>
  <c r="J60" i="2"/>
  <c r="F60" i="2"/>
  <c r="E60" i="2"/>
  <c r="AB59" i="2"/>
  <c r="Y59" i="2"/>
  <c r="V59" i="2"/>
  <c r="S59" i="2"/>
  <c r="P59" i="2"/>
  <c r="M59" i="2"/>
  <c r="J59" i="2"/>
  <c r="G59" i="2"/>
  <c r="C59" i="2"/>
  <c r="B59" i="2"/>
  <c r="AB58" i="2"/>
  <c r="Y58" i="2"/>
  <c r="V58" i="2"/>
  <c r="S58" i="2"/>
  <c r="P58" i="2"/>
  <c r="M58" i="2"/>
  <c r="J58" i="2"/>
  <c r="G58" i="2"/>
  <c r="C58" i="2"/>
  <c r="B58" i="2"/>
  <c r="AB57" i="2"/>
  <c r="Y57" i="2"/>
  <c r="V57" i="2"/>
  <c r="S57" i="2"/>
  <c r="P57" i="2"/>
  <c r="L57" i="2"/>
  <c r="K57" i="2"/>
  <c r="B57" i="2" s="1"/>
  <c r="J57" i="2"/>
  <c r="G57" i="2"/>
  <c r="AA56" i="2"/>
  <c r="AA55" i="2" s="1"/>
  <c r="Z56" i="2"/>
  <c r="X56" i="2"/>
  <c r="X55" i="2" s="1"/>
  <c r="W56" i="2"/>
  <c r="R56" i="2"/>
  <c r="Q56" i="2"/>
  <c r="Q55" i="2" s="1"/>
  <c r="O56" i="2"/>
  <c r="O55" i="2" s="1"/>
  <c r="N56" i="2"/>
  <c r="AB54" i="2"/>
  <c r="Y54" i="2"/>
  <c r="V54" i="2"/>
  <c r="S54" i="2"/>
  <c r="P54" i="2"/>
  <c r="M54" i="2"/>
  <c r="J54" i="2"/>
  <c r="G54" i="2"/>
  <c r="C54" i="2"/>
  <c r="B54" i="2"/>
  <c r="AB53" i="2"/>
  <c r="Y53" i="2"/>
  <c r="V53" i="2"/>
  <c r="S53" i="2"/>
  <c r="P53" i="2"/>
  <c r="M53" i="2"/>
  <c r="J53" i="2"/>
  <c r="G53" i="2"/>
  <c r="C53" i="2"/>
  <c r="B53" i="2"/>
  <c r="AB52" i="2"/>
  <c r="Y52" i="2"/>
  <c r="V52" i="2"/>
  <c r="S52" i="2"/>
  <c r="P52" i="2"/>
  <c r="K52" i="2"/>
  <c r="M52" i="2" s="1"/>
  <c r="J52" i="2"/>
  <c r="G52" i="2"/>
  <c r="C52" i="2"/>
  <c r="B52" i="2"/>
  <c r="AB51" i="2"/>
  <c r="Y51" i="2"/>
  <c r="V51" i="2"/>
  <c r="S51" i="2"/>
  <c r="P51" i="2"/>
  <c r="M51" i="2"/>
  <c r="J51" i="2"/>
  <c r="G51" i="2"/>
  <c r="C51" i="2"/>
  <c r="B51" i="2"/>
  <c r="AB50" i="2"/>
  <c r="Y50" i="2"/>
  <c r="V50" i="2"/>
  <c r="S50" i="2"/>
  <c r="P50" i="2"/>
  <c r="M50" i="2"/>
  <c r="J50" i="2"/>
  <c r="G50" i="2"/>
  <c r="C50" i="2"/>
  <c r="B50" i="2"/>
  <c r="AB49" i="2"/>
  <c r="Y49" i="2"/>
  <c r="V49" i="2"/>
  <c r="S49" i="2"/>
  <c r="P49" i="2"/>
  <c r="M49" i="2"/>
  <c r="J49" i="2"/>
  <c r="G49" i="2"/>
  <c r="C49" i="2"/>
  <c r="B49" i="2"/>
  <c r="AA48" i="2"/>
  <c r="Z48" i="2"/>
  <c r="Z47" i="2" s="1"/>
  <c r="X48" i="2"/>
  <c r="X47" i="2" s="1"/>
  <c r="W48" i="2"/>
  <c r="U48" i="2"/>
  <c r="U47" i="2" s="1"/>
  <c r="T48" i="2"/>
  <c r="T47" i="2" s="1"/>
  <c r="R48" i="2"/>
  <c r="Q48" i="2"/>
  <c r="Q47" i="2" s="1"/>
  <c r="O48" i="2"/>
  <c r="N48" i="2"/>
  <c r="N47" i="2" s="1"/>
  <c r="L48" i="2"/>
  <c r="L47" i="2" s="1"/>
  <c r="I48" i="2"/>
  <c r="I47" i="2" s="1"/>
  <c r="H48" i="2"/>
  <c r="H47" i="2" s="1"/>
  <c r="F48" i="2"/>
  <c r="E48" i="2"/>
  <c r="AB46" i="2"/>
  <c r="Y46" i="2"/>
  <c r="V46" i="2"/>
  <c r="S46" i="2"/>
  <c r="P46" i="2"/>
  <c r="M46" i="2"/>
  <c r="J46" i="2"/>
  <c r="G46" i="2"/>
  <c r="C46" i="2"/>
  <c r="B46" i="2"/>
  <c r="AB45" i="2"/>
  <c r="Y45" i="2"/>
  <c r="V45" i="2"/>
  <c r="S45" i="2"/>
  <c r="P45" i="2"/>
  <c r="M45" i="2"/>
  <c r="J45" i="2"/>
  <c r="G45" i="2"/>
  <c r="C45" i="2"/>
  <c r="B45" i="2"/>
  <c r="AB44" i="2"/>
  <c r="Y44" i="2"/>
  <c r="V44" i="2"/>
  <c r="R44" i="2"/>
  <c r="Q44" i="2"/>
  <c r="P44" i="2"/>
  <c r="M44" i="2"/>
  <c r="J44" i="2"/>
  <c r="G44" i="2"/>
  <c r="AA43" i="2"/>
  <c r="Z43" i="2"/>
  <c r="Z42" i="2" s="1"/>
  <c r="X43" i="2"/>
  <c r="W43" i="2"/>
  <c r="W42" i="2" s="1"/>
  <c r="U43" i="2"/>
  <c r="U42" i="2" s="1"/>
  <c r="T43" i="2"/>
  <c r="O43" i="2"/>
  <c r="N43" i="2"/>
  <c r="N42" i="2" s="1"/>
  <c r="L43" i="2"/>
  <c r="K43" i="2"/>
  <c r="K42" i="2" s="1"/>
  <c r="I43" i="2"/>
  <c r="I42" i="2" s="1"/>
  <c r="H43" i="2"/>
  <c r="F43" i="2"/>
  <c r="E43" i="2"/>
  <c r="E42" i="2" s="1"/>
  <c r="AB41" i="2"/>
  <c r="Y41" i="2"/>
  <c r="V41" i="2"/>
  <c r="S41" i="2"/>
  <c r="P41" i="2"/>
  <c r="M41" i="2"/>
  <c r="J41" i="2"/>
  <c r="G41" i="2"/>
  <c r="C41" i="2"/>
  <c r="B41" i="2"/>
  <c r="AB40" i="2"/>
  <c r="Y40" i="2"/>
  <c r="U40" i="2"/>
  <c r="T40" i="2"/>
  <c r="T37" i="2" s="1"/>
  <c r="T36" i="2" s="1"/>
  <c r="S40" i="2"/>
  <c r="P40" i="2"/>
  <c r="M40" i="2"/>
  <c r="J40" i="2"/>
  <c r="F40" i="2"/>
  <c r="F37" i="2" s="1"/>
  <c r="F36" i="2" s="1"/>
  <c r="E40" i="2"/>
  <c r="AB39" i="2"/>
  <c r="Y39" i="2"/>
  <c r="V39" i="2"/>
  <c r="S39" i="2"/>
  <c r="P39" i="2"/>
  <c r="M39" i="2"/>
  <c r="J39" i="2"/>
  <c r="G39" i="2"/>
  <c r="C39" i="2"/>
  <c r="B39" i="2"/>
  <c r="AA38" i="2"/>
  <c r="AA37" i="2" s="1"/>
  <c r="X38" i="2"/>
  <c r="Y38" i="2" s="1"/>
  <c r="V38" i="2"/>
  <c r="S38" i="2"/>
  <c r="P38" i="2"/>
  <c r="M38" i="2"/>
  <c r="J38" i="2"/>
  <c r="G38" i="2"/>
  <c r="B38" i="2"/>
  <c r="Z37" i="2"/>
  <c r="Z36" i="2" s="1"/>
  <c r="W37" i="2"/>
  <c r="W36" i="2" s="1"/>
  <c r="R37" i="2"/>
  <c r="R36" i="2" s="1"/>
  <c r="Q37" i="2"/>
  <c r="Q36" i="2" s="1"/>
  <c r="O37" i="2"/>
  <c r="N37" i="2"/>
  <c r="N36" i="2" s="1"/>
  <c r="L37" i="2"/>
  <c r="K37" i="2"/>
  <c r="K36" i="2" s="1"/>
  <c r="I37" i="2"/>
  <c r="I36" i="2" s="1"/>
  <c r="H37" i="2"/>
  <c r="AA35" i="2"/>
  <c r="AA23" i="2" s="1"/>
  <c r="Z35" i="2"/>
  <c r="X35" i="2"/>
  <c r="X23" i="2" s="1"/>
  <c r="W35" i="2"/>
  <c r="W23" i="2" s="1"/>
  <c r="W22" i="2" s="1"/>
  <c r="U35" i="2"/>
  <c r="T35" i="2"/>
  <c r="S35" i="2"/>
  <c r="P35" i="2"/>
  <c r="M35" i="2"/>
  <c r="J35" i="2"/>
  <c r="G35" i="2"/>
  <c r="AB34" i="2"/>
  <c r="Y34" i="2"/>
  <c r="U34" i="2"/>
  <c r="T34" i="2"/>
  <c r="S34" i="2"/>
  <c r="P34" i="2"/>
  <c r="M34" i="2"/>
  <c r="J34" i="2"/>
  <c r="F34" i="2"/>
  <c r="E34" i="2"/>
  <c r="E23" i="2" s="1"/>
  <c r="AB33" i="2"/>
  <c r="Y33" i="2"/>
  <c r="U33" i="2"/>
  <c r="T33" i="2"/>
  <c r="S33" i="2"/>
  <c r="P33" i="2"/>
  <c r="M33" i="2"/>
  <c r="J33" i="2"/>
  <c r="G33" i="2"/>
  <c r="AB32" i="2"/>
  <c r="Y32" i="2"/>
  <c r="V32" i="2"/>
  <c r="S32" i="2"/>
  <c r="P32" i="2"/>
  <c r="M32" i="2"/>
  <c r="J32" i="2"/>
  <c r="G32" i="2"/>
  <c r="C32" i="2"/>
  <c r="B32" i="2"/>
  <c r="AB31" i="2"/>
  <c r="Y31" i="2"/>
  <c r="V31" i="2"/>
  <c r="S31" i="2"/>
  <c r="P31" i="2"/>
  <c r="M31" i="2"/>
  <c r="J31" i="2"/>
  <c r="G31" i="2"/>
  <c r="C31" i="2"/>
  <c r="B31" i="2"/>
  <c r="AB30" i="2"/>
  <c r="Y30" i="2"/>
  <c r="V30" i="2"/>
  <c r="S30" i="2"/>
  <c r="P30" i="2"/>
  <c r="M30" i="2"/>
  <c r="J30" i="2"/>
  <c r="G30" i="2"/>
  <c r="C30" i="2"/>
  <c r="B30" i="2"/>
  <c r="AB29" i="2"/>
  <c r="Y29" i="2"/>
  <c r="V29" i="2"/>
  <c r="S29" i="2"/>
  <c r="P29" i="2"/>
  <c r="M29" i="2"/>
  <c r="J29" i="2"/>
  <c r="G29" i="2"/>
  <c r="C29" i="2"/>
  <c r="B29" i="2"/>
  <c r="AB28" i="2"/>
  <c r="Y28" i="2"/>
  <c r="V28" i="2"/>
  <c r="S28" i="2"/>
  <c r="P28" i="2"/>
  <c r="M28" i="2"/>
  <c r="J28" i="2"/>
  <c r="G28" i="2"/>
  <c r="C28" i="2"/>
  <c r="B28" i="2"/>
  <c r="AB27" i="2"/>
  <c r="Y27" i="2"/>
  <c r="V27" i="2"/>
  <c r="S27" i="2"/>
  <c r="P27" i="2"/>
  <c r="M27" i="2"/>
  <c r="J27" i="2"/>
  <c r="G27" i="2"/>
  <c r="C27" i="2"/>
  <c r="B27" i="2"/>
  <c r="AB26" i="2"/>
  <c r="Y26" i="2"/>
  <c r="V26" i="2"/>
  <c r="S26" i="2"/>
  <c r="P26" i="2"/>
  <c r="M26" i="2"/>
  <c r="J26" i="2"/>
  <c r="G26" i="2"/>
  <c r="C26" i="2"/>
  <c r="B26" i="2"/>
  <c r="AB25" i="2"/>
  <c r="Y25" i="2"/>
  <c r="V25" i="2"/>
  <c r="S25" i="2"/>
  <c r="P25" i="2"/>
  <c r="M25" i="2"/>
  <c r="J25" i="2"/>
  <c r="G25" i="2"/>
  <c r="C25" i="2"/>
  <c r="B25" i="2"/>
  <c r="AB24" i="2"/>
  <c r="Y24" i="2"/>
  <c r="V24" i="2"/>
  <c r="S24" i="2"/>
  <c r="P24" i="2"/>
  <c r="M24" i="2"/>
  <c r="J24" i="2"/>
  <c r="G24" i="2"/>
  <c r="C24" i="2"/>
  <c r="B24" i="2"/>
  <c r="Z23" i="2"/>
  <c r="Z22" i="2" s="1"/>
  <c r="R23" i="2"/>
  <c r="Q23" i="2"/>
  <c r="Q22" i="2" s="1"/>
  <c r="O23" i="2"/>
  <c r="N23" i="2"/>
  <c r="N22" i="2" s="1"/>
  <c r="L23" i="2"/>
  <c r="K23" i="2"/>
  <c r="K22" i="2" s="1"/>
  <c r="I23" i="2"/>
  <c r="H23" i="2"/>
  <c r="H22" i="2" s="1"/>
  <c r="AB21" i="2"/>
  <c r="Y21" i="2"/>
  <c r="V21" i="2"/>
  <c r="S21" i="2"/>
  <c r="P21" i="2"/>
  <c r="M21" i="2"/>
  <c r="I21" i="2"/>
  <c r="I11" i="2" s="1"/>
  <c r="H21" i="2"/>
  <c r="B21" i="2" s="1"/>
  <c r="G21" i="2"/>
  <c r="AB20" i="2"/>
  <c r="Y20" i="2"/>
  <c r="V20" i="2"/>
  <c r="S20" i="2"/>
  <c r="P20" i="2"/>
  <c r="M20" i="2"/>
  <c r="J20" i="2"/>
  <c r="G20" i="2"/>
  <c r="C20" i="2"/>
  <c r="B20" i="2"/>
  <c r="AB19" i="2"/>
  <c r="Y19" i="2"/>
  <c r="V19" i="2"/>
  <c r="S19" i="2"/>
  <c r="P19" i="2"/>
  <c r="M19" i="2"/>
  <c r="J19" i="2"/>
  <c r="F19" i="2"/>
  <c r="F11" i="2" s="1"/>
  <c r="E19" i="2"/>
  <c r="B19" i="2" s="1"/>
  <c r="AB18" i="2"/>
  <c r="Y18" i="2"/>
  <c r="V18" i="2"/>
  <c r="S18" i="2"/>
  <c r="P18" i="2"/>
  <c r="K18" i="2"/>
  <c r="M18" i="2" s="1"/>
  <c r="J18" i="2"/>
  <c r="G18" i="2"/>
  <c r="C18" i="2"/>
  <c r="AB17" i="2"/>
  <c r="Y17" i="2"/>
  <c r="V17" i="2"/>
  <c r="S17" i="2"/>
  <c r="P17" i="2"/>
  <c r="K17" i="2"/>
  <c r="M17" i="2" s="1"/>
  <c r="J17" i="2"/>
  <c r="G17" i="2"/>
  <c r="C17" i="2"/>
  <c r="B17" i="2"/>
  <c r="AB16" i="2"/>
  <c r="Y16" i="2"/>
  <c r="V16" i="2"/>
  <c r="S16" i="2"/>
  <c r="P16" i="2"/>
  <c r="K16" i="2"/>
  <c r="M16" i="2" s="1"/>
  <c r="J16" i="2"/>
  <c r="G16" i="2"/>
  <c r="C16" i="2"/>
  <c r="AB15" i="2"/>
  <c r="Y15" i="2"/>
  <c r="V15" i="2"/>
  <c r="S15" i="2"/>
  <c r="P15" i="2"/>
  <c r="K15" i="2"/>
  <c r="M15" i="2" s="1"/>
  <c r="J15" i="2"/>
  <c r="G15" i="2"/>
  <c r="C15" i="2"/>
  <c r="AB14" i="2"/>
  <c r="Y14" i="2"/>
  <c r="V14" i="2"/>
  <c r="S14" i="2"/>
  <c r="P14" i="2"/>
  <c r="K14" i="2"/>
  <c r="M14" i="2" s="1"/>
  <c r="J14" i="2"/>
  <c r="G14" i="2"/>
  <c r="C14" i="2"/>
  <c r="AB13" i="2"/>
  <c r="Y13" i="2"/>
  <c r="V13" i="2"/>
  <c r="S13" i="2"/>
  <c r="P13" i="2"/>
  <c r="K13" i="2"/>
  <c r="M13" i="2" s="1"/>
  <c r="J13" i="2"/>
  <c r="G13" i="2"/>
  <c r="C13" i="2"/>
  <c r="B13" i="2"/>
  <c r="AB12" i="2"/>
  <c r="Y12" i="2"/>
  <c r="V12" i="2"/>
  <c r="S12" i="2"/>
  <c r="P12" i="2"/>
  <c r="K12" i="2"/>
  <c r="B12" i="2" s="1"/>
  <c r="J12" i="2"/>
  <c r="G12" i="2"/>
  <c r="C12" i="2"/>
  <c r="AA11" i="2"/>
  <c r="Z11" i="2"/>
  <c r="X11" i="2"/>
  <c r="X10" i="2" s="1"/>
  <c r="W11" i="2"/>
  <c r="W10" i="2" s="1"/>
  <c r="U11" i="2"/>
  <c r="U10" i="2" s="1"/>
  <c r="T11" i="2"/>
  <c r="T10" i="2" s="1"/>
  <c r="R11" i="2"/>
  <c r="Q11" i="2"/>
  <c r="Q10" i="2" s="1"/>
  <c r="O11" i="2"/>
  <c r="O10" i="2" s="1"/>
  <c r="N11" i="2"/>
  <c r="N10" i="2" s="1"/>
  <c r="L11" i="2"/>
  <c r="L10" i="2" s="1"/>
  <c r="AA10" i="2"/>
  <c r="Z10" i="2"/>
  <c r="B18" i="2" l="1"/>
  <c r="C156" i="2"/>
  <c r="B15" i="2"/>
  <c r="B67" i="2"/>
  <c r="M66" i="2"/>
  <c r="C67" i="2"/>
  <c r="G69" i="2"/>
  <c r="V232" i="2"/>
  <c r="B66" i="2"/>
  <c r="V206" i="2"/>
  <c r="J208" i="2"/>
  <c r="B232" i="2"/>
  <c r="E11" i="2"/>
  <c r="K48" i="2"/>
  <c r="B206" i="2"/>
  <c r="B208" i="2"/>
  <c r="S90" i="2"/>
  <c r="K134" i="2"/>
  <c r="G162" i="2"/>
  <c r="I150" i="2"/>
  <c r="S176" i="2"/>
  <c r="Y176" i="2"/>
  <c r="C193" i="2"/>
  <c r="M23" i="2"/>
  <c r="H92" i="2"/>
  <c r="S257" i="2"/>
  <c r="T56" i="2"/>
  <c r="T55" i="2" s="1"/>
  <c r="V100" i="2"/>
  <c r="P10" i="2"/>
  <c r="J37" i="2"/>
  <c r="V60" i="2"/>
  <c r="AB95" i="2"/>
  <c r="B103" i="2"/>
  <c r="AB128" i="2"/>
  <c r="Z134" i="2"/>
  <c r="J261" i="2"/>
  <c r="V103" i="2"/>
  <c r="D103" i="2" s="1"/>
  <c r="G180" i="2"/>
  <c r="V193" i="2"/>
  <c r="AA215" i="2"/>
  <c r="E238" i="2"/>
  <c r="B238" i="2" s="1"/>
  <c r="V48" i="2"/>
  <c r="AB48" i="2"/>
  <c r="V61" i="2"/>
  <c r="V180" i="2"/>
  <c r="V210" i="2"/>
  <c r="D210" i="2" s="1"/>
  <c r="D50" i="2"/>
  <c r="D70" i="2"/>
  <c r="AB80" i="2"/>
  <c r="G84" i="2"/>
  <c r="M84" i="2"/>
  <c r="V105" i="2"/>
  <c r="J128" i="2"/>
  <c r="J216" i="2"/>
  <c r="P216" i="2"/>
  <c r="G220" i="2"/>
  <c r="M220" i="2"/>
  <c r="S220" i="2"/>
  <c r="Y220" i="2"/>
  <c r="Y242" i="2"/>
  <c r="R256" i="2"/>
  <c r="P56" i="2"/>
  <c r="Y56" i="2"/>
  <c r="W104" i="2"/>
  <c r="M116" i="2"/>
  <c r="D127" i="2"/>
  <c r="Y128" i="2"/>
  <c r="AB233" i="2"/>
  <c r="S37" i="2"/>
  <c r="D46" i="2"/>
  <c r="Y135" i="2"/>
  <c r="V143" i="2"/>
  <c r="D192" i="2"/>
  <c r="S230" i="2"/>
  <c r="S11" i="2"/>
  <c r="M80" i="2"/>
  <c r="AB84" i="2"/>
  <c r="G88" i="2"/>
  <c r="B93" i="2"/>
  <c r="S93" i="2"/>
  <c r="P95" i="2"/>
  <c r="P105" i="2"/>
  <c r="D121" i="2"/>
  <c r="T134" i="2"/>
  <c r="D163" i="2"/>
  <c r="J187" i="2"/>
  <c r="Y190" i="2"/>
  <c r="D228" i="2"/>
  <c r="D229" i="2"/>
  <c r="G233" i="2"/>
  <c r="M233" i="2"/>
  <c r="V238" i="2"/>
  <c r="M251" i="2"/>
  <c r="I260" i="2"/>
  <c r="J260" i="2" s="1"/>
  <c r="D30" i="2"/>
  <c r="G48" i="2"/>
  <c r="S56" i="2"/>
  <c r="J119" i="2"/>
  <c r="D141" i="2"/>
  <c r="M143" i="2"/>
  <c r="D149" i="2"/>
  <c r="Y238" i="2"/>
  <c r="J242" i="2"/>
  <c r="V242" i="2"/>
  <c r="D248" i="2"/>
  <c r="V256" i="2"/>
  <c r="J48" i="2"/>
  <c r="AB100" i="2"/>
  <c r="D101" i="2"/>
  <c r="D102" i="2"/>
  <c r="O104" i="2"/>
  <c r="M151" i="2"/>
  <c r="Y180" i="2"/>
  <c r="E150" i="2"/>
  <c r="V197" i="2"/>
  <c r="AB197" i="2"/>
  <c r="D222" i="2"/>
  <c r="M227" i="2"/>
  <c r="S227" i="2"/>
  <c r="P233" i="2"/>
  <c r="W235" i="2"/>
  <c r="J246" i="2"/>
  <c r="Q245" i="2"/>
  <c r="P250" i="2"/>
  <c r="P254" i="2"/>
  <c r="R43" i="2"/>
  <c r="R42" i="2" s="1"/>
  <c r="C44" i="2"/>
  <c r="W55" i="2"/>
  <c r="Y55" i="2" s="1"/>
  <c r="C61" i="2"/>
  <c r="K105" i="2"/>
  <c r="K104" i="2" s="1"/>
  <c r="M128" i="2"/>
  <c r="AB143" i="2"/>
  <c r="AA134" i="2"/>
  <c r="N150" i="2"/>
  <c r="C179" i="2"/>
  <c r="O176" i="2"/>
  <c r="P176" i="2" s="1"/>
  <c r="K189" i="2"/>
  <c r="F246" i="2"/>
  <c r="G246" i="2" s="1"/>
  <c r="G247" i="2"/>
  <c r="AB254" i="2"/>
  <c r="AA253" i="2"/>
  <c r="D15" i="2"/>
  <c r="B33" i="2"/>
  <c r="T23" i="2"/>
  <c r="T22" i="2" s="1"/>
  <c r="AB11" i="2"/>
  <c r="D13" i="2"/>
  <c r="D26" i="2"/>
  <c r="D27" i="2"/>
  <c r="U23" i="2"/>
  <c r="U22" i="2" s="1"/>
  <c r="L22" i="2"/>
  <c r="M22" i="2" s="1"/>
  <c r="AB56" i="2"/>
  <c r="H83" i="2"/>
  <c r="S84" i="2"/>
  <c r="Y84" i="2"/>
  <c r="G95" i="2"/>
  <c r="AB10" i="2"/>
  <c r="Y10" i="2"/>
  <c r="C57" i="2"/>
  <c r="M57" i="2"/>
  <c r="D58" i="2"/>
  <c r="S80" i="2"/>
  <c r="Y80" i="2"/>
  <c r="X79" i="2"/>
  <c r="Y79" i="2" s="1"/>
  <c r="J90" i="2"/>
  <c r="K95" i="2"/>
  <c r="K92" i="2" s="1"/>
  <c r="B98" i="2"/>
  <c r="X250" i="2"/>
  <c r="Y250" i="2" s="1"/>
  <c r="Y251" i="2"/>
  <c r="P88" i="2"/>
  <c r="V88" i="2"/>
  <c r="AB88" i="2"/>
  <c r="Y90" i="2"/>
  <c r="D97" i="2"/>
  <c r="D99" i="2"/>
  <c r="Y116" i="2"/>
  <c r="Z104" i="2"/>
  <c r="D131" i="2"/>
  <c r="D145" i="2"/>
  <c r="D147" i="2"/>
  <c r="J151" i="2"/>
  <c r="D153" i="2"/>
  <c r="AB176" i="2"/>
  <c r="B180" i="2"/>
  <c r="D186" i="2"/>
  <c r="Y187" i="2"/>
  <c r="P201" i="2"/>
  <c r="J236" i="2"/>
  <c r="V236" i="2"/>
  <c r="AB236" i="2"/>
  <c r="N235" i="2"/>
  <c r="P253" i="2"/>
  <c r="J256" i="2"/>
  <c r="J257" i="2"/>
  <c r="M261" i="2"/>
  <c r="B34" i="2"/>
  <c r="C40" i="2"/>
  <c r="P48" i="2"/>
  <c r="G60" i="2"/>
  <c r="C64" i="2"/>
  <c r="M67" i="2"/>
  <c r="V69" i="2"/>
  <c r="J80" i="2"/>
  <c r="N83" i="2"/>
  <c r="T83" i="2"/>
  <c r="AB93" i="2"/>
  <c r="M100" i="2"/>
  <c r="D106" i="2"/>
  <c r="P116" i="2"/>
  <c r="V119" i="2"/>
  <c r="S128" i="2"/>
  <c r="C135" i="2"/>
  <c r="AB135" i="2"/>
  <c r="V139" i="2"/>
  <c r="AB139" i="2"/>
  <c r="S144" i="2"/>
  <c r="D144" i="2" s="1"/>
  <c r="Y151" i="2"/>
  <c r="D167" i="2"/>
  <c r="D168" i="2"/>
  <c r="D174" i="2"/>
  <c r="J176" i="2"/>
  <c r="D182" i="2"/>
  <c r="AB187" i="2"/>
  <c r="P190" i="2"/>
  <c r="AB190" i="2"/>
  <c r="M193" i="2"/>
  <c r="D194" i="2"/>
  <c r="J197" i="2"/>
  <c r="D198" i="2"/>
  <c r="F201" i="2"/>
  <c r="F189" i="2" s="1"/>
  <c r="G206" i="2"/>
  <c r="D206" i="2" s="1"/>
  <c r="G213" i="2"/>
  <c r="D213" i="2" s="1"/>
  <c r="G216" i="2"/>
  <c r="S216" i="2"/>
  <c r="Y216" i="2"/>
  <c r="D218" i="2"/>
  <c r="J220" i="2"/>
  <c r="AB220" i="2"/>
  <c r="J230" i="2"/>
  <c r="C232" i="2"/>
  <c r="V233" i="2"/>
  <c r="K235" i="2"/>
  <c r="AB238" i="2"/>
  <c r="M242" i="2"/>
  <c r="P251" i="2"/>
  <c r="J254" i="2"/>
  <c r="S254" i="2"/>
  <c r="V257" i="2"/>
  <c r="D258" i="2"/>
  <c r="C259" i="2"/>
  <c r="M259" i="2"/>
  <c r="D259" i="2" s="1"/>
  <c r="L260" i="2"/>
  <c r="M260" i="2" s="1"/>
  <c r="V34" i="2"/>
  <c r="G40" i="2"/>
  <c r="S44" i="2"/>
  <c r="D44" i="2" s="1"/>
  <c r="M48" i="2"/>
  <c r="Y69" i="2"/>
  <c r="D75" i="2"/>
  <c r="D78" i="2"/>
  <c r="L83" i="2"/>
  <c r="M83" i="2" s="1"/>
  <c r="P90" i="2"/>
  <c r="J93" i="2"/>
  <c r="Y95" i="2"/>
  <c r="AA104" i="2"/>
  <c r="Y119" i="2"/>
  <c r="D125" i="2"/>
  <c r="D126" i="2"/>
  <c r="P128" i="2"/>
  <c r="G135" i="2"/>
  <c r="D137" i="2"/>
  <c r="D138" i="2"/>
  <c r="N134" i="2"/>
  <c r="W134" i="2"/>
  <c r="D159" i="2"/>
  <c r="D160" i="2"/>
  <c r="L150" i="2"/>
  <c r="T150" i="2"/>
  <c r="M180" i="2"/>
  <c r="V187" i="2"/>
  <c r="H189" i="2"/>
  <c r="N189" i="2"/>
  <c r="R189" i="2"/>
  <c r="D202" i="2"/>
  <c r="D205" i="2"/>
  <c r="D224" i="2"/>
  <c r="K215" i="2"/>
  <c r="AB230" i="2"/>
  <c r="W215" i="2"/>
  <c r="P242" i="2"/>
  <c r="D244" i="2"/>
  <c r="N245" i="2"/>
  <c r="J247" i="2"/>
  <c r="V253" i="2"/>
  <c r="AB23" i="2"/>
  <c r="AA22" i="2"/>
  <c r="AB22" i="2" s="1"/>
  <c r="X22" i="2"/>
  <c r="Y22" i="2" s="1"/>
  <c r="Y23" i="2"/>
  <c r="V10" i="2"/>
  <c r="B14" i="2"/>
  <c r="D57" i="2"/>
  <c r="C98" i="2"/>
  <c r="M98" i="2"/>
  <c r="P135" i="2"/>
  <c r="O134" i="2"/>
  <c r="G143" i="2"/>
  <c r="F134" i="2"/>
  <c r="F253" i="2"/>
  <c r="G253" i="2" s="1"/>
  <c r="G254" i="2"/>
  <c r="Y11" i="2"/>
  <c r="D31" i="2"/>
  <c r="M88" i="2"/>
  <c r="B16" i="2"/>
  <c r="S238" i="2"/>
  <c r="R235" i="2"/>
  <c r="AB242" i="2"/>
  <c r="Z235" i="2"/>
  <c r="P23" i="2"/>
  <c r="D24" i="2"/>
  <c r="D25" i="2"/>
  <c r="D41" i="2"/>
  <c r="G43" i="2"/>
  <c r="H56" i="2"/>
  <c r="H55" i="2" s="1"/>
  <c r="Y88" i="2"/>
  <c r="V90" i="2"/>
  <c r="L95" i="2"/>
  <c r="B100" i="2"/>
  <c r="M187" i="2"/>
  <c r="Y227" i="2"/>
  <c r="C227" i="2"/>
  <c r="H11" i="2"/>
  <c r="H10" i="2" s="1"/>
  <c r="V11" i="2"/>
  <c r="D20" i="2"/>
  <c r="C21" i="2"/>
  <c r="D28" i="2"/>
  <c r="D29" i="2"/>
  <c r="V33" i="2"/>
  <c r="D33" i="2" s="1"/>
  <c r="Y35" i="2"/>
  <c r="X37" i="2"/>
  <c r="Y37" i="2" s="1"/>
  <c r="C38" i="2"/>
  <c r="F42" i="2"/>
  <c r="G42" i="2" s="1"/>
  <c r="J47" i="2"/>
  <c r="U56" i="2"/>
  <c r="G67" i="2"/>
  <c r="P69" i="2"/>
  <c r="O68" i="2"/>
  <c r="P68" i="2" s="1"/>
  <c r="AB69" i="2"/>
  <c r="AA68" i="2"/>
  <c r="AB68" i="2" s="1"/>
  <c r="D72" i="2"/>
  <c r="X83" i="2"/>
  <c r="J84" i="2"/>
  <c r="B90" i="2"/>
  <c r="X92" i="2"/>
  <c r="G105" i="2"/>
  <c r="F104" i="2"/>
  <c r="AB105" i="2"/>
  <c r="D122" i="2"/>
  <c r="S124" i="2"/>
  <c r="D124" i="2" s="1"/>
  <c r="P139" i="2"/>
  <c r="P143" i="2"/>
  <c r="D146" i="2"/>
  <c r="V151" i="2"/>
  <c r="U150" i="2"/>
  <c r="J180" i="2"/>
  <c r="O215" i="2"/>
  <c r="P220" i="2"/>
  <c r="S36" i="2"/>
  <c r="V47" i="2"/>
  <c r="I69" i="2"/>
  <c r="J69" i="2" s="1"/>
  <c r="D77" i="2"/>
  <c r="S88" i="2"/>
  <c r="AB90" i="2"/>
  <c r="D110" i="2"/>
  <c r="D18" i="2"/>
  <c r="O22" i="2"/>
  <c r="P22" i="2" s="1"/>
  <c r="D32" i="2"/>
  <c r="V35" i="2"/>
  <c r="AB35" i="2"/>
  <c r="D39" i="2"/>
  <c r="C43" i="2"/>
  <c r="B48" i="2"/>
  <c r="E47" i="2"/>
  <c r="D51" i="2"/>
  <c r="D53" i="2"/>
  <c r="D54" i="2"/>
  <c r="B60" i="2"/>
  <c r="E56" i="2"/>
  <c r="D62" i="2"/>
  <c r="D63" i="2"/>
  <c r="J66" i="2"/>
  <c r="D66" i="2" s="1"/>
  <c r="D87" i="2"/>
  <c r="D89" i="2"/>
  <c r="C90" i="2"/>
  <c r="G90" i="2"/>
  <c r="G93" i="2"/>
  <c r="N92" i="2"/>
  <c r="T92" i="2"/>
  <c r="Y93" i="2"/>
  <c r="C94" i="2"/>
  <c r="Y100" i="2"/>
  <c r="D109" i="2"/>
  <c r="D115" i="2"/>
  <c r="Q119" i="2"/>
  <c r="Q104" i="2" s="1"/>
  <c r="AB119" i="2"/>
  <c r="D132" i="2"/>
  <c r="H134" i="2"/>
  <c r="P151" i="2"/>
  <c r="D158" i="2"/>
  <c r="H150" i="2"/>
  <c r="V162" i="2"/>
  <c r="AB162" i="2"/>
  <c r="D166" i="2"/>
  <c r="S247" i="2"/>
  <c r="AB250" i="2"/>
  <c r="Y261" i="2"/>
  <c r="X260" i="2"/>
  <c r="Y260" i="2" s="1"/>
  <c r="V43" i="2"/>
  <c r="D45" i="2"/>
  <c r="S48" i="2"/>
  <c r="Y48" i="2"/>
  <c r="D49" i="2"/>
  <c r="G64" i="2"/>
  <c r="D65" i="2"/>
  <c r="Y68" i="2"/>
  <c r="S69" i="2"/>
  <c r="D76" i="2"/>
  <c r="B80" i="2"/>
  <c r="P80" i="2"/>
  <c r="V80" i="2"/>
  <c r="B84" i="2"/>
  <c r="K83" i="2"/>
  <c r="P84" i="2"/>
  <c r="V84" i="2"/>
  <c r="Z83" i="2"/>
  <c r="D86" i="2"/>
  <c r="J88" i="2"/>
  <c r="M90" i="2"/>
  <c r="P93" i="2"/>
  <c r="V93" i="2"/>
  <c r="Z92" i="2"/>
  <c r="D98" i="2"/>
  <c r="J100" i="2"/>
  <c r="P100" i="2"/>
  <c r="H104" i="2"/>
  <c r="S105" i="2"/>
  <c r="D107" i="2"/>
  <c r="D108" i="2"/>
  <c r="D114" i="2"/>
  <c r="J116" i="2"/>
  <c r="M119" i="2"/>
  <c r="D120" i="2"/>
  <c r="B128" i="2"/>
  <c r="V128" i="2"/>
  <c r="D129" i="2"/>
  <c r="D130" i="2"/>
  <c r="V135" i="2"/>
  <c r="D136" i="2"/>
  <c r="Y139" i="2"/>
  <c r="J143" i="2"/>
  <c r="G151" i="2"/>
  <c r="D155" i="2"/>
  <c r="B156" i="2"/>
  <c r="S156" i="2"/>
  <c r="Q151" i="2"/>
  <c r="D178" i="2"/>
  <c r="C197" i="2"/>
  <c r="G197" i="2"/>
  <c r="S197" i="2"/>
  <c r="AB216" i="2"/>
  <c r="Q235" i="2"/>
  <c r="P238" i="2"/>
  <c r="Z245" i="2"/>
  <c r="V261" i="2"/>
  <c r="T260" i="2"/>
  <c r="V260" i="2" s="1"/>
  <c r="J43" i="2"/>
  <c r="D52" i="2"/>
  <c r="D59" i="2"/>
  <c r="D61" i="2"/>
  <c r="D73" i="2"/>
  <c r="D74" i="2"/>
  <c r="G80" i="2"/>
  <c r="D81" i="2"/>
  <c r="Q83" i="2"/>
  <c r="W83" i="2"/>
  <c r="D85" i="2"/>
  <c r="B88" i="2"/>
  <c r="D91" i="2"/>
  <c r="Q92" i="2"/>
  <c r="W92" i="2"/>
  <c r="T104" i="2"/>
  <c r="D112" i="2"/>
  <c r="B116" i="2"/>
  <c r="V116" i="2"/>
  <c r="AB116" i="2"/>
  <c r="D117" i="2"/>
  <c r="D118" i="2"/>
  <c r="N104" i="2"/>
  <c r="D123" i="2"/>
  <c r="G128" i="2"/>
  <c r="D133" i="2"/>
  <c r="M135" i="2"/>
  <c r="S135" i="2"/>
  <c r="G139" i="2"/>
  <c r="M139" i="2"/>
  <c r="S140" i="2"/>
  <c r="D140" i="2" s="1"/>
  <c r="S142" i="2"/>
  <c r="D142" i="2" s="1"/>
  <c r="Y143" i="2"/>
  <c r="D148" i="2"/>
  <c r="Z150" i="2"/>
  <c r="D171" i="2"/>
  <c r="D172" i="2"/>
  <c r="D175" i="2"/>
  <c r="P179" i="2"/>
  <c r="D179" i="2" s="1"/>
  <c r="S180" i="2"/>
  <c r="D181" i="2"/>
  <c r="B210" i="2"/>
  <c r="C236" i="2"/>
  <c r="G236" i="2"/>
  <c r="S236" i="2"/>
  <c r="U246" i="2"/>
  <c r="V246" i="2" s="1"/>
  <c r="V247" i="2"/>
  <c r="AB251" i="2"/>
  <c r="S253" i="2"/>
  <c r="C257" i="2"/>
  <c r="P193" i="2"/>
  <c r="M197" i="2"/>
  <c r="D211" i="2"/>
  <c r="B216" i="2"/>
  <c r="V216" i="2"/>
  <c r="D217" i="2"/>
  <c r="B220" i="2"/>
  <c r="V220" i="2"/>
  <c r="D221" i="2"/>
  <c r="D226" i="2"/>
  <c r="B227" i="2"/>
  <c r="J227" i="2"/>
  <c r="P227" i="2"/>
  <c r="N215" i="2"/>
  <c r="D231" i="2"/>
  <c r="S233" i="2"/>
  <c r="Y233" i="2"/>
  <c r="M236" i="2"/>
  <c r="S242" i="2"/>
  <c r="T245" i="2"/>
  <c r="H245" i="2"/>
  <c r="S250" i="2"/>
  <c r="D252" i="2"/>
  <c r="D255" i="2"/>
  <c r="S256" i="2"/>
  <c r="K150" i="2"/>
  <c r="AB151" i="2"/>
  <c r="D154" i="2"/>
  <c r="D157" i="2"/>
  <c r="B162" i="2"/>
  <c r="J162" i="2"/>
  <c r="P162" i="2"/>
  <c r="D165" i="2"/>
  <c r="D170" i="2"/>
  <c r="D173" i="2"/>
  <c r="B176" i="2"/>
  <c r="V176" i="2"/>
  <c r="D177" i="2"/>
  <c r="D184" i="2"/>
  <c r="D185" i="2"/>
  <c r="M190" i="2"/>
  <c r="Q189" i="2"/>
  <c r="D191" i="2"/>
  <c r="AB193" i="2"/>
  <c r="D196" i="2"/>
  <c r="D199" i="2"/>
  <c r="S201" i="2"/>
  <c r="D203" i="2"/>
  <c r="D209" i="2"/>
  <c r="D214" i="2"/>
  <c r="M216" i="2"/>
  <c r="Q215" i="2"/>
  <c r="D225" i="2"/>
  <c r="V227" i="2"/>
  <c r="AB227" i="2"/>
  <c r="P230" i="2"/>
  <c r="Y230" i="2"/>
  <c r="C231" i="2"/>
  <c r="G232" i="2"/>
  <c r="J233" i="2"/>
  <c r="H235" i="2"/>
  <c r="Y236" i="2"/>
  <c r="D239" i="2"/>
  <c r="D241" i="2"/>
  <c r="AB253" i="2"/>
  <c r="G257" i="2"/>
  <c r="B261" i="2"/>
  <c r="D262" i="2"/>
  <c r="W150" i="2"/>
  <c r="D152" i="2"/>
  <c r="D156" i="2"/>
  <c r="D161" i="2"/>
  <c r="X150" i="2"/>
  <c r="D164" i="2"/>
  <c r="D169" i="2"/>
  <c r="G176" i="2"/>
  <c r="M176" i="2"/>
  <c r="P180" i="2"/>
  <c r="B187" i="2"/>
  <c r="W189" i="2"/>
  <c r="P197" i="2"/>
  <c r="T201" i="2"/>
  <c r="T189" i="2" s="1"/>
  <c r="D207" i="2"/>
  <c r="D219" i="2"/>
  <c r="H215" i="2"/>
  <c r="D223" i="2"/>
  <c r="G227" i="2"/>
  <c r="Z215" i="2"/>
  <c r="B233" i="2"/>
  <c r="D234" i="2"/>
  <c r="B236" i="2"/>
  <c r="P236" i="2"/>
  <c r="T235" i="2"/>
  <c r="M238" i="2"/>
  <c r="C247" i="2"/>
  <c r="D249" i="2"/>
  <c r="B254" i="2"/>
  <c r="G11" i="2"/>
  <c r="C11" i="2"/>
  <c r="F10" i="2"/>
  <c r="E10" i="2"/>
  <c r="I10" i="2"/>
  <c r="P11" i="2"/>
  <c r="D17" i="2"/>
  <c r="S23" i="2"/>
  <c r="AB37" i="2"/>
  <c r="AA36" i="2"/>
  <c r="AB36" i="2" s="1"/>
  <c r="M43" i="2"/>
  <c r="Y43" i="2"/>
  <c r="L68" i="2"/>
  <c r="D71" i="2"/>
  <c r="M93" i="2"/>
  <c r="R10" i="2"/>
  <c r="D14" i="2"/>
  <c r="D16" i="2"/>
  <c r="J21" i="2"/>
  <c r="D21" i="2" s="1"/>
  <c r="J23" i="2"/>
  <c r="I22" i="2"/>
  <c r="J22" i="2" s="1"/>
  <c r="C33" i="2"/>
  <c r="G34" i="2"/>
  <c r="C34" i="2"/>
  <c r="F23" i="2"/>
  <c r="P37" i="2"/>
  <c r="O36" i="2"/>
  <c r="P36" i="2" s="1"/>
  <c r="P43" i="2"/>
  <c r="O42" i="2"/>
  <c r="P42" i="2" s="1"/>
  <c r="AB43" i="2"/>
  <c r="AA42" i="2"/>
  <c r="AB42" i="2" s="1"/>
  <c r="M12" i="2"/>
  <c r="D12" i="2" s="1"/>
  <c r="K11" i="2"/>
  <c r="B11" i="2" s="1"/>
  <c r="G19" i="2"/>
  <c r="D19" i="2" s="1"/>
  <c r="C19" i="2"/>
  <c r="E22" i="2"/>
  <c r="C35" i="2"/>
  <c r="M37" i="2"/>
  <c r="M79" i="2"/>
  <c r="R22" i="2"/>
  <c r="S22" i="2" s="1"/>
  <c r="H36" i="2"/>
  <c r="J36" i="2" s="1"/>
  <c r="L36" i="2"/>
  <c r="M36" i="2" s="1"/>
  <c r="X36" i="2"/>
  <c r="Y36" i="2" s="1"/>
  <c r="E37" i="2"/>
  <c r="U37" i="2"/>
  <c r="AB38" i="2"/>
  <c r="D38" i="2" s="1"/>
  <c r="B40" i="2"/>
  <c r="V40" i="2"/>
  <c r="H42" i="2"/>
  <c r="L42" i="2"/>
  <c r="M42" i="2" s="1"/>
  <c r="T42" i="2"/>
  <c r="V42" i="2" s="1"/>
  <c r="X42" i="2"/>
  <c r="Y42" i="2" s="1"/>
  <c r="Q43" i="2"/>
  <c r="B43" i="2" s="1"/>
  <c r="B44" i="2"/>
  <c r="K47" i="2"/>
  <c r="M47" i="2" s="1"/>
  <c r="O47" i="2"/>
  <c r="P47" i="2" s="1"/>
  <c r="W47" i="2"/>
  <c r="Y47" i="2" s="1"/>
  <c r="AA47" i="2"/>
  <c r="AB47" i="2" s="1"/>
  <c r="N55" i="2"/>
  <c r="P55" i="2" s="1"/>
  <c r="R55" i="2"/>
  <c r="S55" i="2" s="1"/>
  <c r="Z55" i="2"/>
  <c r="K56" i="2"/>
  <c r="K55" i="2" s="1"/>
  <c r="B64" i="2"/>
  <c r="V64" i="2"/>
  <c r="F68" i="2"/>
  <c r="R68" i="2"/>
  <c r="S68" i="2" s="1"/>
  <c r="K69" i="2"/>
  <c r="K68" i="2" s="1"/>
  <c r="F79" i="2"/>
  <c r="R79" i="2"/>
  <c r="S79" i="2" s="1"/>
  <c r="C80" i="2"/>
  <c r="F83" i="2"/>
  <c r="R83" i="2"/>
  <c r="C84" i="2"/>
  <c r="C88" i="2"/>
  <c r="F92" i="2"/>
  <c r="C93" i="2"/>
  <c r="M94" i="2"/>
  <c r="D94" i="2" s="1"/>
  <c r="J95" i="2"/>
  <c r="Y105" i="2"/>
  <c r="X104" i="2"/>
  <c r="S116" i="2"/>
  <c r="C119" i="2"/>
  <c r="B35" i="2"/>
  <c r="L56" i="2"/>
  <c r="O79" i="2"/>
  <c r="P79" i="2" s="1"/>
  <c r="AA79" i="2"/>
  <c r="AB79" i="2" s="1"/>
  <c r="O83" i="2"/>
  <c r="AA83" i="2"/>
  <c r="O92" i="2"/>
  <c r="AA92" i="2"/>
  <c r="AB92" i="2" s="1"/>
  <c r="V95" i="2"/>
  <c r="G100" i="2"/>
  <c r="C100" i="2"/>
  <c r="C105" i="2"/>
  <c r="D111" i="2"/>
  <c r="S96" i="2"/>
  <c r="D96" i="2" s="1"/>
  <c r="C96" i="2"/>
  <c r="R95" i="2"/>
  <c r="R104" i="2"/>
  <c r="F47" i="2"/>
  <c r="R47" i="2"/>
  <c r="S47" i="2" s="1"/>
  <c r="C48" i="2"/>
  <c r="I55" i="2"/>
  <c r="J55" i="2" s="1"/>
  <c r="F56" i="2"/>
  <c r="C60" i="2"/>
  <c r="C66" i="2"/>
  <c r="E68" i="2"/>
  <c r="U68" i="2"/>
  <c r="V68" i="2" s="1"/>
  <c r="E79" i="2"/>
  <c r="B79" i="2" s="1"/>
  <c r="I79" i="2"/>
  <c r="J79" i="2" s="1"/>
  <c r="U79" i="2"/>
  <c r="V79" i="2" s="1"/>
  <c r="E83" i="2"/>
  <c r="I83" i="2"/>
  <c r="U83" i="2"/>
  <c r="E92" i="2"/>
  <c r="I92" i="2"/>
  <c r="J92" i="2" s="1"/>
  <c r="U92" i="2"/>
  <c r="S100" i="2"/>
  <c r="L104" i="2"/>
  <c r="M113" i="2"/>
  <c r="D113" i="2" s="1"/>
  <c r="C113" i="2"/>
  <c r="G116" i="2"/>
  <c r="E104" i="2"/>
  <c r="I104" i="2"/>
  <c r="U104" i="2"/>
  <c r="J105" i="2"/>
  <c r="C116" i="2"/>
  <c r="P119" i="2"/>
  <c r="C128" i="2"/>
  <c r="E134" i="2"/>
  <c r="I134" i="2"/>
  <c r="U134" i="2"/>
  <c r="B135" i="2"/>
  <c r="J135" i="2"/>
  <c r="J139" i="2"/>
  <c r="R139" i="2"/>
  <c r="C139" i="2" s="1"/>
  <c r="C140" i="2"/>
  <c r="C142" i="2"/>
  <c r="R143" i="2"/>
  <c r="C144" i="2"/>
  <c r="AA150" i="2"/>
  <c r="M162" i="2"/>
  <c r="Y162" i="2"/>
  <c r="C172" i="2"/>
  <c r="C180" i="2"/>
  <c r="AB180" i="2"/>
  <c r="D188" i="2"/>
  <c r="O189" i="2"/>
  <c r="Y193" i="2"/>
  <c r="V204" i="2"/>
  <c r="M208" i="2"/>
  <c r="C208" i="2"/>
  <c r="L201" i="2"/>
  <c r="T215" i="2"/>
  <c r="C143" i="2"/>
  <c r="R162" i="2"/>
  <c r="D183" i="2"/>
  <c r="S187" i="2"/>
  <c r="J190" i="2"/>
  <c r="S190" i="2"/>
  <c r="D195" i="2"/>
  <c r="D200" i="2"/>
  <c r="B204" i="2"/>
  <c r="B190" i="2"/>
  <c r="Y204" i="2"/>
  <c r="C204" i="2"/>
  <c r="X201" i="2"/>
  <c r="L134" i="2"/>
  <c r="M134" i="2" s="1"/>
  <c r="X134" i="2"/>
  <c r="Q139" i="2"/>
  <c r="B139" i="2" s="1"/>
  <c r="Q143" i="2"/>
  <c r="B143" i="2" s="1"/>
  <c r="F150" i="2"/>
  <c r="C151" i="2"/>
  <c r="G187" i="2"/>
  <c r="C187" i="2"/>
  <c r="P187" i="2"/>
  <c r="AA189" i="2"/>
  <c r="G190" i="2"/>
  <c r="V190" i="2"/>
  <c r="J193" i="2"/>
  <c r="B193" i="2"/>
  <c r="Y197" i="2"/>
  <c r="Z201" i="2"/>
  <c r="Z189" i="2" s="1"/>
  <c r="B212" i="2"/>
  <c r="E201" i="2"/>
  <c r="E189" i="2" s="1"/>
  <c r="I201" i="2"/>
  <c r="I189" i="2" s="1"/>
  <c r="U201" i="2"/>
  <c r="AB212" i="2"/>
  <c r="D212" i="2" s="1"/>
  <c r="I215" i="2"/>
  <c r="L230" i="2"/>
  <c r="M230" i="2" s="1"/>
  <c r="L235" i="2"/>
  <c r="X235" i="2"/>
  <c r="D243" i="2"/>
  <c r="AB247" i="2"/>
  <c r="AA246" i="2"/>
  <c r="E250" i="2"/>
  <c r="G250" i="2" s="1"/>
  <c r="B251" i="2"/>
  <c r="C254" i="2"/>
  <c r="M254" i="2"/>
  <c r="L253" i="2"/>
  <c r="V254" i="2"/>
  <c r="Y257" i="2"/>
  <c r="W256" i="2"/>
  <c r="Y256" i="2" s="1"/>
  <c r="S261" i="2"/>
  <c r="R260" i="2"/>
  <c r="S260" i="2" s="1"/>
  <c r="D44" i="3"/>
  <c r="D55" i="3"/>
  <c r="C190" i="2"/>
  <c r="B197" i="2"/>
  <c r="C206" i="2"/>
  <c r="F215" i="2"/>
  <c r="R215" i="2"/>
  <c r="C216" i="2"/>
  <c r="C220" i="2"/>
  <c r="E230" i="2"/>
  <c r="B230" i="2" s="1"/>
  <c r="U230" i="2"/>
  <c r="V230" i="2" s="1"/>
  <c r="C233" i="2"/>
  <c r="I235" i="2"/>
  <c r="U235" i="2"/>
  <c r="D237" i="2"/>
  <c r="B242" i="2"/>
  <c r="Y247" i="2"/>
  <c r="W246" i="2"/>
  <c r="G251" i="2"/>
  <c r="V251" i="2"/>
  <c r="U250" i="2"/>
  <c r="J253" i="2"/>
  <c r="B253" i="2"/>
  <c r="P257" i="2"/>
  <c r="O256" i="2"/>
  <c r="P256" i="2" s="1"/>
  <c r="P261" i="2"/>
  <c r="N260" i="2"/>
  <c r="P260" i="2" s="1"/>
  <c r="F42" i="3"/>
  <c r="S246" i="2"/>
  <c r="R245" i="2"/>
  <c r="P247" i="2"/>
  <c r="O246" i="2"/>
  <c r="Y254" i="2"/>
  <c r="X253" i="2"/>
  <c r="Y253" i="2" s="1"/>
  <c r="G256" i="2"/>
  <c r="B257" i="2"/>
  <c r="K256" i="2"/>
  <c r="G261" i="2"/>
  <c r="C261" i="2"/>
  <c r="F260" i="2"/>
  <c r="G51" i="3"/>
  <c r="D48" i="3"/>
  <c r="G48" i="3" s="1"/>
  <c r="X215" i="2"/>
  <c r="O235" i="2"/>
  <c r="AA235" i="2"/>
  <c r="J238" i="2"/>
  <c r="F238" i="2"/>
  <c r="G240" i="2"/>
  <c r="D240" i="2" s="1"/>
  <c r="C240" i="2"/>
  <c r="G242" i="2"/>
  <c r="C242" i="2"/>
  <c r="B247" i="2"/>
  <c r="M247" i="2"/>
  <c r="K246" i="2"/>
  <c r="I250" i="2"/>
  <c r="J251" i="2"/>
  <c r="S251" i="2"/>
  <c r="M257" i="2"/>
  <c r="AB257" i="2"/>
  <c r="AA256" i="2"/>
  <c r="AB256" i="2" s="1"/>
  <c r="AB261" i="2"/>
  <c r="Z260" i="2"/>
  <c r="AB260" i="2" s="1"/>
  <c r="C251" i="2"/>
  <c r="D208" i="2" l="1"/>
  <c r="D232" i="2"/>
  <c r="V23" i="2"/>
  <c r="AB215" i="2"/>
  <c r="D204" i="2"/>
  <c r="V56" i="2"/>
  <c r="AB134" i="2"/>
  <c r="D60" i="2"/>
  <c r="D40" i="2"/>
  <c r="E235" i="2"/>
  <c r="B235" i="2" s="1"/>
  <c r="C69" i="2"/>
  <c r="D67" i="2"/>
  <c r="AB104" i="2"/>
  <c r="J235" i="2"/>
  <c r="D128" i="2"/>
  <c r="B22" i="2"/>
  <c r="S215" i="2"/>
  <c r="Y235" i="2"/>
  <c r="C176" i="2"/>
  <c r="U55" i="2"/>
  <c r="V55" i="2" s="1"/>
  <c r="Y104" i="2"/>
  <c r="B23" i="2"/>
  <c r="S189" i="2"/>
  <c r="M95" i="2"/>
  <c r="P235" i="2"/>
  <c r="D216" i="2"/>
  <c r="D84" i="2"/>
  <c r="M235" i="2"/>
  <c r="P189" i="2"/>
  <c r="O150" i="2"/>
  <c r="O82" i="2" s="1"/>
  <c r="V104" i="2"/>
  <c r="V22" i="2"/>
  <c r="D34" i="2"/>
  <c r="B56" i="2"/>
  <c r="V134" i="2"/>
  <c r="D227" i="2"/>
  <c r="AB189" i="2"/>
  <c r="Y134" i="2"/>
  <c r="E55" i="2"/>
  <c r="B55" i="2" s="1"/>
  <c r="B95" i="2"/>
  <c r="L92" i="2"/>
  <c r="M92" i="2" s="1"/>
  <c r="D176" i="2"/>
  <c r="P104" i="2"/>
  <c r="D80" i="2"/>
  <c r="AB150" i="2"/>
  <c r="D48" i="2"/>
  <c r="D236" i="2"/>
  <c r="D187" i="2"/>
  <c r="Y150" i="2"/>
  <c r="C250" i="2"/>
  <c r="D242" i="2"/>
  <c r="Y215" i="2"/>
  <c r="S245" i="2"/>
  <c r="D135" i="2"/>
  <c r="M104" i="2"/>
  <c r="S119" i="2"/>
  <c r="D119" i="2" s="1"/>
  <c r="B119" i="2"/>
  <c r="D233" i="2"/>
  <c r="D35" i="2"/>
  <c r="D220" i="2"/>
  <c r="Y83" i="2"/>
  <c r="P134" i="2"/>
  <c r="D251" i="2"/>
  <c r="N82" i="2"/>
  <c r="M105" i="2"/>
  <c r="D105" i="2" s="1"/>
  <c r="I68" i="2"/>
  <c r="J68" i="2" s="1"/>
  <c r="D197" i="2"/>
  <c r="H82" i="2"/>
  <c r="Y92" i="2"/>
  <c r="B105" i="2"/>
  <c r="V235" i="2"/>
  <c r="F245" i="2"/>
  <c r="P150" i="2"/>
  <c r="D88" i="2"/>
  <c r="J150" i="2"/>
  <c r="J215" i="2"/>
  <c r="D257" i="2"/>
  <c r="C246" i="2"/>
  <c r="V201" i="2"/>
  <c r="P92" i="2"/>
  <c r="D64" i="2"/>
  <c r="S104" i="2"/>
  <c r="Q150" i="2"/>
  <c r="B150" i="2" s="1"/>
  <c r="B151" i="2"/>
  <c r="Z82" i="2"/>
  <c r="D193" i="2"/>
  <c r="T82" i="2"/>
  <c r="B92" i="2"/>
  <c r="S151" i="2"/>
  <c r="D151" i="2" s="1"/>
  <c r="J11" i="2"/>
  <c r="L215" i="2"/>
  <c r="M215" i="2" s="1"/>
  <c r="D261" i="2"/>
  <c r="D247" i="2"/>
  <c r="AB235" i="2"/>
  <c r="D254" i="2"/>
  <c r="E215" i="2"/>
  <c r="B215" i="2" s="1"/>
  <c r="D180" i="2"/>
  <c r="B68" i="2"/>
  <c r="D93" i="2"/>
  <c r="M69" i="2"/>
  <c r="D69" i="2" s="1"/>
  <c r="V150" i="2"/>
  <c r="J56" i="2"/>
  <c r="S235" i="2"/>
  <c r="V92" i="2"/>
  <c r="W82" i="2"/>
  <c r="K82" i="2"/>
  <c r="D90" i="2"/>
  <c r="P215" i="2"/>
  <c r="Y201" i="2"/>
  <c r="X189" i="2"/>
  <c r="Y189" i="2" s="1"/>
  <c r="S162" i="2"/>
  <c r="C162" i="2"/>
  <c r="G83" i="2"/>
  <c r="C83" i="2"/>
  <c r="G68" i="2"/>
  <c r="AB55" i="2"/>
  <c r="Z9" i="2"/>
  <c r="Z8" i="2" s="1"/>
  <c r="J42" i="2"/>
  <c r="B260" i="2"/>
  <c r="G55" i="3"/>
  <c r="D54" i="3"/>
  <c r="G54" i="3" s="1"/>
  <c r="U215" i="2"/>
  <c r="V215" i="2" s="1"/>
  <c r="AB201" i="2"/>
  <c r="U189" i="2"/>
  <c r="V189" i="2" s="1"/>
  <c r="R150" i="2"/>
  <c r="S143" i="2"/>
  <c r="D143" i="2" s="1"/>
  <c r="Q134" i="2"/>
  <c r="J104" i="2"/>
  <c r="C104" i="2"/>
  <c r="B83" i="2"/>
  <c r="G56" i="2"/>
  <c r="C56" i="2"/>
  <c r="F55" i="2"/>
  <c r="G150" i="2"/>
  <c r="B37" i="2"/>
  <c r="E36" i="2"/>
  <c r="G37" i="2"/>
  <c r="B47" i="2"/>
  <c r="C42" i="2"/>
  <c r="S10" i="2"/>
  <c r="R9" i="2"/>
  <c r="B69" i="2"/>
  <c r="X9" i="2"/>
  <c r="T9" i="2"/>
  <c r="W9" i="2"/>
  <c r="G10" i="2"/>
  <c r="C10" i="2"/>
  <c r="Y246" i="2"/>
  <c r="W245" i="2"/>
  <c r="B189" i="2"/>
  <c r="G189" i="2"/>
  <c r="J83" i="2"/>
  <c r="I82" i="2"/>
  <c r="P83" i="2"/>
  <c r="G92" i="2"/>
  <c r="V37" i="2"/>
  <c r="U36" i="2"/>
  <c r="V36" i="2" s="1"/>
  <c r="C37" i="2"/>
  <c r="M11" i="2"/>
  <c r="K10" i="2"/>
  <c r="H9" i="2"/>
  <c r="G238" i="2"/>
  <c r="D238" i="2" s="1"/>
  <c r="C238" i="2"/>
  <c r="F235" i="2"/>
  <c r="F82" i="2" s="1"/>
  <c r="C256" i="2"/>
  <c r="P246" i="2"/>
  <c r="O245" i="2"/>
  <c r="P245" i="2" s="1"/>
  <c r="V250" i="2"/>
  <c r="U245" i="2"/>
  <c r="V245" i="2" s="1"/>
  <c r="M246" i="2"/>
  <c r="K245" i="2"/>
  <c r="B246" i="2"/>
  <c r="C230" i="2"/>
  <c r="G260" i="2"/>
  <c r="D260" i="2" s="1"/>
  <c r="C260" i="2"/>
  <c r="M256" i="2"/>
  <c r="D256" i="2" s="1"/>
  <c r="B256" i="2"/>
  <c r="G44" i="3"/>
  <c r="D42" i="3"/>
  <c r="G42" i="3" s="1"/>
  <c r="X245" i="2"/>
  <c r="J201" i="2"/>
  <c r="C201" i="2"/>
  <c r="M201" i="2"/>
  <c r="L189" i="2"/>
  <c r="J134" i="2"/>
  <c r="B104" i="2"/>
  <c r="G104" i="2"/>
  <c r="M150" i="2"/>
  <c r="D116" i="2"/>
  <c r="D100" i="2"/>
  <c r="AA9" i="2"/>
  <c r="AA8" i="2" s="1"/>
  <c r="AB8" i="2" s="1"/>
  <c r="L245" i="2"/>
  <c r="M253" i="2"/>
  <c r="D253" i="2" s="1"/>
  <c r="C253" i="2"/>
  <c r="E245" i="2"/>
  <c r="B250" i="2"/>
  <c r="S139" i="2"/>
  <c r="D139" i="2" s="1"/>
  <c r="R134" i="2"/>
  <c r="Q42" i="2"/>
  <c r="S43" i="2"/>
  <c r="D43" i="2" s="1"/>
  <c r="J250" i="2"/>
  <c r="I245" i="2"/>
  <c r="J245" i="2" s="1"/>
  <c r="AB246" i="2"/>
  <c r="AA245" i="2"/>
  <c r="AB245" i="2" s="1"/>
  <c r="B201" i="2"/>
  <c r="G201" i="2"/>
  <c r="D190" i="2"/>
  <c r="J189" i="2"/>
  <c r="G230" i="2"/>
  <c r="D230" i="2" s="1"/>
  <c r="G134" i="2"/>
  <c r="V83" i="2"/>
  <c r="G47" i="2"/>
  <c r="D47" i="2" s="1"/>
  <c r="C47" i="2"/>
  <c r="S95" i="2"/>
  <c r="C95" i="2"/>
  <c r="AB83" i="2"/>
  <c r="AA82" i="2"/>
  <c r="M56" i="2"/>
  <c r="L55" i="2"/>
  <c r="M55" i="2" s="1"/>
  <c r="R92" i="2"/>
  <c r="S92" i="2" s="1"/>
  <c r="S83" i="2"/>
  <c r="G79" i="2"/>
  <c r="D79" i="2" s="1"/>
  <c r="C79" i="2"/>
  <c r="O9" i="2"/>
  <c r="G23" i="2"/>
  <c r="C23" i="2"/>
  <c r="F22" i="2"/>
  <c r="M68" i="2"/>
  <c r="J10" i="2"/>
  <c r="N9" i="2"/>
  <c r="N8" i="2" l="1"/>
  <c r="D23" i="2"/>
  <c r="H8" i="2"/>
  <c r="T8" i="2"/>
  <c r="W8" i="2"/>
  <c r="O8" i="2"/>
  <c r="P8" i="2" s="1"/>
  <c r="X8" i="2"/>
  <c r="Y8" i="2" s="1"/>
  <c r="C150" i="2"/>
  <c r="D95" i="2"/>
  <c r="B245" i="2"/>
  <c r="U9" i="2"/>
  <c r="E9" i="2"/>
  <c r="I9" i="2"/>
  <c r="Y245" i="2"/>
  <c r="P82" i="2"/>
  <c r="AB82" i="2"/>
  <c r="X82" i="2"/>
  <c r="Y82" i="2" s="1"/>
  <c r="D68" i="2"/>
  <c r="S150" i="2"/>
  <c r="D150" i="2" s="1"/>
  <c r="L9" i="2"/>
  <c r="C189" i="2"/>
  <c r="G215" i="2"/>
  <c r="J82" i="2"/>
  <c r="E82" i="2"/>
  <c r="G82" i="2" s="1"/>
  <c r="D11" i="2"/>
  <c r="C68" i="2"/>
  <c r="D250" i="2"/>
  <c r="F9" i="2"/>
  <c r="F8" i="2" s="1"/>
  <c r="U82" i="2"/>
  <c r="V82" i="2" s="1"/>
  <c r="D104" i="2"/>
  <c r="D215" i="2"/>
  <c r="D246" i="2"/>
  <c r="Q82" i="2"/>
  <c r="K9" i="2"/>
  <c r="K8" i="2" s="1"/>
  <c r="M10" i="2"/>
  <c r="D10" i="2" s="1"/>
  <c r="S134" i="2"/>
  <c r="D134" i="2" s="1"/>
  <c r="C245" i="2"/>
  <c r="G235" i="2"/>
  <c r="D235" i="2" s="1"/>
  <c r="C235" i="2"/>
  <c r="D92" i="2"/>
  <c r="Y9" i="2"/>
  <c r="C36" i="2"/>
  <c r="B36" i="2"/>
  <c r="G36" i="2"/>
  <c r="D36" i="2" s="1"/>
  <c r="B10" i="2"/>
  <c r="Q9" i="2"/>
  <c r="Q8" i="2" s="1"/>
  <c r="S42" i="2"/>
  <c r="D42" i="2" s="1"/>
  <c r="M189" i="2"/>
  <c r="D189" i="2" s="1"/>
  <c r="L82" i="2"/>
  <c r="M82" i="2" s="1"/>
  <c r="D201" i="2"/>
  <c r="C92" i="2"/>
  <c r="D37" i="2"/>
  <c r="G55" i="2"/>
  <c r="D55" i="2" s="1"/>
  <c r="C55" i="2"/>
  <c r="R82" i="2"/>
  <c r="R8" i="2" s="1"/>
  <c r="P9" i="2"/>
  <c r="B134" i="2"/>
  <c r="M245" i="2"/>
  <c r="AB9" i="2"/>
  <c r="C134" i="2"/>
  <c r="G245" i="2"/>
  <c r="C215" i="2"/>
  <c r="D56" i="2"/>
  <c r="B42" i="2"/>
  <c r="D83" i="2"/>
  <c r="D162" i="2"/>
  <c r="G22" i="2"/>
  <c r="D22" i="2" s="1"/>
  <c r="C22" i="2"/>
  <c r="J9" i="2" l="1"/>
  <c r="I8" i="2"/>
  <c r="J8" i="2" s="1"/>
  <c r="V9" i="2"/>
  <c r="U8" i="2"/>
  <c r="V8" i="2" s="1"/>
  <c r="S8" i="2"/>
  <c r="L8" i="2"/>
  <c r="M8" i="2" s="1"/>
  <c r="E8" i="2"/>
  <c r="G8" i="2" s="1"/>
  <c r="D245" i="2"/>
  <c r="B82" i="2"/>
  <c r="C9" i="2"/>
  <c r="S82" i="2"/>
  <c r="D82" i="2" s="1"/>
  <c r="B8" i="2"/>
  <c r="G9" i="2"/>
  <c r="M9" i="2"/>
  <c r="S9" i="2"/>
  <c r="B9" i="2"/>
  <c r="C82" i="2"/>
  <c r="D8" i="2" l="1"/>
  <c r="D9" i="2"/>
  <c r="C8" i="2"/>
</calcChain>
</file>

<file path=xl/sharedStrings.xml><?xml version="1.0" encoding="utf-8"?>
<sst xmlns="http://schemas.openxmlformats.org/spreadsheetml/2006/main" count="402" uniqueCount="294">
  <si>
    <t>ОБЩИНСКИ СЪВЕТ</t>
  </si>
  <si>
    <t>Реконструкция на сграда на ПМГ "В. Друмев" за осигуряване на едносменен режим на обучение</t>
  </si>
  <si>
    <t>ВСИЧКО РАЗХОДИ:</t>
  </si>
  <si>
    <t>Приложение 1</t>
  </si>
  <si>
    <t>ИНВЕСТИЦИОННА ПРОГРАМА</t>
  </si>
  <si>
    <t>НАИМЕНОВАНИЕ НА ОБЕКТИТЕ</t>
  </si>
  <si>
    <t xml:space="preserve">ВСИЧКО </t>
  </si>
  <si>
    <t>Целева субсидия</t>
  </si>
  <si>
    <t>Приватизация</t>
  </si>
  <si>
    <t>Собствени бюджетни средства</t>
  </si>
  <si>
    <t>Сметки за средства от Европейския съюз</t>
  </si>
  <si>
    <t xml:space="preserve">Преходен остатък по бюджета </t>
  </si>
  <si>
    <t>Прех.остатъци от трансфери м/у бюджета и ЦБ и други</t>
  </si>
  <si>
    <t>Трансфери м/у бюджета и ЦБ и други</t>
  </si>
  <si>
    <t>Други извънбюджетни средства</t>
  </si>
  <si>
    <t>било</t>
  </si>
  <si>
    <t>става</t>
  </si>
  <si>
    <t>промяна</t>
  </si>
  <si>
    <t>5100  ОСНОВЕН  РЕМОНТ НА ДМА</t>
  </si>
  <si>
    <t>Функция 01 Общи държавни служби</t>
  </si>
  <si>
    <t>ОБЕКТИ</t>
  </si>
  <si>
    <t>Основен ремонт сгради общинска собственост на територията на кметство с. Балван</t>
  </si>
  <si>
    <t>Основен ремонт сгради общинска собственост на територията на кметство с. Ветринци</t>
  </si>
  <si>
    <t>Основен ремонт сгради общинска собственост на територията на кметство гр. Дебелец</t>
  </si>
  <si>
    <t>Основен ремонт сгради общинска собственост на територията на кметство с. Къпиново</t>
  </si>
  <si>
    <t>Основен ремонт сгради общинска собственост на територията на кметство гр. Килифарево</t>
  </si>
  <si>
    <t>Основен ремонт сгради общинска собственост на територията на кметство с. Малки чифлик</t>
  </si>
  <si>
    <t>Основен ремонт сгради общинска собственост на територията на кметство с. Хотница</t>
  </si>
  <si>
    <t>Вътрешно преустройство на съществуващи етажи от административна сграда ул. "Хр. Караминков №19 за нуждите на административните структури и звена на Община В. Търново</t>
  </si>
  <si>
    <t>Осигуряване на достъпна среда в сграда Кметство гр. Килифарево</t>
  </si>
  <si>
    <t>Реконструкция на сграда Кметство с. Ресен /30% продажба общинско имущество/</t>
  </si>
  <si>
    <t>Функция 02 Отбрана и сигурност</t>
  </si>
  <si>
    <t>Укрепване улица "Пета", с. Малки чифлик</t>
  </si>
  <si>
    <t>Подпорна стена на ул."Симеон Велики" № 4, кв231</t>
  </si>
  <si>
    <t>Подпорна стена на ул."Алеко Константинов" № 33</t>
  </si>
  <si>
    <t>Подпорна стена на ул."Бузлуджа" /при  Стара болница/</t>
  </si>
  <si>
    <t>Основен ремонт видеонаблюдение</t>
  </si>
  <si>
    <t>Възстановяване на улици в с. Ново село - водостоци, ПМС 92/17.04.2015 г.</t>
  </si>
  <si>
    <t>Възстановяване на мост над р. Белица на път GAB 1111/III-303/, гр. Килифарево- с. Плаково, ПМС 247/07.11.2017 г.</t>
  </si>
  <si>
    <t>Трайно възстановяване на каменния мост над река Белица в гр. Дебелец по ПМС 96 от 25.04.2019 г.</t>
  </si>
  <si>
    <t>Възстановяване на стоманобетонов мост над река Белица на общински път  VTR1010 "/I-5/ Дебелец - жп гара Дебелец - Велико Търново, кв. Чолаковци, ул. "Сан Стефано" (GAB 3110) по ПМС 292 от 12.12.2018 г. и по ПМС 96 от 25.04.2019 г.</t>
  </si>
  <si>
    <t>Възстановяване на ул. „Климент Охридски” (път ІІІ-514) при манастирски комплекс „Великата Лавра” до църквата „Св. Четиридесет мъченици”, гр. Велико Търново, по ПМС 96 от 25.04.2019 г.</t>
  </si>
  <si>
    <t xml:space="preserve">Възстановяване на  път GAB 3110/ ІІІ-303 Пушево - Дряново/Керека - граница общини (Дряново - Велико Търново) - Шемшево - Велико Търново, в участъка от км 8+300 през с. Шемшево до км 12+400, ПМС 284/15.11.2019 г.
</t>
  </si>
  <si>
    <t>Възстановяване сградата на детска градина „Пинокио”, с. Самоводене, УПИ-I, кв. 37, по ПМС 250 от 04.09.2020 г. и ПМС 207/29.06.2021 г.</t>
  </si>
  <si>
    <t>Функция 03 Образование</t>
  </si>
  <si>
    <t>Ремонтни дейности в учебните стаи на 4-ти етаж на ОУ "П.Р.Славейков"  град Велико Търново</t>
  </si>
  <si>
    <t>Енергийна ефективност ОУ "П.Р.Славейков", гр. В. Търново - собствено участие 315 044 лв. и            НДЕФ 621 164 лв.</t>
  </si>
  <si>
    <t>Основен ремонт покрив ДГ "Соня", Велико Търново</t>
  </si>
  <si>
    <t>Функция 04 Здравеопазване</t>
  </si>
  <si>
    <t>Център за обучение и превенция на зависимости</t>
  </si>
  <si>
    <t>ДЯ "Слънце" - саниране на сградата и ремонт на улуци и водосточни тръби</t>
  </si>
  <si>
    <t>ДЯ "Пролет" - укрепване на северната едноетажна част на сградата</t>
  </si>
  <si>
    <t>Функция 05  Социално осигур., подпомагане и грижи</t>
  </si>
  <si>
    <t>Ремонтиране и адаптиране помещения в сграда общинска собственост ул. "Цветарска" 14, гр. Велико Търново по проект "Дневен център за подкрепа на лица с увреждания и техните семейства, вкл. с тежки множествени увреждания", ОП "Развитие на човешките ресурси" 2014-2020, №BG05M9OP001-2.061-0002 /код 98/</t>
  </si>
  <si>
    <t>Основен ремонт дом за стари хора "Венета Ботева", гр. В. Търново по проект "Патронажна грижа+ ", ОП "Развитие на човешките ресурси" 2014-2020, №BG05M9OP001-6.002-0077-C01 /код 98/</t>
  </si>
  <si>
    <t>Основен ремонт  Домашен социален патронаж- гр. Велико Търново, филиал с. Ново село</t>
  </si>
  <si>
    <t>Основен ремонт сгради общинска собственост на територията на кметство гр. Килифарево - помещение за нуждите на ЦРДМ</t>
  </si>
  <si>
    <t>Основен ремонт сграда и част от прилежащите пространства на ул. "Цветарска"14</t>
  </si>
  <si>
    <t>Основен ремонт сграда  по проект "Разкриване на център за социална рехабилитация и интеграция за лица с психични разстройства и интелектуални затруднения", ОП "Развитие на човешките ресурси" 2014-2020, №BG05M9OP001-2.062-0004 /код 98/</t>
  </si>
  <si>
    <t>Функция 06 Жилищно строителство, Б К С и опазване  околната среда</t>
  </si>
  <si>
    <t>Ремонт водопроводна мрежа ул. "Втора", с. Шереметя /30% продажба на общинско имущество/</t>
  </si>
  <si>
    <t>Ул."Полтава", гр. В.Търново - уширение и направа на паркоместа между ул."арх. Петър Матанов" и ул."Симеон Велики", кв."Кольо Фичето"</t>
  </si>
  <si>
    <t>Рехабилитация и модернизация на система за външно изкуствено осветление в жилищни квартали в Община Велико Търново - кв. "Бузлуджа", кв. "Кольо Фичето", кв. "Картала" и кв. "Зона - Б" по Проект "Рехабилитация и модернизация на системи за външно изкуствено осветление във Велико Търново", №BGENERGY-2.001-0003-017 /код 97/</t>
  </si>
  <si>
    <t xml:space="preserve">Основен ремонт Улична осветителна мрежа </t>
  </si>
  <si>
    <t>Реконструкция на улични ВиК проводи по ул."Ксилифорска", ул. "Теодосий Търновски", ул. "Димитър Найденов", ул. "Сливница", гр. В. Търново</t>
  </si>
  <si>
    <t>Реконструкция на улични ВиК проводи по ул."Опълченска", гр. В. Търново</t>
  </si>
  <si>
    <t>Рехабилитация и реконструкция на ул."Опълченска", ул. "Теодосий Търновски", ул. "Димитър Найденов", ул. "Сливница", ул. "Климент Охриски" и ул. "Ксилифорска" и участъка изрън регулация по проект  "По-добре свързани вторични и третични точки в главната и широкообхватна мрежа на път " TEN - T ", чрез общи мерки в трансграничен регион" (CBC) ROBG-383 , програма INTERREG V-A Румъния- България 2014 -2020 /код 96/</t>
  </si>
  <si>
    <t>Ремонт стълбищна мрежа, гр. В. Търново, в т.ч. стълбище към автогара Юг</t>
  </si>
  <si>
    <t>Бул."България"/при НВУ "В.Левски"/, гр. В. Търново -подмяна на бордюри с нови</t>
  </si>
  <si>
    <t>Изграждане на водопровод и канализация на бул. България", гр. В. Търново по ПМС 360/10.12.2020 г., писмо №ФО-70/17.12.2020 г. на МФ</t>
  </si>
  <si>
    <t>Основен ремонт тротоари на ул."Цар Тодор Светослав"/при поликлиниката/, гр. В. Търново</t>
  </si>
  <si>
    <t>Функция 07 Почивно дело, култура, религиоз. дейности</t>
  </si>
  <si>
    <t>Сграфито пана - реставрация</t>
  </si>
  <si>
    <t>Основен ремонт читалищна библиотека с. Самоводене</t>
  </si>
  <si>
    <t>Ремонт дограма РБ "П.Р.Славейков"</t>
  </si>
  <si>
    <t>Реконструкция, модернизация и внедряване на мерки за енергийна ефективност в спортни зали към СК "Ивайло" - Спортни зали "Север"</t>
  </si>
  <si>
    <t>Подмяна изкуствена настилка на тенис кортове на ул. "Мария Габровска" 2А, гр. Велико Търново с обща площ 3 592 кв.м.</t>
  </si>
  <si>
    <t>Ремонт на "Салон за физическо възпитание и спорт" в гр. Дебелец</t>
  </si>
  <si>
    <t>Разширение сграда  по проект "Разширение на Мултимедиен посетителски център "Царевград Търнов" по ОП „Региони в растеж“ 2014-2020г., №BG16RFOP001-1.009-0007 /код 98/</t>
  </si>
  <si>
    <t>Реконструкция и обновяване сграда  по проект "Реконструкция и обновяване на музей "Възраждане" и "Учредително събрание" по ОП „Региони в растеж“ 2014-2020г., №BG16RFOP001-1.009-0006 /код 98/</t>
  </si>
  <si>
    <t>Ремонт на наклонения асансьор в АМР "Трапезица"</t>
  </si>
  <si>
    <t>Функция 08 Икономически дейности и услуги</t>
  </si>
  <si>
    <t>Реконструкция бул. "България" - кръгово кръстовище "Беляковско шосе", Кръгово кръстовище ул. "Христо Ботев" по проект Интегриран градски транспорт на гр. Велико Търново по ОП „Региони в растеж“ 2014-2020г. BG16RFOP001-1.009-0005-C01 /код 98/</t>
  </si>
  <si>
    <t>5200  ПРИДОБИВАНЕ НА ДМА</t>
  </si>
  <si>
    <t>5201 Придобиване на компютри и хардуер</t>
  </si>
  <si>
    <t>Компютри и хардуер</t>
  </si>
  <si>
    <t>Компютърна конфигурация Кметство с. Ресен</t>
  </si>
  <si>
    <t>Компютърна конфигурация Кметство с. Плаково /30% продажба общинско имущество/</t>
  </si>
  <si>
    <t>5202 Придобиване на сгради</t>
  </si>
  <si>
    <t>Прекратяване на съсобственост по Решение №410/13.11.2008 г. - недвижим имот ул. "Сливница" №7</t>
  </si>
  <si>
    <t>5203 Придобиване на др. оборудване машини и съоръжения</t>
  </si>
  <si>
    <t>Климатици</t>
  </si>
  <si>
    <t>Компютри за нуждите на районните полицейски инспектори и детска педагогическа стая</t>
  </si>
  <si>
    <t>Системи за видеонаблюдение</t>
  </si>
  <si>
    <t>Системи за видеонаблюдение с. Арбанаси по Програма "Инициативи на местните общности"</t>
  </si>
  <si>
    <t>Системи за видеонаблюдение с. Русаля по Програма "Инициативи на местните общности" от 30% продажба на общинско имущество</t>
  </si>
  <si>
    <t>Система за видеонаблюдение Кметство с. Ново село 30% продажба на общинско имущество</t>
  </si>
  <si>
    <t>5206 Инфраструктурни обекти</t>
  </si>
  <si>
    <t>Изграждане на отводнително съоръжение намиращо се в източната част на с. Ресен, кръстовището на ул. "Георги Димитров" и ул. "Димо Рогев" и прилежащите жилищни сгради, Кметство с.Ресен</t>
  </si>
  <si>
    <t>Мост над река Еньовица, с. Габровци /път Габровци - Пъровци/, с. Габровци</t>
  </si>
  <si>
    <t>Възстановяване на мост - вилна зона, с. Габровци, с. Габровци</t>
  </si>
  <si>
    <t>ОУ „Бачо Киро“, гр. Велико Търново - интерактивни мултитъч дисплей, гр. Велико Търново</t>
  </si>
  <si>
    <t>ОУ „Бачо Киро“, гр. Велико Търново - преносими компютри, преносими конфигурации и 3D принтер, гр. Велико Търново</t>
  </si>
  <si>
    <t>ОУ „Бачо Киро“, гр. Велико Търново - информационен киоск, гр. Велико Търново</t>
  </si>
  <si>
    <t>ОУ „Бачо Киро“, гр. Велико Търново - стериоскопична компютърна конфигурация, гр. Велико Търново</t>
  </si>
  <si>
    <t>СУ „Емилиян Станев“, гр. Велико Търново - компютърни конфигурации</t>
  </si>
  <si>
    <t>ДГ „Ален мак“, гр. Велико Търново - проектор "Звездно небе" по проект "Подкрепа за приобщаващо образование" №BG05M2OP001-3.018-0001</t>
  </si>
  <si>
    <t>СУ „Вела Благоева“, гр. Велико Търново - преносим компютър</t>
  </si>
  <si>
    <t>СУ „Г. С. Раковски“, гр. Велико Търново - проектори и интерактивен дисплей</t>
  </si>
  <si>
    <t>СУ „Вела Благоева“, гр. Велико Търново - компютри и хардуер по проект „Живей в кръговрата! Разреши проблема!“, № BG  ENVIORNMENT - 3.00.1-006</t>
  </si>
  <si>
    <t>ОУО "Колю Фичето" - компютърни конфигурации</t>
  </si>
  <si>
    <t>Изграждане на ДГ в кв. "Картала", гр. В. Търново</t>
  </si>
  <si>
    <t>Изграждане на ДГ за 120 места в кв. "Зона - В", гр. Велико Търново</t>
  </si>
  <si>
    <t>СУ „Вела Благоева“, гр. Велико Търново - аудио-озвучителна техника по  проект „Живей в кръговрата! Разреши проблема!“, 
№ BG  ENVIORNMENT - 3.00.1-006</t>
  </si>
  <si>
    <t>СУ „Вела Благоева“, гр. Велико Търново - брайлова машина</t>
  </si>
  <si>
    <t>СУ „Г. С. Раковски“, гр. Велико Търново - видеонаблюдение</t>
  </si>
  <si>
    <t>ПЕГ "Проф. Асен Златаров", гр. В. Търново - газова централа с два броя датчици</t>
  </si>
  <si>
    <t>ОУ „Бачо Киро“, гр. Велико Търново - лабораторни уреди за опити</t>
  </si>
  <si>
    <t>ОУ „П. Р. Славейков", гр. Велико Търново - експериментална STEM оранжерия</t>
  </si>
  <si>
    <t xml:space="preserve">ДГ "Шарения замък" - Доставка и монтаж на сенници за детски площадки </t>
  </si>
  <si>
    <t xml:space="preserve">ДГ "Шарения замък" - Доставка и монтаж на детски съоръжения за детски площадки </t>
  </si>
  <si>
    <t>5205  Придобиване на стопански инвентар</t>
  </si>
  <si>
    <t>СОУ „Емилиян Станев“ - Подопочистваща машина, гр. Велико Търново</t>
  </si>
  <si>
    <t>СОУ „Емилиян Станев“, гр. Велико Търново - акордеон</t>
  </si>
  <si>
    <t>ДГ "Иванка Ботева" - дърво на сезоните по проект "Подкрепа за приобщаващо образование" №BG05M2OP001-3.018-0001</t>
  </si>
  <si>
    <t>ДГ "Ален мак" - дигитално пиано по проект "Подкрепа за приобщаващо образование" №BG05M2OP001-3.018-0001</t>
  </si>
  <si>
    <t>ДГ "Шарения замък" - Доставка и монтаж на мебели</t>
  </si>
  <si>
    <t>Придобиване на компютри за нуждите на Детските ясли</t>
  </si>
  <si>
    <t>ПИЦ Придобиване на преносими компютри 2 бр.</t>
  </si>
  <si>
    <t>ПИЦ Закупуване на мултимедиен проектор</t>
  </si>
  <si>
    <t>Заснемане, проектиране и остойностяване на част "Пожароизвестителна система" за Детските ясли</t>
  </si>
  <si>
    <t>Климатици на Здравните кабинети в ДГ "Шареният замък" и ДГ "Здравец"</t>
  </si>
  <si>
    <t>Климатици на Детските ясли</t>
  </si>
  <si>
    <t>Бойлер  със серпентина 2 бр. ДЯ Мечо Пух</t>
  </si>
  <si>
    <t>ДЯ "Щастливо детство", ДЯ "Пролет", ДЯ "Слънце, ДЯ "Зорница" - професионални сушилни</t>
  </si>
  <si>
    <t>ДЯ Зорница - закупуване на електрическа пекарна с 2 фурни и печка с 4 котлона</t>
  </si>
  <si>
    <t>ДЯ Мечо Пух - Закупуване на електрическа пекарна с 2 фурни</t>
  </si>
  <si>
    <t>ДЯ Щастливо Детство - Закупуване на електическа пекарна и печка</t>
  </si>
  <si>
    <t>ДМК - Закупуване на работни маси и шкафове</t>
  </si>
  <si>
    <t>Закупуване на компютри в Преходно жилище 1 бр.</t>
  </si>
  <si>
    <t>ДПЛУИ Церова Кория - Преносим компютър</t>
  </si>
  <si>
    <t>ДПЛУИ Церова Кория - пкомпютърна конфигурация</t>
  </si>
  <si>
    <t>Интерактивен магичен под ДЦДМУИ "Дъга"</t>
  </si>
  <si>
    <t>ЦСРИ Бойчо войвода -закупуване на компютърна конфигурация</t>
  </si>
  <si>
    <t>Асистентска подкрепа - Придобиване на 3 бр. компютърна конфигурация</t>
  </si>
  <si>
    <t>Компютри по проект "Патронажна грижа + Компонент 2", ОП "Развитие на човешките ресурси" 2014-2020, № BG05M9OP001-6.004-89-C01 /код 98/</t>
  </si>
  <si>
    <t>Компютри по проект "Патронажна грижа + ", ОП "Развитие на човешките ресурси" 2014-2020, №BG05M9OP001-6.002-0077-C01 /код 98/</t>
  </si>
  <si>
    <t>Компютри и хардуер по проект "Дневен център за подкрепа на лица с увреждания и техните семейства, вкл. с тежки множествени увреждания", ОП "Развитие на човешките ресурси" 2014-2020, №BG05M9OP001-2.061-0002 /код 98/</t>
  </si>
  <si>
    <t>Компютърна конфигурация и лаптопи  по проект "Разкриване на център за социална рехабилитация и интеграция за лица с психични разстройства и интелектуални затруднения", ОП "Развитие на човешките ресурси" 2014-2020, №BG05M9OP001-2.062-0004 /код 98/</t>
  </si>
  <si>
    <t>Закупуване на кушетка и лифтер по проект "Разкриване на център за социална рехабилитация и интеграция за лица с психични разстройства и интелектуални затруднения", ОП "Развитие на човешките ресурси" 2014-2020, №BG05M9OP001-2.062-0004 /код 98/</t>
  </si>
  <si>
    <t>Закупуване на лифтер, специализирани електически легла и кушетка по проект "Дневен център за подкрепа на лица с увреждания и техните семейства, вкл. с тежки множествени увреждания", ОП "Развитие на човешките ресурси" 2014-2020, №BG05M9OP001-2.061-0002 /код 98/</t>
  </si>
  <si>
    <t>Климатична система по проект "Общностен център за деца и родители "ЦАРЕВГРАД"
BG05M9OP001-2.004-0046-C01 /код 98/</t>
  </si>
  <si>
    <t>Терапевтични столове за нуждите на проект "Разкриване на комплекс от социални услуги за деца по ОП „Развитие на човешките ресурси“ 2014-2020г., №BG05M9OP001-2.019-0018-C01 /код 98/</t>
  </si>
  <si>
    <t>ЦНСТ ул. Никола Габровски -Проектиране за изграждане на пожароизвестителна система</t>
  </si>
  <si>
    <t>ЦНСТ ул. Никола Габровски -Придобиване на климатична система 2 бр.</t>
  </si>
  <si>
    <t>ЦНСТ III ул. Колоня Товар - Закупуване на газов котел</t>
  </si>
  <si>
    <t>ЦСРИ Бойчо войвода - Закупуване на цветна копирна машина</t>
  </si>
  <si>
    <t>ЦСРИ Бойчо войвода - закупуване на многофункционална кушетка за кинезитерапия</t>
  </si>
  <si>
    <t>Дневен център за деца и младежи с увреждания "Дъга", гр. Велико Търново - беседка с ударопоглъщаща настилка</t>
  </si>
  <si>
    <t>ДСХ В Търново - Закупуване на локална вентилационна система</t>
  </si>
  <si>
    <t>Заснемане, проектиране и остойностяване на част "Пожароизвестителна система" за ДПЛУИ, с. Церова Кория</t>
  </si>
  <si>
    <t>ЦНСТ ул. "Цветарска" 14 - слънчеви колектори</t>
  </si>
  <si>
    <t>5204 Придобиване на транспортни средства</t>
  </si>
  <si>
    <t>ЦНСТ I ул. Ил. Драгостинов - Закупуване на МПС с рампа за инвалиди</t>
  </si>
  <si>
    <t>Закупуване на транспортно средство - бус по проект "Дневен център за подкрепа на лица с увреждания и техните семейства, вкл. с тежки множествени увреждания", ОП "Развитие на човешките ресурси" 2014-2020, №BG05M9OP001-2.061-0002 /код 98/</t>
  </si>
  <si>
    <t>Лек автомобил  по проект "Разкриване на център за социална рехабилитация и интеграция за лица с психични разстройства и интелектуални затруднения", ОП "Развитие на човешките ресурси" 2014-2020, №BG05M9OP001-2.062-0004 /код 98/</t>
  </si>
  <si>
    <t>ЦНСТ I и II ул. Цветарска 14 - Закупуване на бойлер с 2 серпентини</t>
  </si>
  <si>
    <t>ЦНСТ Церова кория - Доставка и монтаж на кухня</t>
  </si>
  <si>
    <t>ДПЛУИ Церова Кория - Закупуване на високооборотна перална машина</t>
  </si>
  <si>
    <t>ДПЛУИ Церова Кория - закупуване на печка с 6 плочи</t>
  </si>
  <si>
    <t>Закупуване на съдомиялна машина и професионална сушилня по проект "Дневен център за подкрепа на лица с увреждания и техните семейства, вкл. с тежки множествени увреждания", ОП "Развитие на човешките ресурси" 2014-2020, №BG05M9OP001-2.061-0002 /код 98/</t>
  </si>
  <si>
    <t>Закупуване на съдомиялна машина по проект "Разкриване на център за социална рехабилитация и интеграция за лица с психични разстройства и интелектуални затруднения", ОП "Развитие на човешките ресурси" 2014-2020, №BG05M9OP001-2.062-0004 /код 98/</t>
  </si>
  <si>
    <t xml:space="preserve">Детска площадка в парк "Бузлуджа" - изграждане на подход за инвалиди, поставяне на ударопъглъщаща настилка и въртележка за деца със специални потребности </t>
  </si>
  <si>
    <t>Билборд, информационно табло по Проект "Рехабилитация и модернизация на системи за външно изкуствено осветление във Велико Търново", №BGENERGY-2.001-0003-017 /код 97/</t>
  </si>
  <si>
    <t>Пелетни и газови котли и горелки по проект "Българските общини работят заедно за подобряване на качеството на атмосферния въздух" по програма LIFE на ЕС, №LIFE17 IPE/BG/000012 - LIFE IP CLEAN AIR /код 96/</t>
  </si>
  <si>
    <t>ОП "Зелени системи" - Сметосъбираща машина</t>
  </si>
  <si>
    <t>ОП "Зелени системи" - Специализирана машина водоноска</t>
  </si>
  <si>
    <t>Комбиниран багер - товарач, ОП Зелени Системи</t>
  </si>
  <si>
    <t>Стопански инвентар Кметство с. Русаля /30% от продажба на общинско имущество/</t>
  </si>
  <si>
    <t>Моторна коса Кметство с. Емен</t>
  </si>
  <si>
    <t>Храсторез Кметство с. Ресен</t>
  </si>
  <si>
    <t>Изграждане на тротоар на ул. "Лазурна"</t>
  </si>
  <si>
    <t>Изграждане на осветителна уредба около шадравана на Централен площад, гр. Дебелец</t>
  </si>
  <si>
    <t>Доизграждане на улични участъци в кв. Картала, гр. В . Търново /доизграждане на участък от ул. Александър Бурмов от ОК 2374 а до ОК2475 и изграждане на нов уличен участък от ОК2524 до ОК2903 м/у ул. А. Бурмов и ул. Беляковско шосе/ -  ПМС 376/05.11.21 г.</t>
  </si>
  <si>
    <t>Доизграждане на ул. "Стоян Михайловски" ОК 2577-ОК 2576- ОК2567- ОК2564 - ОК2565 -ОК2805, Изграждане на ул. "Васил Априлов", Изграждане на ул. "Камен Зидаров", ОК 2521 - ОК 259 и ул. „Петко Тодоров“ ОК 259-ОК2452, Изграждане на ул. "Александър Бурмов", кв. „Картала“  ОК2364-ОК2518 - ПМС 315/19.12.2018</t>
  </si>
  <si>
    <t>Изграждане на ул." Драган Цончев", кв. Зона В, ОК8504- ОК8602-ОК8607-ОК8613-ПМС 315/19.12.2018</t>
  </si>
  <si>
    <t>Изграждане на улична и тротоарна настилка, осветление, водопровод, канализация и подземни тръбни мрежи на улици "Козлодуй, "Димитър Рашев", "Иван Хаджидимитров", "Димитър Благоев", "Народни будители", гр. В. Търново по ПМС 360/10.12.2020 г., писмо №ФО-70/17.12.2020 г. на МФ</t>
  </si>
  <si>
    <t>Изграждане на комуникации и техническа инфраструктура - ОК 8000 - ОК 8006, поземлен имот 10447.513.453 по КККР  на гр.Велико Търново, с цел обслужване на нуждите на сградите намиращи се в ПИ 10447.513.298 и ПИ 10447.513.299 по КККР на гр.В.Търново - Старо военно училище</t>
  </si>
  <si>
    <t>Изграждане на отводнителен окоп в началото на  с. Беляковец улици ОК 192 - ОК 193</t>
  </si>
  <si>
    <t>Изграждане на подземна тръбна мрежа, гр. В. Търново</t>
  </si>
  <si>
    <t>Мостово съоръжение над р. Янтра км 1+400 по проект "По-добре свързани вторични и третични точки в главната и широкообхватна мрежа на път " TEN - T ", чрез общи мерки в трансграничен регион" (CBC) ROBG-383 , програма INTERREG V-A Румъния- България 2014 -2020 /код 96/</t>
  </si>
  <si>
    <t>Изграждане на подпорна стена и канализация за ново спортно игрище, с местоположение от западната страна на стадион „Ивайло“, гр. Велико Търново</t>
  </si>
  <si>
    <t>Изместване на кабелни линии и трафопост "Ледена пързалка", гр. В. Търново</t>
  </si>
  <si>
    <t>Изграждане на фундамент за автомобилна везна в землището на с. Шереметя</t>
  </si>
  <si>
    <t>Мултимедийна информационна система по проект "Разширение на Мултимедиен посетителски център "Царевград Търнов" по ОП „Региони в растеж“ 2014-2020г., №BG16RFOP001-1.009-0007 /код 98/</t>
  </si>
  <si>
    <t>Интерактивен киоск за нуждите на ХГ "Борис Денев"  гр. В. Търново</t>
  </si>
  <si>
    <t>Компютри и хардуер за нуждите на РБ "П.Р.Славейков"</t>
  </si>
  <si>
    <t>Билборд, информационно табло по проект "Разширение на Мултимедиен посетителски център "Царевград Търнов" по ОП „Региони в растеж“ 2014-2020г., №BG16RFOP001-1.009-0007 /код 98/</t>
  </si>
  <si>
    <t>Билборд, информационно табло по проект "Реконструкция и обновяване на музей "Възраждане" и "Учредително събрание" по ОП „Региони в растеж“ 2014-2020г., №BG16RFOP001-1.009-0006 /код 98/</t>
  </si>
  <si>
    <t>Мобилни осветителни и озвучителни кули АМР "Царевец" КТМД Дирекция</t>
  </si>
  <si>
    <t>Видеонаблюдение за Изложбени зали "Рафаел Михайлов"</t>
  </si>
  <si>
    <t>Преместваем обект /павилион/ пред АМР "Царевец"</t>
  </si>
  <si>
    <t>ОП "Спортни имоти и прояви"- климатици</t>
  </si>
  <si>
    <t>Тематични композиции с фигури, декори и стенописи по проект "Разширение на Мултимедиен посетителски център "Царевград Търнов" по ОП „Региони в растеж“ 2014-2020г., №BG16RFOP001-1.009-0007 /код 98/</t>
  </si>
  <si>
    <t>Стопански инвентар за нуждите на РБ "П.Р.Славейков"</t>
  </si>
  <si>
    <t>Изграждане на скулптури "Глухарчета" в открити градски пространства КТМД Дирекция</t>
  </si>
  <si>
    <t>Изграждане на асфалтов пъмп трак в УПИ XI-3779, кв. 237, гр. Велико Търново</t>
  </si>
  <si>
    <t>5219 Придобиване на други ДМА</t>
  </si>
  <si>
    <t>Откупки на художествени произведения на Великотърновска тематика  на стари и съвременни автори, след оценка на художествен съвет КТМД Дирекция</t>
  </si>
  <si>
    <t>Контролен център, паркинг система и информационни табла за електробуси по проект "Интегриран градски транспорт на гр. Велико Търново по ОП „Региони в растеж“ 2014-2020г." BG16RFOP001-1.009-0005-C01 /код 98/</t>
  </si>
  <si>
    <t>Изграждане на пешеходен надлез на ул. "Магистрална" и информационни табла на спирки на обществения градски транспорт по проект "Интегриран градски транспорт на гр. Велико Търново по ОП „Региони в растеж“ 2014-2020г." BG16RFOP001-1.009-0005-C01 /код 98/</t>
  </si>
  <si>
    <t>Собствено участие по проект "Интегриран градски транспорт на гр. Велико Търново по ОП „Региони в растеж“ 2014-2020г." BG16RFOP001-1.009-0005-C01</t>
  </si>
  <si>
    <t xml:space="preserve">Изграждане на трафопост за захранване на буферен паркинг "Френхисар" </t>
  </si>
  <si>
    <t>Монтаж на цистерна за вода на приют за бездомни животни</t>
  </si>
  <si>
    <t>Изграждане на буферен паркинг "Френхисар" и "Сержантско училище" по проект "Интегриран градски транспорт на гр. Велико Търново по ОП „Региони в растеж“ 2014-2020г." BG16RFOP001-1.009-0005-C01 /код 98/</t>
  </si>
  <si>
    <t>5300  НМДА  Придобиване на НМДА</t>
  </si>
  <si>
    <t>5301- Придобиване на програмни продукти и лицензи за програмни продукти</t>
  </si>
  <si>
    <t>Софтуерни функционалности за управление на общинска собственост</t>
  </si>
  <si>
    <t>Надграждане на интеграционната платформа за е-City</t>
  </si>
  <si>
    <t>Софтуерни лицензи в РБ „П.Р.Славейков“, гр. Велико Търново</t>
  </si>
  <si>
    <t>Надграждане на интеграционната платформа за модул SMS паркиране</t>
  </si>
  <si>
    <t>5400 ПРИДОБИВАНЕ НА ЗЕМЯ</t>
  </si>
  <si>
    <t>Отчуждаване на части от недвижими имоти частна собственост за прилагане на линейна инфраструктура и за други общински нужди</t>
  </si>
  <si>
    <t>Отчуждаване на части от недвижими имоти частна собственост за гробищни паркове</t>
  </si>
  <si>
    <t xml:space="preserve">00-98 Резерв за непредвидени и неотложни разходи </t>
  </si>
  <si>
    <t>Неотложни разходи за текущи ремонти на улична мрежа по населените места</t>
  </si>
  <si>
    <t>ПРИЛОЖЕНИЕ №2</t>
  </si>
  <si>
    <t>Р   А  З  П  Р  Е  Д  Е  Л  Е  Н  И  Е</t>
  </si>
  <si>
    <t>НА ЧИСЛЕНОСТТА И РАЗХОДИТЕ ЗА РАБОТНИ ЗАПЛАТИ ЗА ДЕЛЕГИРАНИТЕ ОТ ДЪРЖАВАТА ДЕЙНОСТИ,</t>
  </si>
  <si>
    <t>МЕСТНИТЕ ДЕЙНОСТИ И ДОФИНАНСИРАНИТЕ ДЕЙНОСТИ ЗА 2022 ГОДИНА</t>
  </si>
  <si>
    <t xml:space="preserve">№ по ред </t>
  </si>
  <si>
    <t xml:space="preserve">П О К А З А Т Е Л И </t>
  </si>
  <si>
    <t>БИЛО</t>
  </si>
  <si>
    <t>СТАВА</t>
  </si>
  <si>
    <t>Численост на персонала</t>
  </si>
  <si>
    <t>Средства за работна заплата за един месец</t>
  </si>
  <si>
    <t>ДЕЛЕГИРАНИ ОТ ДЪРЖАВАТА ДЕЙНОСТИ</t>
  </si>
  <si>
    <t>I .</t>
  </si>
  <si>
    <t>Функция "Общи държавни служби"</t>
  </si>
  <si>
    <t xml:space="preserve">в т.ч. </t>
  </si>
  <si>
    <t>ПМС 66</t>
  </si>
  <si>
    <t>ІІ.</t>
  </si>
  <si>
    <t>Функция "Отбрана и сигурност"</t>
  </si>
  <si>
    <t>ПМС 212</t>
  </si>
  <si>
    <t>IIІ.</t>
  </si>
  <si>
    <t xml:space="preserve">Функция "Здравеопазване" </t>
  </si>
  <si>
    <t>Детски ясли, детски кухни и яслени групи в ОДЗ</t>
  </si>
  <si>
    <t>Здравен кабинет в детски градини и училища</t>
  </si>
  <si>
    <t>Други дейности по здравеопазването</t>
  </si>
  <si>
    <t>ІV.</t>
  </si>
  <si>
    <t>Функция  "Социално осигуряване, подпомагане и грижи"</t>
  </si>
  <si>
    <t>V.</t>
  </si>
  <si>
    <t>Функция " Почивно дело, култура, религиозни дейности"</t>
  </si>
  <si>
    <t>МЕСТНИ ДЕЙНОСТИ</t>
  </si>
  <si>
    <t>в т.ч.</t>
  </si>
  <si>
    <t xml:space="preserve"> общински съветници</t>
  </si>
  <si>
    <t>II.</t>
  </si>
  <si>
    <t>Функция "Образование"</t>
  </si>
  <si>
    <t>IІІ.</t>
  </si>
  <si>
    <t>Функция  "Жилищно строителство, Б К С и опазване на околната среда"</t>
  </si>
  <si>
    <t>Функция "Култура, спорт, почивни дейности и религиозно дело"</t>
  </si>
  <si>
    <t>Група 2 "Физическа култура и спорт"</t>
  </si>
  <si>
    <t>1.1.</t>
  </si>
  <si>
    <t>Плувен басейн</t>
  </si>
  <si>
    <t>1.2.</t>
  </si>
  <si>
    <t>ОП "Спортни имоти"</t>
  </si>
  <si>
    <t>1.3.</t>
  </si>
  <si>
    <t>Поддръжка спортни бази</t>
  </si>
  <si>
    <t>Група 3 "Култура"</t>
  </si>
  <si>
    <t>2.1.</t>
  </si>
  <si>
    <t>Духов оркестър</t>
  </si>
  <si>
    <t>2.2.</t>
  </si>
  <si>
    <t>ОП "Общинско кабелно радио"</t>
  </si>
  <si>
    <t>2.3.</t>
  </si>
  <si>
    <t>ДКС "Васил Левски"</t>
  </si>
  <si>
    <t>2.4.</t>
  </si>
  <si>
    <t>Други дейности по културата</t>
  </si>
  <si>
    <t>VI.</t>
  </si>
  <si>
    <t>Функция "Икономически дейности и услуги"</t>
  </si>
  <si>
    <t>Група 2 "Селско стопанство, горско стопанство, лов и риболов</t>
  </si>
  <si>
    <t>ОП "Горско стопанство</t>
  </si>
  <si>
    <t>Група 6 "Други дейности по икономиката"</t>
  </si>
  <si>
    <t>Приют за кучета</t>
  </si>
  <si>
    <t xml:space="preserve">Административно - техническо обслужване </t>
  </si>
  <si>
    <t>ОП " Реклама "</t>
  </si>
  <si>
    <t>Младежки дом</t>
  </si>
  <si>
    <t>ДЪРЖАВНИ ДЕЙНОСТИ, ДОФИНАНСИРАНИ С МЕСТНИ ПРИХОДИ</t>
  </si>
  <si>
    <t>III.</t>
  </si>
  <si>
    <t>Функция " Култура, спорт, почивни дейности и религиозно дело"</t>
  </si>
  <si>
    <t>МЕРОПРИЯТИЯ КЪМ ОБЩИНА ВЕЛИКО ТЪРНОВО</t>
  </si>
  <si>
    <t>Общинска агенция по приватизация</t>
  </si>
  <si>
    <t>Забележка: Към средствата за работни заплати за един месец допълнително се начисляват ДОО и ЗОВ.</t>
  </si>
  <si>
    <t>ВЕНЦИСЛАВ СПИРДОНОВ</t>
  </si>
  <si>
    <t>ПРЕДСЕДАТЕЛ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</si>
</sst>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5" formatCode="dd/mm/yyyy\ &quot;г.&quot;;@"/>
    <numFmt numFmtId="166" formatCode="#,##0.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2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MS Sans Serif"/>
      <family val="2"/>
      <charset val="204"/>
    </font>
    <font>
      <i/>
      <sz val="9"/>
      <name val="Arial"/>
      <family val="2"/>
      <charset val="204"/>
    </font>
    <font>
      <b/>
      <sz val="9"/>
      <name val="Arial"/>
      <family val="2"/>
      <charset val="204"/>
    </font>
    <font>
      <i/>
      <sz val="9"/>
      <color theme="0"/>
      <name val="Arial"/>
      <family val="2"/>
      <charset val="204"/>
    </font>
    <font>
      <sz val="9"/>
      <name val="Arial"/>
      <family val="2"/>
      <charset val="204"/>
    </font>
    <font>
      <sz val="9"/>
      <color theme="0"/>
      <name val="Arial"/>
      <family val="2"/>
      <charset val="204"/>
    </font>
    <font>
      <b/>
      <sz val="9"/>
      <color theme="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1" fillId="0" borderId="0"/>
  </cellStyleXfs>
  <cellXfs count="112">
    <xf numFmtId="0" fontId="0" fillId="0" borderId="0" xfId="0"/>
    <xf numFmtId="0" fontId="2" fillId="0" borderId="0" xfId="0" applyFont="1" applyFill="1"/>
    <xf numFmtId="0" fontId="4" fillId="0" borderId="0" xfId="0" applyFont="1" applyFill="1"/>
    <xf numFmtId="0" fontId="5" fillId="0" borderId="0" xfId="0" applyFont="1" applyFill="1"/>
    <xf numFmtId="0" fontId="6" fillId="0" borderId="0" xfId="0" applyFont="1" applyFill="1"/>
    <xf numFmtId="0" fontId="7" fillId="0" borderId="0" xfId="0" applyFont="1" applyFill="1"/>
    <xf numFmtId="0" fontId="4" fillId="0" borderId="0" xfId="3" applyFont="1" applyFill="1" applyBorder="1" applyAlignment="1">
      <alignment wrapText="1"/>
    </xf>
    <xf numFmtId="0" fontId="4" fillId="0" borderId="0" xfId="4" applyFont="1" applyFill="1" applyAlignment="1"/>
    <xf numFmtId="0" fontId="4" fillId="0" borderId="0" xfId="4" applyFont="1" applyFill="1" applyAlignment="1">
      <alignment wrapText="1"/>
    </xf>
    <xf numFmtId="0" fontId="4" fillId="0" borderId="0" xfId="4" applyFont="1" applyFill="1"/>
    <xf numFmtId="0" fontId="4" fillId="0" borderId="0" xfId="4" applyFont="1" applyFill="1" applyBorder="1" applyAlignment="1">
      <alignment wrapText="1"/>
    </xf>
    <xf numFmtId="0" fontId="8" fillId="0" borderId="0" xfId="4" applyFont="1" applyFill="1"/>
    <xf numFmtId="0" fontId="9" fillId="0" borderId="0" xfId="4" applyFont="1" applyFill="1" applyAlignment="1">
      <alignment horizontal="right"/>
    </xf>
    <xf numFmtId="0" fontId="2" fillId="0" borderId="0" xfId="4" applyFont="1" applyFill="1" applyAlignment="1">
      <alignment horizontal="right"/>
    </xf>
    <xf numFmtId="0" fontId="2" fillId="0" borderId="0" xfId="4" applyFont="1" applyFill="1"/>
    <xf numFmtId="0" fontId="2" fillId="0" borderId="0" xfId="4" applyFont="1" applyFill="1" applyAlignment="1">
      <alignment horizontal="centerContinuous"/>
    </xf>
    <xf numFmtId="0" fontId="2" fillId="0" borderId="0" xfId="4" applyNumberFormat="1" applyFont="1" applyFill="1" applyAlignment="1">
      <alignment horizontal="centerContinuous"/>
    </xf>
    <xf numFmtId="0" fontId="2" fillId="0" borderId="0" xfId="4" applyNumberFormat="1" applyFont="1" applyFill="1" applyAlignment="1">
      <alignment horizontal="left"/>
    </xf>
    <xf numFmtId="0" fontId="2" fillId="0" borderId="0" xfId="4" applyFont="1" applyFill="1" applyAlignment="1">
      <alignment horizontal="center"/>
    </xf>
    <xf numFmtId="0" fontId="2" fillId="0" borderId="0" xfId="4" applyFont="1" applyFill="1" applyAlignment="1"/>
    <xf numFmtId="0" fontId="2" fillId="0" borderId="3" xfId="2" applyFont="1" applyFill="1" applyBorder="1" applyAlignment="1">
      <alignment horizontal="center" vertical="center"/>
    </xf>
    <xf numFmtId="0" fontId="2" fillId="0" borderId="3" xfId="4" applyFont="1" applyFill="1" applyBorder="1" applyAlignment="1">
      <alignment horizontal="center" wrapText="1"/>
    </xf>
    <xf numFmtId="3" fontId="2" fillId="0" borderId="3" xfId="4" applyNumberFormat="1" applyFont="1" applyFill="1" applyBorder="1" applyAlignment="1">
      <alignment horizontal="center" wrapText="1"/>
    </xf>
    <xf numFmtId="0" fontId="2" fillId="0" borderId="4" xfId="2" applyFont="1" applyFill="1" applyBorder="1" applyAlignment="1">
      <alignment horizontal="center" vertical="center"/>
    </xf>
    <xf numFmtId="0" fontId="2" fillId="0" borderId="4" xfId="4" applyFont="1" applyFill="1" applyBorder="1" applyAlignment="1">
      <alignment horizontal="center" wrapText="1"/>
    </xf>
    <xf numFmtId="3" fontId="2" fillId="0" borderId="4" xfId="3" applyNumberFormat="1" applyFont="1" applyFill="1" applyBorder="1" applyAlignment="1">
      <alignment horizontal="center" wrapText="1"/>
    </xf>
    <xf numFmtId="3" fontId="2" fillId="0" borderId="4" xfId="3" applyNumberFormat="1" applyFont="1" applyFill="1" applyBorder="1"/>
    <xf numFmtId="0" fontId="2" fillId="0" borderId="0" xfId="4" applyFont="1" applyFill="1" applyBorder="1"/>
    <xf numFmtId="0" fontId="2" fillId="0" borderId="3" xfId="3" applyFont="1" applyFill="1" applyBorder="1" applyAlignment="1">
      <alignment wrapText="1"/>
    </xf>
    <xf numFmtId="3" fontId="2" fillId="0" borderId="3" xfId="3" applyNumberFormat="1" applyFont="1" applyFill="1" applyBorder="1"/>
    <xf numFmtId="0" fontId="4" fillId="0" borderId="0" xfId="4" applyFont="1" applyFill="1" applyBorder="1"/>
    <xf numFmtId="3" fontId="2" fillId="0" borderId="3" xfId="3" applyNumberFormat="1" applyFont="1" applyFill="1" applyBorder="1" applyAlignment="1"/>
    <xf numFmtId="0" fontId="4" fillId="0" borderId="3" xfId="4" applyFont="1" applyFill="1" applyBorder="1" applyAlignment="1">
      <alignment wrapText="1"/>
    </xf>
    <xf numFmtId="3" fontId="4" fillId="0" borderId="3" xfId="3" applyNumberFormat="1" applyFont="1" applyFill="1" applyBorder="1" applyAlignment="1"/>
    <xf numFmtId="0" fontId="2" fillId="0" borderId="3" xfId="4" applyFont="1" applyFill="1" applyBorder="1" applyAlignment="1">
      <alignment wrapText="1"/>
    </xf>
    <xf numFmtId="0" fontId="4" fillId="0" borderId="3" xfId="3" applyFont="1" applyFill="1" applyBorder="1" applyAlignment="1">
      <alignment wrapText="1"/>
    </xf>
    <xf numFmtId="3" fontId="4" fillId="0" borderId="3" xfId="3" applyNumberFormat="1" applyFont="1" applyFill="1" applyBorder="1"/>
    <xf numFmtId="0" fontId="4" fillId="0" borderId="3" xfId="5" applyFont="1" applyFill="1" applyBorder="1" applyAlignment="1">
      <alignment vertical="center" wrapText="1"/>
    </xf>
    <xf numFmtId="0" fontId="4" fillId="0" borderId="3" xfId="2" applyFont="1" applyFill="1" applyBorder="1" applyAlignment="1">
      <alignment horizontal="left" wrapText="1"/>
    </xf>
    <xf numFmtId="0" fontId="4" fillId="0" borderId="3" xfId="2" applyFont="1" applyFill="1" applyBorder="1" applyAlignment="1">
      <alignment wrapText="1"/>
    </xf>
    <xf numFmtId="3" fontId="4" fillId="0" borderId="3" xfId="3" applyNumberFormat="1" applyFont="1" applyFill="1" applyBorder="1" applyAlignment="1">
      <alignment horizontal="right"/>
    </xf>
    <xf numFmtId="0" fontId="4" fillId="0" borderId="3" xfId="0" applyFont="1" applyFill="1" applyBorder="1" applyAlignment="1">
      <alignment wrapText="1"/>
    </xf>
    <xf numFmtId="0" fontId="4" fillId="0" borderId="3" xfId="3" applyFont="1" applyFill="1" applyBorder="1" applyAlignment="1">
      <alignment horizontal="left" wrapText="1"/>
    </xf>
    <xf numFmtId="3" fontId="4" fillId="0" borderId="3" xfId="0" applyNumberFormat="1" applyFont="1" applyFill="1" applyBorder="1"/>
    <xf numFmtId="0" fontId="2" fillId="0" borderId="3" xfId="2" applyFont="1" applyFill="1" applyBorder="1" applyAlignment="1">
      <alignment wrapText="1"/>
    </xf>
    <xf numFmtId="3" fontId="4" fillId="0" borderId="0" xfId="4" applyNumberFormat="1" applyFont="1" applyFill="1"/>
    <xf numFmtId="0" fontId="4" fillId="0" borderId="0" xfId="5" applyFont="1" applyFill="1" applyBorder="1" applyAlignment="1">
      <alignment vertical="center" wrapText="1"/>
    </xf>
    <xf numFmtId="0" fontId="4" fillId="0" borderId="0" xfId="6" applyFont="1" applyFill="1" applyAlignment="1"/>
    <xf numFmtId="0" fontId="2" fillId="0" borderId="0" xfId="6" applyFont="1" applyFill="1" applyBorder="1" applyAlignment="1"/>
    <xf numFmtId="0" fontId="11" fillId="0" borderId="0" xfId="2" applyFont="1" applyFill="1" applyAlignment="1">
      <alignment horizontal="center"/>
    </xf>
    <xf numFmtId="0" fontId="11" fillId="0" borderId="0" xfId="2" applyFont="1" applyFill="1"/>
    <xf numFmtId="0" fontId="13" fillId="0" borderId="0" xfId="2" applyFont="1" applyFill="1"/>
    <xf numFmtId="0" fontId="12" fillId="0" borderId="0" xfId="2" applyFont="1" applyFill="1" applyAlignment="1">
      <alignment horizontal="center"/>
    </xf>
    <xf numFmtId="0" fontId="14" fillId="0" borderId="0" xfId="1" applyFont="1" applyFill="1" applyBorder="1" applyAlignment="1">
      <alignment vertical="center" wrapText="1"/>
    </xf>
    <xf numFmtId="0" fontId="14" fillId="0" borderId="0" xfId="2" applyFont="1" applyFill="1" applyBorder="1" applyAlignment="1">
      <alignment vertical="center" wrapText="1"/>
    </xf>
    <xf numFmtId="0" fontId="15" fillId="0" borderId="0" xfId="1" applyFont="1" applyFill="1" applyAlignment="1"/>
    <xf numFmtId="0" fontId="14" fillId="0" borderId="0" xfId="1" applyFont="1" applyFill="1" applyAlignment="1"/>
    <xf numFmtId="0" fontId="12" fillId="0" borderId="0" xfId="7" applyFont="1" applyFill="1" applyAlignment="1">
      <alignment horizontal="centerContinuous"/>
    </xf>
    <xf numFmtId="3" fontId="15" fillId="0" borderId="0" xfId="0" applyNumberFormat="1" applyFont="1" applyFill="1" applyAlignment="1">
      <alignment horizontal="centerContinuous"/>
    </xf>
    <xf numFmtId="0" fontId="15" fillId="0" borderId="0" xfId="7" applyFont="1" applyFill="1" applyAlignment="1">
      <alignment horizontal="centerContinuous"/>
    </xf>
    <xf numFmtId="0" fontId="15" fillId="0" borderId="0" xfId="7" applyFont="1" applyFill="1"/>
    <xf numFmtId="0" fontId="14" fillId="0" borderId="0" xfId="7" applyFont="1" applyFill="1"/>
    <xf numFmtId="0" fontId="14" fillId="0" borderId="0" xfId="7" applyFont="1" applyFill="1" applyAlignment="1">
      <alignment horizontal="centerContinuous"/>
    </xf>
    <xf numFmtId="3" fontId="14" fillId="0" borderId="0" xfId="7" applyNumberFormat="1" applyFont="1" applyFill="1" applyAlignment="1">
      <alignment horizontal="centerContinuous"/>
    </xf>
    <xf numFmtId="3" fontId="12" fillId="0" borderId="0" xfId="7" applyNumberFormat="1" applyFont="1" applyFill="1" applyAlignment="1">
      <alignment horizontal="centerContinuous"/>
    </xf>
    <xf numFmtId="0" fontId="12" fillId="0" borderId="0" xfId="7" applyFont="1" applyFill="1" applyAlignment="1">
      <alignment horizontal="center"/>
    </xf>
    <xf numFmtId="0" fontId="14" fillId="0" borderId="0" xfId="7" applyFont="1" applyFill="1" applyAlignment="1">
      <alignment horizontal="center"/>
    </xf>
    <xf numFmtId="3" fontId="14" fillId="0" borderId="0" xfId="7" applyNumberFormat="1" applyFont="1" applyFill="1" applyAlignment="1">
      <alignment horizontal="center"/>
    </xf>
    <xf numFmtId="3" fontId="12" fillId="0" borderId="0" xfId="7" applyNumberFormat="1" applyFont="1" applyFill="1" applyBorder="1" applyAlignment="1">
      <alignment horizontal="center" wrapText="1"/>
    </xf>
    <xf numFmtId="0" fontId="12" fillId="0" borderId="3" xfId="7" applyFont="1" applyFill="1" applyBorder="1" applyAlignment="1">
      <alignment horizontal="center" wrapText="1"/>
    </xf>
    <xf numFmtId="0" fontId="16" fillId="0" borderId="0" xfId="7" applyFont="1" applyFill="1" applyAlignment="1">
      <alignment horizontal="center" wrapText="1"/>
    </xf>
    <xf numFmtId="0" fontId="12" fillId="0" borderId="0" xfId="7" applyFont="1" applyFill="1" applyAlignment="1">
      <alignment horizontal="center" wrapText="1"/>
    </xf>
    <xf numFmtId="0" fontId="12" fillId="0" borderId="3" xfId="7" applyFont="1" applyFill="1" applyBorder="1" applyAlignment="1">
      <alignment horizontal="center"/>
    </xf>
    <xf numFmtId="0" fontId="12" fillId="0" borderId="3" xfId="7" applyFont="1" applyFill="1" applyBorder="1"/>
    <xf numFmtId="3" fontId="12" fillId="0" borderId="3" xfId="7" applyNumberFormat="1" applyFont="1" applyFill="1" applyBorder="1" applyAlignment="1">
      <alignment horizontal="center" wrapText="1"/>
    </xf>
    <xf numFmtId="0" fontId="16" fillId="0" borderId="0" xfId="7" applyFont="1" applyFill="1"/>
    <xf numFmtId="0" fontId="12" fillId="0" borderId="0" xfId="7" applyFont="1" applyFill="1"/>
    <xf numFmtId="0" fontId="14" fillId="0" borderId="3" xfId="7" applyFont="1" applyFill="1" applyBorder="1" applyAlignment="1">
      <alignment horizontal="center"/>
    </xf>
    <xf numFmtId="0" fontId="14" fillId="0" borderId="3" xfId="7" applyFont="1" applyFill="1" applyBorder="1"/>
    <xf numFmtId="3" fontId="14" fillId="0" borderId="3" xfId="7" applyNumberFormat="1" applyFont="1" applyFill="1" applyBorder="1"/>
    <xf numFmtId="0" fontId="12" fillId="0" borderId="3" xfId="7" applyFont="1" applyFill="1" applyBorder="1" applyAlignment="1">
      <alignment wrapText="1"/>
    </xf>
    <xf numFmtId="3" fontId="12" fillId="0" borderId="3" xfId="7" applyNumberFormat="1" applyFont="1" applyFill="1" applyBorder="1"/>
    <xf numFmtId="0" fontId="14" fillId="0" borderId="3" xfId="7" applyFont="1" applyFill="1" applyBorder="1" applyAlignment="1">
      <alignment wrapText="1"/>
    </xf>
    <xf numFmtId="166" fontId="12" fillId="0" borderId="3" xfId="7" applyNumberFormat="1" applyFont="1" applyFill="1" applyBorder="1"/>
    <xf numFmtId="3" fontId="14" fillId="0" borderId="0" xfId="7" applyNumberFormat="1" applyFont="1" applyFill="1"/>
    <xf numFmtId="4" fontId="14" fillId="0" borderId="0" xfId="7" applyNumberFormat="1" applyFont="1" applyFill="1"/>
    <xf numFmtId="0" fontId="12" fillId="0" borderId="0" xfId="0" applyFont="1" applyFill="1"/>
    <xf numFmtId="0" fontId="11" fillId="0" borderId="0" xfId="0" applyFont="1" applyFill="1"/>
    <xf numFmtId="0" fontId="14" fillId="0" borderId="0" xfId="8" applyFont="1" applyFill="1"/>
    <xf numFmtId="0" fontId="11" fillId="0" borderId="0" xfId="8" applyFont="1" applyFill="1"/>
    <xf numFmtId="0" fontId="14" fillId="0" borderId="0" xfId="1" applyFont="1" applyFill="1" applyBorder="1" applyAlignment="1"/>
    <xf numFmtId="0" fontId="14" fillId="0" borderId="0" xfId="0" applyFont="1" applyFill="1"/>
    <xf numFmtId="3" fontId="14" fillId="0" borderId="0" xfId="1" applyNumberFormat="1" applyFont="1" applyFill="1" applyBorder="1" applyAlignment="1"/>
    <xf numFmtId="0" fontId="15" fillId="0" borderId="0" xfId="8" applyFont="1" applyFill="1"/>
    <xf numFmtId="0" fontId="13" fillId="0" borderId="0" xfId="8" applyFont="1" applyFill="1"/>
    <xf numFmtId="0" fontId="11" fillId="0" borderId="0" xfId="1" applyFont="1" applyFill="1" applyAlignment="1"/>
    <xf numFmtId="0" fontId="11" fillId="0" borderId="0" xfId="1" applyFont="1" applyFill="1" applyBorder="1" applyAlignment="1">
      <alignment vertical="center" wrapText="1"/>
    </xf>
    <xf numFmtId="0" fontId="11" fillId="0" borderId="0" xfId="8" applyFont="1" applyFill="1" applyBorder="1" applyAlignment="1">
      <alignment vertical="center" wrapText="1"/>
    </xf>
    <xf numFmtId="0" fontId="13" fillId="0" borderId="0" xfId="1" applyFont="1" applyFill="1" applyAlignment="1"/>
    <xf numFmtId="0" fontId="11" fillId="0" borderId="0" xfId="8" applyFont="1" applyFill="1" applyAlignment="1">
      <alignment horizontal="left"/>
    </xf>
    <xf numFmtId="0" fontId="14" fillId="0" borderId="0" xfId="8" applyFont="1" applyFill="1" applyAlignment="1"/>
    <xf numFmtId="0" fontId="15" fillId="0" borderId="0" xfId="8" applyFont="1" applyFill="1" applyAlignment="1"/>
    <xf numFmtId="0" fontId="14" fillId="0" borderId="0" xfId="8" applyFont="1" applyFill="1" applyAlignment="1">
      <alignment horizontal="left"/>
    </xf>
    <xf numFmtId="0" fontId="11" fillId="0" borderId="0" xfId="1" applyFont="1" applyFill="1" applyBorder="1" applyAlignment="1">
      <alignment vertical="center"/>
    </xf>
    <xf numFmtId="0" fontId="14" fillId="0" borderId="0" xfId="1" applyFont="1" applyFill="1" applyBorder="1" applyAlignment="1">
      <alignment vertical="center"/>
    </xf>
    <xf numFmtId="0" fontId="14" fillId="0" borderId="0" xfId="2" applyFont="1" applyFill="1" applyAlignment="1"/>
    <xf numFmtId="0" fontId="15" fillId="0" borderId="0" xfId="2" applyFont="1" applyFill="1" applyAlignment="1"/>
    <xf numFmtId="0" fontId="14" fillId="0" borderId="0" xfId="8" applyFont="1" applyFill="1" applyAlignment="1">
      <alignment horizontal="center"/>
    </xf>
    <xf numFmtId="0" fontId="14" fillId="0" borderId="0" xfId="2" applyFont="1" applyFill="1" applyAlignment="1">
      <alignment horizontal="center"/>
    </xf>
    <xf numFmtId="0" fontId="12" fillId="0" borderId="0" xfId="2" applyFont="1" applyFill="1" applyAlignment="1">
      <alignment horizontal="right"/>
    </xf>
    <xf numFmtId="165" fontId="12" fillId="0" borderId="1" xfId="7" applyNumberFormat="1" applyFont="1" applyFill="1" applyBorder="1" applyAlignment="1">
      <alignment horizontal="center" wrapText="1"/>
    </xf>
    <xf numFmtId="165" fontId="12" fillId="0" borderId="2" xfId="7" applyNumberFormat="1" applyFont="1" applyFill="1" applyBorder="1" applyAlignment="1">
      <alignment horizontal="center" wrapText="1"/>
    </xf>
  </cellXfs>
  <cellStyles count="9">
    <cellStyle name="Normal_PrilDimi" xfId="7"/>
    <cellStyle name="Normal_sesiaI ot4et 2" xfId="1"/>
    <cellStyle name="Normal_Sheet1" xfId="5"/>
    <cellStyle name="Нормален" xfId="0" builtinId="0"/>
    <cellStyle name="Нормален 2" xfId="2"/>
    <cellStyle name="Нормален 3" xfId="8"/>
    <cellStyle name="Нормален 3 2" xfId="6"/>
    <cellStyle name="Нормален_ИП-2011г-начална 2" xfId="4"/>
    <cellStyle name="Нормален_Лист1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3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2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t5\mandat%202019-2023\budget_c\Budget_2019\Pril20-Prognoza_2017_540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t5\mandat%202019-2023\budget_c\Budget_2018\&#1057;&#1045;&#1057;&#1048;&#1071;%20&#1041;&#1070;&#1044;&#1046;&#1045;&#1058;%202018%20-%20&#1042;&#1053;&#1045;&#1057;&#1045;&#1053;&#1040;%20&#1042;&#1066;&#1042;%20&#1042;&#1058;&#1054;&#1041;&#1057;\Pril20-Prognoza_2017_54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ansi\budget_c\Budget_2019\Pril20-Prognoza_2017_540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ansi\budget_c\Budget_2018\&#1057;&#1045;&#1057;&#1048;&#1071;%20&#1041;&#1070;&#1044;&#1046;&#1045;&#1058;%202018%20-%20&#1042;&#1053;&#1045;&#1057;&#1045;&#1053;&#1040;%20&#1042;&#1066;&#1042;%20&#1042;&#1058;&#1054;&#1041;&#1057;\Pril20-Prognoza_2017_540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ansi\budget_c\Budget_2018\Sesija%20BUDGET%202018%20-%20&#1042;&#1053;&#1045;&#1057;&#1045;&#1053;&#1040;%20&#1042;&#1066;&#1042;%20&#1042;&#1058;&#1054;&#1041;&#1057;\Pril20-Prognoza_2017_54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NOZA"/>
      <sheetName val="УКАЗАНИЯ"/>
      <sheetName val="list"/>
      <sheetName val="Groups"/>
      <sheetName val="INF"/>
      <sheetName val="Лист1"/>
    </sheetNames>
    <sheetDataSet>
      <sheetData sheetId="0"/>
      <sheetData sheetId="1"/>
      <sheetData sheetId="2">
        <row r="281">
          <cell r="A281" t="str">
            <v xml:space="preserve">ИЗБЕРЕТЕ ОПЕРАТИВНА ПРОГРАМА </v>
          </cell>
        </row>
        <row r="282">
          <cell r="A282" t="str">
            <v>ПЕРИОД 2014-2020</v>
          </cell>
        </row>
        <row r="283">
          <cell r="A283" t="str">
            <v>КФ - ОП "Транспорт и транспортна инфраструктура"</v>
          </cell>
          <cell r="B283" t="str">
            <v>98111</v>
          </cell>
        </row>
        <row r="284">
          <cell r="A284" t="str">
            <v>КФ - ОП "Околна среда"</v>
          </cell>
          <cell r="B284" t="str">
            <v>98112</v>
          </cell>
        </row>
        <row r="285">
          <cell r="A285" t="str">
            <v>ЕФРР - ОП "Транспорт и транспортна инфраструктура"</v>
          </cell>
          <cell r="B285" t="str">
            <v>98211</v>
          </cell>
        </row>
        <row r="286">
          <cell r="A286" t="str">
            <v>ЕФРР - ОП "Региони в растеж"</v>
          </cell>
          <cell r="B286" t="str">
            <v>98212</v>
          </cell>
        </row>
        <row r="287">
          <cell r="A287" t="str">
            <v>ЕФРР - ОП "Наука и образование за интелигентен растеж"</v>
          </cell>
          <cell r="B287" t="str">
            <v>98213</v>
          </cell>
        </row>
        <row r="288">
          <cell r="A288" t="str">
            <v>ЕФРР - ОП "Иновации и конкурентоспособност "</v>
          </cell>
          <cell r="B288" t="str">
            <v>98214</v>
          </cell>
        </row>
        <row r="289">
          <cell r="A289" t="str">
            <v>ЕФРР - ОП "Околна среда"</v>
          </cell>
          <cell r="B289" t="str">
            <v>98215</v>
          </cell>
        </row>
        <row r="290">
          <cell r="A290" t="str">
            <v>ЕФРР - ОП "Инициатива за малки и средни предприятия"</v>
          </cell>
          <cell r="B290" t="str">
            <v>98224</v>
          </cell>
        </row>
        <row r="291">
          <cell r="A291" t="str">
            <v>ЕСФ - ОП "Развитие на човешките ресурси"</v>
          </cell>
          <cell r="B291" t="str">
            <v>98311</v>
          </cell>
        </row>
        <row r="292">
          <cell r="A292" t="str">
            <v>ЕСФ - ОП "Добро управление"</v>
          </cell>
          <cell r="B292" t="str">
            <v>98312</v>
          </cell>
        </row>
        <row r="293">
          <cell r="A293" t="str">
            <v>ЕСФ - ОП "Наука и образование за интелигентен растеж"</v>
          </cell>
          <cell r="B293" t="str">
            <v>98313</v>
          </cell>
        </row>
        <row r="294">
          <cell r="A294" t="str">
            <v xml:space="preserve">ОП "Фонд за европейско подпомагане на най-нуждаещите се лица" </v>
          </cell>
          <cell r="B294">
            <v>98315</v>
          </cell>
        </row>
        <row r="295">
          <cell r="A295" t="str">
            <v>ПЕРИОД 2007-2013</v>
          </cell>
        </row>
        <row r="296">
          <cell r="A296" t="str">
            <v>КФ - ОП "ТРАНСПОРТ"</v>
          </cell>
          <cell r="B296" t="str">
            <v>98101</v>
          </cell>
        </row>
        <row r="297">
          <cell r="A297" t="str">
            <v>КФ - ОП "ОКОЛНА СРЕДА"</v>
          </cell>
          <cell r="B297" t="str">
            <v>98102</v>
          </cell>
        </row>
        <row r="298">
          <cell r="A298" t="str">
            <v>ЕФРР - ОП "ТРАНСПОРТ"</v>
          </cell>
          <cell r="B298" t="str">
            <v>98201</v>
          </cell>
        </row>
        <row r="299">
          <cell r="A299" t="str">
            <v>ЕФРР - ОП "РЕГИОНАЛНО РАЗВИТИЕ"</v>
          </cell>
          <cell r="B299" t="str">
            <v>98202</v>
          </cell>
        </row>
        <row r="300">
          <cell r="A300" t="str">
            <v>ЕФРР - ОП "КОНКУРЕНТНОСПОСОБНОСТ"</v>
          </cell>
          <cell r="B300" t="str">
            <v>98204</v>
          </cell>
        </row>
        <row r="301">
          <cell r="A301" t="str">
            <v>ЕФРР - ОП "ОКОЛНА СРЕДА"</v>
          </cell>
          <cell r="B301" t="str">
            <v>98205</v>
          </cell>
        </row>
        <row r="302">
          <cell r="A302" t="str">
            <v>ЕФРР - ОП "ТЕХНИЧЕСКА ПОМОЩ"</v>
          </cell>
          <cell r="B302" t="str">
            <v>98210</v>
          </cell>
        </row>
        <row r="303">
          <cell r="A303" t="str">
            <v>ЕСФ - ОП "ЧОВЕШКИ РЕСУРСИ"</v>
          </cell>
          <cell r="B303" t="str">
            <v>98301</v>
          </cell>
        </row>
        <row r="304">
          <cell r="A304" t="str">
            <v>ЕСФ - ОП "АДМИНИСТРАТИВЕН КАПАЦИТЕТ"</v>
          </cell>
          <cell r="B304" t="str">
            <v>98302</v>
          </cell>
        </row>
        <row r="421">
          <cell r="A421" t="str">
            <v>5101</v>
          </cell>
          <cell r="B421" t="str">
            <v>Банско</v>
          </cell>
        </row>
        <row r="422">
          <cell r="A422" t="str">
            <v>5102</v>
          </cell>
          <cell r="B422" t="str">
            <v>Белица</v>
          </cell>
        </row>
        <row r="423">
          <cell r="A423" t="str">
            <v>5103</v>
          </cell>
          <cell r="B423" t="str">
            <v>Благоевград</v>
          </cell>
        </row>
        <row r="424">
          <cell r="A424" t="str">
            <v>5104</v>
          </cell>
          <cell r="B424" t="str">
            <v>Гоце Делчев</v>
          </cell>
        </row>
        <row r="425">
          <cell r="A425" t="str">
            <v>5105</v>
          </cell>
          <cell r="B425" t="str">
            <v>Гърмен</v>
          </cell>
        </row>
        <row r="426">
          <cell r="A426" t="str">
            <v>5106</v>
          </cell>
          <cell r="B426" t="str">
            <v>Кресна</v>
          </cell>
        </row>
        <row r="427">
          <cell r="A427" t="str">
            <v>5107</v>
          </cell>
          <cell r="B427" t="str">
            <v>Петрич</v>
          </cell>
        </row>
        <row r="428">
          <cell r="A428" t="str">
            <v>5108</v>
          </cell>
          <cell r="B428" t="str">
            <v>Разлог</v>
          </cell>
        </row>
        <row r="429">
          <cell r="A429" t="str">
            <v>5109</v>
          </cell>
          <cell r="B429" t="str">
            <v>Сандански</v>
          </cell>
        </row>
        <row r="430">
          <cell r="A430" t="str">
            <v>5110</v>
          </cell>
          <cell r="B430" t="str">
            <v>Сатовча</v>
          </cell>
        </row>
        <row r="431">
          <cell r="A431" t="str">
            <v>5111</v>
          </cell>
          <cell r="B431" t="str">
            <v>Симитли</v>
          </cell>
        </row>
        <row r="432">
          <cell r="A432" t="str">
            <v>5112</v>
          </cell>
          <cell r="B432" t="str">
            <v>Струмяни</v>
          </cell>
        </row>
        <row r="433">
          <cell r="A433" t="str">
            <v>5113</v>
          </cell>
          <cell r="B433" t="str">
            <v>Хаджидимово</v>
          </cell>
        </row>
        <row r="434">
          <cell r="A434" t="str">
            <v>5114</v>
          </cell>
          <cell r="B434" t="str">
            <v>Якоруда</v>
          </cell>
        </row>
        <row r="435">
          <cell r="A435" t="str">
            <v>5201</v>
          </cell>
          <cell r="B435" t="str">
            <v>Айтос</v>
          </cell>
        </row>
        <row r="436">
          <cell r="A436" t="str">
            <v>5202</v>
          </cell>
          <cell r="B436" t="str">
            <v xml:space="preserve">Бургас </v>
          </cell>
        </row>
        <row r="437">
          <cell r="A437" t="str">
            <v>5203</v>
          </cell>
          <cell r="B437" t="str">
            <v>Камено</v>
          </cell>
        </row>
        <row r="438">
          <cell r="A438" t="str">
            <v>5204</v>
          </cell>
          <cell r="B438" t="str">
            <v>Карнобат</v>
          </cell>
        </row>
        <row r="439">
          <cell r="A439" t="str">
            <v>5205</v>
          </cell>
          <cell r="B439" t="str">
            <v>Малко Търново</v>
          </cell>
        </row>
        <row r="440">
          <cell r="A440" t="str">
            <v>5206</v>
          </cell>
          <cell r="B440" t="str">
            <v>Несебър</v>
          </cell>
        </row>
        <row r="441">
          <cell r="A441" t="str">
            <v>5207</v>
          </cell>
          <cell r="B441" t="str">
            <v>Поморие</v>
          </cell>
        </row>
        <row r="442">
          <cell r="A442" t="str">
            <v>5208</v>
          </cell>
          <cell r="B442" t="str">
            <v>Приморско</v>
          </cell>
        </row>
        <row r="443">
          <cell r="A443" t="str">
            <v>5209</v>
          </cell>
          <cell r="B443" t="str">
            <v>Руен</v>
          </cell>
        </row>
        <row r="444">
          <cell r="A444" t="str">
            <v>5210</v>
          </cell>
          <cell r="B444" t="str">
            <v>Созопол</v>
          </cell>
        </row>
        <row r="445">
          <cell r="A445" t="str">
            <v>5211</v>
          </cell>
          <cell r="B445" t="str">
            <v>Средец</v>
          </cell>
        </row>
        <row r="446">
          <cell r="A446" t="str">
            <v>5212</v>
          </cell>
          <cell r="B446" t="str">
            <v>Сунгурларе</v>
          </cell>
        </row>
        <row r="447">
          <cell r="A447" t="str">
            <v>5213</v>
          </cell>
          <cell r="B447" t="str">
            <v>Царево</v>
          </cell>
        </row>
        <row r="448">
          <cell r="A448" t="str">
            <v>5301</v>
          </cell>
          <cell r="B448" t="str">
            <v>Аврен</v>
          </cell>
        </row>
        <row r="449">
          <cell r="A449" t="str">
            <v>5302</v>
          </cell>
          <cell r="B449" t="str">
            <v>Аксаково</v>
          </cell>
        </row>
        <row r="450">
          <cell r="A450" t="str">
            <v>5303</v>
          </cell>
          <cell r="B450" t="str">
            <v>Белослав</v>
          </cell>
        </row>
        <row r="451">
          <cell r="A451" t="str">
            <v>5304</v>
          </cell>
          <cell r="B451" t="str">
            <v>Бяла</v>
          </cell>
        </row>
        <row r="452">
          <cell r="A452" t="str">
            <v>5305</v>
          </cell>
          <cell r="B452" t="str">
            <v>Варна</v>
          </cell>
        </row>
        <row r="453">
          <cell r="A453" t="str">
            <v>5306</v>
          </cell>
          <cell r="B453" t="str">
            <v>Ветрино</v>
          </cell>
        </row>
        <row r="454">
          <cell r="A454" t="str">
            <v>5307</v>
          </cell>
          <cell r="B454" t="str">
            <v>Вълчидол</v>
          </cell>
        </row>
        <row r="455">
          <cell r="A455" t="str">
            <v>5308</v>
          </cell>
          <cell r="B455" t="str">
            <v>Девня</v>
          </cell>
        </row>
        <row r="456">
          <cell r="A456" t="str">
            <v>5309</v>
          </cell>
          <cell r="B456" t="str">
            <v>Долни Чифлик</v>
          </cell>
        </row>
        <row r="457">
          <cell r="A457" t="str">
            <v>5310</v>
          </cell>
          <cell r="B457" t="str">
            <v>Дългопол</v>
          </cell>
        </row>
        <row r="458">
          <cell r="A458" t="str">
            <v>5311</v>
          </cell>
          <cell r="B458" t="str">
            <v>Провадия</v>
          </cell>
        </row>
        <row r="459">
          <cell r="A459" t="str">
            <v>5312</v>
          </cell>
          <cell r="B459" t="str">
            <v>Суворово</v>
          </cell>
        </row>
        <row r="460">
          <cell r="A460" t="str">
            <v>5401</v>
          </cell>
          <cell r="B460" t="str">
            <v>Велико Търново</v>
          </cell>
        </row>
        <row r="461">
          <cell r="A461" t="str">
            <v>5402</v>
          </cell>
          <cell r="B461" t="str">
            <v>Горна Оряховица</v>
          </cell>
        </row>
        <row r="462">
          <cell r="A462" t="str">
            <v>5403</v>
          </cell>
          <cell r="B462" t="str">
            <v>Елена</v>
          </cell>
        </row>
        <row r="463">
          <cell r="A463" t="str">
            <v>5404</v>
          </cell>
          <cell r="B463" t="str">
            <v>Златарица</v>
          </cell>
        </row>
        <row r="464">
          <cell r="A464" t="str">
            <v>5405</v>
          </cell>
          <cell r="B464" t="str">
            <v>Лясковец</v>
          </cell>
        </row>
        <row r="465">
          <cell r="A465" t="str">
            <v>5406</v>
          </cell>
          <cell r="B465" t="str">
            <v>Павликени</v>
          </cell>
        </row>
        <row r="466">
          <cell r="A466" t="str">
            <v>5407</v>
          </cell>
          <cell r="B466" t="str">
            <v>Полски Тръмбеш</v>
          </cell>
        </row>
        <row r="467">
          <cell r="A467" t="str">
            <v>5408</v>
          </cell>
          <cell r="B467" t="str">
            <v>Свищов</v>
          </cell>
        </row>
        <row r="468">
          <cell r="A468" t="str">
            <v>5409</v>
          </cell>
          <cell r="B468" t="str">
            <v>Стражица</v>
          </cell>
        </row>
        <row r="469">
          <cell r="A469" t="str">
            <v>5410</v>
          </cell>
          <cell r="B469" t="str">
            <v>Сухиндол</v>
          </cell>
        </row>
        <row r="470">
          <cell r="A470" t="str">
            <v>5501</v>
          </cell>
          <cell r="B470" t="str">
            <v>Белоградчик</v>
          </cell>
        </row>
        <row r="471">
          <cell r="A471" t="str">
            <v>5502</v>
          </cell>
          <cell r="B471" t="str">
            <v>Бойница</v>
          </cell>
        </row>
        <row r="472">
          <cell r="A472" t="str">
            <v>5503</v>
          </cell>
          <cell r="B472" t="str">
            <v>Брегово</v>
          </cell>
        </row>
        <row r="473">
          <cell r="A473" t="str">
            <v>5504</v>
          </cell>
          <cell r="B473" t="str">
            <v>Видин</v>
          </cell>
        </row>
        <row r="474">
          <cell r="A474" t="str">
            <v>5505</v>
          </cell>
          <cell r="B474" t="str">
            <v>Грамада</v>
          </cell>
        </row>
        <row r="475">
          <cell r="A475" t="str">
            <v>5506</v>
          </cell>
          <cell r="B475" t="str">
            <v>Димово</v>
          </cell>
        </row>
        <row r="476">
          <cell r="A476" t="str">
            <v>5507</v>
          </cell>
          <cell r="B476" t="str">
            <v>Кула</v>
          </cell>
        </row>
        <row r="477">
          <cell r="A477" t="str">
            <v>5508</v>
          </cell>
          <cell r="B477" t="str">
            <v>Макреш</v>
          </cell>
        </row>
        <row r="478">
          <cell r="A478" t="str">
            <v>5509</v>
          </cell>
          <cell r="B478" t="str">
            <v>Ново село</v>
          </cell>
        </row>
        <row r="479">
          <cell r="A479" t="str">
            <v>5510</v>
          </cell>
          <cell r="B479" t="str">
            <v>Ружинци</v>
          </cell>
        </row>
        <row r="480">
          <cell r="A480" t="str">
            <v>5511</v>
          </cell>
          <cell r="B480" t="str">
            <v>Чупрене</v>
          </cell>
        </row>
        <row r="481">
          <cell r="A481" t="str">
            <v>5601</v>
          </cell>
          <cell r="B481" t="str">
            <v>Борован</v>
          </cell>
        </row>
        <row r="482">
          <cell r="A482" t="str">
            <v>5602</v>
          </cell>
          <cell r="B482" t="str">
            <v>Бяла Слатина</v>
          </cell>
        </row>
        <row r="483">
          <cell r="A483" t="str">
            <v>5603</v>
          </cell>
          <cell r="B483" t="str">
            <v>Враца</v>
          </cell>
        </row>
        <row r="484">
          <cell r="A484" t="str">
            <v>5605</v>
          </cell>
          <cell r="B484" t="str">
            <v>Козлодуй</v>
          </cell>
        </row>
        <row r="485">
          <cell r="A485" t="str">
            <v>5606</v>
          </cell>
          <cell r="B485" t="str">
            <v>Криводол</v>
          </cell>
        </row>
        <row r="486">
          <cell r="A486" t="str">
            <v>5607</v>
          </cell>
          <cell r="B486" t="str">
            <v>Мездра</v>
          </cell>
        </row>
        <row r="487">
          <cell r="A487" t="str">
            <v>5608</v>
          </cell>
          <cell r="B487" t="str">
            <v>Мизия</v>
          </cell>
        </row>
        <row r="488">
          <cell r="A488" t="str">
            <v>5609</v>
          </cell>
          <cell r="B488" t="str">
            <v>Оряхово</v>
          </cell>
        </row>
        <row r="489">
          <cell r="A489" t="str">
            <v>5610</v>
          </cell>
          <cell r="B489" t="str">
            <v>Роман</v>
          </cell>
        </row>
        <row r="490">
          <cell r="A490" t="str">
            <v>5611</v>
          </cell>
          <cell r="B490" t="str">
            <v>Хайредин</v>
          </cell>
        </row>
        <row r="491">
          <cell r="A491" t="str">
            <v>5701</v>
          </cell>
          <cell r="B491" t="str">
            <v>Габрово</v>
          </cell>
        </row>
        <row r="492">
          <cell r="A492" t="str">
            <v>5702</v>
          </cell>
          <cell r="B492" t="str">
            <v>Дряново</v>
          </cell>
        </row>
        <row r="493">
          <cell r="A493" t="str">
            <v>5703</v>
          </cell>
          <cell r="B493" t="str">
            <v>Севлиево</v>
          </cell>
        </row>
        <row r="494">
          <cell r="A494" t="str">
            <v>5704</v>
          </cell>
          <cell r="B494" t="str">
            <v>Трявна</v>
          </cell>
        </row>
        <row r="495">
          <cell r="A495" t="str">
            <v>5801</v>
          </cell>
          <cell r="B495" t="str">
            <v>Балчик</v>
          </cell>
        </row>
        <row r="496">
          <cell r="A496" t="str">
            <v>5802</v>
          </cell>
          <cell r="B496" t="str">
            <v>Генерал Тошево</v>
          </cell>
        </row>
        <row r="497">
          <cell r="A497" t="str">
            <v>5803</v>
          </cell>
          <cell r="B497" t="str">
            <v>Добрич</v>
          </cell>
        </row>
        <row r="498">
          <cell r="A498" t="str">
            <v>5804</v>
          </cell>
          <cell r="B498" t="str">
            <v>Добричка</v>
          </cell>
        </row>
        <row r="499">
          <cell r="A499" t="str">
            <v>5805</v>
          </cell>
          <cell r="B499" t="str">
            <v>Каварна</v>
          </cell>
        </row>
        <row r="500">
          <cell r="A500" t="str">
            <v>5806</v>
          </cell>
          <cell r="B500" t="str">
            <v>Крушари</v>
          </cell>
        </row>
        <row r="501">
          <cell r="A501" t="str">
            <v>5807</v>
          </cell>
          <cell r="B501" t="str">
            <v>Тервел</v>
          </cell>
        </row>
        <row r="502">
          <cell r="A502" t="str">
            <v>5808</v>
          </cell>
          <cell r="B502" t="str">
            <v>Шабла</v>
          </cell>
        </row>
        <row r="503">
          <cell r="A503" t="str">
            <v>5901</v>
          </cell>
          <cell r="B503" t="str">
            <v>Ардино</v>
          </cell>
        </row>
        <row r="504">
          <cell r="A504" t="str">
            <v>5902</v>
          </cell>
          <cell r="B504" t="str">
            <v>Джебел</v>
          </cell>
        </row>
        <row r="505">
          <cell r="A505" t="str">
            <v>5903</v>
          </cell>
          <cell r="B505" t="str">
            <v>Кирково</v>
          </cell>
        </row>
        <row r="506">
          <cell r="A506" t="str">
            <v>5904</v>
          </cell>
          <cell r="B506" t="str">
            <v>Крумовград</v>
          </cell>
        </row>
        <row r="507">
          <cell r="A507" t="str">
            <v>5905</v>
          </cell>
          <cell r="B507" t="str">
            <v>Кърджали</v>
          </cell>
        </row>
        <row r="508">
          <cell r="A508" t="str">
            <v>5906</v>
          </cell>
          <cell r="B508" t="str">
            <v>Момчилград</v>
          </cell>
        </row>
        <row r="509">
          <cell r="A509" t="str">
            <v>5907</v>
          </cell>
          <cell r="B509" t="str">
            <v>Черноочене</v>
          </cell>
        </row>
        <row r="510">
          <cell r="A510" t="str">
            <v>6001</v>
          </cell>
          <cell r="B510" t="str">
            <v>Бобовдол</v>
          </cell>
        </row>
        <row r="511">
          <cell r="A511" t="str">
            <v>6002</v>
          </cell>
          <cell r="B511" t="str">
            <v>Бобошево</v>
          </cell>
        </row>
        <row r="512">
          <cell r="A512" t="str">
            <v>6003</v>
          </cell>
          <cell r="B512" t="str">
            <v>Дупница</v>
          </cell>
        </row>
        <row r="513">
          <cell r="A513" t="str">
            <v>6004</v>
          </cell>
          <cell r="B513" t="str">
            <v>Кочериново</v>
          </cell>
        </row>
        <row r="514">
          <cell r="A514" t="str">
            <v>6005</v>
          </cell>
          <cell r="B514" t="str">
            <v>Кюстендил</v>
          </cell>
        </row>
        <row r="515">
          <cell r="A515" t="str">
            <v>6006</v>
          </cell>
          <cell r="B515" t="str">
            <v>Невестино</v>
          </cell>
        </row>
        <row r="516">
          <cell r="A516" t="str">
            <v>6007</v>
          </cell>
          <cell r="B516" t="str">
            <v>Рила</v>
          </cell>
        </row>
        <row r="517">
          <cell r="A517" t="str">
            <v>6008</v>
          </cell>
          <cell r="B517" t="str">
            <v>Сапарева баня</v>
          </cell>
        </row>
        <row r="518">
          <cell r="A518" t="str">
            <v>6009</v>
          </cell>
          <cell r="B518" t="str">
            <v>Трекляно</v>
          </cell>
        </row>
        <row r="519">
          <cell r="A519" t="str">
            <v>6101</v>
          </cell>
          <cell r="B519" t="str">
            <v>Априлци</v>
          </cell>
        </row>
        <row r="520">
          <cell r="A520" t="str">
            <v>6102</v>
          </cell>
          <cell r="B520" t="str">
            <v>Летница</v>
          </cell>
        </row>
        <row r="521">
          <cell r="A521" t="str">
            <v>6103</v>
          </cell>
          <cell r="B521" t="str">
            <v>Ловеч</v>
          </cell>
        </row>
        <row r="522">
          <cell r="A522" t="str">
            <v>6104</v>
          </cell>
          <cell r="B522" t="str">
            <v>Луковит</v>
          </cell>
        </row>
        <row r="523">
          <cell r="A523" t="str">
            <v>6105</v>
          </cell>
          <cell r="B523" t="str">
            <v>Тетевен</v>
          </cell>
        </row>
        <row r="524">
          <cell r="A524" t="str">
            <v>6106</v>
          </cell>
          <cell r="B524" t="str">
            <v>Троян</v>
          </cell>
        </row>
        <row r="525">
          <cell r="A525" t="str">
            <v>6107</v>
          </cell>
          <cell r="B525" t="str">
            <v>Угърчин</v>
          </cell>
        </row>
        <row r="526">
          <cell r="A526" t="str">
            <v>6108</v>
          </cell>
          <cell r="B526" t="str">
            <v>Ябланица</v>
          </cell>
        </row>
        <row r="527">
          <cell r="A527" t="str">
            <v>6201</v>
          </cell>
          <cell r="B527" t="str">
            <v>Берковица</v>
          </cell>
        </row>
        <row r="528">
          <cell r="A528" t="str">
            <v>6202</v>
          </cell>
          <cell r="B528" t="str">
            <v>Бойчиновци</v>
          </cell>
        </row>
        <row r="529">
          <cell r="A529" t="str">
            <v>6203</v>
          </cell>
          <cell r="B529" t="str">
            <v>Брусарци</v>
          </cell>
        </row>
        <row r="530">
          <cell r="A530" t="str">
            <v>6204</v>
          </cell>
          <cell r="B530" t="str">
            <v>Вълчедръм</v>
          </cell>
        </row>
        <row r="531">
          <cell r="A531" t="str">
            <v>6205</v>
          </cell>
          <cell r="B531" t="str">
            <v>Вършец</v>
          </cell>
        </row>
        <row r="532">
          <cell r="A532" t="str">
            <v>6206</v>
          </cell>
          <cell r="B532" t="str">
            <v>Георги Дамяново</v>
          </cell>
        </row>
        <row r="533">
          <cell r="A533" t="str">
            <v>6207</v>
          </cell>
          <cell r="B533" t="str">
            <v>Лом</v>
          </cell>
        </row>
        <row r="534">
          <cell r="A534" t="str">
            <v>6208</v>
          </cell>
          <cell r="B534" t="str">
            <v>Медковец</v>
          </cell>
        </row>
        <row r="535">
          <cell r="A535" t="str">
            <v>6209</v>
          </cell>
          <cell r="B535" t="str">
            <v>Монтана</v>
          </cell>
        </row>
        <row r="536">
          <cell r="A536" t="str">
            <v>6210</v>
          </cell>
          <cell r="B536" t="str">
            <v>Чипровци</v>
          </cell>
        </row>
        <row r="537">
          <cell r="A537" t="str">
            <v>6211</v>
          </cell>
          <cell r="B537" t="str">
            <v>Якимово</v>
          </cell>
        </row>
        <row r="538">
          <cell r="A538" t="str">
            <v>6301</v>
          </cell>
          <cell r="B538" t="str">
            <v>Батак</v>
          </cell>
        </row>
        <row r="539">
          <cell r="A539" t="str">
            <v>6302</v>
          </cell>
          <cell r="B539" t="str">
            <v>Белово</v>
          </cell>
        </row>
        <row r="540">
          <cell r="A540" t="str">
            <v>6303</v>
          </cell>
          <cell r="B540" t="str">
            <v>Брацигово</v>
          </cell>
        </row>
        <row r="541">
          <cell r="A541" t="str">
            <v>6304</v>
          </cell>
          <cell r="B541" t="str">
            <v>Велинград</v>
          </cell>
        </row>
        <row r="542">
          <cell r="A542" t="str">
            <v>6305</v>
          </cell>
          <cell r="B542" t="str">
            <v>Лесичово</v>
          </cell>
        </row>
        <row r="543">
          <cell r="A543" t="str">
            <v>6306</v>
          </cell>
          <cell r="B543" t="str">
            <v>Пазарджик</v>
          </cell>
        </row>
        <row r="544">
          <cell r="A544" t="str">
            <v>6307</v>
          </cell>
          <cell r="B544" t="str">
            <v>Панагюрище</v>
          </cell>
        </row>
        <row r="545">
          <cell r="A545" t="str">
            <v>6308</v>
          </cell>
          <cell r="B545" t="str">
            <v>Пещера</v>
          </cell>
        </row>
        <row r="546">
          <cell r="A546" t="str">
            <v>6309</v>
          </cell>
          <cell r="B546" t="str">
            <v>Ракитово</v>
          </cell>
        </row>
        <row r="547">
          <cell r="A547" t="str">
            <v>6310</v>
          </cell>
          <cell r="B547" t="str">
            <v>Септември</v>
          </cell>
        </row>
        <row r="548">
          <cell r="A548" t="str">
            <v>6311</v>
          </cell>
          <cell r="B548" t="str">
            <v>Стрелча</v>
          </cell>
        </row>
        <row r="549">
          <cell r="A549" t="str">
            <v>6312</v>
          </cell>
          <cell r="B549" t="str">
            <v>Сърница</v>
          </cell>
        </row>
        <row r="550">
          <cell r="A550" t="str">
            <v>6401</v>
          </cell>
          <cell r="B550" t="str">
            <v>Брезник</v>
          </cell>
        </row>
        <row r="551">
          <cell r="A551" t="str">
            <v>6402</v>
          </cell>
          <cell r="B551" t="str">
            <v>Земен</v>
          </cell>
        </row>
        <row r="552">
          <cell r="A552" t="str">
            <v>6403</v>
          </cell>
          <cell r="B552" t="str">
            <v>Ковачевци</v>
          </cell>
        </row>
        <row r="553">
          <cell r="A553" t="str">
            <v>6404</v>
          </cell>
          <cell r="B553" t="str">
            <v>Перник</v>
          </cell>
        </row>
        <row r="554">
          <cell r="A554" t="str">
            <v>6405</v>
          </cell>
          <cell r="B554" t="str">
            <v>Радомир</v>
          </cell>
        </row>
        <row r="555">
          <cell r="A555" t="str">
            <v>6406</v>
          </cell>
          <cell r="B555" t="str">
            <v>Трън</v>
          </cell>
        </row>
        <row r="556">
          <cell r="A556" t="str">
            <v>6501</v>
          </cell>
          <cell r="B556" t="str">
            <v>Белене</v>
          </cell>
        </row>
        <row r="557">
          <cell r="A557" t="str">
            <v>6502</v>
          </cell>
          <cell r="B557" t="str">
            <v>Гулянци</v>
          </cell>
        </row>
        <row r="558">
          <cell r="A558" t="str">
            <v>6503</v>
          </cell>
          <cell r="B558" t="str">
            <v>Долна Митрополия</v>
          </cell>
        </row>
        <row r="559">
          <cell r="A559" t="str">
            <v>6504</v>
          </cell>
          <cell r="B559" t="str">
            <v>Долни Дъбник</v>
          </cell>
        </row>
        <row r="560">
          <cell r="A560" t="str">
            <v>6505</v>
          </cell>
          <cell r="B560" t="str">
            <v>Искър</v>
          </cell>
        </row>
        <row r="561">
          <cell r="A561" t="str">
            <v>6506</v>
          </cell>
          <cell r="B561" t="str">
            <v>Левски</v>
          </cell>
        </row>
        <row r="562">
          <cell r="A562" t="str">
            <v>6507</v>
          </cell>
          <cell r="B562" t="str">
            <v>Никопол</v>
          </cell>
        </row>
        <row r="563">
          <cell r="A563" t="str">
            <v>6508</v>
          </cell>
          <cell r="B563" t="str">
            <v>Плевен</v>
          </cell>
        </row>
        <row r="564">
          <cell r="A564" t="str">
            <v>6509</v>
          </cell>
          <cell r="B564" t="str">
            <v>Пордим</v>
          </cell>
        </row>
        <row r="565">
          <cell r="A565" t="str">
            <v>6510</v>
          </cell>
          <cell r="B565" t="str">
            <v>Червен бряг</v>
          </cell>
        </row>
        <row r="566">
          <cell r="A566" t="str">
            <v>6511</v>
          </cell>
          <cell r="B566" t="str">
            <v>Кнежа</v>
          </cell>
        </row>
        <row r="567">
          <cell r="A567" t="str">
            <v>6601</v>
          </cell>
          <cell r="B567" t="str">
            <v>Асеновград</v>
          </cell>
        </row>
        <row r="568">
          <cell r="A568" t="str">
            <v>6602</v>
          </cell>
          <cell r="B568" t="str">
            <v>Брезово</v>
          </cell>
        </row>
        <row r="569">
          <cell r="A569" t="str">
            <v>6603</v>
          </cell>
          <cell r="B569" t="str">
            <v>Калояново</v>
          </cell>
        </row>
        <row r="570">
          <cell r="A570" t="str">
            <v>6604</v>
          </cell>
          <cell r="B570" t="str">
            <v>Карлово</v>
          </cell>
        </row>
        <row r="571">
          <cell r="A571" t="str">
            <v>6605</v>
          </cell>
          <cell r="B571" t="str">
            <v>Кричим</v>
          </cell>
        </row>
        <row r="572">
          <cell r="A572" t="str">
            <v>6606</v>
          </cell>
          <cell r="B572" t="str">
            <v>Лъки</v>
          </cell>
        </row>
        <row r="573">
          <cell r="A573" t="str">
            <v>6607</v>
          </cell>
          <cell r="B573" t="str">
            <v>Марица</v>
          </cell>
        </row>
        <row r="574">
          <cell r="A574" t="str">
            <v>6608</v>
          </cell>
          <cell r="B574" t="str">
            <v>Перущица</v>
          </cell>
        </row>
        <row r="575">
          <cell r="A575" t="str">
            <v>6609</v>
          </cell>
          <cell r="B575" t="str">
            <v>Пловдив</v>
          </cell>
        </row>
        <row r="576">
          <cell r="A576" t="str">
            <v>6610</v>
          </cell>
          <cell r="B576" t="str">
            <v>Първомай</v>
          </cell>
        </row>
        <row r="577">
          <cell r="A577" t="str">
            <v>6611</v>
          </cell>
          <cell r="B577" t="str">
            <v>Раковски</v>
          </cell>
        </row>
        <row r="578">
          <cell r="A578" t="str">
            <v>6612</v>
          </cell>
          <cell r="B578" t="str">
            <v>Родопи</v>
          </cell>
        </row>
        <row r="579">
          <cell r="A579" t="str">
            <v>6613</v>
          </cell>
          <cell r="B579" t="str">
            <v>Садово</v>
          </cell>
        </row>
        <row r="580">
          <cell r="A580" t="str">
            <v>6614</v>
          </cell>
          <cell r="B580" t="str">
            <v>Стамболийски</v>
          </cell>
        </row>
        <row r="581">
          <cell r="A581" t="str">
            <v>6615</v>
          </cell>
          <cell r="B581" t="str">
            <v>Съединение</v>
          </cell>
        </row>
        <row r="582">
          <cell r="A582" t="str">
            <v>6616</v>
          </cell>
          <cell r="B582" t="str">
            <v>Хисаря</v>
          </cell>
        </row>
        <row r="583">
          <cell r="A583" t="str">
            <v>6617</v>
          </cell>
          <cell r="B583" t="str">
            <v>Куклен</v>
          </cell>
        </row>
        <row r="584">
          <cell r="A584" t="str">
            <v>6618</v>
          </cell>
          <cell r="B584" t="str">
            <v>Сопот</v>
          </cell>
        </row>
        <row r="585">
          <cell r="A585" t="str">
            <v>6701</v>
          </cell>
          <cell r="B585" t="str">
            <v>Завет</v>
          </cell>
        </row>
        <row r="586">
          <cell r="A586" t="str">
            <v>6702</v>
          </cell>
          <cell r="B586" t="str">
            <v>Исперих</v>
          </cell>
        </row>
        <row r="587">
          <cell r="A587" t="str">
            <v>6703</v>
          </cell>
          <cell r="B587" t="str">
            <v>Кубрат</v>
          </cell>
        </row>
        <row r="588">
          <cell r="A588" t="str">
            <v>6704</v>
          </cell>
          <cell r="B588" t="str">
            <v>Лозница</v>
          </cell>
        </row>
        <row r="589">
          <cell r="A589" t="str">
            <v>6705</v>
          </cell>
          <cell r="B589" t="str">
            <v>Разград</v>
          </cell>
        </row>
        <row r="590">
          <cell r="A590" t="str">
            <v>6706</v>
          </cell>
          <cell r="B590" t="str">
            <v>Самуил</v>
          </cell>
        </row>
        <row r="591">
          <cell r="A591" t="str">
            <v>6707</v>
          </cell>
          <cell r="B591" t="str">
            <v>Цар Калоян</v>
          </cell>
        </row>
        <row r="592">
          <cell r="A592" t="str">
            <v>6801</v>
          </cell>
          <cell r="B592" t="str">
            <v>Борово</v>
          </cell>
        </row>
        <row r="593">
          <cell r="A593" t="str">
            <v>6802</v>
          </cell>
          <cell r="B593" t="str">
            <v>Бяла</v>
          </cell>
        </row>
        <row r="594">
          <cell r="A594" t="str">
            <v>6803</v>
          </cell>
          <cell r="B594" t="str">
            <v>Ветово</v>
          </cell>
        </row>
        <row r="595">
          <cell r="A595" t="str">
            <v>6804</v>
          </cell>
          <cell r="B595" t="str">
            <v>Две могили</v>
          </cell>
        </row>
        <row r="596">
          <cell r="A596" t="str">
            <v>6805</v>
          </cell>
          <cell r="B596" t="str">
            <v>Иваново</v>
          </cell>
        </row>
        <row r="597">
          <cell r="A597" t="str">
            <v>6806</v>
          </cell>
          <cell r="B597" t="str">
            <v>Русе</v>
          </cell>
        </row>
        <row r="598">
          <cell r="A598" t="str">
            <v>6807</v>
          </cell>
          <cell r="B598" t="str">
            <v>Сливо поле</v>
          </cell>
        </row>
        <row r="599">
          <cell r="A599" t="str">
            <v>6808</v>
          </cell>
          <cell r="B599" t="str">
            <v>Ценово</v>
          </cell>
        </row>
        <row r="600">
          <cell r="A600" t="str">
            <v>6901</v>
          </cell>
          <cell r="B600" t="str">
            <v>Алфатар</v>
          </cell>
        </row>
        <row r="601">
          <cell r="A601" t="str">
            <v>6902</v>
          </cell>
          <cell r="B601" t="str">
            <v>Главиница</v>
          </cell>
        </row>
        <row r="602">
          <cell r="A602" t="str">
            <v>6903</v>
          </cell>
          <cell r="B602" t="str">
            <v>Дулово</v>
          </cell>
        </row>
        <row r="603">
          <cell r="A603" t="str">
            <v>6904</v>
          </cell>
          <cell r="B603" t="str">
            <v>Кайнарджа</v>
          </cell>
        </row>
        <row r="604">
          <cell r="A604" t="str">
            <v>6905</v>
          </cell>
          <cell r="B604" t="str">
            <v>Силистра</v>
          </cell>
        </row>
        <row r="605">
          <cell r="A605" t="str">
            <v>6906</v>
          </cell>
          <cell r="B605" t="str">
            <v>Ситово</v>
          </cell>
        </row>
        <row r="606">
          <cell r="A606" t="str">
            <v>6907</v>
          </cell>
          <cell r="B606" t="str">
            <v>Тутракан</v>
          </cell>
        </row>
        <row r="607">
          <cell r="A607" t="str">
            <v>7001</v>
          </cell>
          <cell r="B607" t="str">
            <v>Котел</v>
          </cell>
        </row>
        <row r="608">
          <cell r="A608" t="str">
            <v>7002</v>
          </cell>
          <cell r="B608" t="str">
            <v>Нова Загора</v>
          </cell>
        </row>
        <row r="609">
          <cell r="A609" t="str">
            <v>7003</v>
          </cell>
          <cell r="B609" t="str">
            <v>Сливен</v>
          </cell>
        </row>
        <row r="610">
          <cell r="A610" t="str">
            <v>7004</v>
          </cell>
          <cell r="B610" t="str">
            <v>Твърдица</v>
          </cell>
        </row>
        <row r="611">
          <cell r="A611" t="str">
            <v>7101</v>
          </cell>
          <cell r="B611" t="str">
            <v>Баните</v>
          </cell>
        </row>
        <row r="612">
          <cell r="A612" t="str">
            <v>7102</v>
          </cell>
          <cell r="B612" t="str">
            <v>Борино</v>
          </cell>
        </row>
        <row r="613">
          <cell r="A613" t="str">
            <v>7103</v>
          </cell>
          <cell r="B613" t="str">
            <v>Девин</v>
          </cell>
        </row>
        <row r="614">
          <cell r="A614" t="str">
            <v>7104</v>
          </cell>
          <cell r="B614" t="str">
            <v>Доспат</v>
          </cell>
        </row>
        <row r="615">
          <cell r="A615" t="str">
            <v>7105</v>
          </cell>
          <cell r="B615" t="str">
            <v>Златоград</v>
          </cell>
        </row>
        <row r="616">
          <cell r="A616" t="str">
            <v>7106</v>
          </cell>
          <cell r="B616" t="str">
            <v>Мадан</v>
          </cell>
        </row>
        <row r="617">
          <cell r="A617" t="str">
            <v>7107</v>
          </cell>
          <cell r="B617" t="str">
            <v>Неделино</v>
          </cell>
        </row>
        <row r="618">
          <cell r="A618" t="str">
            <v>7108</v>
          </cell>
          <cell r="B618" t="str">
            <v>Рудозем</v>
          </cell>
        </row>
        <row r="619">
          <cell r="A619" t="str">
            <v>7109</v>
          </cell>
          <cell r="B619" t="str">
            <v>Смолян</v>
          </cell>
        </row>
        <row r="620">
          <cell r="A620" t="str">
            <v>7110</v>
          </cell>
          <cell r="B620" t="str">
            <v>Чепеларе</v>
          </cell>
        </row>
        <row r="621">
          <cell r="A621" t="str">
            <v>7201</v>
          </cell>
          <cell r="B621" t="str">
            <v>Район Банкя</v>
          </cell>
        </row>
        <row r="622">
          <cell r="A622" t="str">
            <v>7202</v>
          </cell>
          <cell r="B622" t="str">
            <v>Район Витоша</v>
          </cell>
        </row>
        <row r="623">
          <cell r="A623" t="str">
            <v>7203</v>
          </cell>
          <cell r="B623" t="str">
            <v xml:space="preserve">Район Възраждане </v>
          </cell>
        </row>
        <row r="624">
          <cell r="A624" t="str">
            <v>7204</v>
          </cell>
          <cell r="B624" t="str">
            <v>Район Връбница</v>
          </cell>
        </row>
        <row r="625">
          <cell r="A625" t="str">
            <v>7205</v>
          </cell>
          <cell r="B625" t="str">
            <v>Район Илинден</v>
          </cell>
        </row>
        <row r="626">
          <cell r="A626" t="str">
            <v>7206</v>
          </cell>
          <cell r="B626" t="str">
            <v>Район Искър</v>
          </cell>
        </row>
        <row r="627">
          <cell r="A627" t="str">
            <v>7207</v>
          </cell>
          <cell r="B627" t="str">
            <v>Район Изгрев</v>
          </cell>
        </row>
        <row r="628">
          <cell r="A628" t="str">
            <v>7208</v>
          </cell>
          <cell r="B628" t="str">
            <v>Район Красна Поляна</v>
          </cell>
        </row>
        <row r="629">
          <cell r="A629" t="str">
            <v>7209</v>
          </cell>
          <cell r="B629" t="str">
            <v>Район Красно село</v>
          </cell>
        </row>
        <row r="630">
          <cell r="A630" t="str">
            <v>7210</v>
          </cell>
          <cell r="B630" t="str">
            <v>Район Кремиковци</v>
          </cell>
        </row>
        <row r="631">
          <cell r="A631" t="str">
            <v>7211</v>
          </cell>
          <cell r="B631" t="str">
            <v>Район Лозенец</v>
          </cell>
        </row>
        <row r="632">
          <cell r="A632" t="str">
            <v>7212</v>
          </cell>
          <cell r="B632" t="str">
            <v>Район Люлин</v>
          </cell>
        </row>
        <row r="633">
          <cell r="A633" t="str">
            <v>7213</v>
          </cell>
          <cell r="B633" t="str">
            <v>Район Младост</v>
          </cell>
        </row>
        <row r="634">
          <cell r="A634" t="str">
            <v>7214</v>
          </cell>
          <cell r="B634" t="str">
            <v>Район Надежда</v>
          </cell>
        </row>
        <row r="635">
          <cell r="A635" t="str">
            <v>7215</v>
          </cell>
          <cell r="B635" t="str">
            <v>Район Нови Искър</v>
          </cell>
        </row>
        <row r="636">
          <cell r="A636" t="str">
            <v>7216</v>
          </cell>
          <cell r="B636" t="str">
            <v>Район Оборище</v>
          </cell>
        </row>
        <row r="637">
          <cell r="A637" t="str">
            <v>7217</v>
          </cell>
          <cell r="B637" t="str">
            <v>Район Овча Купел</v>
          </cell>
        </row>
        <row r="638">
          <cell r="A638" t="str">
            <v>7218</v>
          </cell>
          <cell r="B638" t="str">
            <v>Район Панчарево</v>
          </cell>
        </row>
        <row r="639">
          <cell r="A639" t="str">
            <v>7219</v>
          </cell>
          <cell r="B639" t="str">
            <v>Район Подуяне</v>
          </cell>
        </row>
        <row r="640">
          <cell r="A640" t="str">
            <v>7220</v>
          </cell>
          <cell r="B640" t="str">
            <v>Район Сердика</v>
          </cell>
        </row>
        <row r="641">
          <cell r="A641" t="str">
            <v>7221</v>
          </cell>
          <cell r="B641" t="str">
            <v>Район Слатина</v>
          </cell>
        </row>
        <row r="642">
          <cell r="A642" t="str">
            <v>7222</v>
          </cell>
          <cell r="B642" t="str">
            <v>Район Средец</v>
          </cell>
        </row>
        <row r="643">
          <cell r="A643" t="str">
            <v>7223</v>
          </cell>
          <cell r="B643" t="str">
            <v>Район Студентска</v>
          </cell>
        </row>
        <row r="644">
          <cell r="A644" t="str">
            <v>7224</v>
          </cell>
          <cell r="B644" t="str">
            <v>Район Триадица</v>
          </cell>
        </row>
        <row r="645">
          <cell r="A645" t="str">
            <v>7225</v>
          </cell>
          <cell r="B645" t="str">
            <v>Столична община</v>
          </cell>
        </row>
        <row r="646">
          <cell r="A646" t="str">
            <v>7301</v>
          </cell>
          <cell r="B646" t="str">
            <v>Антон</v>
          </cell>
        </row>
        <row r="647">
          <cell r="A647" t="str">
            <v>7302</v>
          </cell>
          <cell r="B647" t="str">
            <v>Божурище</v>
          </cell>
        </row>
        <row r="648">
          <cell r="A648" t="str">
            <v>7303</v>
          </cell>
          <cell r="B648" t="str">
            <v>Ботевград</v>
          </cell>
        </row>
        <row r="649">
          <cell r="A649" t="str">
            <v>7304</v>
          </cell>
          <cell r="B649" t="str">
            <v>Годеч</v>
          </cell>
        </row>
        <row r="650">
          <cell r="A650" t="str">
            <v>7305</v>
          </cell>
          <cell r="B650" t="str">
            <v>Горна Малина</v>
          </cell>
        </row>
        <row r="651">
          <cell r="A651" t="str">
            <v>7306</v>
          </cell>
          <cell r="B651" t="str">
            <v>Долна Баня</v>
          </cell>
        </row>
        <row r="652">
          <cell r="A652" t="str">
            <v>7307</v>
          </cell>
          <cell r="B652" t="str">
            <v xml:space="preserve">Драгоман </v>
          </cell>
        </row>
        <row r="653">
          <cell r="A653" t="str">
            <v>7308</v>
          </cell>
          <cell r="B653" t="str">
            <v>Елин Пелин</v>
          </cell>
        </row>
        <row r="654">
          <cell r="A654" t="str">
            <v>7309</v>
          </cell>
          <cell r="B654" t="str">
            <v>Етрополе</v>
          </cell>
        </row>
        <row r="655">
          <cell r="A655" t="str">
            <v>7310</v>
          </cell>
          <cell r="B655" t="str">
            <v>Златица</v>
          </cell>
        </row>
        <row r="656">
          <cell r="A656" t="str">
            <v>7311</v>
          </cell>
          <cell r="B656" t="str">
            <v>Ихтиман</v>
          </cell>
        </row>
        <row r="657">
          <cell r="A657" t="str">
            <v>7312</v>
          </cell>
          <cell r="B657" t="str">
            <v>Копривщица</v>
          </cell>
        </row>
        <row r="658">
          <cell r="A658" t="str">
            <v>7313</v>
          </cell>
          <cell r="B658" t="str">
            <v>Костенец</v>
          </cell>
        </row>
        <row r="659">
          <cell r="A659" t="str">
            <v>7314</v>
          </cell>
          <cell r="B659" t="str">
            <v>Костинброд</v>
          </cell>
        </row>
        <row r="660">
          <cell r="A660" t="str">
            <v>7315</v>
          </cell>
          <cell r="B660" t="str">
            <v>Мирково</v>
          </cell>
        </row>
        <row r="661">
          <cell r="A661" t="str">
            <v>7316</v>
          </cell>
          <cell r="B661" t="str">
            <v>Пирдоп</v>
          </cell>
        </row>
        <row r="662">
          <cell r="A662" t="str">
            <v>7317</v>
          </cell>
          <cell r="B662" t="str">
            <v>Правец</v>
          </cell>
        </row>
        <row r="663">
          <cell r="A663" t="str">
            <v>7318</v>
          </cell>
          <cell r="B663" t="str">
            <v>Самоков</v>
          </cell>
        </row>
        <row r="664">
          <cell r="A664" t="str">
            <v>7319</v>
          </cell>
          <cell r="B664" t="str">
            <v>Своге</v>
          </cell>
        </row>
        <row r="665">
          <cell r="A665" t="str">
            <v>7320</v>
          </cell>
          <cell r="B665" t="str">
            <v>Сливница</v>
          </cell>
        </row>
        <row r="666">
          <cell r="A666" t="str">
            <v>7321</v>
          </cell>
          <cell r="B666" t="str">
            <v>Чавдар</v>
          </cell>
        </row>
        <row r="667">
          <cell r="A667" t="str">
            <v>7322</v>
          </cell>
          <cell r="B667" t="str">
            <v>Челопеч</v>
          </cell>
        </row>
        <row r="668">
          <cell r="A668" t="str">
            <v>7401</v>
          </cell>
          <cell r="B668" t="str">
            <v>Братя Даскалови</v>
          </cell>
        </row>
        <row r="669">
          <cell r="A669" t="str">
            <v>7402</v>
          </cell>
          <cell r="B669" t="str">
            <v>Гурково</v>
          </cell>
        </row>
        <row r="670">
          <cell r="A670" t="str">
            <v>7403</v>
          </cell>
          <cell r="B670" t="str">
            <v>Гълъбово</v>
          </cell>
        </row>
        <row r="671">
          <cell r="A671" t="str">
            <v>7404</v>
          </cell>
          <cell r="B671" t="str">
            <v>Казанлък</v>
          </cell>
        </row>
        <row r="672">
          <cell r="A672" t="str">
            <v>7405</v>
          </cell>
          <cell r="B672" t="str">
            <v>Мъглиж</v>
          </cell>
        </row>
        <row r="673">
          <cell r="A673" t="str">
            <v>7406</v>
          </cell>
          <cell r="B673" t="str">
            <v>Николаево</v>
          </cell>
        </row>
        <row r="674">
          <cell r="A674" t="str">
            <v>7407</v>
          </cell>
          <cell r="B674" t="str">
            <v>Опан</v>
          </cell>
        </row>
        <row r="675">
          <cell r="A675" t="str">
            <v>7408</v>
          </cell>
          <cell r="B675" t="str">
            <v>Павел баня</v>
          </cell>
        </row>
        <row r="676">
          <cell r="A676" t="str">
            <v>7409</v>
          </cell>
          <cell r="B676" t="str">
            <v>Раднево</v>
          </cell>
        </row>
        <row r="677">
          <cell r="A677" t="str">
            <v>7410</v>
          </cell>
          <cell r="B677" t="str">
            <v>Стара Загора</v>
          </cell>
        </row>
        <row r="678">
          <cell r="A678" t="str">
            <v>7411</v>
          </cell>
          <cell r="B678" t="str">
            <v>Чирпан</v>
          </cell>
        </row>
        <row r="679">
          <cell r="A679" t="str">
            <v>7501</v>
          </cell>
          <cell r="B679" t="str">
            <v>Антоново</v>
          </cell>
        </row>
        <row r="680">
          <cell r="A680" t="str">
            <v>7502</v>
          </cell>
          <cell r="B680" t="str">
            <v>Омуртаг</v>
          </cell>
        </row>
        <row r="681">
          <cell r="A681" t="str">
            <v>7503</v>
          </cell>
          <cell r="B681" t="str">
            <v>Опака</v>
          </cell>
        </row>
        <row r="682">
          <cell r="A682" t="str">
            <v>7504</v>
          </cell>
          <cell r="B682" t="str">
            <v>Попово</v>
          </cell>
        </row>
        <row r="683">
          <cell r="A683" t="str">
            <v>7505</v>
          </cell>
          <cell r="B683" t="str">
            <v>Търговище</v>
          </cell>
        </row>
        <row r="684">
          <cell r="A684" t="str">
            <v>7601</v>
          </cell>
          <cell r="B684" t="str">
            <v>Димитровград</v>
          </cell>
        </row>
        <row r="685">
          <cell r="A685" t="str">
            <v>7602</v>
          </cell>
          <cell r="B685" t="str">
            <v>Ивайловград</v>
          </cell>
        </row>
        <row r="686">
          <cell r="A686" t="str">
            <v>7603</v>
          </cell>
          <cell r="B686" t="str">
            <v>Любимец</v>
          </cell>
        </row>
        <row r="687">
          <cell r="A687" t="str">
            <v>7604</v>
          </cell>
          <cell r="B687" t="str">
            <v>Маджарово</v>
          </cell>
        </row>
        <row r="688">
          <cell r="A688" t="str">
            <v>7605</v>
          </cell>
          <cell r="B688" t="str">
            <v>Минерални Бани</v>
          </cell>
        </row>
        <row r="689">
          <cell r="A689" t="str">
            <v>7606</v>
          </cell>
          <cell r="B689" t="str">
            <v>Свиленград</v>
          </cell>
        </row>
        <row r="690">
          <cell r="A690" t="str">
            <v>7607</v>
          </cell>
          <cell r="B690" t="str">
            <v>Симеоновград</v>
          </cell>
        </row>
        <row r="691">
          <cell r="A691" t="str">
            <v>7608</v>
          </cell>
          <cell r="B691" t="str">
            <v>Стамболово</v>
          </cell>
        </row>
        <row r="692">
          <cell r="A692" t="str">
            <v>7609</v>
          </cell>
          <cell r="B692" t="str">
            <v>Тополовград</v>
          </cell>
        </row>
        <row r="693">
          <cell r="A693" t="str">
            <v>7610</v>
          </cell>
          <cell r="B693" t="str">
            <v>Харманли</v>
          </cell>
        </row>
        <row r="694">
          <cell r="A694" t="str">
            <v>7611</v>
          </cell>
          <cell r="B694" t="str">
            <v>Хасково</v>
          </cell>
        </row>
        <row r="695">
          <cell r="A695" t="str">
            <v>7701</v>
          </cell>
          <cell r="B695" t="str">
            <v>Велики Преслав</v>
          </cell>
        </row>
        <row r="696">
          <cell r="A696" t="str">
            <v>7702</v>
          </cell>
          <cell r="B696" t="str">
            <v>Венец</v>
          </cell>
        </row>
        <row r="697">
          <cell r="A697" t="str">
            <v>7703</v>
          </cell>
          <cell r="B697" t="str">
            <v>Върбица</v>
          </cell>
        </row>
        <row r="698">
          <cell r="A698" t="str">
            <v>7704</v>
          </cell>
          <cell r="B698" t="str">
            <v>Каолиново</v>
          </cell>
        </row>
        <row r="699">
          <cell r="A699" t="str">
            <v>7705</v>
          </cell>
          <cell r="B699" t="str">
            <v>Каспичан</v>
          </cell>
        </row>
        <row r="700">
          <cell r="A700" t="str">
            <v>7706</v>
          </cell>
          <cell r="B700" t="str">
            <v>Никола Козлево</v>
          </cell>
        </row>
        <row r="701">
          <cell r="A701" t="str">
            <v>7707</v>
          </cell>
          <cell r="B701" t="str">
            <v>Нови пазар</v>
          </cell>
        </row>
        <row r="702">
          <cell r="A702" t="str">
            <v>7708</v>
          </cell>
          <cell r="B702" t="str">
            <v>Смядово</v>
          </cell>
        </row>
        <row r="703">
          <cell r="A703" t="str">
            <v>7709</v>
          </cell>
          <cell r="B703" t="str">
            <v>Хитрино</v>
          </cell>
        </row>
        <row r="704">
          <cell r="A704" t="str">
            <v>7710</v>
          </cell>
          <cell r="B704" t="str">
            <v>Шумен</v>
          </cell>
        </row>
        <row r="705">
          <cell r="A705" t="str">
            <v>7801</v>
          </cell>
          <cell r="B705" t="str">
            <v>Болярово</v>
          </cell>
        </row>
        <row r="706">
          <cell r="A706" t="str">
            <v>7802</v>
          </cell>
          <cell r="B706" t="str">
            <v>Елхово</v>
          </cell>
        </row>
        <row r="707">
          <cell r="A707" t="str">
            <v>7803</v>
          </cell>
          <cell r="B707" t="str">
            <v>Стралджа</v>
          </cell>
        </row>
        <row r="708">
          <cell r="A708" t="str">
            <v>7804</v>
          </cell>
          <cell r="B708" t="str">
            <v>Тунджа</v>
          </cell>
        </row>
        <row r="709">
          <cell r="A709" t="str">
            <v>7805</v>
          </cell>
          <cell r="B709" t="str">
            <v>Ямбол</v>
          </cell>
        </row>
      </sheetData>
      <sheetData sheetId="3">
        <row r="1">
          <cell r="A1" t="str">
            <v>Изберете група</v>
          </cell>
        </row>
        <row r="2">
          <cell r="A2" t="str">
            <v>101 Изпълнителни и законодателни органи</v>
          </cell>
          <cell r="B2">
            <v>101</v>
          </cell>
        </row>
        <row r="3">
          <cell r="A3" t="str">
            <v>102 Общи служби</v>
          </cell>
          <cell r="B3">
            <v>102</v>
          </cell>
        </row>
        <row r="4">
          <cell r="A4" t="str">
            <v>103 Наука</v>
          </cell>
          <cell r="B4">
            <v>103</v>
          </cell>
        </row>
        <row r="5">
          <cell r="A5" t="str">
            <v>201 Отбрана</v>
          </cell>
          <cell r="B5">
            <v>201</v>
          </cell>
        </row>
        <row r="6">
          <cell r="A6" t="str">
            <v>202 Полиция, вътрешен ред и сигурност</v>
          </cell>
          <cell r="B6">
            <v>202</v>
          </cell>
        </row>
        <row r="7">
          <cell r="A7" t="str">
            <v>203 Съдебна власт</v>
          </cell>
          <cell r="B7">
            <v>203</v>
          </cell>
        </row>
        <row r="8">
          <cell r="A8" t="str">
            <v>204 Администрация на затворите</v>
          </cell>
          <cell r="B8">
            <v>204</v>
          </cell>
        </row>
        <row r="9">
          <cell r="A9" t="str">
            <v>205 Защита на населението, управление и дейности при стихийни бедствия и аварии</v>
          </cell>
          <cell r="B9">
            <v>205</v>
          </cell>
        </row>
        <row r="10">
          <cell r="A10" t="str">
            <v>301 Образование</v>
          </cell>
          <cell r="B10">
            <v>301</v>
          </cell>
        </row>
        <row r="11">
          <cell r="A11" t="str">
            <v>401 Здравеопазване</v>
          </cell>
          <cell r="B11">
            <v>401</v>
          </cell>
        </row>
        <row r="12">
          <cell r="A12" t="str">
            <v>501 Пенсии</v>
          </cell>
          <cell r="B12">
            <v>501</v>
          </cell>
        </row>
        <row r="13">
          <cell r="A13" t="str">
            <v>502 Социални помощи и обезщетения</v>
          </cell>
          <cell r="B13">
            <v>502</v>
          </cell>
        </row>
        <row r="14">
          <cell r="A14" t="str">
            <v>503 Програми, дейности и служби по социалното осигуряване, подпомагане и заетостта</v>
          </cell>
          <cell r="B14">
            <v>503</v>
          </cell>
        </row>
        <row r="15">
          <cell r="A15" t="str">
            <v>601 Жилищно строителство, благоустройство, комунално стопанство</v>
          </cell>
          <cell r="B15">
            <v>601</v>
          </cell>
        </row>
        <row r="16">
          <cell r="A16" t="str">
            <v>602 Опазване на околната среда</v>
          </cell>
          <cell r="B16">
            <v>602</v>
          </cell>
        </row>
        <row r="17">
          <cell r="A17" t="str">
            <v>701 Почивно дело</v>
          </cell>
          <cell r="B17">
            <v>701</v>
          </cell>
        </row>
        <row r="18">
          <cell r="A18" t="str">
            <v>702 Физическа култура и спорт</v>
          </cell>
          <cell r="B18">
            <v>702</v>
          </cell>
        </row>
        <row r="19">
          <cell r="A19" t="str">
            <v>703 Култура</v>
          </cell>
          <cell r="B19">
            <v>703</v>
          </cell>
        </row>
        <row r="20">
          <cell r="A20" t="str">
            <v>704 Религиозно дело</v>
          </cell>
          <cell r="B20">
            <v>704</v>
          </cell>
        </row>
        <row r="21">
          <cell r="A21" t="str">
            <v>801 Минно дело, горива и енергия</v>
          </cell>
          <cell r="B21">
            <v>801</v>
          </cell>
        </row>
        <row r="22">
          <cell r="A22" t="str">
            <v>802 Селско стопанство, горско стопанство, лов и риболов</v>
          </cell>
          <cell r="B22">
            <v>802</v>
          </cell>
        </row>
        <row r="23">
          <cell r="A23" t="str">
            <v>803 Транспорт и съобщения</v>
          </cell>
          <cell r="B23">
            <v>803</v>
          </cell>
        </row>
        <row r="24">
          <cell r="A24" t="str">
            <v>804 Промишленост и строителство</v>
          </cell>
          <cell r="B24">
            <v>804</v>
          </cell>
        </row>
        <row r="25">
          <cell r="A25" t="str">
            <v>805 Туризъм</v>
          </cell>
          <cell r="B25">
            <v>805</v>
          </cell>
        </row>
        <row r="26">
          <cell r="A26" t="str">
            <v>806 Други дейности по икономиката</v>
          </cell>
          <cell r="B26">
            <v>806</v>
          </cell>
        </row>
        <row r="27">
          <cell r="A27" t="str">
            <v>901 Разходи некласифицирани в другите функции</v>
          </cell>
          <cell r="B27">
            <v>901</v>
          </cell>
        </row>
      </sheetData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NOZA"/>
      <sheetName val="УКАЗАНИЯ"/>
      <sheetName val="list"/>
      <sheetName val="Groups"/>
      <sheetName val="INF"/>
      <sheetName val="Лист1"/>
    </sheetNames>
    <sheetDataSet>
      <sheetData sheetId="0"/>
      <sheetData sheetId="1"/>
      <sheetData sheetId="2">
        <row r="281">
          <cell r="A281" t="str">
            <v xml:space="preserve">ИЗБЕРЕТЕ ОПЕРАТИВНА ПРОГРАМА </v>
          </cell>
        </row>
        <row r="282">
          <cell r="A282" t="str">
            <v>ПЕРИОД 2014-2020</v>
          </cell>
        </row>
        <row r="283">
          <cell r="A283" t="str">
            <v>КФ - ОП "Транспорт и транспортна инфраструктура"</v>
          </cell>
          <cell r="B283" t="str">
            <v>98111</v>
          </cell>
        </row>
        <row r="284">
          <cell r="A284" t="str">
            <v>КФ - ОП "Околна среда"</v>
          </cell>
          <cell r="B284" t="str">
            <v>98112</v>
          </cell>
        </row>
        <row r="285">
          <cell r="A285" t="str">
            <v>ЕФРР - ОП "Транспорт и транспортна инфраструктура"</v>
          </cell>
          <cell r="B285" t="str">
            <v>98211</v>
          </cell>
        </row>
        <row r="286">
          <cell r="A286" t="str">
            <v>ЕФРР - ОП "Региони в растеж"</v>
          </cell>
          <cell r="B286" t="str">
            <v>98212</v>
          </cell>
        </row>
        <row r="287">
          <cell r="A287" t="str">
            <v>ЕФРР - ОП "Наука и образование за интелигентен растеж"</v>
          </cell>
          <cell r="B287" t="str">
            <v>98213</v>
          </cell>
        </row>
        <row r="288">
          <cell r="A288" t="str">
            <v>ЕФРР - ОП "Иновации и конкурентоспособност "</v>
          </cell>
          <cell r="B288" t="str">
            <v>98214</v>
          </cell>
        </row>
        <row r="289">
          <cell r="A289" t="str">
            <v>ЕФРР - ОП "Околна среда"</v>
          </cell>
          <cell r="B289" t="str">
            <v>98215</v>
          </cell>
        </row>
        <row r="290">
          <cell r="A290" t="str">
            <v>ЕФРР - ОП "Инициатива за малки и средни предприятия"</v>
          </cell>
          <cell r="B290" t="str">
            <v>98224</v>
          </cell>
        </row>
        <row r="291">
          <cell r="A291" t="str">
            <v>ЕСФ - ОП "Развитие на човешките ресурси"</v>
          </cell>
          <cell r="B291" t="str">
            <v>98311</v>
          </cell>
        </row>
        <row r="292">
          <cell r="A292" t="str">
            <v>ЕСФ - ОП "Добро управление"</v>
          </cell>
          <cell r="B292" t="str">
            <v>98312</v>
          </cell>
        </row>
        <row r="293">
          <cell r="A293" t="str">
            <v>ЕСФ - ОП "Наука и образование за интелигентен растеж"</v>
          </cell>
          <cell r="B293" t="str">
            <v>98313</v>
          </cell>
        </row>
        <row r="294">
          <cell r="A294" t="str">
            <v xml:space="preserve">ОП "Фонд за европейско подпомагане на най-нуждаещите се лица" </v>
          </cell>
          <cell r="B294">
            <v>98315</v>
          </cell>
        </row>
        <row r="295">
          <cell r="A295" t="str">
            <v>ПЕРИОД 2007-2013</v>
          </cell>
        </row>
        <row r="296">
          <cell r="A296" t="str">
            <v>КФ - ОП "ТРАНСПОРТ"</v>
          </cell>
          <cell r="B296" t="str">
            <v>98101</v>
          </cell>
        </row>
        <row r="297">
          <cell r="A297" t="str">
            <v>КФ - ОП "ОКОЛНА СРЕДА"</v>
          </cell>
          <cell r="B297" t="str">
            <v>98102</v>
          </cell>
        </row>
        <row r="298">
          <cell r="A298" t="str">
            <v>ЕФРР - ОП "ТРАНСПОРТ"</v>
          </cell>
          <cell r="B298" t="str">
            <v>98201</v>
          </cell>
        </row>
        <row r="299">
          <cell r="A299" t="str">
            <v>ЕФРР - ОП "РЕГИОНАЛНО РАЗВИТИЕ"</v>
          </cell>
          <cell r="B299" t="str">
            <v>98202</v>
          </cell>
        </row>
        <row r="300">
          <cell r="A300" t="str">
            <v>ЕФРР - ОП "КОНКУРЕНТНОСПОСОБНОСТ"</v>
          </cell>
          <cell r="B300" t="str">
            <v>98204</v>
          </cell>
        </row>
        <row r="301">
          <cell r="A301" t="str">
            <v>ЕФРР - ОП "ОКОЛНА СРЕДА"</v>
          </cell>
          <cell r="B301" t="str">
            <v>98205</v>
          </cell>
        </row>
        <row r="302">
          <cell r="A302" t="str">
            <v>ЕФРР - ОП "ТЕХНИЧЕСКА ПОМОЩ"</v>
          </cell>
          <cell r="B302" t="str">
            <v>98210</v>
          </cell>
        </row>
        <row r="303">
          <cell r="A303" t="str">
            <v>ЕСФ - ОП "ЧОВЕШКИ РЕСУРСИ"</v>
          </cell>
          <cell r="B303" t="str">
            <v>98301</v>
          </cell>
        </row>
        <row r="304">
          <cell r="A304" t="str">
            <v>ЕСФ - ОП "АДМИНИСТРАТИВЕН КАПАЦИТЕТ"</v>
          </cell>
          <cell r="B304" t="str">
            <v>98302</v>
          </cell>
        </row>
        <row r="421">
          <cell r="A421" t="str">
            <v>5101</v>
          </cell>
          <cell r="B421" t="str">
            <v>Банско</v>
          </cell>
        </row>
        <row r="422">
          <cell r="A422" t="str">
            <v>5102</v>
          </cell>
          <cell r="B422" t="str">
            <v>Белица</v>
          </cell>
        </row>
        <row r="423">
          <cell r="A423" t="str">
            <v>5103</v>
          </cell>
          <cell r="B423" t="str">
            <v>Благоевград</v>
          </cell>
        </row>
        <row r="424">
          <cell r="A424" t="str">
            <v>5104</v>
          </cell>
          <cell r="B424" t="str">
            <v>Гоце Делчев</v>
          </cell>
        </row>
        <row r="425">
          <cell r="A425" t="str">
            <v>5105</v>
          </cell>
          <cell r="B425" t="str">
            <v>Гърмен</v>
          </cell>
        </row>
        <row r="426">
          <cell r="A426" t="str">
            <v>5106</v>
          </cell>
          <cell r="B426" t="str">
            <v>Кресна</v>
          </cell>
        </row>
        <row r="427">
          <cell r="A427" t="str">
            <v>5107</v>
          </cell>
          <cell r="B427" t="str">
            <v>Петрич</v>
          </cell>
        </row>
        <row r="428">
          <cell r="A428" t="str">
            <v>5108</v>
          </cell>
          <cell r="B428" t="str">
            <v>Разлог</v>
          </cell>
        </row>
        <row r="429">
          <cell r="A429" t="str">
            <v>5109</v>
          </cell>
          <cell r="B429" t="str">
            <v>Сандански</v>
          </cell>
        </row>
        <row r="430">
          <cell r="A430" t="str">
            <v>5110</v>
          </cell>
          <cell r="B430" t="str">
            <v>Сатовча</v>
          </cell>
        </row>
        <row r="431">
          <cell r="A431" t="str">
            <v>5111</v>
          </cell>
          <cell r="B431" t="str">
            <v>Симитли</v>
          </cell>
        </row>
        <row r="432">
          <cell r="A432" t="str">
            <v>5112</v>
          </cell>
          <cell r="B432" t="str">
            <v>Струмяни</v>
          </cell>
        </row>
        <row r="433">
          <cell r="A433" t="str">
            <v>5113</v>
          </cell>
          <cell r="B433" t="str">
            <v>Хаджидимово</v>
          </cell>
        </row>
        <row r="434">
          <cell r="A434" t="str">
            <v>5114</v>
          </cell>
          <cell r="B434" t="str">
            <v>Якоруда</v>
          </cell>
        </row>
        <row r="435">
          <cell r="A435" t="str">
            <v>5201</v>
          </cell>
          <cell r="B435" t="str">
            <v>Айтос</v>
          </cell>
        </row>
        <row r="436">
          <cell r="A436" t="str">
            <v>5202</v>
          </cell>
          <cell r="B436" t="str">
            <v xml:space="preserve">Бургас </v>
          </cell>
        </row>
        <row r="437">
          <cell r="A437" t="str">
            <v>5203</v>
          </cell>
          <cell r="B437" t="str">
            <v>Камено</v>
          </cell>
        </row>
        <row r="438">
          <cell r="A438" t="str">
            <v>5204</v>
          </cell>
          <cell r="B438" t="str">
            <v>Карнобат</v>
          </cell>
        </row>
        <row r="439">
          <cell r="A439" t="str">
            <v>5205</v>
          </cell>
          <cell r="B439" t="str">
            <v>Малко Търново</v>
          </cell>
        </row>
        <row r="440">
          <cell r="A440" t="str">
            <v>5206</v>
          </cell>
          <cell r="B440" t="str">
            <v>Несебър</v>
          </cell>
        </row>
        <row r="441">
          <cell r="A441" t="str">
            <v>5207</v>
          </cell>
          <cell r="B441" t="str">
            <v>Поморие</v>
          </cell>
        </row>
        <row r="442">
          <cell r="A442" t="str">
            <v>5208</v>
          </cell>
          <cell r="B442" t="str">
            <v>Приморско</v>
          </cell>
        </row>
        <row r="443">
          <cell r="A443" t="str">
            <v>5209</v>
          </cell>
          <cell r="B443" t="str">
            <v>Руен</v>
          </cell>
        </row>
        <row r="444">
          <cell r="A444" t="str">
            <v>5210</v>
          </cell>
          <cell r="B444" t="str">
            <v>Созопол</v>
          </cell>
        </row>
        <row r="445">
          <cell r="A445" t="str">
            <v>5211</v>
          </cell>
          <cell r="B445" t="str">
            <v>Средец</v>
          </cell>
        </row>
        <row r="446">
          <cell r="A446" t="str">
            <v>5212</v>
          </cell>
          <cell r="B446" t="str">
            <v>Сунгурларе</v>
          </cell>
        </row>
        <row r="447">
          <cell r="A447" t="str">
            <v>5213</v>
          </cell>
          <cell r="B447" t="str">
            <v>Царево</v>
          </cell>
        </row>
        <row r="448">
          <cell r="A448" t="str">
            <v>5301</v>
          </cell>
          <cell r="B448" t="str">
            <v>Аврен</v>
          </cell>
        </row>
        <row r="449">
          <cell r="A449" t="str">
            <v>5302</v>
          </cell>
          <cell r="B449" t="str">
            <v>Аксаково</v>
          </cell>
        </row>
        <row r="450">
          <cell r="A450" t="str">
            <v>5303</v>
          </cell>
          <cell r="B450" t="str">
            <v>Белослав</v>
          </cell>
        </row>
        <row r="451">
          <cell r="A451" t="str">
            <v>5304</v>
          </cell>
          <cell r="B451" t="str">
            <v>Бяла</v>
          </cell>
        </row>
        <row r="452">
          <cell r="A452" t="str">
            <v>5305</v>
          </cell>
          <cell r="B452" t="str">
            <v>Варна</v>
          </cell>
        </row>
        <row r="453">
          <cell r="A453" t="str">
            <v>5306</v>
          </cell>
          <cell r="B453" t="str">
            <v>Ветрино</v>
          </cell>
        </row>
        <row r="454">
          <cell r="A454" t="str">
            <v>5307</v>
          </cell>
          <cell r="B454" t="str">
            <v>Вълчидол</v>
          </cell>
        </row>
        <row r="455">
          <cell r="A455" t="str">
            <v>5308</v>
          </cell>
          <cell r="B455" t="str">
            <v>Девня</v>
          </cell>
        </row>
        <row r="456">
          <cell r="A456" t="str">
            <v>5309</v>
          </cell>
          <cell r="B456" t="str">
            <v>Долни Чифлик</v>
          </cell>
        </row>
        <row r="457">
          <cell r="A457" t="str">
            <v>5310</v>
          </cell>
          <cell r="B457" t="str">
            <v>Дългопол</v>
          </cell>
        </row>
        <row r="458">
          <cell r="A458" t="str">
            <v>5311</v>
          </cell>
          <cell r="B458" t="str">
            <v>Провадия</v>
          </cell>
        </row>
        <row r="459">
          <cell r="A459" t="str">
            <v>5312</v>
          </cell>
          <cell r="B459" t="str">
            <v>Суворово</v>
          </cell>
        </row>
        <row r="460">
          <cell r="A460" t="str">
            <v>5401</v>
          </cell>
          <cell r="B460" t="str">
            <v>Велико Търново</v>
          </cell>
        </row>
        <row r="461">
          <cell r="A461" t="str">
            <v>5402</v>
          </cell>
          <cell r="B461" t="str">
            <v>Горна Оряховица</v>
          </cell>
        </row>
        <row r="462">
          <cell r="A462" t="str">
            <v>5403</v>
          </cell>
          <cell r="B462" t="str">
            <v>Елена</v>
          </cell>
        </row>
        <row r="463">
          <cell r="A463" t="str">
            <v>5404</v>
          </cell>
          <cell r="B463" t="str">
            <v>Златарица</v>
          </cell>
        </row>
        <row r="464">
          <cell r="A464" t="str">
            <v>5405</v>
          </cell>
          <cell r="B464" t="str">
            <v>Лясковец</v>
          </cell>
        </row>
        <row r="465">
          <cell r="A465" t="str">
            <v>5406</v>
          </cell>
          <cell r="B465" t="str">
            <v>Павликени</v>
          </cell>
        </row>
        <row r="466">
          <cell r="A466" t="str">
            <v>5407</v>
          </cell>
          <cell r="B466" t="str">
            <v>Полски Тръмбеш</v>
          </cell>
        </row>
        <row r="467">
          <cell r="A467" t="str">
            <v>5408</v>
          </cell>
          <cell r="B467" t="str">
            <v>Свищов</v>
          </cell>
        </row>
        <row r="468">
          <cell r="A468" t="str">
            <v>5409</v>
          </cell>
          <cell r="B468" t="str">
            <v>Стражица</v>
          </cell>
        </row>
        <row r="469">
          <cell r="A469" t="str">
            <v>5410</v>
          </cell>
          <cell r="B469" t="str">
            <v>Сухиндол</v>
          </cell>
        </row>
        <row r="470">
          <cell r="A470" t="str">
            <v>5501</v>
          </cell>
          <cell r="B470" t="str">
            <v>Белоградчик</v>
          </cell>
        </row>
        <row r="471">
          <cell r="A471" t="str">
            <v>5502</v>
          </cell>
          <cell r="B471" t="str">
            <v>Бойница</v>
          </cell>
        </row>
        <row r="472">
          <cell r="A472" t="str">
            <v>5503</v>
          </cell>
          <cell r="B472" t="str">
            <v>Брегово</v>
          </cell>
        </row>
        <row r="473">
          <cell r="A473" t="str">
            <v>5504</v>
          </cell>
          <cell r="B473" t="str">
            <v>Видин</v>
          </cell>
        </row>
        <row r="474">
          <cell r="A474" t="str">
            <v>5505</v>
          </cell>
          <cell r="B474" t="str">
            <v>Грамада</v>
          </cell>
        </row>
        <row r="475">
          <cell r="A475" t="str">
            <v>5506</v>
          </cell>
          <cell r="B475" t="str">
            <v>Димово</v>
          </cell>
        </row>
        <row r="476">
          <cell r="A476" t="str">
            <v>5507</v>
          </cell>
          <cell r="B476" t="str">
            <v>Кула</v>
          </cell>
        </row>
        <row r="477">
          <cell r="A477" t="str">
            <v>5508</v>
          </cell>
          <cell r="B477" t="str">
            <v>Макреш</v>
          </cell>
        </row>
        <row r="478">
          <cell r="A478" t="str">
            <v>5509</v>
          </cell>
          <cell r="B478" t="str">
            <v>Ново село</v>
          </cell>
        </row>
        <row r="479">
          <cell r="A479" t="str">
            <v>5510</v>
          </cell>
          <cell r="B479" t="str">
            <v>Ружинци</v>
          </cell>
        </row>
        <row r="480">
          <cell r="A480" t="str">
            <v>5511</v>
          </cell>
          <cell r="B480" t="str">
            <v>Чупрене</v>
          </cell>
        </row>
        <row r="481">
          <cell r="A481" t="str">
            <v>5601</v>
          </cell>
          <cell r="B481" t="str">
            <v>Борован</v>
          </cell>
        </row>
        <row r="482">
          <cell r="A482" t="str">
            <v>5602</v>
          </cell>
          <cell r="B482" t="str">
            <v>Бяла Слатина</v>
          </cell>
        </row>
        <row r="483">
          <cell r="A483" t="str">
            <v>5603</v>
          </cell>
          <cell r="B483" t="str">
            <v>Враца</v>
          </cell>
        </row>
        <row r="484">
          <cell r="A484" t="str">
            <v>5605</v>
          </cell>
          <cell r="B484" t="str">
            <v>Козлодуй</v>
          </cell>
        </row>
        <row r="485">
          <cell r="A485" t="str">
            <v>5606</v>
          </cell>
          <cell r="B485" t="str">
            <v>Криводол</v>
          </cell>
        </row>
        <row r="486">
          <cell r="A486" t="str">
            <v>5607</v>
          </cell>
          <cell r="B486" t="str">
            <v>Мездра</v>
          </cell>
        </row>
        <row r="487">
          <cell r="A487" t="str">
            <v>5608</v>
          </cell>
          <cell r="B487" t="str">
            <v>Мизия</v>
          </cell>
        </row>
        <row r="488">
          <cell r="A488" t="str">
            <v>5609</v>
          </cell>
          <cell r="B488" t="str">
            <v>Оряхово</v>
          </cell>
        </row>
        <row r="489">
          <cell r="A489" t="str">
            <v>5610</v>
          </cell>
          <cell r="B489" t="str">
            <v>Роман</v>
          </cell>
        </row>
        <row r="490">
          <cell r="A490" t="str">
            <v>5611</v>
          </cell>
          <cell r="B490" t="str">
            <v>Хайредин</v>
          </cell>
        </row>
        <row r="491">
          <cell r="A491" t="str">
            <v>5701</v>
          </cell>
          <cell r="B491" t="str">
            <v>Габрово</v>
          </cell>
        </row>
        <row r="492">
          <cell r="A492" t="str">
            <v>5702</v>
          </cell>
          <cell r="B492" t="str">
            <v>Дряново</v>
          </cell>
        </row>
        <row r="493">
          <cell r="A493" t="str">
            <v>5703</v>
          </cell>
          <cell r="B493" t="str">
            <v>Севлиево</v>
          </cell>
        </row>
        <row r="494">
          <cell r="A494" t="str">
            <v>5704</v>
          </cell>
          <cell r="B494" t="str">
            <v>Трявна</v>
          </cell>
        </row>
        <row r="495">
          <cell r="A495" t="str">
            <v>5801</v>
          </cell>
          <cell r="B495" t="str">
            <v>Балчик</v>
          </cell>
        </row>
        <row r="496">
          <cell r="A496" t="str">
            <v>5802</v>
          </cell>
          <cell r="B496" t="str">
            <v>Генерал Тошево</v>
          </cell>
        </row>
        <row r="497">
          <cell r="A497" t="str">
            <v>5803</v>
          </cell>
          <cell r="B497" t="str">
            <v>Добрич</v>
          </cell>
        </row>
        <row r="498">
          <cell r="A498" t="str">
            <v>5804</v>
          </cell>
          <cell r="B498" t="str">
            <v>Добричка</v>
          </cell>
        </row>
        <row r="499">
          <cell r="A499" t="str">
            <v>5805</v>
          </cell>
          <cell r="B499" t="str">
            <v>Каварна</v>
          </cell>
        </row>
        <row r="500">
          <cell r="A500" t="str">
            <v>5806</v>
          </cell>
          <cell r="B500" t="str">
            <v>Крушари</v>
          </cell>
        </row>
        <row r="501">
          <cell r="A501" t="str">
            <v>5807</v>
          </cell>
          <cell r="B501" t="str">
            <v>Тервел</v>
          </cell>
        </row>
        <row r="502">
          <cell r="A502" t="str">
            <v>5808</v>
          </cell>
          <cell r="B502" t="str">
            <v>Шабла</v>
          </cell>
        </row>
        <row r="503">
          <cell r="A503" t="str">
            <v>5901</v>
          </cell>
          <cell r="B503" t="str">
            <v>Ардино</v>
          </cell>
        </row>
        <row r="504">
          <cell r="A504" t="str">
            <v>5902</v>
          </cell>
          <cell r="B504" t="str">
            <v>Джебел</v>
          </cell>
        </row>
        <row r="505">
          <cell r="A505" t="str">
            <v>5903</v>
          </cell>
          <cell r="B505" t="str">
            <v>Кирково</v>
          </cell>
        </row>
        <row r="506">
          <cell r="A506" t="str">
            <v>5904</v>
          </cell>
          <cell r="B506" t="str">
            <v>Крумовград</v>
          </cell>
        </row>
        <row r="507">
          <cell r="A507" t="str">
            <v>5905</v>
          </cell>
          <cell r="B507" t="str">
            <v>Кърджали</v>
          </cell>
        </row>
        <row r="508">
          <cell r="A508" t="str">
            <v>5906</v>
          </cell>
          <cell r="B508" t="str">
            <v>Момчилград</v>
          </cell>
        </row>
        <row r="509">
          <cell r="A509" t="str">
            <v>5907</v>
          </cell>
          <cell r="B509" t="str">
            <v>Черноочене</v>
          </cell>
        </row>
        <row r="510">
          <cell r="A510" t="str">
            <v>6001</v>
          </cell>
          <cell r="B510" t="str">
            <v>Бобовдол</v>
          </cell>
        </row>
        <row r="511">
          <cell r="A511" t="str">
            <v>6002</v>
          </cell>
          <cell r="B511" t="str">
            <v>Бобошево</v>
          </cell>
        </row>
        <row r="512">
          <cell r="A512" t="str">
            <v>6003</v>
          </cell>
          <cell r="B512" t="str">
            <v>Дупница</v>
          </cell>
        </row>
        <row r="513">
          <cell r="A513" t="str">
            <v>6004</v>
          </cell>
          <cell r="B513" t="str">
            <v>Кочериново</v>
          </cell>
        </row>
        <row r="514">
          <cell r="A514" t="str">
            <v>6005</v>
          </cell>
          <cell r="B514" t="str">
            <v>Кюстендил</v>
          </cell>
        </row>
        <row r="515">
          <cell r="A515" t="str">
            <v>6006</v>
          </cell>
          <cell r="B515" t="str">
            <v>Невестино</v>
          </cell>
        </row>
        <row r="516">
          <cell r="A516" t="str">
            <v>6007</v>
          </cell>
          <cell r="B516" t="str">
            <v>Рила</v>
          </cell>
        </row>
        <row r="517">
          <cell r="A517" t="str">
            <v>6008</v>
          </cell>
          <cell r="B517" t="str">
            <v>Сапарева баня</v>
          </cell>
        </row>
        <row r="518">
          <cell r="A518" t="str">
            <v>6009</v>
          </cell>
          <cell r="B518" t="str">
            <v>Трекляно</v>
          </cell>
        </row>
        <row r="519">
          <cell r="A519" t="str">
            <v>6101</v>
          </cell>
          <cell r="B519" t="str">
            <v>Априлци</v>
          </cell>
        </row>
        <row r="520">
          <cell r="A520" t="str">
            <v>6102</v>
          </cell>
          <cell r="B520" t="str">
            <v>Летница</v>
          </cell>
        </row>
        <row r="521">
          <cell r="A521" t="str">
            <v>6103</v>
          </cell>
          <cell r="B521" t="str">
            <v>Ловеч</v>
          </cell>
        </row>
        <row r="522">
          <cell r="A522" t="str">
            <v>6104</v>
          </cell>
          <cell r="B522" t="str">
            <v>Луковит</v>
          </cell>
        </row>
        <row r="523">
          <cell r="A523" t="str">
            <v>6105</v>
          </cell>
          <cell r="B523" t="str">
            <v>Тетевен</v>
          </cell>
        </row>
        <row r="524">
          <cell r="A524" t="str">
            <v>6106</v>
          </cell>
          <cell r="B524" t="str">
            <v>Троян</v>
          </cell>
        </row>
        <row r="525">
          <cell r="A525" t="str">
            <v>6107</v>
          </cell>
          <cell r="B525" t="str">
            <v>Угърчин</v>
          </cell>
        </row>
        <row r="526">
          <cell r="A526" t="str">
            <v>6108</v>
          </cell>
          <cell r="B526" t="str">
            <v>Ябланица</v>
          </cell>
        </row>
        <row r="527">
          <cell r="A527" t="str">
            <v>6201</v>
          </cell>
          <cell r="B527" t="str">
            <v>Берковица</v>
          </cell>
        </row>
        <row r="528">
          <cell r="A528" t="str">
            <v>6202</v>
          </cell>
          <cell r="B528" t="str">
            <v>Бойчиновци</v>
          </cell>
        </row>
        <row r="529">
          <cell r="A529" t="str">
            <v>6203</v>
          </cell>
          <cell r="B529" t="str">
            <v>Брусарци</v>
          </cell>
        </row>
        <row r="530">
          <cell r="A530" t="str">
            <v>6204</v>
          </cell>
          <cell r="B530" t="str">
            <v>Вълчедръм</v>
          </cell>
        </row>
        <row r="531">
          <cell r="A531" t="str">
            <v>6205</v>
          </cell>
          <cell r="B531" t="str">
            <v>Вършец</v>
          </cell>
        </row>
        <row r="532">
          <cell r="A532" t="str">
            <v>6206</v>
          </cell>
          <cell r="B532" t="str">
            <v>Георги Дамяново</v>
          </cell>
        </row>
        <row r="533">
          <cell r="A533" t="str">
            <v>6207</v>
          </cell>
          <cell r="B533" t="str">
            <v>Лом</v>
          </cell>
        </row>
        <row r="534">
          <cell r="A534" t="str">
            <v>6208</v>
          </cell>
          <cell r="B534" t="str">
            <v>Медковец</v>
          </cell>
        </row>
        <row r="535">
          <cell r="A535" t="str">
            <v>6209</v>
          </cell>
          <cell r="B535" t="str">
            <v>Монтана</v>
          </cell>
        </row>
        <row r="536">
          <cell r="A536" t="str">
            <v>6210</v>
          </cell>
          <cell r="B536" t="str">
            <v>Чипровци</v>
          </cell>
        </row>
        <row r="537">
          <cell r="A537" t="str">
            <v>6211</v>
          </cell>
          <cell r="B537" t="str">
            <v>Якимово</v>
          </cell>
        </row>
        <row r="538">
          <cell r="A538" t="str">
            <v>6301</v>
          </cell>
          <cell r="B538" t="str">
            <v>Батак</v>
          </cell>
        </row>
        <row r="539">
          <cell r="A539" t="str">
            <v>6302</v>
          </cell>
          <cell r="B539" t="str">
            <v>Белово</v>
          </cell>
        </row>
        <row r="540">
          <cell r="A540" t="str">
            <v>6303</v>
          </cell>
          <cell r="B540" t="str">
            <v>Брацигово</v>
          </cell>
        </row>
        <row r="541">
          <cell r="A541" t="str">
            <v>6304</v>
          </cell>
          <cell r="B541" t="str">
            <v>Велинград</v>
          </cell>
        </row>
        <row r="542">
          <cell r="A542" t="str">
            <v>6305</v>
          </cell>
          <cell r="B542" t="str">
            <v>Лесичово</v>
          </cell>
        </row>
        <row r="543">
          <cell r="A543" t="str">
            <v>6306</v>
          </cell>
          <cell r="B543" t="str">
            <v>Пазарджик</v>
          </cell>
        </row>
        <row r="544">
          <cell r="A544" t="str">
            <v>6307</v>
          </cell>
          <cell r="B544" t="str">
            <v>Панагюрище</v>
          </cell>
        </row>
        <row r="545">
          <cell r="A545" t="str">
            <v>6308</v>
          </cell>
          <cell r="B545" t="str">
            <v>Пещера</v>
          </cell>
        </row>
        <row r="546">
          <cell r="A546" t="str">
            <v>6309</v>
          </cell>
          <cell r="B546" t="str">
            <v>Ракитово</v>
          </cell>
        </row>
        <row r="547">
          <cell r="A547" t="str">
            <v>6310</v>
          </cell>
          <cell r="B547" t="str">
            <v>Септември</v>
          </cell>
        </row>
        <row r="548">
          <cell r="A548" t="str">
            <v>6311</v>
          </cell>
          <cell r="B548" t="str">
            <v>Стрелча</v>
          </cell>
        </row>
        <row r="549">
          <cell r="A549" t="str">
            <v>6312</v>
          </cell>
          <cell r="B549" t="str">
            <v>Сърница</v>
          </cell>
        </row>
        <row r="550">
          <cell r="A550" t="str">
            <v>6401</v>
          </cell>
          <cell r="B550" t="str">
            <v>Брезник</v>
          </cell>
        </row>
        <row r="551">
          <cell r="A551" t="str">
            <v>6402</v>
          </cell>
          <cell r="B551" t="str">
            <v>Земен</v>
          </cell>
        </row>
        <row r="552">
          <cell r="A552" t="str">
            <v>6403</v>
          </cell>
          <cell r="B552" t="str">
            <v>Ковачевци</v>
          </cell>
        </row>
        <row r="553">
          <cell r="A553" t="str">
            <v>6404</v>
          </cell>
          <cell r="B553" t="str">
            <v>Перник</v>
          </cell>
        </row>
        <row r="554">
          <cell r="A554" t="str">
            <v>6405</v>
          </cell>
          <cell r="B554" t="str">
            <v>Радомир</v>
          </cell>
        </row>
        <row r="555">
          <cell r="A555" t="str">
            <v>6406</v>
          </cell>
          <cell r="B555" t="str">
            <v>Трън</v>
          </cell>
        </row>
        <row r="556">
          <cell r="A556" t="str">
            <v>6501</v>
          </cell>
          <cell r="B556" t="str">
            <v>Белене</v>
          </cell>
        </row>
        <row r="557">
          <cell r="A557" t="str">
            <v>6502</v>
          </cell>
          <cell r="B557" t="str">
            <v>Гулянци</v>
          </cell>
        </row>
        <row r="558">
          <cell r="A558" t="str">
            <v>6503</v>
          </cell>
          <cell r="B558" t="str">
            <v>Долна Митрополия</v>
          </cell>
        </row>
        <row r="559">
          <cell r="A559" t="str">
            <v>6504</v>
          </cell>
          <cell r="B559" t="str">
            <v>Долни Дъбник</v>
          </cell>
        </row>
        <row r="560">
          <cell r="A560" t="str">
            <v>6505</v>
          </cell>
          <cell r="B560" t="str">
            <v>Искър</v>
          </cell>
        </row>
        <row r="561">
          <cell r="A561" t="str">
            <v>6506</v>
          </cell>
          <cell r="B561" t="str">
            <v>Левски</v>
          </cell>
        </row>
        <row r="562">
          <cell r="A562" t="str">
            <v>6507</v>
          </cell>
          <cell r="B562" t="str">
            <v>Никопол</v>
          </cell>
        </row>
        <row r="563">
          <cell r="A563" t="str">
            <v>6508</v>
          </cell>
          <cell r="B563" t="str">
            <v>Плевен</v>
          </cell>
        </row>
        <row r="564">
          <cell r="A564" t="str">
            <v>6509</v>
          </cell>
          <cell r="B564" t="str">
            <v>Пордим</v>
          </cell>
        </row>
        <row r="565">
          <cell r="A565" t="str">
            <v>6510</v>
          </cell>
          <cell r="B565" t="str">
            <v>Червен бряг</v>
          </cell>
        </row>
        <row r="566">
          <cell r="A566" t="str">
            <v>6511</v>
          </cell>
          <cell r="B566" t="str">
            <v>Кнежа</v>
          </cell>
        </row>
        <row r="567">
          <cell r="A567" t="str">
            <v>6601</v>
          </cell>
          <cell r="B567" t="str">
            <v>Асеновград</v>
          </cell>
        </row>
        <row r="568">
          <cell r="A568" t="str">
            <v>6602</v>
          </cell>
          <cell r="B568" t="str">
            <v>Брезово</v>
          </cell>
        </row>
        <row r="569">
          <cell r="A569" t="str">
            <v>6603</v>
          </cell>
          <cell r="B569" t="str">
            <v>Калояново</v>
          </cell>
        </row>
        <row r="570">
          <cell r="A570" t="str">
            <v>6604</v>
          </cell>
          <cell r="B570" t="str">
            <v>Карлово</v>
          </cell>
        </row>
        <row r="571">
          <cell r="A571" t="str">
            <v>6605</v>
          </cell>
          <cell r="B571" t="str">
            <v>Кричим</v>
          </cell>
        </row>
        <row r="572">
          <cell r="A572" t="str">
            <v>6606</v>
          </cell>
          <cell r="B572" t="str">
            <v>Лъки</v>
          </cell>
        </row>
        <row r="573">
          <cell r="A573" t="str">
            <v>6607</v>
          </cell>
          <cell r="B573" t="str">
            <v>Марица</v>
          </cell>
        </row>
        <row r="574">
          <cell r="A574" t="str">
            <v>6608</v>
          </cell>
          <cell r="B574" t="str">
            <v>Перущица</v>
          </cell>
        </row>
        <row r="575">
          <cell r="A575" t="str">
            <v>6609</v>
          </cell>
          <cell r="B575" t="str">
            <v>Пловдив</v>
          </cell>
        </row>
        <row r="576">
          <cell r="A576" t="str">
            <v>6610</v>
          </cell>
          <cell r="B576" t="str">
            <v>Първомай</v>
          </cell>
        </row>
        <row r="577">
          <cell r="A577" t="str">
            <v>6611</v>
          </cell>
          <cell r="B577" t="str">
            <v>Раковски</v>
          </cell>
        </row>
        <row r="578">
          <cell r="A578" t="str">
            <v>6612</v>
          </cell>
          <cell r="B578" t="str">
            <v>Родопи</v>
          </cell>
        </row>
        <row r="579">
          <cell r="A579" t="str">
            <v>6613</v>
          </cell>
          <cell r="B579" t="str">
            <v>Садово</v>
          </cell>
        </row>
        <row r="580">
          <cell r="A580" t="str">
            <v>6614</v>
          </cell>
          <cell r="B580" t="str">
            <v>Стамболийски</v>
          </cell>
        </row>
        <row r="581">
          <cell r="A581" t="str">
            <v>6615</v>
          </cell>
          <cell r="B581" t="str">
            <v>Съединение</v>
          </cell>
        </row>
        <row r="582">
          <cell r="A582" t="str">
            <v>6616</v>
          </cell>
          <cell r="B582" t="str">
            <v>Хисаря</v>
          </cell>
        </row>
        <row r="583">
          <cell r="A583" t="str">
            <v>6617</v>
          </cell>
          <cell r="B583" t="str">
            <v>Куклен</v>
          </cell>
        </row>
        <row r="584">
          <cell r="A584" t="str">
            <v>6618</v>
          </cell>
          <cell r="B584" t="str">
            <v>Сопот</v>
          </cell>
        </row>
        <row r="585">
          <cell r="A585" t="str">
            <v>6701</v>
          </cell>
          <cell r="B585" t="str">
            <v>Завет</v>
          </cell>
        </row>
        <row r="586">
          <cell r="A586" t="str">
            <v>6702</v>
          </cell>
          <cell r="B586" t="str">
            <v>Исперих</v>
          </cell>
        </row>
        <row r="587">
          <cell r="A587" t="str">
            <v>6703</v>
          </cell>
          <cell r="B587" t="str">
            <v>Кубрат</v>
          </cell>
        </row>
        <row r="588">
          <cell r="A588" t="str">
            <v>6704</v>
          </cell>
          <cell r="B588" t="str">
            <v>Лозница</v>
          </cell>
        </row>
        <row r="589">
          <cell r="A589" t="str">
            <v>6705</v>
          </cell>
          <cell r="B589" t="str">
            <v>Разград</v>
          </cell>
        </row>
        <row r="590">
          <cell r="A590" t="str">
            <v>6706</v>
          </cell>
          <cell r="B590" t="str">
            <v>Самуил</v>
          </cell>
        </row>
        <row r="591">
          <cell r="A591" t="str">
            <v>6707</v>
          </cell>
          <cell r="B591" t="str">
            <v>Цар Калоян</v>
          </cell>
        </row>
        <row r="592">
          <cell r="A592" t="str">
            <v>6801</v>
          </cell>
          <cell r="B592" t="str">
            <v>Борово</v>
          </cell>
        </row>
        <row r="593">
          <cell r="A593" t="str">
            <v>6802</v>
          </cell>
          <cell r="B593" t="str">
            <v>Бяла</v>
          </cell>
        </row>
        <row r="594">
          <cell r="A594" t="str">
            <v>6803</v>
          </cell>
          <cell r="B594" t="str">
            <v>Ветово</v>
          </cell>
        </row>
        <row r="595">
          <cell r="A595" t="str">
            <v>6804</v>
          </cell>
          <cell r="B595" t="str">
            <v>Две могили</v>
          </cell>
        </row>
        <row r="596">
          <cell r="A596" t="str">
            <v>6805</v>
          </cell>
          <cell r="B596" t="str">
            <v>Иваново</v>
          </cell>
        </row>
        <row r="597">
          <cell r="A597" t="str">
            <v>6806</v>
          </cell>
          <cell r="B597" t="str">
            <v>Русе</v>
          </cell>
        </row>
        <row r="598">
          <cell r="A598" t="str">
            <v>6807</v>
          </cell>
          <cell r="B598" t="str">
            <v>Сливо поле</v>
          </cell>
        </row>
        <row r="599">
          <cell r="A599" t="str">
            <v>6808</v>
          </cell>
          <cell r="B599" t="str">
            <v>Ценово</v>
          </cell>
        </row>
        <row r="600">
          <cell r="A600" t="str">
            <v>6901</v>
          </cell>
          <cell r="B600" t="str">
            <v>Алфатар</v>
          </cell>
        </row>
        <row r="601">
          <cell r="A601" t="str">
            <v>6902</v>
          </cell>
          <cell r="B601" t="str">
            <v>Главиница</v>
          </cell>
        </row>
        <row r="602">
          <cell r="A602" t="str">
            <v>6903</v>
          </cell>
          <cell r="B602" t="str">
            <v>Дулово</v>
          </cell>
        </row>
        <row r="603">
          <cell r="A603" t="str">
            <v>6904</v>
          </cell>
          <cell r="B603" t="str">
            <v>Кайнарджа</v>
          </cell>
        </row>
        <row r="604">
          <cell r="A604" t="str">
            <v>6905</v>
          </cell>
          <cell r="B604" t="str">
            <v>Силистра</v>
          </cell>
        </row>
        <row r="605">
          <cell r="A605" t="str">
            <v>6906</v>
          </cell>
          <cell r="B605" t="str">
            <v>Ситово</v>
          </cell>
        </row>
        <row r="606">
          <cell r="A606" t="str">
            <v>6907</v>
          </cell>
          <cell r="B606" t="str">
            <v>Тутракан</v>
          </cell>
        </row>
        <row r="607">
          <cell r="A607" t="str">
            <v>7001</v>
          </cell>
          <cell r="B607" t="str">
            <v>Котел</v>
          </cell>
        </row>
        <row r="608">
          <cell r="A608" t="str">
            <v>7002</v>
          </cell>
          <cell r="B608" t="str">
            <v>Нова Загора</v>
          </cell>
        </row>
        <row r="609">
          <cell r="A609" t="str">
            <v>7003</v>
          </cell>
          <cell r="B609" t="str">
            <v>Сливен</v>
          </cell>
        </row>
        <row r="610">
          <cell r="A610" t="str">
            <v>7004</v>
          </cell>
          <cell r="B610" t="str">
            <v>Твърдица</v>
          </cell>
        </row>
        <row r="611">
          <cell r="A611" t="str">
            <v>7101</v>
          </cell>
          <cell r="B611" t="str">
            <v>Баните</v>
          </cell>
        </row>
        <row r="612">
          <cell r="A612" t="str">
            <v>7102</v>
          </cell>
          <cell r="B612" t="str">
            <v>Борино</v>
          </cell>
        </row>
        <row r="613">
          <cell r="A613" t="str">
            <v>7103</v>
          </cell>
          <cell r="B613" t="str">
            <v>Девин</v>
          </cell>
        </row>
        <row r="614">
          <cell r="A614" t="str">
            <v>7104</v>
          </cell>
          <cell r="B614" t="str">
            <v>Доспат</v>
          </cell>
        </row>
        <row r="615">
          <cell r="A615" t="str">
            <v>7105</v>
          </cell>
          <cell r="B615" t="str">
            <v>Златоград</v>
          </cell>
        </row>
        <row r="616">
          <cell r="A616" t="str">
            <v>7106</v>
          </cell>
          <cell r="B616" t="str">
            <v>Мадан</v>
          </cell>
        </row>
        <row r="617">
          <cell r="A617" t="str">
            <v>7107</v>
          </cell>
          <cell r="B617" t="str">
            <v>Неделино</v>
          </cell>
        </row>
        <row r="618">
          <cell r="A618" t="str">
            <v>7108</v>
          </cell>
          <cell r="B618" t="str">
            <v>Рудозем</v>
          </cell>
        </row>
        <row r="619">
          <cell r="A619" t="str">
            <v>7109</v>
          </cell>
          <cell r="B619" t="str">
            <v>Смолян</v>
          </cell>
        </row>
        <row r="620">
          <cell r="A620" t="str">
            <v>7110</v>
          </cell>
          <cell r="B620" t="str">
            <v>Чепеларе</v>
          </cell>
        </row>
        <row r="621">
          <cell r="A621" t="str">
            <v>7201</v>
          </cell>
          <cell r="B621" t="str">
            <v>Район Банкя</v>
          </cell>
        </row>
        <row r="622">
          <cell r="A622" t="str">
            <v>7202</v>
          </cell>
          <cell r="B622" t="str">
            <v>Район Витоша</v>
          </cell>
        </row>
        <row r="623">
          <cell r="A623" t="str">
            <v>7203</v>
          </cell>
          <cell r="B623" t="str">
            <v xml:space="preserve">Район Възраждане </v>
          </cell>
        </row>
        <row r="624">
          <cell r="A624" t="str">
            <v>7204</v>
          </cell>
          <cell r="B624" t="str">
            <v>Район Връбница</v>
          </cell>
        </row>
        <row r="625">
          <cell r="A625" t="str">
            <v>7205</v>
          </cell>
          <cell r="B625" t="str">
            <v>Район Илинден</v>
          </cell>
        </row>
        <row r="626">
          <cell r="A626" t="str">
            <v>7206</v>
          </cell>
          <cell r="B626" t="str">
            <v>Район Искър</v>
          </cell>
        </row>
        <row r="627">
          <cell r="A627" t="str">
            <v>7207</v>
          </cell>
          <cell r="B627" t="str">
            <v>Район Изгрев</v>
          </cell>
        </row>
        <row r="628">
          <cell r="A628" t="str">
            <v>7208</v>
          </cell>
          <cell r="B628" t="str">
            <v>Район Красна Поляна</v>
          </cell>
        </row>
        <row r="629">
          <cell r="A629" t="str">
            <v>7209</v>
          </cell>
          <cell r="B629" t="str">
            <v>Район Красно село</v>
          </cell>
        </row>
        <row r="630">
          <cell r="A630" t="str">
            <v>7210</v>
          </cell>
          <cell r="B630" t="str">
            <v>Район Кремиковци</v>
          </cell>
        </row>
        <row r="631">
          <cell r="A631" t="str">
            <v>7211</v>
          </cell>
          <cell r="B631" t="str">
            <v>Район Лозенец</v>
          </cell>
        </row>
        <row r="632">
          <cell r="A632" t="str">
            <v>7212</v>
          </cell>
          <cell r="B632" t="str">
            <v>Район Люлин</v>
          </cell>
        </row>
        <row r="633">
          <cell r="A633" t="str">
            <v>7213</v>
          </cell>
          <cell r="B633" t="str">
            <v>Район Младост</v>
          </cell>
        </row>
        <row r="634">
          <cell r="A634" t="str">
            <v>7214</v>
          </cell>
          <cell r="B634" t="str">
            <v>Район Надежда</v>
          </cell>
        </row>
        <row r="635">
          <cell r="A635" t="str">
            <v>7215</v>
          </cell>
          <cell r="B635" t="str">
            <v>Район Нови Искър</v>
          </cell>
        </row>
        <row r="636">
          <cell r="A636" t="str">
            <v>7216</v>
          </cell>
          <cell r="B636" t="str">
            <v>Район Оборище</v>
          </cell>
        </row>
        <row r="637">
          <cell r="A637" t="str">
            <v>7217</v>
          </cell>
          <cell r="B637" t="str">
            <v>Район Овча Купел</v>
          </cell>
        </row>
        <row r="638">
          <cell r="A638" t="str">
            <v>7218</v>
          </cell>
          <cell r="B638" t="str">
            <v>Район Панчарево</v>
          </cell>
        </row>
        <row r="639">
          <cell r="A639" t="str">
            <v>7219</v>
          </cell>
          <cell r="B639" t="str">
            <v>Район Подуяне</v>
          </cell>
        </row>
        <row r="640">
          <cell r="A640" t="str">
            <v>7220</v>
          </cell>
          <cell r="B640" t="str">
            <v>Район Сердика</v>
          </cell>
        </row>
        <row r="641">
          <cell r="A641" t="str">
            <v>7221</v>
          </cell>
          <cell r="B641" t="str">
            <v>Район Слатина</v>
          </cell>
        </row>
        <row r="642">
          <cell r="A642" t="str">
            <v>7222</v>
          </cell>
          <cell r="B642" t="str">
            <v>Район Средец</v>
          </cell>
        </row>
        <row r="643">
          <cell r="A643" t="str">
            <v>7223</v>
          </cell>
          <cell r="B643" t="str">
            <v>Район Студентска</v>
          </cell>
        </row>
        <row r="644">
          <cell r="A644" t="str">
            <v>7224</v>
          </cell>
          <cell r="B644" t="str">
            <v>Район Триадица</v>
          </cell>
        </row>
        <row r="645">
          <cell r="A645" t="str">
            <v>7225</v>
          </cell>
          <cell r="B645" t="str">
            <v>Столична община</v>
          </cell>
        </row>
        <row r="646">
          <cell r="A646" t="str">
            <v>7301</v>
          </cell>
          <cell r="B646" t="str">
            <v>Антон</v>
          </cell>
        </row>
        <row r="647">
          <cell r="A647" t="str">
            <v>7302</v>
          </cell>
          <cell r="B647" t="str">
            <v>Божурище</v>
          </cell>
        </row>
        <row r="648">
          <cell r="A648" t="str">
            <v>7303</v>
          </cell>
          <cell r="B648" t="str">
            <v>Ботевград</v>
          </cell>
        </row>
        <row r="649">
          <cell r="A649" t="str">
            <v>7304</v>
          </cell>
          <cell r="B649" t="str">
            <v>Годеч</v>
          </cell>
        </row>
        <row r="650">
          <cell r="A650" t="str">
            <v>7305</v>
          </cell>
          <cell r="B650" t="str">
            <v>Горна Малина</v>
          </cell>
        </row>
        <row r="651">
          <cell r="A651" t="str">
            <v>7306</v>
          </cell>
          <cell r="B651" t="str">
            <v>Долна Баня</v>
          </cell>
        </row>
        <row r="652">
          <cell r="A652" t="str">
            <v>7307</v>
          </cell>
          <cell r="B652" t="str">
            <v xml:space="preserve">Драгоман </v>
          </cell>
        </row>
        <row r="653">
          <cell r="A653" t="str">
            <v>7308</v>
          </cell>
          <cell r="B653" t="str">
            <v>Елин Пелин</v>
          </cell>
        </row>
        <row r="654">
          <cell r="A654" t="str">
            <v>7309</v>
          </cell>
          <cell r="B654" t="str">
            <v>Етрополе</v>
          </cell>
        </row>
        <row r="655">
          <cell r="A655" t="str">
            <v>7310</v>
          </cell>
          <cell r="B655" t="str">
            <v>Златица</v>
          </cell>
        </row>
        <row r="656">
          <cell r="A656" t="str">
            <v>7311</v>
          </cell>
          <cell r="B656" t="str">
            <v>Ихтиман</v>
          </cell>
        </row>
        <row r="657">
          <cell r="A657" t="str">
            <v>7312</v>
          </cell>
          <cell r="B657" t="str">
            <v>Копривщица</v>
          </cell>
        </row>
        <row r="658">
          <cell r="A658" t="str">
            <v>7313</v>
          </cell>
          <cell r="B658" t="str">
            <v>Костенец</v>
          </cell>
        </row>
        <row r="659">
          <cell r="A659" t="str">
            <v>7314</v>
          </cell>
          <cell r="B659" t="str">
            <v>Костинброд</v>
          </cell>
        </row>
        <row r="660">
          <cell r="A660" t="str">
            <v>7315</v>
          </cell>
          <cell r="B660" t="str">
            <v>Мирково</v>
          </cell>
        </row>
        <row r="661">
          <cell r="A661" t="str">
            <v>7316</v>
          </cell>
          <cell r="B661" t="str">
            <v>Пирдоп</v>
          </cell>
        </row>
        <row r="662">
          <cell r="A662" t="str">
            <v>7317</v>
          </cell>
          <cell r="B662" t="str">
            <v>Правец</v>
          </cell>
        </row>
        <row r="663">
          <cell r="A663" t="str">
            <v>7318</v>
          </cell>
          <cell r="B663" t="str">
            <v>Самоков</v>
          </cell>
        </row>
        <row r="664">
          <cell r="A664" t="str">
            <v>7319</v>
          </cell>
          <cell r="B664" t="str">
            <v>Своге</v>
          </cell>
        </row>
        <row r="665">
          <cell r="A665" t="str">
            <v>7320</v>
          </cell>
          <cell r="B665" t="str">
            <v>Сливница</v>
          </cell>
        </row>
        <row r="666">
          <cell r="A666" t="str">
            <v>7321</v>
          </cell>
          <cell r="B666" t="str">
            <v>Чавдар</v>
          </cell>
        </row>
        <row r="667">
          <cell r="A667" t="str">
            <v>7322</v>
          </cell>
          <cell r="B667" t="str">
            <v>Челопеч</v>
          </cell>
        </row>
        <row r="668">
          <cell r="A668" t="str">
            <v>7401</v>
          </cell>
          <cell r="B668" t="str">
            <v>Братя Даскалови</v>
          </cell>
        </row>
        <row r="669">
          <cell r="A669" t="str">
            <v>7402</v>
          </cell>
          <cell r="B669" t="str">
            <v>Гурково</v>
          </cell>
        </row>
        <row r="670">
          <cell r="A670" t="str">
            <v>7403</v>
          </cell>
          <cell r="B670" t="str">
            <v>Гълъбово</v>
          </cell>
        </row>
        <row r="671">
          <cell r="A671" t="str">
            <v>7404</v>
          </cell>
          <cell r="B671" t="str">
            <v>Казанлък</v>
          </cell>
        </row>
        <row r="672">
          <cell r="A672" t="str">
            <v>7405</v>
          </cell>
          <cell r="B672" t="str">
            <v>Мъглиж</v>
          </cell>
        </row>
        <row r="673">
          <cell r="A673" t="str">
            <v>7406</v>
          </cell>
          <cell r="B673" t="str">
            <v>Николаево</v>
          </cell>
        </row>
        <row r="674">
          <cell r="A674" t="str">
            <v>7407</v>
          </cell>
          <cell r="B674" t="str">
            <v>Опан</v>
          </cell>
        </row>
        <row r="675">
          <cell r="A675" t="str">
            <v>7408</v>
          </cell>
          <cell r="B675" t="str">
            <v>Павел баня</v>
          </cell>
        </row>
        <row r="676">
          <cell r="A676" t="str">
            <v>7409</v>
          </cell>
          <cell r="B676" t="str">
            <v>Раднево</v>
          </cell>
        </row>
        <row r="677">
          <cell r="A677" t="str">
            <v>7410</v>
          </cell>
          <cell r="B677" t="str">
            <v>Стара Загора</v>
          </cell>
        </row>
        <row r="678">
          <cell r="A678" t="str">
            <v>7411</v>
          </cell>
          <cell r="B678" t="str">
            <v>Чирпан</v>
          </cell>
        </row>
        <row r="679">
          <cell r="A679" t="str">
            <v>7501</v>
          </cell>
          <cell r="B679" t="str">
            <v>Антоново</v>
          </cell>
        </row>
        <row r="680">
          <cell r="A680" t="str">
            <v>7502</v>
          </cell>
          <cell r="B680" t="str">
            <v>Омуртаг</v>
          </cell>
        </row>
        <row r="681">
          <cell r="A681" t="str">
            <v>7503</v>
          </cell>
          <cell r="B681" t="str">
            <v>Опака</v>
          </cell>
        </row>
        <row r="682">
          <cell r="A682" t="str">
            <v>7504</v>
          </cell>
          <cell r="B682" t="str">
            <v>Попово</v>
          </cell>
        </row>
        <row r="683">
          <cell r="A683" t="str">
            <v>7505</v>
          </cell>
          <cell r="B683" t="str">
            <v>Търговище</v>
          </cell>
        </row>
        <row r="684">
          <cell r="A684" t="str">
            <v>7601</v>
          </cell>
          <cell r="B684" t="str">
            <v>Димитровград</v>
          </cell>
        </row>
        <row r="685">
          <cell r="A685" t="str">
            <v>7602</v>
          </cell>
          <cell r="B685" t="str">
            <v>Ивайловград</v>
          </cell>
        </row>
        <row r="686">
          <cell r="A686" t="str">
            <v>7603</v>
          </cell>
          <cell r="B686" t="str">
            <v>Любимец</v>
          </cell>
        </row>
        <row r="687">
          <cell r="A687" t="str">
            <v>7604</v>
          </cell>
          <cell r="B687" t="str">
            <v>Маджарово</v>
          </cell>
        </row>
        <row r="688">
          <cell r="A688" t="str">
            <v>7605</v>
          </cell>
          <cell r="B688" t="str">
            <v>Минерални Бани</v>
          </cell>
        </row>
        <row r="689">
          <cell r="A689" t="str">
            <v>7606</v>
          </cell>
          <cell r="B689" t="str">
            <v>Свиленград</v>
          </cell>
        </row>
        <row r="690">
          <cell r="A690" t="str">
            <v>7607</v>
          </cell>
          <cell r="B690" t="str">
            <v>Симеоновград</v>
          </cell>
        </row>
        <row r="691">
          <cell r="A691" t="str">
            <v>7608</v>
          </cell>
          <cell r="B691" t="str">
            <v>Стамболово</v>
          </cell>
        </row>
        <row r="692">
          <cell r="A692" t="str">
            <v>7609</v>
          </cell>
          <cell r="B692" t="str">
            <v>Тополовград</v>
          </cell>
        </row>
        <row r="693">
          <cell r="A693" t="str">
            <v>7610</v>
          </cell>
          <cell r="B693" t="str">
            <v>Харманли</v>
          </cell>
        </row>
        <row r="694">
          <cell r="A694" t="str">
            <v>7611</v>
          </cell>
          <cell r="B694" t="str">
            <v>Хасково</v>
          </cell>
        </row>
        <row r="695">
          <cell r="A695" t="str">
            <v>7701</v>
          </cell>
          <cell r="B695" t="str">
            <v>Велики Преслав</v>
          </cell>
        </row>
        <row r="696">
          <cell r="A696" t="str">
            <v>7702</v>
          </cell>
          <cell r="B696" t="str">
            <v>Венец</v>
          </cell>
        </row>
        <row r="697">
          <cell r="A697" t="str">
            <v>7703</v>
          </cell>
          <cell r="B697" t="str">
            <v>Върбица</v>
          </cell>
        </row>
        <row r="698">
          <cell r="A698" t="str">
            <v>7704</v>
          </cell>
          <cell r="B698" t="str">
            <v>Каолиново</v>
          </cell>
        </row>
        <row r="699">
          <cell r="A699" t="str">
            <v>7705</v>
          </cell>
          <cell r="B699" t="str">
            <v>Каспичан</v>
          </cell>
        </row>
        <row r="700">
          <cell r="A700" t="str">
            <v>7706</v>
          </cell>
          <cell r="B700" t="str">
            <v>Никола Козлево</v>
          </cell>
        </row>
        <row r="701">
          <cell r="A701" t="str">
            <v>7707</v>
          </cell>
          <cell r="B701" t="str">
            <v>Нови пазар</v>
          </cell>
        </row>
        <row r="702">
          <cell r="A702" t="str">
            <v>7708</v>
          </cell>
          <cell r="B702" t="str">
            <v>Смядово</v>
          </cell>
        </row>
        <row r="703">
          <cell r="A703" t="str">
            <v>7709</v>
          </cell>
          <cell r="B703" t="str">
            <v>Хитрино</v>
          </cell>
        </row>
        <row r="704">
          <cell r="A704" t="str">
            <v>7710</v>
          </cell>
          <cell r="B704" t="str">
            <v>Шумен</v>
          </cell>
        </row>
        <row r="705">
          <cell r="A705" t="str">
            <v>7801</v>
          </cell>
          <cell r="B705" t="str">
            <v>Болярово</v>
          </cell>
        </row>
        <row r="706">
          <cell r="A706" t="str">
            <v>7802</v>
          </cell>
          <cell r="B706" t="str">
            <v>Елхово</v>
          </cell>
        </row>
        <row r="707">
          <cell r="A707" t="str">
            <v>7803</v>
          </cell>
          <cell r="B707" t="str">
            <v>Стралджа</v>
          </cell>
        </row>
        <row r="708">
          <cell r="A708" t="str">
            <v>7804</v>
          </cell>
          <cell r="B708" t="str">
            <v>Тунджа</v>
          </cell>
        </row>
        <row r="709">
          <cell r="A709" t="str">
            <v>7805</v>
          </cell>
          <cell r="B709" t="str">
            <v>Ямбол</v>
          </cell>
        </row>
      </sheetData>
      <sheetData sheetId="3">
        <row r="1">
          <cell r="A1" t="str">
            <v>Изберете група</v>
          </cell>
        </row>
        <row r="2">
          <cell r="A2" t="str">
            <v>101 Изпълнителни и законодателни органи</v>
          </cell>
          <cell r="B2">
            <v>101</v>
          </cell>
        </row>
        <row r="3">
          <cell r="A3" t="str">
            <v>102 Общи служби</v>
          </cell>
          <cell r="B3">
            <v>102</v>
          </cell>
        </row>
        <row r="4">
          <cell r="A4" t="str">
            <v>103 Наука</v>
          </cell>
          <cell r="B4">
            <v>103</v>
          </cell>
        </row>
        <row r="5">
          <cell r="A5" t="str">
            <v>201 Отбрана</v>
          </cell>
          <cell r="B5">
            <v>201</v>
          </cell>
        </row>
        <row r="6">
          <cell r="A6" t="str">
            <v>202 Полиция, вътрешен ред и сигурност</v>
          </cell>
          <cell r="B6">
            <v>202</v>
          </cell>
        </row>
        <row r="7">
          <cell r="A7" t="str">
            <v>203 Съдебна власт</v>
          </cell>
          <cell r="B7">
            <v>203</v>
          </cell>
        </row>
        <row r="8">
          <cell r="A8" t="str">
            <v>204 Администрация на затворите</v>
          </cell>
          <cell r="B8">
            <v>204</v>
          </cell>
        </row>
        <row r="9">
          <cell r="A9" t="str">
            <v>205 Защита на населението, управление и дейности при стихийни бедствия и аварии</v>
          </cell>
          <cell r="B9">
            <v>205</v>
          </cell>
        </row>
        <row r="10">
          <cell r="A10" t="str">
            <v>301 Образование</v>
          </cell>
          <cell r="B10">
            <v>301</v>
          </cell>
        </row>
        <row r="11">
          <cell r="A11" t="str">
            <v>401 Здравеопазване</v>
          </cell>
          <cell r="B11">
            <v>401</v>
          </cell>
        </row>
        <row r="12">
          <cell r="A12" t="str">
            <v>501 Пенсии</v>
          </cell>
          <cell r="B12">
            <v>501</v>
          </cell>
        </row>
        <row r="13">
          <cell r="A13" t="str">
            <v>502 Социални помощи и обезщетения</v>
          </cell>
          <cell r="B13">
            <v>502</v>
          </cell>
        </row>
        <row r="14">
          <cell r="A14" t="str">
            <v>503 Програми, дейности и служби по социалното осигуряване, подпомагане и заетостта</v>
          </cell>
          <cell r="B14">
            <v>503</v>
          </cell>
        </row>
        <row r="15">
          <cell r="A15" t="str">
            <v>601 Жилищно строителство, благоустройство, комунално стопанство</v>
          </cell>
          <cell r="B15">
            <v>601</v>
          </cell>
        </row>
        <row r="16">
          <cell r="A16" t="str">
            <v>602 Опазване на околната среда</v>
          </cell>
          <cell r="B16">
            <v>602</v>
          </cell>
        </row>
        <row r="17">
          <cell r="A17" t="str">
            <v>701 Почивно дело</v>
          </cell>
          <cell r="B17">
            <v>701</v>
          </cell>
        </row>
        <row r="18">
          <cell r="A18" t="str">
            <v>702 Физическа култура и спорт</v>
          </cell>
          <cell r="B18">
            <v>702</v>
          </cell>
        </row>
        <row r="19">
          <cell r="A19" t="str">
            <v>703 Култура</v>
          </cell>
          <cell r="B19">
            <v>703</v>
          </cell>
        </row>
        <row r="20">
          <cell r="A20" t="str">
            <v>704 Религиозно дело</v>
          </cell>
          <cell r="B20">
            <v>704</v>
          </cell>
        </row>
        <row r="21">
          <cell r="A21" t="str">
            <v>801 Минно дело, горива и енергия</v>
          </cell>
          <cell r="B21">
            <v>801</v>
          </cell>
        </row>
        <row r="22">
          <cell r="A22" t="str">
            <v>802 Селско стопанство, горско стопанство, лов и риболов</v>
          </cell>
          <cell r="B22">
            <v>802</v>
          </cell>
        </row>
        <row r="23">
          <cell r="A23" t="str">
            <v>803 Транспорт и съобщения</v>
          </cell>
          <cell r="B23">
            <v>803</v>
          </cell>
        </row>
        <row r="24">
          <cell r="A24" t="str">
            <v>804 Промишленост и строителство</v>
          </cell>
          <cell r="B24">
            <v>804</v>
          </cell>
        </row>
        <row r="25">
          <cell r="A25" t="str">
            <v>805 Туризъм</v>
          </cell>
          <cell r="B25">
            <v>805</v>
          </cell>
        </row>
        <row r="26">
          <cell r="A26" t="str">
            <v>806 Други дейности по икономиката</v>
          </cell>
          <cell r="B26">
            <v>806</v>
          </cell>
        </row>
        <row r="27">
          <cell r="A27" t="str">
            <v>901 Разходи некласифицирани в другите функции</v>
          </cell>
          <cell r="B27">
            <v>901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NOZA"/>
      <sheetName val="УКАЗАНИЯ"/>
      <sheetName val="list"/>
      <sheetName val="Groups"/>
      <sheetName val="INF"/>
      <sheetName val="Лист1"/>
    </sheetNames>
    <sheetDataSet>
      <sheetData sheetId="0"/>
      <sheetData sheetId="1"/>
      <sheetData sheetId="2">
        <row r="281">
          <cell r="A281" t="str">
            <v xml:space="preserve">ИЗБЕРЕТЕ ОПЕРАТИВНА ПРОГРАМА </v>
          </cell>
        </row>
        <row r="282">
          <cell r="A282" t="str">
            <v>ПЕРИОД 2014-2020</v>
          </cell>
        </row>
        <row r="283">
          <cell r="A283" t="str">
            <v>КФ - ОП "Транспорт и транспортна инфраструктура"</v>
          </cell>
          <cell r="B283" t="str">
            <v>98111</v>
          </cell>
        </row>
        <row r="284">
          <cell r="A284" t="str">
            <v>КФ - ОП "Околна среда"</v>
          </cell>
          <cell r="B284" t="str">
            <v>98112</v>
          </cell>
        </row>
        <row r="285">
          <cell r="A285" t="str">
            <v>ЕФРР - ОП "Транспорт и транспортна инфраструктура"</v>
          </cell>
          <cell r="B285" t="str">
            <v>98211</v>
          </cell>
        </row>
        <row r="286">
          <cell r="A286" t="str">
            <v>ЕФРР - ОП "Региони в растеж"</v>
          </cell>
          <cell r="B286" t="str">
            <v>98212</v>
          </cell>
        </row>
        <row r="287">
          <cell r="A287" t="str">
            <v>ЕФРР - ОП "Наука и образование за интелигентен растеж"</v>
          </cell>
          <cell r="B287" t="str">
            <v>98213</v>
          </cell>
        </row>
        <row r="288">
          <cell r="A288" t="str">
            <v>ЕФРР - ОП "Иновации и конкурентоспособност "</v>
          </cell>
          <cell r="B288" t="str">
            <v>98214</v>
          </cell>
        </row>
        <row r="289">
          <cell r="A289" t="str">
            <v>ЕФРР - ОП "Околна среда"</v>
          </cell>
          <cell r="B289" t="str">
            <v>98215</v>
          </cell>
        </row>
        <row r="290">
          <cell r="A290" t="str">
            <v>ЕФРР - ОП "Инициатива за малки и средни предприятия"</v>
          </cell>
          <cell r="B290" t="str">
            <v>98224</v>
          </cell>
        </row>
        <row r="291">
          <cell r="A291" t="str">
            <v>ЕСФ - ОП "Развитие на човешките ресурси"</v>
          </cell>
          <cell r="B291" t="str">
            <v>98311</v>
          </cell>
        </row>
        <row r="292">
          <cell r="A292" t="str">
            <v>ЕСФ - ОП "Добро управление"</v>
          </cell>
          <cell r="B292" t="str">
            <v>98312</v>
          </cell>
        </row>
        <row r="293">
          <cell r="A293" t="str">
            <v>ЕСФ - ОП "Наука и образование за интелигентен растеж"</v>
          </cell>
          <cell r="B293" t="str">
            <v>98313</v>
          </cell>
        </row>
        <row r="294">
          <cell r="A294" t="str">
            <v xml:space="preserve">ОП "Фонд за европейско подпомагане на най-нуждаещите се лица" </v>
          </cell>
          <cell r="B294">
            <v>98315</v>
          </cell>
        </row>
        <row r="295">
          <cell r="A295" t="str">
            <v>ПЕРИОД 2007-2013</v>
          </cell>
        </row>
        <row r="296">
          <cell r="A296" t="str">
            <v>КФ - ОП "ТРАНСПОРТ"</v>
          </cell>
          <cell r="B296" t="str">
            <v>98101</v>
          </cell>
        </row>
        <row r="297">
          <cell r="A297" t="str">
            <v>КФ - ОП "ОКОЛНА СРЕДА"</v>
          </cell>
          <cell r="B297" t="str">
            <v>98102</v>
          </cell>
        </row>
        <row r="298">
          <cell r="A298" t="str">
            <v>ЕФРР - ОП "ТРАНСПОРТ"</v>
          </cell>
          <cell r="B298" t="str">
            <v>98201</v>
          </cell>
        </row>
        <row r="299">
          <cell r="A299" t="str">
            <v>ЕФРР - ОП "РЕГИОНАЛНО РАЗВИТИЕ"</v>
          </cell>
          <cell r="B299" t="str">
            <v>98202</v>
          </cell>
        </row>
        <row r="300">
          <cell r="A300" t="str">
            <v>ЕФРР - ОП "КОНКУРЕНТНОСПОСОБНОСТ"</v>
          </cell>
          <cell r="B300" t="str">
            <v>98204</v>
          </cell>
        </row>
        <row r="301">
          <cell r="A301" t="str">
            <v>ЕФРР - ОП "ОКОЛНА СРЕДА"</v>
          </cell>
          <cell r="B301" t="str">
            <v>98205</v>
          </cell>
        </row>
        <row r="302">
          <cell r="A302" t="str">
            <v>ЕФРР - ОП "ТЕХНИЧЕСКА ПОМОЩ"</v>
          </cell>
          <cell r="B302" t="str">
            <v>98210</v>
          </cell>
        </row>
        <row r="303">
          <cell r="A303" t="str">
            <v>ЕСФ - ОП "ЧОВЕШКИ РЕСУРСИ"</v>
          </cell>
          <cell r="B303" t="str">
            <v>98301</v>
          </cell>
        </row>
        <row r="304">
          <cell r="A304" t="str">
            <v>ЕСФ - ОП "АДМИНИСТРАТИВЕН КАПАЦИТЕТ"</v>
          </cell>
          <cell r="B304" t="str">
            <v>98302</v>
          </cell>
        </row>
        <row r="421">
          <cell r="A421" t="str">
            <v>5101</v>
          </cell>
          <cell r="B421" t="str">
            <v>Банско</v>
          </cell>
        </row>
        <row r="422">
          <cell r="A422" t="str">
            <v>5102</v>
          </cell>
          <cell r="B422" t="str">
            <v>Белица</v>
          </cell>
        </row>
        <row r="423">
          <cell r="A423" t="str">
            <v>5103</v>
          </cell>
          <cell r="B423" t="str">
            <v>Благоевград</v>
          </cell>
        </row>
        <row r="424">
          <cell r="A424" t="str">
            <v>5104</v>
          </cell>
          <cell r="B424" t="str">
            <v>Гоце Делчев</v>
          </cell>
        </row>
        <row r="425">
          <cell r="A425" t="str">
            <v>5105</v>
          </cell>
          <cell r="B425" t="str">
            <v>Гърмен</v>
          </cell>
        </row>
        <row r="426">
          <cell r="A426" t="str">
            <v>5106</v>
          </cell>
          <cell r="B426" t="str">
            <v>Кресна</v>
          </cell>
        </row>
        <row r="427">
          <cell r="A427" t="str">
            <v>5107</v>
          </cell>
          <cell r="B427" t="str">
            <v>Петрич</v>
          </cell>
        </row>
        <row r="428">
          <cell r="A428" t="str">
            <v>5108</v>
          </cell>
          <cell r="B428" t="str">
            <v>Разлог</v>
          </cell>
        </row>
        <row r="429">
          <cell r="A429" t="str">
            <v>5109</v>
          </cell>
          <cell r="B429" t="str">
            <v>Сандански</v>
          </cell>
        </row>
        <row r="430">
          <cell r="A430" t="str">
            <v>5110</v>
          </cell>
          <cell r="B430" t="str">
            <v>Сатовча</v>
          </cell>
        </row>
        <row r="431">
          <cell r="A431" t="str">
            <v>5111</v>
          </cell>
          <cell r="B431" t="str">
            <v>Симитли</v>
          </cell>
        </row>
        <row r="432">
          <cell r="A432" t="str">
            <v>5112</v>
          </cell>
          <cell r="B432" t="str">
            <v>Струмяни</v>
          </cell>
        </row>
        <row r="433">
          <cell r="A433" t="str">
            <v>5113</v>
          </cell>
          <cell r="B433" t="str">
            <v>Хаджидимово</v>
          </cell>
        </row>
        <row r="434">
          <cell r="A434" t="str">
            <v>5114</v>
          </cell>
          <cell r="B434" t="str">
            <v>Якоруда</v>
          </cell>
        </row>
        <row r="435">
          <cell r="A435" t="str">
            <v>5201</v>
          </cell>
          <cell r="B435" t="str">
            <v>Айтос</v>
          </cell>
        </row>
        <row r="436">
          <cell r="A436" t="str">
            <v>5202</v>
          </cell>
          <cell r="B436" t="str">
            <v xml:space="preserve">Бургас </v>
          </cell>
        </row>
        <row r="437">
          <cell r="A437" t="str">
            <v>5203</v>
          </cell>
          <cell r="B437" t="str">
            <v>Камено</v>
          </cell>
        </row>
        <row r="438">
          <cell r="A438" t="str">
            <v>5204</v>
          </cell>
          <cell r="B438" t="str">
            <v>Карнобат</v>
          </cell>
        </row>
        <row r="439">
          <cell r="A439" t="str">
            <v>5205</v>
          </cell>
          <cell r="B439" t="str">
            <v>Малко Търново</v>
          </cell>
        </row>
        <row r="440">
          <cell r="A440" t="str">
            <v>5206</v>
          </cell>
          <cell r="B440" t="str">
            <v>Несебър</v>
          </cell>
        </row>
        <row r="441">
          <cell r="A441" t="str">
            <v>5207</v>
          </cell>
          <cell r="B441" t="str">
            <v>Поморие</v>
          </cell>
        </row>
        <row r="442">
          <cell r="A442" t="str">
            <v>5208</v>
          </cell>
          <cell r="B442" t="str">
            <v>Приморско</v>
          </cell>
        </row>
        <row r="443">
          <cell r="A443" t="str">
            <v>5209</v>
          </cell>
          <cell r="B443" t="str">
            <v>Руен</v>
          </cell>
        </row>
        <row r="444">
          <cell r="A444" t="str">
            <v>5210</v>
          </cell>
          <cell r="B444" t="str">
            <v>Созопол</v>
          </cell>
        </row>
        <row r="445">
          <cell r="A445" t="str">
            <v>5211</v>
          </cell>
          <cell r="B445" t="str">
            <v>Средец</v>
          </cell>
        </row>
        <row r="446">
          <cell r="A446" t="str">
            <v>5212</v>
          </cell>
          <cell r="B446" t="str">
            <v>Сунгурларе</v>
          </cell>
        </row>
        <row r="447">
          <cell r="A447" t="str">
            <v>5213</v>
          </cell>
          <cell r="B447" t="str">
            <v>Царево</v>
          </cell>
        </row>
        <row r="448">
          <cell r="A448" t="str">
            <v>5301</v>
          </cell>
          <cell r="B448" t="str">
            <v>Аврен</v>
          </cell>
        </row>
        <row r="449">
          <cell r="A449" t="str">
            <v>5302</v>
          </cell>
          <cell r="B449" t="str">
            <v>Аксаково</v>
          </cell>
        </row>
        <row r="450">
          <cell r="A450" t="str">
            <v>5303</v>
          </cell>
          <cell r="B450" t="str">
            <v>Белослав</v>
          </cell>
        </row>
        <row r="451">
          <cell r="A451" t="str">
            <v>5304</v>
          </cell>
          <cell r="B451" t="str">
            <v>Бяла</v>
          </cell>
        </row>
        <row r="452">
          <cell r="A452" t="str">
            <v>5305</v>
          </cell>
          <cell r="B452" t="str">
            <v>Варна</v>
          </cell>
        </row>
        <row r="453">
          <cell r="A453" t="str">
            <v>5306</v>
          </cell>
          <cell r="B453" t="str">
            <v>Ветрино</v>
          </cell>
        </row>
        <row r="454">
          <cell r="A454" t="str">
            <v>5307</v>
          </cell>
          <cell r="B454" t="str">
            <v>Вълчидол</v>
          </cell>
        </row>
        <row r="455">
          <cell r="A455" t="str">
            <v>5308</v>
          </cell>
          <cell r="B455" t="str">
            <v>Девня</v>
          </cell>
        </row>
        <row r="456">
          <cell r="A456" t="str">
            <v>5309</v>
          </cell>
          <cell r="B456" t="str">
            <v>Долни Чифлик</v>
          </cell>
        </row>
        <row r="457">
          <cell r="A457" t="str">
            <v>5310</v>
          </cell>
          <cell r="B457" t="str">
            <v>Дългопол</v>
          </cell>
        </row>
        <row r="458">
          <cell r="A458" t="str">
            <v>5311</v>
          </cell>
          <cell r="B458" t="str">
            <v>Провадия</v>
          </cell>
        </row>
        <row r="459">
          <cell r="A459" t="str">
            <v>5312</v>
          </cell>
          <cell r="B459" t="str">
            <v>Суворово</v>
          </cell>
        </row>
        <row r="460">
          <cell r="A460" t="str">
            <v>5401</v>
          </cell>
          <cell r="B460" t="str">
            <v>Велико Търново</v>
          </cell>
        </row>
        <row r="461">
          <cell r="A461" t="str">
            <v>5402</v>
          </cell>
          <cell r="B461" t="str">
            <v>Горна Оряховица</v>
          </cell>
        </row>
        <row r="462">
          <cell r="A462" t="str">
            <v>5403</v>
          </cell>
          <cell r="B462" t="str">
            <v>Елена</v>
          </cell>
        </row>
        <row r="463">
          <cell r="A463" t="str">
            <v>5404</v>
          </cell>
          <cell r="B463" t="str">
            <v>Златарица</v>
          </cell>
        </row>
        <row r="464">
          <cell r="A464" t="str">
            <v>5405</v>
          </cell>
          <cell r="B464" t="str">
            <v>Лясковец</v>
          </cell>
        </row>
        <row r="465">
          <cell r="A465" t="str">
            <v>5406</v>
          </cell>
          <cell r="B465" t="str">
            <v>Павликени</v>
          </cell>
        </row>
        <row r="466">
          <cell r="A466" t="str">
            <v>5407</v>
          </cell>
          <cell r="B466" t="str">
            <v>Полски Тръмбеш</v>
          </cell>
        </row>
        <row r="467">
          <cell r="A467" t="str">
            <v>5408</v>
          </cell>
          <cell r="B467" t="str">
            <v>Свищов</v>
          </cell>
        </row>
        <row r="468">
          <cell r="A468" t="str">
            <v>5409</v>
          </cell>
          <cell r="B468" t="str">
            <v>Стражица</v>
          </cell>
        </row>
        <row r="469">
          <cell r="A469" t="str">
            <v>5410</v>
          </cell>
          <cell r="B469" t="str">
            <v>Сухиндол</v>
          </cell>
        </row>
        <row r="470">
          <cell r="A470" t="str">
            <v>5501</v>
          </cell>
          <cell r="B470" t="str">
            <v>Белоградчик</v>
          </cell>
        </row>
        <row r="471">
          <cell r="A471" t="str">
            <v>5502</v>
          </cell>
          <cell r="B471" t="str">
            <v>Бойница</v>
          </cell>
        </row>
        <row r="472">
          <cell r="A472" t="str">
            <v>5503</v>
          </cell>
          <cell r="B472" t="str">
            <v>Брегово</v>
          </cell>
        </row>
        <row r="473">
          <cell r="A473" t="str">
            <v>5504</v>
          </cell>
          <cell r="B473" t="str">
            <v>Видин</v>
          </cell>
        </row>
        <row r="474">
          <cell r="A474" t="str">
            <v>5505</v>
          </cell>
          <cell r="B474" t="str">
            <v>Грамада</v>
          </cell>
        </row>
        <row r="475">
          <cell r="A475" t="str">
            <v>5506</v>
          </cell>
          <cell r="B475" t="str">
            <v>Димово</v>
          </cell>
        </row>
        <row r="476">
          <cell r="A476" t="str">
            <v>5507</v>
          </cell>
          <cell r="B476" t="str">
            <v>Кула</v>
          </cell>
        </row>
        <row r="477">
          <cell r="A477" t="str">
            <v>5508</v>
          </cell>
          <cell r="B477" t="str">
            <v>Макреш</v>
          </cell>
        </row>
        <row r="478">
          <cell r="A478" t="str">
            <v>5509</v>
          </cell>
          <cell r="B478" t="str">
            <v>Ново село</v>
          </cell>
        </row>
        <row r="479">
          <cell r="A479" t="str">
            <v>5510</v>
          </cell>
          <cell r="B479" t="str">
            <v>Ружинци</v>
          </cell>
        </row>
        <row r="480">
          <cell r="A480" t="str">
            <v>5511</v>
          </cell>
          <cell r="B480" t="str">
            <v>Чупрене</v>
          </cell>
        </row>
        <row r="481">
          <cell r="A481" t="str">
            <v>5601</v>
          </cell>
          <cell r="B481" t="str">
            <v>Борован</v>
          </cell>
        </row>
        <row r="482">
          <cell r="A482" t="str">
            <v>5602</v>
          </cell>
          <cell r="B482" t="str">
            <v>Бяла Слатина</v>
          </cell>
        </row>
        <row r="483">
          <cell r="A483" t="str">
            <v>5603</v>
          </cell>
          <cell r="B483" t="str">
            <v>Враца</v>
          </cell>
        </row>
        <row r="484">
          <cell r="A484" t="str">
            <v>5605</v>
          </cell>
          <cell r="B484" t="str">
            <v>Козлодуй</v>
          </cell>
        </row>
        <row r="485">
          <cell r="A485" t="str">
            <v>5606</v>
          </cell>
          <cell r="B485" t="str">
            <v>Криводол</v>
          </cell>
        </row>
        <row r="486">
          <cell r="A486" t="str">
            <v>5607</v>
          </cell>
          <cell r="B486" t="str">
            <v>Мездра</v>
          </cell>
        </row>
        <row r="487">
          <cell r="A487" t="str">
            <v>5608</v>
          </cell>
          <cell r="B487" t="str">
            <v>Мизия</v>
          </cell>
        </row>
        <row r="488">
          <cell r="A488" t="str">
            <v>5609</v>
          </cell>
          <cell r="B488" t="str">
            <v>Оряхово</v>
          </cell>
        </row>
        <row r="489">
          <cell r="A489" t="str">
            <v>5610</v>
          </cell>
          <cell r="B489" t="str">
            <v>Роман</v>
          </cell>
        </row>
        <row r="490">
          <cell r="A490" t="str">
            <v>5611</v>
          </cell>
          <cell r="B490" t="str">
            <v>Хайредин</v>
          </cell>
        </row>
        <row r="491">
          <cell r="A491" t="str">
            <v>5701</v>
          </cell>
          <cell r="B491" t="str">
            <v>Габрово</v>
          </cell>
        </row>
        <row r="492">
          <cell r="A492" t="str">
            <v>5702</v>
          </cell>
          <cell r="B492" t="str">
            <v>Дряново</v>
          </cell>
        </row>
        <row r="493">
          <cell r="A493" t="str">
            <v>5703</v>
          </cell>
          <cell r="B493" t="str">
            <v>Севлиево</v>
          </cell>
        </row>
        <row r="494">
          <cell r="A494" t="str">
            <v>5704</v>
          </cell>
          <cell r="B494" t="str">
            <v>Трявна</v>
          </cell>
        </row>
        <row r="495">
          <cell r="A495" t="str">
            <v>5801</v>
          </cell>
          <cell r="B495" t="str">
            <v>Балчик</v>
          </cell>
        </row>
        <row r="496">
          <cell r="A496" t="str">
            <v>5802</v>
          </cell>
          <cell r="B496" t="str">
            <v>Генерал Тошево</v>
          </cell>
        </row>
        <row r="497">
          <cell r="A497" t="str">
            <v>5803</v>
          </cell>
          <cell r="B497" t="str">
            <v>Добрич</v>
          </cell>
        </row>
        <row r="498">
          <cell r="A498" t="str">
            <v>5804</v>
          </cell>
          <cell r="B498" t="str">
            <v>Добричка</v>
          </cell>
        </row>
        <row r="499">
          <cell r="A499" t="str">
            <v>5805</v>
          </cell>
          <cell r="B499" t="str">
            <v>Каварна</v>
          </cell>
        </row>
        <row r="500">
          <cell r="A500" t="str">
            <v>5806</v>
          </cell>
          <cell r="B500" t="str">
            <v>Крушари</v>
          </cell>
        </row>
        <row r="501">
          <cell r="A501" t="str">
            <v>5807</v>
          </cell>
          <cell r="B501" t="str">
            <v>Тервел</v>
          </cell>
        </row>
        <row r="502">
          <cell r="A502" t="str">
            <v>5808</v>
          </cell>
          <cell r="B502" t="str">
            <v>Шабла</v>
          </cell>
        </row>
        <row r="503">
          <cell r="A503" t="str">
            <v>5901</v>
          </cell>
          <cell r="B503" t="str">
            <v>Ардино</v>
          </cell>
        </row>
        <row r="504">
          <cell r="A504" t="str">
            <v>5902</v>
          </cell>
          <cell r="B504" t="str">
            <v>Джебел</v>
          </cell>
        </row>
        <row r="505">
          <cell r="A505" t="str">
            <v>5903</v>
          </cell>
          <cell r="B505" t="str">
            <v>Кирково</v>
          </cell>
        </row>
        <row r="506">
          <cell r="A506" t="str">
            <v>5904</v>
          </cell>
          <cell r="B506" t="str">
            <v>Крумовград</v>
          </cell>
        </row>
        <row r="507">
          <cell r="A507" t="str">
            <v>5905</v>
          </cell>
          <cell r="B507" t="str">
            <v>Кърджали</v>
          </cell>
        </row>
        <row r="508">
          <cell r="A508" t="str">
            <v>5906</v>
          </cell>
          <cell r="B508" t="str">
            <v>Момчилград</v>
          </cell>
        </row>
        <row r="509">
          <cell r="A509" t="str">
            <v>5907</v>
          </cell>
          <cell r="B509" t="str">
            <v>Черноочене</v>
          </cell>
        </row>
        <row r="510">
          <cell r="A510" t="str">
            <v>6001</v>
          </cell>
          <cell r="B510" t="str">
            <v>Бобовдол</v>
          </cell>
        </row>
        <row r="511">
          <cell r="A511" t="str">
            <v>6002</v>
          </cell>
          <cell r="B511" t="str">
            <v>Бобошево</v>
          </cell>
        </row>
        <row r="512">
          <cell r="A512" t="str">
            <v>6003</v>
          </cell>
          <cell r="B512" t="str">
            <v>Дупница</v>
          </cell>
        </row>
        <row r="513">
          <cell r="A513" t="str">
            <v>6004</v>
          </cell>
          <cell r="B513" t="str">
            <v>Кочериново</v>
          </cell>
        </row>
        <row r="514">
          <cell r="A514" t="str">
            <v>6005</v>
          </cell>
          <cell r="B514" t="str">
            <v>Кюстендил</v>
          </cell>
        </row>
        <row r="515">
          <cell r="A515" t="str">
            <v>6006</v>
          </cell>
          <cell r="B515" t="str">
            <v>Невестино</v>
          </cell>
        </row>
        <row r="516">
          <cell r="A516" t="str">
            <v>6007</v>
          </cell>
          <cell r="B516" t="str">
            <v>Рила</v>
          </cell>
        </row>
        <row r="517">
          <cell r="A517" t="str">
            <v>6008</v>
          </cell>
          <cell r="B517" t="str">
            <v>Сапарева баня</v>
          </cell>
        </row>
        <row r="518">
          <cell r="A518" t="str">
            <v>6009</v>
          </cell>
          <cell r="B518" t="str">
            <v>Трекляно</v>
          </cell>
        </row>
        <row r="519">
          <cell r="A519" t="str">
            <v>6101</v>
          </cell>
          <cell r="B519" t="str">
            <v>Априлци</v>
          </cell>
        </row>
        <row r="520">
          <cell r="A520" t="str">
            <v>6102</v>
          </cell>
          <cell r="B520" t="str">
            <v>Летница</v>
          </cell>
        </row>
        <row r="521">
          <cell r="A521" t="str">
            <v>6103</v>
          </cell>
          <cell r="B521" t="str">
            <v>Ловеч</v>
          </cell>
        </row>
        <row r="522">
          <cell r="A522" t="str">
            <v>6104</v>
          </cell>
          <cell r="B522" t="str">
            <v>Луковит</v>
          </cell>
        </row>
        <row r="523">
          <cell r="A523" t="str">
            <v>6105</v>
          </cell>
          <cell r="B523" t="str">
            <v>Тетевен</v>
          </cell>
        </row>
        <row r="524">
          <cell r="A524" t="str">
            <v>6106</v>
          </cell>
          <cell r="B524" t="str">
            <v>Троян</v>
          </cell>
        </row>
        <row r="525">
          <cell r="A525" t="str">
            <v>6107</v>
          </cell>
          <cell r="B525" t="str">
            <v>Угърчин</v>
          </cell>
        </row>
        <row r="526">
          <cell r="A526" t="str">
            <v>6108</v>
          </cell>
          <cell r="B526" t="str">
            <v>Ябланица</v>
          </cell>
        </row>
        <row r="527">
          <cell r="A527" t="str">
            <v>6201</v>
          </cell>
          <cell r="B527" t="str">
            <v>Берковица</v>
          </cell>
        </row>
        <row r="528">
          <cell r="A528" t="str">
            <v>6202</v>
          </cell>
          <cell r="B528" t="str">
            <v>Бойчиновци</v>
          </cell>
        </row>
        <row r="529">
          <cell r="A529" t="str">
            <v>6203</v>
          </cell>
          <cell r="B529" t="str">
            <v>Брусарци</v>
          </cell>
        </row>
        <row r="530">
          <cell r="A530" t="str">
            <v>6204</v>
          </cell>
          <cell r="B530" t="str">
            <v>Вълчедръм</v>
          </cell>
        </row>
        <row r="531">
          <cell r="A531" t="str">
            <v>6205</v>
          </cell>
          <cell r="B531" t="str">
            <v>Вършец</v>
          </cell>
        </row>
        <row r="532">
          <cell r="A532" t="str">
            <v>6206</v>
          </cell>
          <cell r="B532" t="str">
            <v>Георги Дамяново</v>
          </cell>
        </row>
        <row r="533">
          <cell r="A533" t="str">
            <v>6207</v>
          </cell>
          <cell r="B533" t="str">
            <v>Лом</v>
          </cell>
        </row>
        <row r="534">
          <cell r="A534" t="str">
            <v>6208</v>
          </cell>
          <cell r="B534" t="str">
            <v>Медковец</v>
          </cell>
        </row>
        <row r="535">
          <cell r="A535" t="str">
            <v>6209</v>
          </cell>
          <cell r="B535" t="str">
            <v>Монтана</v>
          </cell>
        </row>
        <row r="536">
          <cell r="A536" t="str">
            <v>6210</v>
          </cell>
          <cell r="B536" t="str">
            <v>Чипровци</v>
          </cell>
        </row>
        <row r="537">
          <cell r="A537" t="str">
            <v>6211</v>
          </cell>
          <cell r="B537" t="str">
            <v>Якимово</v>
          </cell>
        </row>
        <row r="538">
          <cell r="A538" t="str">
            <v>6301</v>
          </cell>
          <cell r="B538" t="str">
            <v>Батак</v>
          </cell>
        </row>
        <row r="539">
          <cell r="A539" t="str">
            <v>6302</v>
          </cell>
          <cell r="B539" t="str">
            <v>Белово</v>
          </cell>
        </row>
        <row r="540">
          <cell r="A540" t="str">
            <v>6303</v>
          </cell>
          <cell r="B540" t="str">
            <v>Брацигово</v>
          </cell>
        </row>
        <row r="541">
          <cell r="A541" t="str">
            <v>6304</v>
          </cell>
          <cell r="B541" t="str">
            <v>Велинград</v>
          </cell>
        </row>
        <row r="542">
          <cell r="A542" t="str">
            <v>6305</v>
          </cell>
          <cell r="B542" t="str">
            <v>Лесичово</v>
          </cell>
        </row>
        <row r="543">
          <cell r="A543" t="str">
            <v>6306</v>
          </cell>
          <cell r="B543" t="str">
            <v>Пазарджик</v>
          </cell>
        </row>
        <row r="544">
          <cell r="A544" t="str">
            <v>6307</v>
          </cell>
          <cell r="B544" t="str">
            <v>Панагюрище</v>
          </cell>
        </row>
        <row r="545">
          <cell r="A545" t="str">
            <v>6308</v>
          </cell>
          <cell r="B545" t="str">
            <v>Пещера</v>
          </cell>
        </row>
        <row r="546">
          <cell r="A546" t="str">
            <v>6309</v>
          </cell>
          <cell r="B546" t="str">
            <v>Ракитово</v>
          </cell>
        </row>
        <row r="547">
          <cell r="A547" t="str">
            <v>6310</v>
          </cell>
          <cell r="B547" t="str">
            <v>Септември</v>
          </cell>
        </row>
        <row r="548">
          <cell r="A548" t="str">
            <v>6311</v>
          </cell>
          <cell r="B548" t="str">
            <v>Стрелча</v>
          </cell>
        </row>
        <row r="549">
          <cell r="A549" t="str">
            <v>6312</v>
          </cell>
          <cell r="B549" t="str">
            <v>Сърница</v>
          </cell>
        </row>
        <row r="550">
          <cell r="A550" t="str">
            <v>6401</v>
          </cell>
          <cell r="B550" t="str">
            <v>Брезник</v>
          </cell>
        </row>
        <row r="551">
          <cell r="A551" t="str">
            <v>6402</v>
          </cell>
          <cell r="B551" t="str">
            <v>Земен</v>
          </cell>
        </row>
        <row r="552">
          <cell r="A552" t="str">
            <v>6403</v>
          </cell>
          <cell r="B552" t="str">
            <v>Ковачевци</v>
          </cell>
        </row>
        <row r="553">
          <cell r="A553" t="str">
            <v>6404</v>
          </cell>
          <cell r="B553" t="str">
            <v>Перник</v>
          </cell>
        </row>
        <row r="554">
          <cell r="A554" t="str">
            <v>6405</v>
          </cell>
          <cell r="B554" t="str">
            <v>Радомир</v>
          </cell>
        </row>
        <row r="555">
          <cell r="A555" t="str">
            <v>6406</v>
          </cell>
          <cell r="B555" t="str">
            <v>Трън</v>
          </cell>
        </row>
        <row r="556">
          <cell r="A556" t="str">
            <v>6501</v>
          </cell>
          <cell r="B556" t="str">
            <v>Белене</v>
          </cell>
        </row>
        <row r="557">
          <cell r="A557" t="str">
            <v>6502</v>
          </cell>
          <cell r="B557" t="str">
            <v>Гулянци</v>
          </cell>
        </row>
        <row r="558">
          <cell r="A558" t="str">
            <v>6503</v>
          </cell>
          <cell r="B558" t="str">
            <v>Долна Митрополия</v>
          </cell>
        </row>
        <row r="559">
          <cell r="A559" t="str">
            <v>6504</v>
          </cell>
          <cell r="B559" t="str">
            <v>Долни Дъбник</v>
          </cell>
        </row>
        <row r="560">
          <cell r="A560" t="str">
            <v>6505</v>
          </cell>
          <cell r="B560" t="str">
            <v>Искър</v>
          </cell>
        </row>
        <row r="561">
          <cell r="A561" t="str">
            <v>6506</v>
          </cell>
          <cell r="B561" t="str">
            <v>Левски</v>
          </cell>
        </row>
        <row r="562">
          <cell r="A562" t="str">
            <v>6507</v>
          </cell>
          <cell r="B562" t="str">
            <v>Никопол</v>
          </cell>
        </row>
        <row r="563">
          <cell r="A563" t="str">
            <v>6508</v>
          </cell>
          <cell r="B563" t="str">
            <v>Плевен</v>
          </cell>
        </row>
        <row r="564">
          <cell r="A564" t="str">
            <v>6509</v>
          </cell>
          <cell r="B564" t="str">
            <v>Пордим</v>
          </cell>
        </row>
        <row r="565">
          <cell r="A565" t="str">
            <v>6510</v>
          </cell>
          <cell r="B565" t="str">
            <v>Червен бряг</v>
          </cell>
        </row>
        <row r="566">
          <cell r="A566" t="str">
            <v>6511</v>
          </cell>
          <cell r="B566" t="str">
            <v>Кнежа</v>
          </cell>
        </row>
        <row r="567">
          <cell r="A567" t="str">
            <v>6601</v>
          </cell>
          <cell r="B567" t="str">
            <v>Асеновград</v>
          </cell>
        </row>
        <row r="568">
          <cell r="A568" t="str">
            <v>6602</v>
          </cell>
          <cell r="B568" t="str">
            <v>Брезово</v>
          </cell>
        </row>
        <row r="569">
          <cell r="A569" t="str">
            <v>6603</v>
          </cell>
          <cell r="B569" t="str">
            <v>Калояново</v>
          </cell>
        </row>
        <row r="570">
          <cell r="A570" t="str">
            <v>6604</v>
          </cell>
          <cell r="B570" t="str">
            <v>Карлово</v>
          </cell>
        </row>
        <row r="571">
          <cell r="A571" t="str">
            <v>6605</v>
          </cell>
          <cell r="B571" t="str">
            <v>Кричим</v>
          </cell>
        </row>
        <row r="572">
          <cell r="A572" t="str">
            <v>6606</v>
          </cell>
          <cell r="B572" t="str">
            <v>Лъки</v>
          </cell>
        </row>
        <row r="573">
          <cell r="A573" t="str">
            <v>6607</v>
          </cell>
          <cell r="B573" t="str">
            <v>Марица</v>
          </cell>
        </row>
        <row r="574">
          <cell r="A574" t="str">
            <v>6608</v>
          </cell>
          <cell r="B574" t="str">
            <v>Перущица</v>
          </cell>
        </row>
        <row r="575">
          <cell r="A575" t="str">
            <v>6609</v>
          </cell>
          <cell r="B575" t="str">
            <v>Пловдив</v>
          </cell>
        </row>
        <row r="576">
          <cell r="A576" t="str">
            <v>6610</v>
          </cell>
          <cell r="B576" t="str">
            <v>Първомай</v>
          </cell>
        </row>
        <row r="577">
          <cell r="A577" t="str">
            <v>6611</v>
          </cell>
          <cell r="B577" t="str">
            <v>Раковски</v>
          </cell>
        </row>
        <row r="578">
          <cell r="A578" t="str">
            <v>6612</v>
          </cell>
          <cell r="B578" t="str">
            <v>Родопи</v>
          </cell>
        </row>
        <row r="579">
          <cell r="A579" t="str">
            <v>6613</v>
          </cell>
          <cell r="B579" t="str">
            <v>Садово</v>
          </cell>
        </row>
        <row r="580">
          <cell r="A580" t="str">
            <v>6614</v>
          </cell>
          <cell r="B580" t="str">
            <v>Стамболийски</v>
          </cell>
        </row>
        <row r="581">
          <cell r="A581" t="str">
            <v>6615</v>
          </cell>
          <cell r="B581" t="str">
            <v>Съединение</v>
          </cell>
        </row>
        <row r="582">
          <cell r="A582" t="str">
            <v>6616</v>
          </cell>
          <cell r="B582" t="str">
            <v>Хисаря</v>
          </cell>
        </row>
        <row r="583">
          <cell r="A583" t="str">
            <v>6617</v>
          </cell>
          <cell r="B583" t="str">
            <v>Куклен</v>
          </cell>
        </row>
        <row r="584">
          <cell r="A584" t="str">
            <v>6618</v>
          </cell>
          <cell r="B584" t="str">
            <v>Сопот</v>
          </cell>
        </row>
        <row r="585">
          <cell r="A585" t="str">
            <v>6701</v>
          </cell>
          <cell r="B585" t="str">
            <v>Завет</v>
          </cell>
        </row>
        <row r="586">
          <cell r="A586" t="str">
            <v>6702</v>
          </cell>
          <cell r="B586" t="str">
            <v>Исперих</v>
          </cell>
        </row>
        <row r="587">
          <cell r="A587" t="str">
            <v>6703</v>
          </cell>
          <cell r="B587" t="str">
            <v>Кубрат</v>
          </cell>
        </row>
        <row r="588">
          <cell r="A588" t="str">
            <v>6704</v>
          </cell>
          <cell r="B588" t="str">
            <v>Лозница</v>
          </cell>
        </row>
        <row r="589">
          <cell r="A589" t="str">
            <v>6705</v>
          </cell>
          <cell r="B589" t="str">
            <v>Разград</v>
          </cell>
        </row>
        <row r="590">
          <cell r="A590" t="str">
            <v>6706</v>
          </cell>
          <cell r="B590" t="str">
            <v>Самуил</v>
          </cell>
        </row>
        <row r="591">
          <cell r="A591" t="str">
            <v>6707</v>
          </cell>
          <cell r="B591" t="str">
            <v>Цар Калоян</v>
          </cell>
        </row>
        <row r="592">
          <cell r="A592" t="str">
            <v>6801</v>
          </cell>
          <cell r="B592" t="str">
            <v>Борово</v>
          </cell>
        </row>
        <row r="593">
          <cell r="A593" t="str">
            <v>6802</v>
          </cell>
          <cell r="B593" t="str">
            <v>Бяла</v>
          </cell>
        </row>
        <row r="594">
          <cell r="A594" t="str">
            <v>6803</v>
          </cell>
          <cell r="B594" t="str">
            <v>Ветово</v>
          </cell>
        </row>
        <row r="595">
          <cell r="A595" t="str">
            <v>6804</v>
          </cell>
          <cell r="B595" t="str">
            <v>Две могили</v>
          </cell>
        </row>
        <row r="596">
          <cell r="A596" t="str">
            <v>6805</v>
          </cell>
          <cell r="B596" t="str">
            <v>Иваново</v>
          </cell>
        </row>
        <row r="597">
          <cell r="A597" t="str">
            <v>6806</v>
          </cell>
          <cell r="B597" t="str">
            <v>Русе</v>
          </cell>
        </row>
        <row r="598">
          <cell r="A598" t="str">
            <v>6807</v>
          </cell>
          <cell r="B598" t="str">
            <v>Сливо поле</v>
          </cell>
        </row>
        <row r="599">
          <cell r="A599" t="str">
            <v>6808</v>
          </cell>
          <cell r="B599" t="str">
            <v>Ценово</v>
          </cell>
        </row>
        <row r="600">
          <cell r="A600" t="str">
            <v>6901</v>
          </cell>
          <cell r="B600" t="str">
            <v>Алфатар</v>
          </cell>
        </row>
        <row r="601">
          <cell r="A601" t="str">
            <v>6902</v>
          </cell>
          <cell r="B601" t="str">
            <v>Главиница</v>
          </cell>
        </row>
        <row r="602">
          <cell r="A602" t="str">
            <v>6903</v>
          </cell>
          <cell r="B602" t="str">
            <v>Дулово</v>
          </cell>
        </row>
        <row r="603">
          <cell r="A603" t="str">
            <v>6904</v>
          </cell>
          <cell r="B603" t="str">
            <v>Кайнарджа</v>
          </cell>
        </row>
        <row r="604">
          <cell r="A604" t="str">
            <v>6905</v>
          </cell>
          <cell r="B604" t="str">
            <v>Силистра</v>
          </cell>
        </row>
        <row r="605">
          <cell r="A605" t="str">
            <v>6906</v>
          </cell>
          <cell r="B605" t="str">
            <v>Ситово</v>
          </cell>
        </row>
        <row r="606">
          <cell r="A606" t="str">
            <v>6907</v>
          </cell>
          <cell r="B606" t="str">
            <v>Тутракан</v>
          </cell>
        </row>
        <row r="607">
          <cell r="A607" t="str">
            <v>7001</v>
          </cell>
          <cell r="B607" t="str">
            <v>Котел</v>
          </cell>
        </row>
        <row r="608">
          <cell r="A608" t="str">
            <v>7002</v>
          </cell>
          <cell r="B608" t="str">
            <v>Нова Загора</v>
          </cell>
        </row>
        <row r="609">
          <cell r="A609" t="str">
            <v>7003</v>
          </cell>
          <cell r="B609" t="str">
            <v>Сливен</v>
          </cell>
        </row>
        <row r="610">
          <cell r="A610" t="str">
            <v>7004</v>
          </cell>
          <cell r="B610" t="str">
            <v>Твърдица</v>
          </cell>
        </row>
        <row r="611">
          <cell r="A611" t="str">
            <v>7101</v>
          </cell>
          <cell r="B611" t="str">
            <v>Баните</v>
          </cell>
        </row>
        <row r="612">
          <cell r="A612" t="str">
            <v>7102</v>
          </cell>
          <cell r="B612" t="str">
            <v>Борино</v>
          </cell>
        </row>
        <row r="613">
          <cell r="A613" t="str">
            <v>7103</v>
          </cell>
          <cell r="B613" t="str">
            <v>Девин</v>
          </cell>
        </row>
        <row r="614">
          <cell r="A614" t="str">
            <v>7104</v>
          </cell>
          <cell r="B614" t="str">
            <v>Доспат</v>
          </cell>
        </row>
        <row r="615">
          <cell r="A615" t="str">
            <v>7105</v>
          </cell>
          <cell r="B615" t="str">
            <v>Златоград</v>
          </cell>
        </row>
        <row r="616">
          <cell r="A616" t="str">
            <v>7106</v>
          </cell>
          <cell r="B616" t="str">
            <v>Мадан</v>
          </cell>
        </row>
        <row r="617">
          <cell r="A617" t="str">
            <v>7107</v>
          </cell>
          <cell r="B617" t="str">
            <v>Неделино</v>
          </cell>
        </row>
        <row r="618">
          <cell r="A618" t="str">
            <v>7108</v>
          </cell>
          <cell r="B618" t="str">
            <v>Рудозем</v>
          </cell>
        </row>
        <row r="619">
          <cell r="A619" t="str">
            <v>7109</v>
          </cell>
          <cell r="B619" t="str">
            <v>Смолян</v>
          </cell>
        </row>
        <row r="620">
          <cell r="A620" t="str">
            <v>7110</v>
          </cell>
          <cell r="B620" t="str">
            <v>Чепеларе</v>
          </cell>
        </row>
        <row r="621">
          <cell r="A621" t="str">
            <v>7201</v>
          </cell>
          <cell r="B621" t="str">
            <v>Район Банкя</v>
          </cell>
        </row>
        <row r="622">
          <cell r="A622" t="str">
            <v>7202</v>
          </cell>
          <cell r="B622" t="str">
            <v>Район Витоша</v>
          </cell>
        </row>
        <row r="623">
          <cell r="A623" t="str">
            <v>7203</v>
          </cell>
          <cell r="B623" t="str">
            <v xml:space="preserve">Район Възраждане </v>
          </cell>
        </row>
        <row r="624">
          <cell r="A624" t="str">
            <v>7204</v>
          </cell>
          <cell r="B624" t="str">
            <v>Район Връбница</v>
          </cell>
        </row>
        <row r="625">
          <cell r="A625" t="str">
            <v>7205</v>
          </cell>
          <cell r="B625" t="str">
            <v>Район Илинден</v>
          </cell>
        </row>
        <row r="626">
          <cell r="A626" t="str">
            <v>7206</v>
          </cell>
          <cell r="B626" t="str">
            <v>Район Искър</v>
          </cell>
        </row>
        <row r="627">
          <cell r="A627" t="str">
            <v>7207</v>
          </cell>
          <cell r="B627" t="str">
            <v>Район Изгрев</v>
          </cell>
        </row>
        <row r="628">
          <cell r="A628" t="str">
            <v>7208</v>
          </cell>
          <cell r="B628" t="str">
            <v>Район Красна Поляна</v>
          </cell>
        </row>
        <row r="629">
          <cell r="A629" t="str">
            <v>7209</v>
          </cell>
          <cell r="B629" t="str">
            <v>Район Красно село</v>
          </cell>
        </row>
        <row r="630">
          <cell r="A630" t="str">
            <v>7210</v>
          </cell>
          <cell r="B630" t="str">
            <v>Район Кремиковци</v>
          </cell>
        </row>
        <row r="631">
          <cell r="A631" t="str">
            <v>7211</v>
          </cell>
          <cell r="B631" t="str">
            <v>Район Лозенец</v>
          </cell>
        </row>
        <row r="632">
          <cell r="A632" t="str">
            <v>7212</v>
          </cell>
          <cell r="B632" t="str">
            <v>Район Люлин</v>
          </cell>
        </row>
        <row r="633">
          <cell r="A633" t="str">
            <v>7213</v>
          </cell>
          <cell r="B633" t="str">
            <v>Район Младост</v>
          </cell>
        </row>
        <row r="634">
          <cell r="A634" t="str">
            <v>7214</v>
          </cell>
          <cell r="B634" t="str">
            <v>Район Надежда</v>
          </cell>
        </row>
        <row r="635">
          <cell r="A635" t="str">
            <v>7215</v>
          </cell>
          <cell r="B635" t="str">
            <v>Район Нови Искър</v>
          </cell>
        </row>
        <row r="636">
          <cell r="A636" t="str">
            <v>7216</v>
          </cell>
          <cell r="B636" t="str">
            <v>Район Оборище</v>
          </cell>
        </row>
        <row r="637">
          <cell r="A637" t="str">
            <v>7217</v>
          </cell>
          <cell r="B637" t="str">
            <v>Район Овча Купел</v>
          </cell>
        </row>
        <row r="638">
          <cell r="A638" t="str">
            <v>7218</v>
          </cell>
          <cell r="B638" t="str">
            <v>Район Панчарево</v>
          </cell>
        </row>
        <row r="639">
          <cell r="A639" t="str">
            <v>7219</v>
          </cell>
          <cell r="B639" t="str">
            <v>Район Подуяне</v>
          </cell>
        </row>
        <row r="640">
          <cell r="A640" t="str">
            <v>7220</v>
          </cell>
          <cell r="B640" t="str">
            <v>Район Сердика</v>
          </cell>
        </row>
        <row r="641">
          <cell r="A641" t="str">
            <v>7221</v>
          </cell>
          <cell r="B641" t="str">
            <v>Район Слатина</v>
          </cell>
        </row>
        <row r="642">
          <cell r="A642" t="str">
            <v>7222</v>
          </cell>
          <cell r="B642" t="str">
            <v>Район Средец</v>
          </cell>
        </row>
        <row r="643">
          <cell r="A643" t="str">
            <v>7223</v>
          </cell>
          <cell r="B643" t="str">
            <v>Район Студентска</v>
          </cell>
        </row>
        <row r="644">
          <cell r="A644" t="str">
            <v>7224</v>
          </cell>
          <cell r="B644" t="str">
            <v>Район Триадица</v>
          </cell>
        </row>
        <row r="645">
          <cell r="A645" t="str">
            <v>7225</v>
          </cell>
          <cell r="B645" t="str">
            <v>Столична община</v>
          </cell>
        </row>
        <row r="646">
          <cell r="A646" t="str">
            <v>7301</v>
          </cell>
          <cell r="B646" t="str">
            <v>Антон</v>
          </cell>
        </row>
        <row r="647">
          <cell r="A647" t="str">
            <v>7302</v>
          </cell>
          <cell r="B647" t="str">
            <v>Божурище</v>
          </cell>
        </row>
        <row r="648">
          <cell r="A648" t="str">
            <v>7303</v>
          </cell>
          <cell r="B648" t="str">
            <v>Ботевград</v>
          </cell>
        </row>
        <row r="649">
          <cell r="A649" t="str">
            <v>7304</v>
          </cell>
          <cell r="B649" t="str">
            <v>Годеч</v>
          </cell>
        </row>
        <row r="650">
          <cell r="A650" t="str">
            <v>7305</v>
          </cell>
          <cell r="B650" t="str">
            <v>Горна Малина</v>
          </cell>
        </row>
        <row r="651">
          <cell r="A651" t="str">
            <v>7306</v>
          </cell>
          <cell r="B651" t="str">
            <v>Долна Баня</v>
          </cell>
        </row>
        <row r="652">
          <cell r="A652" t="str">
            <v>7307</v>
          </cell>
          <cell r="B652" t="str">
            <v xml:space="preserve">Драгоман </v>
          </cell>
        </row>
        <row r="653">
          <cell r="A653" t="str">
            <v>7308</v>
          </cell>
          <cell r="B653" t="str">
            <v>Елин Пелин</v>
          </cell>
        </row>
        <row r="654">
          <cell r="A654" t="str">
            <v>7309</v>
          </cell>
          <cell r="B654" t="str">
            <v>Етрополе</v>
          </cell>
        </row>
        <row r="655">
          <cell r="A655" t="str">
            <v>7310</v>
          </cell>
          <cell r="B655" t="str">
            <v>Златица</v>
          </cell>
        </row>
        <row r="656">
          <cell r="A656" t="str">
            <v>7311</v>
          </cell>
          <cell r="B656" t="str">
            <v>Ихтиман</v>
          </cell>
        </row>
        <row r="657">
          <cell r="A657" t="str">
            <v>7312</v>
          </cell>
          <cell r="B657" t="str">
            <v>Копривщица</v>
          </cell>
        </row>
        <row r="658">
          <cell r="A658" t="str">
            <v>7313</v>
          </cell>
          <cell r="B658" t="str">
            <v>Костенец</v>
          </cell>
        </row>
        <row r="659">
          <cell r="A659" t="str">
            <v>7314</v>
          </cell>
          <cell r="B659" t="str">
            <v>Костинброд</v>
          </cell>
        </row>
        <row r="660">
          <cell r="A660" t="str">
            <v>7315</v>
          </cell>
          <cell r="B660" t="str">
            <v>Мирково</v>
          </cell>
        </row>
        <row r="661">
          <cell r="A661" t="str">
            <v>7316</v>
          </cell>
          <cell r="B661" t="str">
            <v>Пирдоп</v>
          </cell>
        </row>
        <row r="662">
          <cell r="A662" t="str">
            <v>7317</v>
          </cell>
          <cell r="B662" t="str">
            <v>Правец</v>
          </cell>
        </row>
        <row r="663">
          <cell r="A663" t="str">
            <v>7318</v>
          </cell>
          <cell r="B663" t="str">
            <v>Самоков</v>
          </cell>
        </row>
        <row r="664">
          <cell r="A664" t="str">
            <v>7319</v>
          </cell>
          <cell r="B664" t="str">
            <v>Своге</v>
          </cell>
        </row>
        <row r="665">
          <cell r="A665" t="str">
            <v>7320</v>
          </cell>
          <cell r="B665" t="str">
            <v>Сливница</v>
          </cell>
        </row>
        <row r="666">
          <cell r="A666" t="str">
            <v>7321</v>
          </cell>
          <cell r="B666" t="str">
            <v>Чавдар</v>
          </cell>
        </row>
        <row r="667">
          <cell r="A667" t="str">
            <v>7322</v>
          </cell>
          <cell r="B667" t="str">
            <v>Челопеч</v>
          </cell>
        </row>
        <row r="668">
          <cell r="A668" t="str">
            <v>7401</v>
          </cell>
          <cell r="B668" t="str">
            <v>Братя Даскалови</v>
          </cell>
        </row>
        <row r="669">
          <cell r="A669" t="str">
            <v>7402</v>
          </cell>
          <cell r="B669" t="str">
            <v>Гурково</v>
          </cell>
        </row>
        <row r="670">
          <cell r="A670" t="str">
            <v>7403</v>
          </cell>
          <cell r="B670" t="str">
            <v>Гълъбово</v>
          </cell>
        </row>
        <row r="671">
          <cell r="A671" t="str">
            <v>7404</v>
          </cell>
          <cell r="B671" t="str">
            <v>Казанлък</v>
          </cell>
        </row>
        <row r="672">
          <cell r="A672" t="str">
            <v>7405</v>
          </cell>
          <cell r="B672" t="str">
            <v>Мъглиж</v>
          </cell>
        </row>
        <row r="673">
          <cell r="A673" t="str">
            <v>7406</v>
          </cell>
          <cell r="B673" t="str">
            <v>Николаево</v>
          </cell>
        </row>
        <row r="674">
          <cell r="A674" t="str">
            <v>7407</v>
          </cell>
          <cell r="B674" t="str">
            <v>Опан</v>
          </cell>
        </row>
        <row r="675">
          <cell r="A675" t="str">
            <v>7408</v>
          </cell>
          <cell r="B675" t="str">
            <v>Павел баня</v>
          </cell>
        </row>
        <row r="676">
          <cell r="A676" t="str">
            <v>7409</v>
          </cell>
          <cell r="B676" t="str">
            <v>Раднево</v>
          </cell>
        </row>
        <row r="677">
          <cell r="A677" t="str">
            <v>7410</v>
          </cell>
          <cell r="B677" t="str">
            <v>Стара Загора</v>
          </cell>
        </row>
        <row r="678">
          <cell r="A678" t="str">
            <v>7411</v>
          </cell>
          <cell r="B678" t="str">
            <v>Чирпан</v>
          </cell>
        </row>
        <row r="679">
          <cell r="A679" t="str">
            <v>7501</v>
          </cell>
          <cell r="B679" t="str">
            <v>Антоново</v>
          </cell>
        </row>
        <row r="680">
          <cell r="A680" t="str">
            <v>7502</v>
          </cell>
          <cell r="B680" t="str">
            <v>Омуртаг</v>
          </cell>
        </row>
        <row r="681">
          <cell r="A681" t="str">
            <v>7503</v>
          </cell>
          <cell r="B681" t="str">
            <v>Опака</v>
          </cell>
        </row>
        <row r="682">
          <cell r="A682" t="str">
            <v>7504</v>
          </cell>
          <cell r="B682" t="str">
            <v>Попово</v>
          </cell>
        </row>
        <row r="683">
          <cell r="A683" t="str">
            <v>7505</v>
          </cell>
          <cell r="B683" t="str">
            <v>Търговище</v>
          </cell>
        </row>
        <row r="684">
          <cell r="A684" t="str">
            <v>7601</v>
          </cell>
          <cell r="B684" t="str">
            <v>Димитровград</v>
          </cell>
        </row>
        <row r="685">
          <cell r="A685" t="str">
            <v>7602</v>
          </cell>
          <cell r="B685" t="str">
            <v>Ивайловград</v>
          </cell>
        </row>
        <row r="686">
          <cell r="A686" t="str">
            <v>7603</v>
          </cell>
          <cell r="B686" t="str">
            <v>Любимец</v>
          </cell>
        </row>
        <row r="687">
          <cell r="A687" t="str">
            <v>7604</v>
          </cell>
          <cell r="B687" t="str">
            <v>Маджарово</v>
          </cell>
        </row>
        <row r="688">
          <cell r="A688" t="str">
            <v>7605</v>
          </cell>
          <cell r="B688" t="str">
            <v>Минерални Бани</v>
          </cell>
        </row>
        <row r="689">
          <cell r="A689" t="str">
            <v>7606</v>
          </cell>
          <cell r="B689" t="str">
            <v>Свиленград</v>
          </cell>
        </row>
        <row r="690">
          <cell r="A690" t="str">
            <v>7607</v>
          </cell>
          <cell r="B690" t="str">
            <v>Симеоновград</v>
          </cell>
        </row>
        <row r="691">
          <cell r="A691" t="str">
            <v>7608</v>
          </cell>
          <cell r="B691" t="str">
            <v>Стамболово</v>
          </cell>
        </row>
        <row r="692">
          <cell r="A692" t="str">
            <v>7609</v>
          </cell>
          <cell r="B692" t="str">
            <v>Тополовград</v>
          </cell>
        </row>
        <row r="693">
          <cell r="A693" t="str">
            <v>7610</v>
          </cell>
          <cell r="B693" t="str">
            <v>Харманли</v>
          </cell>
        </row>
        <row r="694">
          <cell r="A694" t="str">
            <v>7611</v>
          </cell>
          <cell r="B694" t="str">
            <v>Хасково</v>
          </cell>
        </row>
        <row r="695">
          <cell r="A695" t="str">
            <v>7701</v>
          </cell>
          <cell r="B695" t="str">
            <v>Велики Преслав</v>
          </cell>
        </row>
        <row r="696">
          <cell r="A696" t="str">
            <v>7702</v>
          </cell>
          <cell r="B696" t="str">
            <v>Венец</v>
          </cell>
        </row>
        <row r="697">
          <cell r="A697" t="str">
            <v>7703</v>
          </cell>
          <cell r="B697" t="str">
            <v>Върбица</v>
          </cell>
        </row>
        <row r="698">
          <cell r="A698" t="str">
            <v>7704</v>
          </cell>
          <cell r="B698" t="str">
            <v>Каолиново</v>
          </cell>
        </row>
        <row r="699">
          <cell r="A699" t="str">
            <v>7705</v>
          </cell>
          <cell r="B699" t="str">
            <v>Каспичан</v>
          </cell>
        </row>
        <row r="700">
          <cell r="A700" t="str">
            <v>7706</v>
          </cell>
          <cell r="B700" t="str">
            <v>Никола Козлево</v>
          </cell>
        </row>
        <row r="701">
          <cell r="A701" t="str">
            <v>7707</v>
          </cell>
          <cell r="B701" t="str">
            <v>Нови пазар</v>
          </cell>
        </row>
        <row r="702">
          <cell r="A702" t="str">
            <v>7708</v>
          </cell>
          <cell r="B702" t="str">
            <v>Смядово</v>
          </cell>
        </row>
        <row r="703">
          <cell r="A703" t="str">
            <v>7709</v>
          </cell>
          <cell r="B703" t="str">
            <v>Хитрино</v>
          </cell>
        </row>
        <row r="704">
          <cell r="A704" t="str">
            <v>7710</v>
          </cell>
          <cell r="B704" t="str">
            <v>Шумен</v>
          </cell>
        </row>
        <row r="705">
          <cell r="A705" t="str">
            <v>7801</v>
          </cell>
          <cell r="B705" t="str">
            <v>Болярово</v>
          </cell>
        </row>
        <row r="706">
          <cell r="A706" t="str">
            <v>7802</v>
          </cell>
          <cell r="B706" t="str">
            <v>Елхово</v>
          </cell>
        </row>
        <row r="707">
          <cell r="A707" t="str">
            <v>7803</v>
          </cell>
          <cell r="B707" t="str">
            <v>Стралджа</v>
          </cell>
        </row>
        <row r="708">
          <cell r="A708" t="str">
            <v>7804</v>
          </cell>
          <cell r="B708" t="str">
            <v>Тунджа</v>
          </cell>
        </row>
        <row r="709">
          <cell r="A709" t="str">
            <v>7805</v>
          </cell>
          <cell r="B709" t="str">
            <v>Ямбол</v>
          </cell>
        </row>
      </sheetData>
      <sheetData sheetId="3">
        <row r="1">
          <cell r="A1" t="str">
            <v>Изберете група</v>
          </cell>
        </row>
        <row r="2">
          <cell r="A2" t="str">
            <v>101 Изпълнителни и законодателни органи</v>
          </cell>
          <cell r="B2">
            <v>101</v>
          </cell>
        </row>
        <row r="3">
          <cell r="A3" t="str">
            <v>102 Общи служби</v>
          </cell>
          <cell r="B3">
            <v>102</v>
          </cell>
        </row>
        <row r="4">
          <cell r="A4" t="str">
            <v>103 Наука</v>
          </cell>
          <cell r="B4">
            <v>103</v>
          </cell>
        </row>
        <row r="5">
          <cell r="A5" t="str">
            <v>201 Отбрана</v>
          </cell>
          <cell r="B5">
            <v>201</v>
          </cell>
        </row>
        <row r="6">
          <cell r="A6" t="str">
            <v>202 Полиция, вътрешен ред и сигурност</v>
          </cell>
          <cell r="B6">
            <v>202</v>
          </cell>
        </row>
        <row r="7">
          <cell r="A7" t="str">
            <v>203 Съдебна власт</v>
          </cell>
          <cell r="B7">
            <v>203</v>
          </cell>
        </row>
        <row r="8">
          <cell r="A8" t="str">
            <v>204 Администрация на затворите</v>
          </cell>
          <cell r="B8">
            <v>204</v>
          </cell>
        </row>
        <row r="9">
          <cell r="A9" t="str">
            <v>205 Защита на населението, управление и дейности при стихийни бедствия и аварии</v>
          </cell>
          <cell r="B9">
            <v>205</v>
          </cell>
        </row>
        <row r="10">
          <cell r="A10" t="str">
            <v>301 Образование</v>
          </cell>
          <cell r="B10">
            <v>301</v>
          </cell>
        </row>
        <row r="11">
          <cell r="A11" t="str">
            <v>401 Здравеопазване</v>
          </cell>
          <cell r="B11">
            <v>401</v>
          </cell>
        </row>
        <row r="12">
          <cell r="A12" t="str">
            <v>501 Пенсии</v>
          </cell>
          <cell r="B12">
            <v>501</v>
          </cell>
        </row>
        <row r="13">
          <cell r="A13" t="str">
            <v>502 Социални помощи и обезщетения</v>
          </cell>
          <cell r="B13">
            <v>502</v>
          </cell>
        </row>
        <row r="14">
          <cell r="A14" t="str">
            <v>503 Програми, дейности и служби по социалното осигуряване, подпомагане и заетостта</v>
          </cell>
          <cell r="B14">
            <v>503</v>
          </cell>
        </row>
        <row r="15">
          <cell r="A15" t="str">
            <v>601 Жилищно строителство, благоустройство, комунално стопанство</v>
          </cell>
          <cell r="B15">
            <v>601</v>
          </cell>
        </row>
        <row r="16">
          <cell r="A16" t="str">
            <v>602 Опазване на околната среда</v>
          </cell>
          <cell r="B16">
            <v>602</v>
          </cell>
        </row>
        <row r="17">
          <cell r="A17" t="str">
            <v>701 Почивно дело</v>
          </cell>
          <cell r="B17">
            <v>701</v>
          </cell>
        </row>
        <row r="18">
          <cell r="A18" t="str">
            <v>702 Физическа култура и спорт</v>
          </cell>
          <cell r="B18">
            <v>702</v>
          </cell>
        </row>
        <row r="19">
          <cell r="A19" t="str">
            <v>703 Култура</v>
          </cell>
          <cell r="B19">
            <v>703</v>
          </cell>
        </row>
        <row r="20">
          <cell r="A20" t="str">
            <v>704 Религиозно дело</v>
          </cell>
          <cell r="B20">
            <v>704</v>
          </cell>
        </row>
        <row r="21">
          <cell r="A21" t="str">
            <v>801 Минно дело, горива и енергия</v>
          </cell>
          <cell r="B21">
            <v>801</v>
          </cell>
        </row>
        <row r="22">
          <cell r="A22" t="str">
            <v>802 Селско стопанство, горско стопанство, лов и риболов</v>
          </cell>
          <cell r="B22">
            <v>802</v>
          </cell>
        </row>
        <row r="23">
          <cell r="A23" t="str">
            <v>803 Транспорт и съобщения</v>
          </cell>
          <cell r="B23">
            <v>803</v>
          </cell>
        </row>
        <row r="24">
          <cell r="A24" t="str">
            <v>804 Промишленост и строителство</v>
          </cell>
          <cell r="B24">
            <v>804</v>
          </cell>
        </row>
        <row r="25">
          <cell r="A25" t="str">
            <v>805 Туризъм</v>
          </cell>
          <cell r="B25">
            <v>805</v>
          </cell>
        </row>
        <row r="26">
          <cell r="A26" t="str">
            <v>806 Други дейности по икономиката</v>
          </cell>
          <cell r="B26">
            <v>806</v>
          </cell>
        </row>
        <row r="27">
          <cell r="A27" t="str">
            <v>901 Разходи некласифицирани в другите функции</v>
          </cell>
          <cell r="B27">
            <v>901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NOZA"/>
      <sheetName val="УКАЗАНИЯ"/>
      <sheetName val="list"/>
      <sheetName val="Groups"/>
      <sheetName val="INF"/>
      <sheetName val="Лист1"/>
    </sheetNames>
    <sheetDataSet>
      <sheetData sheetId="0"/>
      <sheetData sheetId="1"/>
      <sheetData sheetId="2">
        <row r="281">
          <cell r="A281" t="str">
            <v xml:space="preserve">ИЗБЕРЕТЕ ОПЕРАТИВНА ПРОГРАМА </v>
          </cell>
        </row>
        <row r="282">
          <cell r="A282" t="str">
            <v>ПЕРИОД 2014-2020</v>
          </cell>
        </row>
        <row r="283">
          <cell r="A283" t="str">
            <v>КФ - ОП "Транспорт и транспортна инфраструктура"</v>
          </cell>
        </row>
        <row r="284">
          <cell r="A284" t="str">
            <v>КФ - ОП "Околна среда"</v>
          </cell>
        </row>
        <row r="285">
          <cell r="A285" t="str">
            <v>ЕФРР - ОП "Транспорт и транспортна инфраструктура"</v>
          </cell>
        </row>
        <row r="286">
          <cell r="A286" t="str">
            <v>ЕФРР - ОП "Региони в растеж"</v>
          </cell>
        </row>
        <row r="287">
          <cell r="A287" t="str">
            <v>ЕФРР - ОП "Наука и образование за интелигентен растеж"</v>
          </cell>
        </row>
        <row r="288">
          <cell r="A288" t="str">
            <v>ЕФРР - ОП "Иновации и конкурентоспособност "</v>
          </cell>
        </row>
        <row r="289">
          <cell r="A289" t="str">
            <v>ЕФРР - ОП "Околна среда"</v>
          </cell>
        </row>
        <row r="290">
          <cell r="A290" t="str">
            <v>ЕФРР - ОП "Инициатива за малки и средни предприятия"</v>
          </cell>
        </row>
        <row r="291">
          <cell r="A291" t="str">
            <v>ЕСФ - ОП "Развитие на човешките ресурси"</v>
          </cell>
        </row>
        <row r="292">
          <cell r="A292" t="str">
            <v>ЕСФ - ОП "Добро управление"</v>
          </cell>
        </row>
        <row r="293">
          <cell r="A293" t="str">
            <v>ЕСФ - ОП "Наука и образование за интелигентен растеж"</v>
          </cell>
        </row>
        <row r="294">
          <cell r="A294" t="str">
            <v xml:space="preserve">ОП "Фонд за европейско подпомагане на най-нуждаещите се лица" </v>
          </cell>
        </row>
        <row r="295">
          <cell r="A295" t="str">
            <v>ПЕРИОД 2007-2013</v>
          </cell>
        </row>
        <row r="296">
          <cell r="A296" t="str">
            <v>КФ - ОП "ТРАНСПОРТ"</v>
          </cell>
        </row>
        <row r="297">
          <cell r="A297" t="str">
            <v>КФ - ОП "ОКОЛНА СРЕДА"</v>
          </cell>
        </row>
        <row r="298">
          <cell r="A298" t="str">
            <v>ЕФРР - ОП "ТРАНСПОРТ"</v>
          </cell>
        </row>
        <row r="299">
          <cell r="A299" t="str">
            <v>ЕФРР - ОП "РЕГИОНАЛНО РАЗВИТИЕ"</v>
          </cell>
        </row>
        <row r="300">
          <cell r="A300" t="str">
            <v>ЕФРР - ОП "КОНКУРЕНТНОСПОСОБНОСТ"</v>
          </cell>
        </row>
        <row r="301">
          <cell r="A301" t="str">
            <v>ЕФРР - ОП "ОКОЛНА СРЕДА"</v>
          </cell>
        </row>
        <row r="302">
          <cell r="A302" t="str">
            <v>ЕФРР - ОП "ТЕХНИЧЕСКА ПОМОЩ"</v>
          </cell>
        </row>
        <row r="303">
          <cell r="A303" t="str">
            <v>ЕСФ - ОП "ЧОВЕШКИ РЕСУРСИ"</v>
          </cell>
        </row>
        <row r="304">
          <cell r="A304" t="str">
            <v>ЕСФ - ОП "АДМИНИСТРАТИВЕН КАПАЦИТЕТ"</v>
          </cell>
        </row>
      </sheetData>
      <sheetData sheetId="3">
        <row r="1">
          <cell r="A1" t="str">
            <v>Изберете група</v>
          </cell>
        </row>
      </sheetData>
      <sheetData sheetId="4"/>
      <sheetData sheetId="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NOZA"/>
      <sheetName val="УКАЗАНИЯ"/>
      <sheetName val="list"/>
      <sheetName val="Groups"/>
      <sheetName val="INF"/>
      <sheetName val="Лист1"/>
    </sheetNames>
    <sheetDataSet>
      <sheetData sheetId="0"/>
      <sheetData sheetId="1"/>
      <sheetData sheetId="2">
        <row r="281">
          <cell r="A281" t="str">
            <v xml:space="preserve">ИЗБЕРЕТЕ ОПЕРАТИВНА ПРОГРАМА </v>
          </cell>
        </row>
        <row r="282">
          <cell r="A282" t="str">
            <v>ПЕРИОД 2014-2020</v>
          </cell>
        </row>
        <row r="283">
          <cell r="A283" t="str">
            <v>КФ - ОП "Транспорт и транспортна инфраструктура"</v>
          </cell>
        </row>
        <row r="284">
          <cell r="A284" t="str">
            <v>КФ - ОП "Околна среда"</v>
          </cell>
        </row>
        <row r="285">
          <cell r="A285" t="str">
            <v>ЕФРР - ОП "Транспорт и транспортна инфраструктура"</v>
          </cell>
        </row>
        <row r="286">
          <cell r="A286" t="str">
            <v>ЕФРР - ОП "Региони в растеж"</v>
          </cell>
        </row>
        <row r="287">
          <cell r="A287" t="str">
            <v>ЕФРР - ОП "Наука и образование за интелигентен растеж"</v>
          </cell>
        </row>
        <row r="288">
          <cell r="A288" t="str">
            <v>ЕФРР - ОП "Иновации и конкурентоспособност "</v>
          </cell>
        </row>
        <row r="289">
          <cell r="A289" t="str">
            <v>ЕФРР - ОП "Околна среда"</v>
          </cell>
        </row>
        <row r="290">
          <cell r="A290" t="str">
            <v>ЕФРР - ОП "Инициатива за малки и средни предприятия"</v>
          </cell>
        </row>
        <row r="291">
          <cell r="A291" t="str">
            <v>ЕСФ - ОП "Развитие на човешките ресурси"</v>
          </cell>
        </row>
        <row r="292">
          <cell r="A292" t="str">
            <v>ЕСФ - ОП "Добро управление"</v>
          </cell>
        </row>
        <row r="293">
          <cell r="A293" t="str">
            <v>ЕСФ - ОП "Наука и образование за интелигентен растеж"</v>
          </cell>
        </row>
        <row r="294">
          <cell r="A294" t="str">
            <v xml:space="preserve">ОП "Фонд за европейско подпомагане на най-нуждаещите се лица" </v>
          </cell>
        </row>
        <row r="295">
          <cell r="A295" t="str">
            <v>ПЕРИОД 2007-2013</v>
          </cell>
        </row>
        <row r="296">
          <cell r="A296" t="str">
            <v>КФ - ОП "ТРАНСПОРТ"</v>
          </cell>
        </row>
        <row r="297">
          <cell r="A297" t="str">
            <v>КФ - ОП "ОКОЛНА СРЕДА"</v>
          </cell>
        </row>
        <row r="298">
          <cell r="A298" t="str">
            <v>ЕФРР - ОП "ТРАНСПОРТ"</v>
          </cell>
        </row>
        <row r="299">
          <cell r="A299" t="str">
            <v>ЕФРР - ОП "РЕГИОНАЛНО РАЗВИТИЕ"</v>
          </cell>
        </row>
        <row r="300">
          <cell r="A300" t="str">
            <v>ЕФРР - ОП "КОНКУРЕНТНОСПОСОБНОСТ"</v>
          </cell>
        </row>
        <row r="301">
          <cell r="A301" t="str">
            <v>ЕФРР - ОП "ОКОЛНА СРЕДА"</v>
          </cell>
        </row>
        <row r="302">
          <cell r="A302" t="str">
            <v>ЕФРР - ОП "ТЕХНИЧЕСКА ПОМОЩ"</v>
          </cell>
        </row>
        <row r="303">
          <cell r="A303" t="str">
            <v>ЕСФ - ОП "ЧОВЕШКИ РЕСУРСИ"</v>
          </cell>
        </row>
        <row r="304">
          <cell r="A304" t="str">
            <v>ЕСФ - ОП "АДМИНИСТРАТИВЕН КАПАЦИТЕТ"</v>
          </cell>
        </row>
      </sheetData>
      <sheetData sheetId="3">
        <row r="1">
          <cell r="A1" t="str">
            <v>Изберете група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тема">
  <a:themeElements>
    <a:clrScheme name="О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F274"/>
  <sheetViews>
    <sheetView tabSelected="1" zoomScaleNormal="100" workbookViewId="0">
      <pane xSplit="1" ySplit="7" topLeftCell="B260" activePane="bottomRight" state="frozen"/>
      <selection activeCell="D32" sqref="D32"/>
      <selection pane="topRight" activeCell="D32" sqref="D32"/>
      <selection pane="bottomLeft" activeCell="D32" sqref="D32"/>
      <selection pane="bottomRight" activeCell="A267" sqref="A267"/>
    </sheetView>
  </sheetViews>
  <sheetFormatPr defaultColWidth="15.5703125" defaultRowHeight="15.75" x14ac:dyDescent="0.25"/>
  <cols>
    <col min="1" max="1" width="53.42578125" style="8" customWidth="1"/>
    <col min="2" max="4" width="12.5703125" style="9" customWidth="1"/>
    <col min="5" max="7" width="15.5703125" style="9" customWidth="1"/>
    <col min="8" max="10" width="17.7109375" style="9" customWidth="1"/>
    <col min="11" max="13" width="12" style="9" customWidth="1"/>
    <col min="14" max="16" width="14.7109375" style="9" customWidth="1"/>
    <col min="17" max="19" width="10.85546875" style="9" customWidth="1"/>
    <col min="20" max="22" width="16.28515625" style="9" customWidth="1"/>
    <col min="23" max="25" width="12.7109375" style="9" customWidth="1"/>
    <col min="26" max="27" width="15.28515625" style="9" customWidth="1"/>
    <col min="28" max="28" width="12.7109375" style="9" customWidth="1"/>
    <col min="29" max="167" width="29.28515625" style="9" customWidth="1"/>
    <col min="168" max="168" width="42.42578125" style="9" customWidth="1"/>
    <col min="169" max="171" width="12.42578125" style="9" customWidth="1"/>
    <col min="172" max="174" width="10.85546875" style="9" customWidth="1"/>
    <col min="175" max="177" width="14.5703125" style="9" bestFit="1" customWidth="1"/>
    <col min="178" max="180" width="11" style="9" customWidth="1"/>
    <col min="181" max="183" width="14.5703125" style="9" customWidth="1"/>
    <col min="184" max="186" width="15.28515625" style="9" customWidth="1"/>
    <col min="187" max="187" width="15.5703125" style="9"/>
    <col min="188" max="188" width="44.5703125" style="9" customWidth="1"/>
    <col min="189" max="189" width="13.85546875" style="9" customWidth="1"/>
    <col min="190" max="190" width="10.85546875" style="9" customWidth="1"/>
    <col min="191" max="191" width="14.5703125" style="9" customWidth="1"/>
    <col min="192" max="192" width="11" style="9" customWidth="1"/>
    <col min="193" max="193" width="10.85546875" style="9" customWidth="1"/>
    <col min="194" max="194" width="14.5703125" style="9" customWidth="1"/>
    <col min="195" max="196" width="15.5703125" style="9" customWidth="1"/>
    <col min="197" max="197" width="17.7109375" style="9" customWidth="1"/>
    <col min="198" max="423" width="29.28515625" style="9" customWidth="1"/>
    <col min="424" max="424" width="42.42578125" style="9" customWidth="1"/>
    <col min="425" max="427" width="12.42578125" style="9" customWidth="1"/>
    <col min="428" max="430" width="10.85546875" style="9" customWidth="1"/>
    <col min="431" max="433" width="14.5703125" style="9" bestFit="1" customWidth="1"/>
    <col min="434" max="436" width="11" style="9" customWidth="1"/>
    <col min="437" max="439" width="14.5703125" style="9" customWidth="1"/>
    <col min="440" max="442" width="15.28515625" style="9" customWidth="1"/>
    <col min="443" max="443" width="15.5703125" style="9"/>
    <col min="444" max="444" width="44.5703125" style="9" customWidth="1"/>
    <col min="445" max="445" width="13.85546875" style="9" customWidth="1"/>
    <col min="446" max="446" width="10.85546875" style="9" customWidth="1"/>
    <col min="447" max="447" width="14.5703125" style="9" customWidth="1"/>
    <col min="448" max="448" width="11" style="9" customWidth="1"/>
    <col min="449" max="449" width="10.85546875" style="9" customWidth="1"/>
    <col min="450" max="450" width="14.5703125" style="9" customWidth="1"/>
    <col min="451" max="452" width="15.5703125" style="9" customWidth="1"/>
    <col min="453" max="453" width="17.7109375" style="9" customWidth="1"/>
    <col min="454" max="679" width="29.28515625" style="9" customWidth="1"/>
    <col min="680" max="680" width="42.42578125" style="9" customWidth="1"/>
    <col min="681" max="683" width="12.42578125" style="9" customWidth="1"/>
    <col min="684" max="686" width="10.85546875" style="9" customWidth="1"/>
    <col min="687" max="689" width="14.5703125" style="9" bestFit="1" customWidth="1"/>
    <col min="690" max="692" width="11" style="9" customWidth="1"/>
    <col min="693" max="695" width="14.5703125" style="9" customWidth="1"/>
    <col min="696" max="698" width="15.28515625" style="9" customWidth="1"/>
    <col min="699" max="699" width="15.5703125" style="9"/>
    <col min="700" max="700" width="44.5703125" style="9" customWidth="1"/>
    <col min="701" max="701" width="13.85546875" style="9" customWidth="1"/>
    <col min="702" max="702" width="10.85546875" style="9" customWidth="1"/>
    <col min="703" max="703" width="14.5703125" style="9" customWidth="1"/>
    <col min="704" max="704" width="11" style="9" customWidth="1"/>
    <col min="705" max="705" width="10.85546875" style="9" customWidth="1"/>
    <col min="706" max="706" width="14.5703125" style="9" customWidth="1"/>
    <col min="707" max="708" width="15.5703125" style="9" customWidth="1"/>
    <col min="709" max="709" width="17.7109375" style="9" customWidth="1"/>
    <col min="710" max="935" width="29.28515625" style="9" customWidth="1"/>
    <col min="936" max="936" width="42.42578125" style="9" customWidth="1"/>
    <col min="937" max="939" width="12.42578125" style="9" customWidth="1"/>
    <col min="940" max="942" width="10.85546875" style="9" customWidth="1"/>
    <col min="943" max="945" width="14.5703125" style="9" bestFit="1" customWidth="1"/>
    <col min="946" max="948" width="11" style="9" customWidth="1"/>
    <col min="949" max="951" width="14.5703125" style="9" customWidth="1"/>
    <col min="952" max="954" width="15.28515625" style="9" customWidth="1"/>
    <col min="955" max="955" width="15.5703125" style="9"/>
    <col min="956" max="956" width="44.5703125" style="9" customWidth="1"/>
    <col min="957" max="957" width="13.85546875" style="9" customWidth="1"/>
    <col min="958" max="958" width="10.85546875" style="9" customWidth="1"/>
    <col min="959" max="959" width="14.5703125" style="9" customWidth="1"/>
    <col min="960" max="960" width="11" style="9" customWidth="1"/>
    <col min="961" max="961" width="10.85546875" style="9" customWidth="1"/>
    <col min="962" max="962" width="14.5703125" style="9" customWidth="1"/>
    <col min="963" max="964" width="15.5703125" style="9" customWidth="1"/>
    <col min="965" max="965" width="17.7109375" style="9" customWidth="1"/>
    <col min="966" max="1191" width="29.28515625" style="9" customWidth="1"/>
    <col min="1192" max="1192" width="42.42578125" style="9" customWidth="1"/>
    <col min="1193" max="1195" width="12.42578125" style="9" customWidth="1"/>
    <col min="1196" max="1198" width="10.85546875" style="9" customWidth="1"/>
    <col min="1199" max="1201" width="14.5703125" style="9" bestFit="1" customWidth="1"/>
    <col min="1202" max="1204" width="11" style="9" customWidth="1"/>
    <col min="1205" max="1207" width="14.5703125" style="9" customWidth="1"/>
    <col min="1208" max="1210" width="15.28515625" style="9" customWidth="1"/>
    <col min="1211" max="1211" width="15.5703125" style="9"/>
    <col min="1212" max="1212" width="44.5703125" style="9" customWidth="1"/>
    <col min="1213" max="1213" width="13.85546875" style="9" customWidth="1"/>
    <col min="1214" max="1214" width="10.85546875" style="9" customWidth="1"/>
    <col min="1215" max="1215" width="14.5703125" style="9" customWidth="1"/>
    <col min="1216" max="1216" width="11" style="9" customWidth="1"/>
    <col min="1217" max="1217" width="10.85546875" style="9" customWidth="1"/>
    <col min="1218" max="1218" width="14.5703125" style="9" customWidth="1"/>
    <col min="1219" max="1220" width="15.5703125" style="9" customWidth="1"/>
    <col min="1221" max="1221" width="17.7109375" style="9" customWidth="1"/>
    <col min="1222" max="1447" width="29.28515625" style="9" customWidth="1"/>
    <col min="1448" max="1448" width="42.42578125" style="9" customWidth="1"/>
    <col min="1449" max="1451" width="12.42578125" style="9" customWidth="1"/>
    <col min="1452" max="1454" width="10.85546875" style="9" customWidth="1"/>
    <col min="1455" max="1457" width="14.5703125" style="9" bestFit="1" customWidth="1"/>
    <col min="1458" max="1460" width="11" style="9" customWidth="1"/>
    <col min="1461" max="1463" width="14.5703125" style="9" customWidth="1"/>
    <col min="1464" max="1466" width="15.28515625" style="9" customWidth="1"/>
    <col min="1467" max="1467" width="15.5703125" style="9"/>
    <col min="1468" max="1468" width="44.5703125" style="9" customWidth="1"/>
    <col min="1469" max="1469" width="13.85546875" style="9" customWidth="1"/>
    <col min="1470" max="1470" width="10.85546875" style="9" customWidth="1"/>
    <col min="1471" max="1471" width="14.5703125" style="9" customWidth="1"/>
    <col min="1472" max="1472" width="11" style="9" customWidth="1"/>
    <col min="1473" max="1473" width="10.85546875" style="9" customWidth="1"/>
    <col min="1474" max="1474" width="14.5703125" style="9" customWidth="1"/>
    <col min="1475" max="1476" width="15.5703125" style="9" customWidth="1"/>
    <col min="1477" max="1477" width="17.7109375" style="9" customWidth="1"/>
    <col min="1478" max="1703" width="29.28515625" style="9" customWidth="1"/>
    <col min="1704" max="1704" width="42.42578125" style="9" customWidth="1"/>
    <col min="1705" max="1707" width="12.42578125" style="9" customWidth="1"/>
    <col min="1708" max="1710" width="10.85546875" style="9" customWidth="1"/>
    <col min="1711" max="1713" width="14.5703125" style="9" bestFit="1" customWidth="1"/>
    <col min="1714" max="1716" width="11" style="9" customWidth="1"/>
    <col min="1717" max="1719" width="14.5703125" style="9" customWidth="1"/>
    <col min="1720" max="1722" width="15.28515625" style="9" customWidth="1"/>
    <col min="1723" max="1723" width="15.5703125" style="9"/>
    <col min="1724" max="1724" width="44.5703125" style="9" customWidth="1"/>
    <col min="1725" max="1725" width="13.85546875" style="9" customWidth="1"/>
    <col min="1726" max="1726" width="10.85546875" style="9" customWidth="1"/>
    <col min="1727" max="1727" width="14.5703125" style="9" customWidth="1"/>
    <col min="1728" max="1728" width="11" style="9" customWidth="1"/>
    <col min="1729" max="1729" width="10.85546875" style="9" customWidth="1"/>
    <col min="1730" max="1730" width="14.5703125" style="9" customWidth="1"/>
    <col min="1731" max="1732" width="15.5703125" style="9" customWidth="1"/>
    <col min="1733" max="1733" width="17.7109375" style="9" customWidth="1"/>
    <col min="1734" max="1959" width="29.28515625" style="9" customWidth="1"/>
    <col min="1960" max="1960" width="42.42578125" style="9" customWidth="1"/>
    <col min="1961" max="1963" width="12.42578125" style="9" customWidth="1"/>
    <col min="1964" max="1966" width="10.85546875" style="9" customWidth="1"/>
    <col min="1967" max="1969" width="14.5703125" style="9" bestFit="1" customWidth="1"/>
    <col min="1970" max="1972" width="11" style="9" customWidth="1"/>
    <col min="1973" max="1975" width="14.5703125" style="9" customWidth="1"/>
    <col min="1976" max="1978" width="15.28515625" style="9" customWidth="1"/>
    <col min="1979" max="1979" width="15.5703125" style="9"/>
    <col min="1980" max="1980" width="44.5703125" style="9" customWidth="1"/>
    <col min="1981" max="1981" width="13.85546875" style="9" customWidth="1"/>
    <col min="1982" max="1982" width="10.85546875" style="9" customWidth="1"/>
    <col min="1983" max="1983" width="14.5703125" style="9" customWidth="1"/>
    <col min="1984" max="1984" width="11" style="9" customWidth="1"/>
    <col min="1985" max="1985" width="10.85546875" style="9" customWidth="1"/>
    <col min="1986" max="1986" width="14.5703125" style="9" customWidth="1"/>
    <col min="1987" max="1988" width="15.5703125" style="9" customWidth="1"/>
    <col min="1989" max="1989" width="17.7109375" style="9" customWidth="1"/>
    <col min="1990" max="2215" width="29.28515625" style="9" customWidth="1"/>
    <col min="2216" max="2216" width="42.42578125" style="9" customWidth="1"/>
    <col min="2217" max="2219" width="12.42578125" style="9" customWidth="1"/>
    <col min="2220" max="2222" width="10.85546875" style="9" customWidth="1"/>
    <col min="2223" max="2225" width="14.5703125" style="9" bestFit="1" customWidth="1"/>
    <col min="2226" max="2228" width="11" style="9" customWidth="1"/>
    <col min="2229" max="2231" width="14.5703125" style="9" customWidth="1"/>
    <col min="2232" max="2234" width="15.28515625" style="9" customWidth="1"/>
    <col min="2235" max="2235" width="15.5703125" style="9"/>
    <col min="2236" max="2236" width="44.5703125" style="9" customWidth="1"/>
    <col min="2237" max="2237" width="13.85546875" style="9" customWidth="1"/>
    <col min="2238" max="2238" width="10.85546875" style="9" customWidth="1"/>
    <col min="2239" max="2239" width="14.5703125" style="9" customWidth="1"/>
    <col min="2240" max="2240" width="11" style="9" customWidth="1"/>
    <col min="2241" max="2241" width="10.85546875" style="9" customWidth="1"/>
    <col min="2242" max="2242" width="14.5703125" style="9" customWidth="1"/>
    <col min="2243" max="2244" width="15.5703125" style="9" customWidth="1"/>
    <col min="2245" max="2245" width="17.7109375" style="9" customWidth="1"/>
    <col min="2246" max="2471" width="29.28515625" style="9" customWidth="1"/>
    <col min="2472" max="2472" width="42.42578125" style="9" customWidth="1"/>
    <col min="2473" max="2475" width="12.42578125" style="9" customWidth="1"/>
    <col min="2476" max="2478" width="10.85546875" style="9" customWidth="1"/>
    <col min="2479" max="2481" width="14.5703125" style="9" bestFit="1" customWidth="1"/>
    <col min="2482" max="2484" width="11" style="9" customWidth="1"/>
    <col min="2485" max="2487" width="14.5703125" style="9" customWidth="1"/>
    <col min="2488" max="2490" width="15.28515625" style="9" customWidth="1"/>
    <col min="2491" max="2491" width="15.5703125" style="9"/>
    <col min="2492" max="2492" width="44.5703125" style="9" customWidth="1"/>
    <col min="2493" max="2493" width="13.85546875" style="9" customWidth="1"/>
    <col min="2494" max="2494" width="10.85546875" style="9" customWidth="1"/>
    <col min="2495" max="2495" width="14.5703125" style="9" customWidth="1"/>
    <col min="2496" max="2496" width="11" style="9" customWidth="1"/>
    <col min="2497" max="2497" width="10.85546875" style="9" customWidth="1"/>
    <col min="2498" max="2498" width="14.5703125" style="9" customWidth="1"/>
    <col min="2499" max="2500" width="15.5703125" style="9" customWidth="1"/>
    <col min="2501" max="2501" width="17.7109375" style="9" customWidth="1"/>
    <col min="2502" max="2727" width="29.28515625" style="9" customWidth="1"/>
    <col min="2728" max="2728" width="42.42578125" style="9" customWidth="1"/>
    <col min="2729" max="2731" width="12.42578125" style="9" customWidth="1"/>
    <col min="2732" max="2734" width="10.85546875" style="9" customWidth="1"/>
    <col min="2735" max="2737" width="14.5703125" style="9" bestFit="1" customWidth="1"/>
    <col min="2738" max="2740" width="11" style="9" customWidth="1"/>
    <col min="2741" max="2743" width="14.5703125" style="9" customWidth="1"/>
    <col min="2744" max="2746" width="15.28515625" style="9" customWidth="1"/>
    <col min="2747" max="2747" width="15.5703125" style="9"/>
    <col min="2748" max="2748" width="44.5703125" style="9" customWidth="1"/>
    <col min="2749" max="2749" width="13.85546875" style="9" customWidth="1"/>
    <col min="2750" max="2750" width="10.85546875" style="9" customWidth="1"/>
    <col min="2751" max="2751" width="14.5703125" style="9" customWidth="1"/>
    <col min="2752" max="2752" width="11" style="9" customWidth="1"/>
    <col min="2753" max="2753" width="10.85546875" style="9" customWidth="1"/>
    <col min="2754" max="2754" width="14.5703125" style="9" customWidth="1"/>
    <col min="2755" max="2756" width="15.5703125" style="9" customWidth="1"/>
    <col min="2757" max="2757" width="17.7109375" style="9" customWidth="1"/>
    <col min="2758" max="2983" width="29.28515625" style="9" customWidth="1"/>
    <col min="2984" max="2984" width="42.42578125" style="9" customWidth="1"/>
    <col min="2985" max="2987" width="12.42578125" style="9" customWidth="1"/>
    <col min="2988" max="2990" width="10.85546875" style="9" customWidth="1"/>
    <col min="2991" max="2993" width="14.5703125" style="9" bestFit="1" customWidth="1"/>
    <col min="2994" max="2996" width="11" style="9" customWidth="1"/>
    <col min="2997" max="2999" width="14.5703125" style="9" customWidth="1"/>
    <col min="3000" max="3002" width="15.28515625" style="9" customWidth="1"/>
    <col min="3003" max="3003" width="15.5703125" style="9"/>
    <col min="3004" max="3004" width="44.5703125" style="9" customWidth="1"/>
    <col min="3005" max="3005" width="13.85546875" style="9" customWidth="1"/>
    <col min="3006" max="3006" width="10.85546875" style="9" customWidth="1"/>
    <col min="3007" max="3007" width="14.5703125" style="9" customWidth="1"/>
    <col min="3008" max="3008" width="11" style="9" customWidth="1"/>
    <col min="3009" max="3009" width="10.85546875" style="9" customWidth="1"/>
    <col min="3010" max="3010" width="14.5703125" style="9" customWidth="1"/>
    <col min="3011" max="3012" width="15.5703125" style="9" customWidth="1"/>
    <col min="3013" max="3013" width="17.7109375" style="9" customWidth="1"/>
    <col min="3014" max="3239" width="29.28515625" style="9" customWidth="1"/>
    <col min="3240" max="3240" width="42.42578125" style="9" customWidth="1"/>
    <col min="3241" max="3243" width="12.42578125" style="9" customWidth="1"/>
    <col min="3244" max="3246" width="10.85546875" style="9" customWidth="1"/>
    <col min="3247" max="3249" width="14.5703125" style="9" bestFit="1" customWidth="1"/>
    <col min="3250" max="3252" width="11" style="9" customWidth="1"/>
    <col min="3253" max="3255" width="14.5703125" style="9" customWidth="1"/>
    <col min="3256" max="3258" width="15.28515625" style="9" customWidth="1"/>
    <col min="3259" max="3259" width="15.5703125" style="9"/>
    <col min="3260" max="3260" width="44.5703125" style="9" customWidth="1"/>
    <col min="3261" max="3261" width="13.85546875" style="9" customWidth="1"/>
    <col min="3262" max="3262" width="10.85546875" style="9" customWidth="1"/>
    <col min="3263" max="3263" width="14.5703125" style="9" customWidth="1"/>
    <col min="3264" max="3264" width="11" style="9" customWidth="1"/>
    <col min="3265" max="3265" width="10.85546875" style="9" customWidth="1"/>
    <col min="3266" max="3266" width="14.5703125" style="9" customWidth="1"/>
    <col min="3267" max="3268" width="15.5703125" style="9" customWidth="1"/>
    <col min="3269" max="3269" width="17.7109375" style="9" customWidth="1"/>
    <col min="3270" max="3495" width="29.28515625" style="9" customWidth="1"/>
    <col min="3496" max="3496" width="42.42578125" style="9" customWidth="1"/>
    <col min="3497" max="3499" width="12.42578125" style="9" customWidth="1"/>
    <col min="3500" max="3502" width="10.85546875" style="9" customWidth="1"/>
    <col min="3503" max="3505" width="14.5703125" style="9" bestFit="1" customWidth="1"/>
    <col min="3506" max="3508" width="11" style="9" customWidth="1"/>
    <col min="3509" max="3511" width="14.5703125" style="9" customWidth="1"/>
    <col min="3512" max="3514" width="15.28515625" style="9" customWidth="1"/>
    <col min="3515" max="3515" width="15.5703125" style="9"/>
    <col min="3516" max="3516" width="44.5703125" style="9" customWidth="1"/>
    <col min="3517" max="3517" width="13.85546875" style="9" customWidth="1"/>
    <col min="3518" max="3518" width="10.85546875" style="9" customWidth="1"/>
    <col min="3519" max="3519" width="14.5703125" style="9" customWidth="1"/>
    <col min="3520" max="3520" width="11" style="9" customWidth="1"/>
    <col min="3521" max="3521" width="10.85546875" style="9" customWidth="1"/>
    <col min="3522" max="3522" width="14.5703125" style="9" customWidth="1"/>
    <col min="3523" max="3524" width="15.5703125" style="9" customWidth="1"/>
    <col min="3525" max="3525" width="17.7109375" style="9" customWidth="1"/>
    <col min="3526" max="3751" width="29.28515625" style="9" customWidth="1"/>
    <col min="3752" max="3752" width="42.42578125" style="9" customWidth="1"/>
    <col min="3753" max="3755" width="12.42578125" style="9" customWidth="1"/>
    <col min="3756" max="3758" width="10.85546875" style="9" customWidth="1"/>
    <col min="3759" max="3761" width="14.5703125" style="9" bestFit="1" customWidth="1"/>
    <col min="3762" max="3764" width="11" style="9" customWidth="1"/>
    <col min="3765" max="3767" width="14.5703125" style="9" customWidth="1"/>
    <col min="3768" max="3770" width="15.28515625" style="9" customWidth="1"/>
    <col min="3771" max="3771" width="15.5703125" style="9"/>
    <col min="3772" max="3772" width="44.5703125" style="9" customWidth="1"/>
    <col min="3773" max="3773" width="13.85546875" style="9" customWidth="1"/>
    <col min="3774" max="3774" width="10.85546875" style="9" customWidth="1"/>
    <col min="3775" max="3775" width="14.5703125" style="9" customWidth="1"/>
    <col min="3776" max="3776" width="11" style="9" customWidth="1"/>
    <col min="3777" max="3777" width="10.85546875" style="9" customWidth="1"/>
    <col min="3778" max="3778" width="14.5703125" style="9" customWidth="1"/>
    <col min="3779" max="3780" width="15.5703125" style="9" customWidth="1"/>
    <col min="3781" max="3781" width="17.7109375" style="9" customWidth="1"/>
    <col min="3782" max="4007" width="29.28515625" style="9" customWidth="1"/>
    <col min="4008" max="4008" width="42.42578125" style="9" customWidth="1"/>
    <col min="4009" max="4011" width="12.42578125" style="9" customWidth="1"/>
    <col min="4012" max="4014" width="10.85546875" style="9" customWidth="1"/>
    <col min="4015" max="4017" width="14.5703125" style="9" bestFit="1" customWidth="1"/>
    <col min="4018" max="4020" width="11" style="9" customWidth="1"/>
    <col min="4021" max="4023" width="14.5703125" style="9" customWidth="1"/>
    <col min="4024" max="4026" width="15.28515625" style="9" customWidth="1"/>
    <col min="4027" max="4027" width="15.5703125" style="9"/>
    <col min="4028" max="4028" width="44.5703125" style="9" customWidth="1"/>
    <col min="4029" max="4029" width="13.85546875" style="9" customWidth="1"/>
    <col min="4030" max="4030" width="10.85546875" style="9" customWidth="1"/>
    <col min="4031" max="4031" width="14.5703125" style="9" customWidth="1"/>
    <col min="4032" max="4032" width="11" style="9" customWidth="1"/>
    <col min="4033" max="4033" width="10.85546875" style="9" customWidth="1"/>
    <col min="4034" max="4034" width="14.5703125" style="9" customWidth="1"/>
    <col min="4035" max="4036" width="15.5703125" style="9" customWidth="1"/>
    <col min="4037" max="4037" width="17.7109375" style="9" customWidth="1"/>
    <col min="4038" max="4263" width="29.28515625" style="9" customWidth="1"/>
    <col min="4264" max="4264" width="42.42578125" style="9" customWidth="1"/>
    <col min="4265" max="4267" width="12.42578125" style="9" customWidth="1"/>
    <col min="4268" max="4270" width="10.85546875" style="9" customWidth="1"/>
    <col min="4271" max="4273" width="14.5703125" style="9" bestFit="1" customWidth="1"/>
    <col min="4274" max="4276" width="11" style="9" customWidth="1"/>
    <col min="4277" max="4279" width="14.5703125" style="9" customWidth="1"/>
    <col min="4280" max="4282" width="15.28515625" style="9" customWidth="1"/>
    <col min="4283" max="4283" width="15.5703125" style="9"/>
    <col min="4284" max="4284" width="44.5703125" style="9" customWidth="1"/>
    <col min="4285" max="4285" width="13.85546875" style="9" customWidth="1"/>
    <col min="4286" max="4286" width="10.85546875" style="9" customWidth="1"/>
    <col min="4287" max="4287" width="14.5703125" style="9" customWidth="1"/>
    <col min="4288" max="4288" width="11" style="9" customWidth="1"/>
    <col min="4289" max="4289" width="10.85546875" style="9" customWidth="1"/>
    <col min="4290" max="4290" width="14.5703125" style="9" customWidth="1"/>
    <col min="4291" max="4292" width="15.5703125" style="9" customWidth="1"/>
    <col min="4293" max="4293" width="17.7109375" style="9" customWidth="1"/>
    <col min="4294" max="4519" width="29.28515625" style="9" customWidth="1"/>
    <col min="4520" max="4520" width="42.42578125" style="9" customWidth="1"/>
    <col min="4521" max="4523" width="12.42578125" style="9" customWidth="1"/>
    <col min="4524" max="4526" width="10.85546875" style="9" customWidth="1"/>
    <col min="4527" max="4529" width="14.5703125" style="9" bestFit="1" customWidth="1"/>
    <col min="4530" max="4532" width="11" style="9" customWidth="1"/>
    <col min="4533" max="4535" width="14.5703125" style="9" customWidth="1"/>
    <col min="4536" max="4538" width="15.28515625" style="9" customWidth="1"/>
    <col min="4539" max="4539" width="15.5703125" style="9"/>
    <col min="4540" max="4540" width="44.5703125" style="9" customWidth="1"/>
    <col min="4541" max="4541" width="13.85546875" style="9" customWidth="1"/>
    <col min="4542" max="4542" width="10.85546875" style="9" customWidth="1"/>
    <col min="4543" max="4543" width="14.5703125" style="9" customWidth="1"/>
    <col min="4544" max="4544" width="11" style="9" customWidth="1"/>
    <col min="4545" max="4545" width="10.85546875" style="9" customWidth="1"/>
    <col min="4546" max="4546" width="14.5703125" style="9" customWidth="1"/>
    <col min="4547" max="4548" width="15.5703125" style="9" customWidth="1"/>
    <col min="4549" max="4549" width="17.7109375" style="9" customWidth="1"/>
    <col min="4550" max="4775" width="29.28515625" style="9" customWidth="1"/>
    <col min="4776" max="4776" width="42.42578125" style="9" customWidth="1"/>
    <col min="4777" max="4779" width="12.42578125" style="9" customWidth="1"/>
    <col min="4780" max="4782" width="10.85546875" style="9" customWidth="1"/>
    <col min="4783" max="4785" width="14.5703125" style="9" bestFit="1" customWidth="1"/>
    <col min="4786" max="4788" width="11" style="9" customWidth="1"/>
    <col min="4789" max="4791" width="14.5703125" style="9" customWidth="1"/>
    <col min="4792" max="4794" width="15.28515625" style="9" customWidth="1"/>
    <col min="4795" max="4795" width="15.5703125" style="9"/>
    <col min="4796" max="4796" width="44.5703125" style="9" customWidth="1"/>
    <col min="4797" max="4797" width="13.85546875" style="9" customWidth="1"/>
    <col min="4798" max="4798" width="10.85546875" style="9" customWidth="1"/>
    <col min="4799" max="4799" width="14.5703125" style="9" customWidth="1"/>
    <col min="4800" max="4800" width="11" style="9" customWidth="1"/>
    <col min="4801" max="4801" width="10.85546875" style="9" customWidth="1"/>
    <col min="4802" max="4802" width="14.5703125" style="9" customWidth="1"/>
    <col min="4803" max="4804" width="15.5703125" style="9" customWidth="1"/>
    <col min="4805" max="4805" width="17.7109375" style="9" customWidth="1"/>
    <col min="4806" max="5031" width="29.28515625" style="9" customWidth="1"/>
    <col min="5032" max="5032" width="42.42578125" style="9" customWidth="1"/>
    <col min="5033" max="5035" width="12.42578125" style="9" customWidth="1"/>
    <col min="5036" max="5038" width="10.85546875" style="9" customWidth="1"/>
    <col min="5039" max="5041" width="14.5703125" style="9" bestFit="1" customWidth="1"/>
    <col min="5042" max="5044" width="11" style="9" customWidth="1"/>
    <col min="5045" max="5047" width="14.5703125" style="9" customWidth="1"/>
    <col min="5048" max="5050" width="15.28515625" style="9" customWidth="1"/>
    <col min="5051" max="5051" width="15.5703125" style="9"/>
    <col min="5052" max="5052" width="44.5703125" style="9" customWidth="1"/>
    <col min="5053" max="5053" width="13.85546875" style="9" customWidth="1"/>
    <col min="5054" max="5054" width="10.85546875" style="9" customWidth="1"/>
    <col min="5055" max="5055" width="14.5703125" style="9" customWidth="1"/>
    <col min="5056" max="5056" width="11" style="9" customWidth="1"/>
    <col min="5057" max="5057" width="10.85546875" style="9" customWidth="1"/>
    <col min="5058" max="5058" width="14.5703125" style="9" customWidth="1"/>
    <col min="5059" max="5060" width="15.5703125" style="9" customWidth="1"/>
    <col min="5061" max="5061" width="17.7109375" style="9" customWidth="1"/>
    <col min="5062" max="5287" width="29.28515625" style="9" customWidth="1"/>
    <col min="5288" max="5288" width="42.42578125" style="9" customWidth="1"/>
    <col min="5289" max="5291" width="12.42578125" style="9" customWidth="1"/>
    <col min="5292" max="5294" width="10.85546875" style="9" customWidth="1"/>
    <col min="5295" max="5297" width="14.5703125" style="9" bestFit="1" customWidth="1"/>
    <col min="5298" max="5300" width="11" style="9" customWidth="1"/>
    <col min="5301" max="5303" width="14.5703125" style="9" customWidth="1"/>
    <col min="5304" max="5306" width="15.28515625" style="9" customWidth="1"/>
    <col min="5307" max="5307" width="15.5703125" style="9"/>
    <col min="5308" max="5308" width="44.5703125" style="9" customWidth="1"/>
    <col min="5309" max="5309" width="13.85546875" style="9" customWidth="1"/>
    <col min="5310" max="5310" width="10.85546875" style="9" customWidth="1"/>
    <col min="5311" max="5311" width="14.5703125" style="9" customWidth="1"/>
    <col min="5312" max="5312" width="11" style="9" customWidth="1"/>
    <col min="5313" max="5313" width="10.85546875" style="9" customWidth="1"/>
    <col min="5314" max="5314" width="14.5703125" style="9" customWidth="1"/>
    <col min="5315" max="5316" width="15.5703125" style="9" customWidth="1"/>
    <col min="5317" max="5317" width="17.7109375" style="9" customWidth="1"/>
    <col min="5318" max="5543" width="29.28515625" style="9" customWidth="1"/>
    <col min="5544" max="5544" width="42.42578125" style="9" customWidth="1"/>
    <col min="5545" max="5547" width="12.42578125" style="9" customWidth="1"/>
    <col min="5548" max="5550" width="10.85546875" style="9" customWidth="1"/>
    <col min="5551" max="5553" width="14.5703125" style="9" bestFit="1" customWidth="1"/>
    <col min="5554" max="5556" width="11" style="9" customWidth="1"/>
    <col min="5557" max="5559" width="14.5703125" style="9" customWidth="1"/>
    <col min="5560" max="5562" width="15.28515625" style="9" customWidth="1"/>
    <col min="5563" max="5563" width="15.5703125" style="9"/>
    <col min="5564" max="5564" width="44.5703125" style="9" customWidth="1"/>
    <col min="5565" max="5565" width="13.85546875" style="9" customWidth="1"/>
    <col min="5566" max="5566" width="10.85546875" style="9" customWidth="1"/>
    <col min="5567" max="5567" width="14.5703125" style="9" customWidth="1"/>
    <col min="5568" max="5568" width="11" style="9" customWidth="1"/>
    <col min="5569" max="5569" width="10.85546875" style="9" customWidth="1"/>
    <col min="5570" max="5570" width="14.5703125" style="9" customWidth="1"/>
    <col min="5571" max="5572" width="15.5703125" style="9" customWidth="1"/>
    <col min="5573" max="5573" width="17.7109375" style="9" customWidth="1"/>
    <col min="5574" max="5799" width="29.28515625" style="9" customWidth="1"/>
    <col min="5800" max="5800" width="42.42578125" style="9" customWidth="1"/>
    <col min="5801" max="5803" width="12.42578125" style="9" customWidth="1"/>
    <col min="5804" max="5806" width="10.85546875" style="9" customWidth="1"/>
    <col min="5807" max="5809" width="14.5703125" style="9" bestFit="1" customWidth="1"/>
    <col min="5810" max="5812" width="11" style="9" customWidth="1"/>
    <col min="5813" max="5815" width="14.5703125" style="9" customWidth="1"/>
    <col min="5816" max="5818" width="15.28515625" style="9" customWidth="1"/>
    <col min="5819" max="5819" width="15.5703125" style="9"/>
    <col min="5820" max="5820" width="44.5703125" style="9" customWidth="1"/>
    <col min="5821" max="5821" width="13.85546875" style="9" customWidth="1"/>
    <col min="5822" max="5822" width="10.85546875" style="9" customWidth="1"/>
    <col min="5823" max="5823" width="14.5703125" style="9" customWidth="1"/>
    <col min="5824" max="5824" width="11" style="9" customWidth="1"/>
    <col min="5825" max="5825" width="10.85546875" style="9" customWidth="1"/>
    <col min="5826" max="5826" width="14.5703125" style="9" customWidth="1"/>
    <col min="5827" max="5828" width="15.5703125" style="9" customWidth="1"/>
    <col min="5829" max="5829" width="17.7109375" style="9" customWidth="1"/>
    <col min="5830" max="6055" width="29.28515625" style="9" customWidth="1"/>
    <col min="6056" max="6056" width="42.42578125" style="9" customWidth="1"/>
    <col min="6057" max="6059" width="12.42578125" style="9" customWidth="1"/>
    <col min="6060" max="6062" width="10.85546875" style="9" customWidth="1"/>
    <col min="6063" max="6065" width="14.5703125" style="9" bestFit="1" customWidth="1"/>
    <col min="6066" max="6068" width="11" style="9" customWidth="1"/>
    <col min="6069" max="6071" width="14.5703125" style="9" customWidth="1"/>
    <col min="6072" max="6074" width="15.28515625" style="9" customWidth="1"/>
    <col min="6075" max="6075" width="15.5703125" style="9"/>
    <col min="6076" max="6076" width="44.5703125" style="9" customWidth="1"/>
    <col min="6077" max="6077" width="13.85546875" style="9" customWidth="1"/>
    <col min="6078" max="6078" width="10.85546875" style="9" customWidth="1"/>
    <col min="6079" max="6079" width="14.5703125" style="9" customWidth="1"/>
    <col min="6080" max="6080" width="11" style="9" customWidth="1"/>
    <col min="6081" max="6081" width="10.85546875" style="9" customWidth="1"/>
    <col min="6082" max="6082" width="14.5703125" style="9" customWidth="1"/>
    <col min="6083" max="6084" width="15.5703125" style="9" customWidth="1"/>
    <col min="6085" max="6085" width="17.7109375" style="9" customWidth="1"/>
    <col min="6086" max="6311" width="29.28515625" style="9" customWidth="1"/>
    <col min="6312" max="6312" width="42.42578125" style="9" customWidth="1"/>
    <col min="6313" max="6315" width="12.42578125" style="9" customWidth="1"/>
    <col min="6316" max="6318" width="10.85546875" style="9" customWidth="1"/>
    <col min="6319" max="6321" width="14.5703125" style="9" bestFit="1" customWidth="1"/>
    <col min="6322" max="6324" width="11" style="9" customWidth="1"/>
    <col min="6325" max="6327" width="14.5703125" style="9" customWidth="1"/>
    <col min="6328" max="6330" width="15.28515625" style="9" customWidth="1"/>
    <col min="6331" max="6331" width="15.5703125" style="9"/>
    <col min="6332" max="6332" width="44.5703125" style="9" customWidth="1"/>
    <col min="6333" max="6333" width="13.85546875" style="9" customWidth="1"/>
    <col min="6334" max="6334" width="10.85546875" style="9" customWidth="1"/>
    <col min="6335" max="6335" width="14.5703125" style="9" customWidth="1"/>
    <col min="6336" max="6336" width="11" style="9" customWidth="1"/>
    <col min="6337" max="6337" width="10.85546875" style="9" customWidth="1"/>
    <col min="6338" max="6338" width="14.5703125" style="9" customWidth="1"/>
    <col min="6339" max="6340" width="15.5703125" style="9" customWidth="1"/>
    <col min="6341" max="6341" width="17.7109375" style="9" customWidth="1"/>
    <col min="6342" max="6567" width="29.28515625" style="9" customWidth="1"/>
    <col min="6568" max="6568" width="42.42578125" style="9" customWidth="1"/>
    <col min="6569" max="6571" width="12.42578125" style="9" customWidth="1"/>
    <col min="6572" max="6574" width="10.85546875" style="9" customWidth="1"/>
    <col min="6575" max="6577" width="14.5703125" style="9" bestFit="1" customWidth="1"/>
    <col min="6578" max="6580" width="11" style="9" customWidth="1"/>
    <col min="6581" max="6583" width="14.5703125" style="9" customWidth="1"/>
    <col min="6584" max="6586" width="15.28515625" style="9" customWidth="1"/>
    <col min="6587" max="6587" width="15.5703125" style="9"/>
    <col min="6588" max="6588" width="44.5703125" style="9" customWidth="1"/>
    <col min="6589" max="6589" width="13.85546875" style="9" customWidth="1"/>
    <col min="6590" max="6590" width="10.85546875" style="9" customWidth="1"/>
    <col min="6591" max="6591" width="14.5703125" style="9" customWidth="1"/>
    <col min="6592" max="6592" width="11" style="9" customWidth="1"/>
    <col min="6593" max="6593" width="10.85546875" style="9" customWidth="1"/>
    <col min="6594" max="6594" width="14.5703125" style="9" customWidth="1"/>
    <col min="6595" max="6596" width="15.5703125" style="9" customWidth="1"/>
    <col min="6597" max="6597" width="17.7109375" style="9" customWidth="1"/>
    <col min="6598" max="6823" width="29.28515625" style="9" customWidth="1"/>
    <col min="6824" max="6824" width="42.42578125" style="9" customWidth="1"/>
    <col min="6825" max="6827" width="12.42578125" style="9" customWidth="1"/>
    <col min="6828" max="6830" width="10.85546875" style="9" customWidth="1"/>
    <col min="6831" max="6833" width="14.5703125" style="9" bestFit="1" customWidth="1"/>
    <col min="6834" max="6836" width="11" style="9" customWidth="1"/>
    <col min="6837" max="6839" width="14.5703125" style="9" customWidth="1"/>
    <col min="6840" max="6842" width="15.28515625" style="9" customWidth="1"/>
    <col min="6843" max="6843" width="15.5703125" style="9"/>
    <col min="6844" max="6844" width="44.5703125" style="9" customWidth="1"/>
    <col min="6845" max="6845" width="13.85546875" style="9" customWidth="1"/>
    <col min="6846" max="6846" width="10.85546875" style="9" customWidth="1"/>
    <col min="6847" max="6847" width="14.5703125" style="9" customWidth="1"/>
    <col min="6848" max="6848" width="11" style="9" customWidth="1"/>
    <col min="6849" max="6849" width="10.85546875" style="9" customWidth="1"/>
    <col min="6850" max="6850" width="14.5703125" style="9" customWidth="1"/>
    <col min="6851" max="6852" width="15.5703125" style="9" customWidth="1"/>
    <col min="6853" max="6853" width="17.7109375" style="9" customWidth="1"/>
    <col min="6854" max="7079" width="29.28515625" style="9" customWidth="1"/>
    <col min="7080" max="7080" width="42.42578125" style="9" customWidth="1"/>
    <col min="7081" max="7083" width="12.42578125" style="9" customWidth="1"/>
    <col min="7084" max="7086" width="10.85546875" style="9" customWidth="1"/>
    <col min="7087" max="7089" width="14.5703125" style="9" bestFit="1" customWidth="1"/>
    <col min="7090" max="7092" width="11" style="9" customWidth="1"/>
    <col min="7093" max="7095" width="14.5703125" style="9" customWidth="1"/>
    <col min="7096" max="7098" width="15.28515625" style="9" customWidth="1"/>
    <col min="7099" max="7099" width="15.5703125" style="9"/>
    <col min="7100" max="7100" width="44.5703125" style="9" customWidth="1"/>
    <col min="7101" max="7101" width="13.85546875" style="9" customWidth="1"/>
    <col min="7102" max="7102" width="10.85546875" style="9" customWidth="1"/>
    <col min="7103" max="7103" width="14.5703125" style="9" customWidth="1"/>
    <col min="7104" max="7104" width="11" style="9" customWidth="1"/>
    <col min="7105" max="7105" width="10.85546875" style="9" customWidth="1"/>
    <col min="7106" max="7106" width="14.5703125" style="9" customWidth="1"/>
    <col min="7107" max="7108" width="15.5703125" style="9" customWidth="1"/>
    <col min="7109" max="7109" width="17.7109375" style="9" customWidth="1"/>
    <col min="7110" max="7335" width="29.28515625" style="9" customWidth="1"/>
    <col min="7336" max="7336" width="42.42578125" style="9" customWidth="1"/>
    <col min="7337" max="7339" width="12.42578125" style="9" customWidth="1"/>
    <col min="7340" max="7342" width="10.85546875" style="9" customWidth="1"/>
    <col min="7343" max="7345" width="14.5703125" style="9" bestFit="1" customWidth="1"/>
    <col min="7346" max="7348" width="11" style="9" customWidth="1"/>
    <col min="7349" max="7351" width="14.5703125" style="9" customWidth="1"/>
    <col min="7352" max="7354" width="15.28515625" style="9" customWidth="1"/>
    <col min="7355" max="7355" width="15.5703125" style="9"/>
    <col min="7356" max="7356" width="44.5703125" style="9" customWidth="1"/>
    <col min="7357" max="7357" width="13.85546875" style="9" customWidth="1"/>
    <col min="7358" max="7358" width="10.85546875" style="9" customWidth="1"/>
    <col min="7359" max="7359" width="14.5703125" style="9" customWidth="1"/>
    <col min="7360" max="7360" width="11" style="9" customWidth="1"/>
    <col min="7361" max="7361" width="10.85546875" style="9" customWidth="1"/>
    <col min="7362" max="7362" width="14.5703125" style="9" customWidth="1"/>
    <col min="7363" max="7364" width="15.5703125" style="9" customWidth="1"/>
    <col min="7365" max="7365" width="17.7109375" style="9" customWidth="1"/>
    <col min="7366" max="7591" width="29.28515625" style="9" customWidth="1"/>
    <col min="7592" max="7592" width="42.42578125" style="9" customWidth="1"/>
    <col min="7593" max="7595" width="12.42578125" style="9" customWidth="1"/>
    <col min="7596" max="7598" width="10.85546875" style="9" customWidth="1"/>
    <col min="7599" max="7601" width="14.5703125" style="9" bestFit="1" customWidth="1"/>
    <col min="7602" max="7604" width="11" style="9" customWidth="1"/>
    <col min="7605" max="7607" width="14.5703125" style="9" customWidth="1"/>
    <col min="7608" max="7610" width="15.28515625" style="9" customWidth="1"/>
    <col min="7611" max="7611" width="15.5703125" style="9"/>
    <col min="7612" max="7612" width="44.5703125" style="9" customWidth="1"/>
    <col min="7613" max="7613" width="13.85546875" style="9" customWidth="1"/>
    <col min="7614" max="7614" width="10.85546875" style="9" customWidth="1"/>
    <col min="7615" max="7615" width="14.5703125" style="9" customWidth="1"/>
    <col min="7616" max="7616" width="11" style="9" customWidth="1"/>
    <col min="7617" max="7617" width="10.85546875" style="9" customWidth="1"/>
    <col min="7618" max="7618" width="14.5703125" style="9" customWidth="1"/>
    <col min="7619" max="7620" width="15.5703125" style="9" customWidth="1"/>
    <col min="7621" max="7621" width="17.7109375" style="9" customWidth="1"/>
    <col min="7622" max="7847" width="29.28515625" style="9" customWidth="1"/>
    <col min="7848" max="7848" width="42.42578125" style="9" customWidth="1"/>
    <col min="7849" max="7851" width="12.42578125" style="9" customWidth="1"/>
    <col min="7852" max="7854" width="10.85546875" style="9" customWidth="1"/>
    <col min="7855" max="7857" width="14.5703125" style="9" bestFit="1" customWidth="1"/>
    <col min="7858" max="7860" width="11" style="9" customWidth="1"/>
    <col min="7861" max="7863" width="14.5703125" style="9" customWidth="1"/>
    <col min="7864" max="7866" width="15.28515625" style="9" customWidth="1"/>
    <col min="7867" max="7867" width="15.5703125" style="9"/>
    <col min="7868" max="7868" width="44.5703125" style="9" customWidth="1"/>
    <col min="7869" max="7869" width="13.85546875" style="9" customWidth="1"/>
    <col min="7870" max="7870" width="10.85546875" style="9" customWidth="1"/>
    <col min="7871" max="7871" width="14.5703125" style="9" customWidth="1"/>
    <col min="7872" max="7872" width="11" style="9" customWidth="1"/>
    <col min="7873" max="7873" width="10.85546875" style="9" customWidth="1"/>
    <col min="7874" max="7874" width="14.5703125" style="9" customWidth="1"/>
    <col min="7875" max="7876" width="15.5703125" style="9" customWidth="1"/>
    <col min="7877" max="7877" width="17.7109375" style="9" customWidth="1"/>
    <col min="7878" max="8103" width="29.28515625" style="9" customWidth="1"/>
    <col min="8104" max="8104" width="42.42578125" style="9" customWidth="1"/>
    <col min="8105" max="8107" width="12.42578125" style="9" customWidth="1"/>
    <col min="8108" max="8110" width="10.85546875" style="9" customWidth="1"/>
    <col min="8111" max="8113" width="14.5703125" style="9" bestFit="1" customWidth="1"/>
    <col min="8114" max="8116" width="11" style="9" customWidth="1"/>
    <col min="8117" max="8119" width="14.5703125" style="9" customWidth="1"/>
    <col min="8120" max="8122" width="15.28515625" style="9" customWidth="1"/>
    <col min="8123" max="8123" width="15.5703125" style="9"/>
    <col min="8124" max="8124" width="44.5703125" style="9" customWidth="1"/>
    <col min="8125" max="8125" width="13.85546875" style="9" customWidth="1"/>
    <col min="8126" max="8126" width="10.85546875" style="9" customWidth="1"/>
    <col min="8127" max="8127" width="14.5703125" style="9" customWidth="1"/>
    <col min="8128" max="8128" width="11" style="9" customWidth="1"/>
    <col min="8129" max="8129" width="10.85546875" style="9" customWidth="1"/>
    <col min="8130" max="8130" width="14.5703125" style="9" customWidth="1"/>
    <col min="8131" max="8132" width="15.5703125" style="9" customWidth="1"/>
    <col min="8133" max="8133" width="17.7109375" style="9" customWidth="1"/>
    <col min="8134" max="8359" width="29.28515625" style="9" customWidth="1"/>
    <col min="8360" max="8360" width="42.42578125" style="9" customWidth="1"/>
    <col min="8361" max="8363" width="12.42578125" style="9" customWidth="1"/>
    <col min="8364" max="8366" width="10.85546875" style="9" customWidth="1"/>
    <col min="8367" max="8369" width="14.5703125" style="9" bestFit="1" customWidth="1"/>
    <col min="8370" max="8372" width="11" style="9" customWidth="1"/>
    <col min="8373" max="8375" width="14.5703125" style="9" customWidth="1"/>
    <col min="8376" max="8378" width="15.28515625" style="9" customWidth="1"/>
    <col min="8379" max="8379" width="15.5703125" style="9"/>
    <col min="8380" max="8380" width="44.5703125" style="9" customWidth="1"/>
    <col min="8381" max="8381" width="13.85546875" style="9" customWidth="1"/>
    <col min="8382" max="8382" width="10.85546875" style="9" customWidth="1"/>
    <col min="8383" max="8383" width="14.5703125" style="9" customWidth="1"/>
    <col min="8384" max="8384" width="11" style="9" customWidth="1"/>
    <col min="8385" max="8385" width="10.85546875" style="9" customWidth="1"/>
    <col min="8386" max="8386" width="14.5703125" style="9" customWidth="1"/>
    <col min="8387" max="8388" width="15.5703125" style="9" customWidth="1"/>
    <col min="8389" max="8389" width="17.7109375" style="9" customWidth="1"/>
    <col min="8390" max="8615" width="29.28515625" style="9" customWidth="1"/>
    <col min="8616" max="8616" width="42.42578125" style="9" customWidth="1"/>
    <col min="8617" max="8619" width="12.42578125" style="9" customWidth="1"/>
    <col min="8620" max="8622" width="10.85546875" style="9" customWidth="1"/>
    <col min="8623" max="8625" width="14.5703125" style="9" bestFit="1" customWidth="1"/>
    <col min="8626" max="8628" width="11" style="9" customWidth="1"/>
    <col min="8629" max="8631" width="14.5703125" style="9" customWidth="1"/>
    <col min="8632" max="8634" width="15.28515625" style="9" customWidth="1"/>
    <col min="8635" max="8635" width="15.5703125" style="9"/>
    <col min="8636" max="8636" width="44.5703125" style="9" customWidth="1"/>
    <col min="8637" max="8637" width="13.85546875" style="9" customWidth="1"/>
    <col min="8638" max="8638" width="10.85546875" style="9" customWidth="1"/>
    <col min="8639" max="8639" width="14.5703125" style="9" customWidth="1"/>
    <col min="8640" max="8640" width="11" style="9" customWidth="1"/>
    <col min="8641" max="8641" width="10.85546875" style="9" customWidth="1"/>
    <col min="8642" max="8642" width="14.5703125" style="9" customWidth="1"/>
    <col min="8643" max="8644" width="15.5703125" style="9" customWidth="1"/>
    <col min="8645" max="8645" width="17.7109375" style="9" customWidth="1"/>
    <col min="8646" max="8871" width="29.28515625" style="9" customWidth="1"/>
    <col min="8872" max="8872" width="42.42578125" style="9" customWidth="1"/>
    <col min="8873" max="8875" width="12.42578125" style="9" customWidth="1"/>
    <col min="8876" max="8878" width="10.85546875" style="9" customWidth="1"/>
    <col min="8879" max="8881" width="14.5703125" style="9" bestFit="1" customWidth="1"/>
    <col min="8882" max="8884" width="11" style="9" customWidth="1"/>
    <col min="8885" max="8887" width="14.5703125" style="9" customWidth="1"/>
    <col min="8888" max="8890" width="15.28515625" style="9" customWidth="1"/>
    <col min="8891" max="8891" width="15.5703125" style="9"/>
    <col min="8892" max="8892" width="44.5703125" style="9" customWidth="1"/>
    <col min="8893" max="8893" width="13.85546875" style="9" customWidth="1"/>
    <col min="8894" max="8894" width="10.85546875" style="9" customWidth="1"/>
    <col min="8895" max="8895" width="14.5703125" style="9" customWidth="1"/>
    <col min="8896" max="8896" width="11" style="9" customWidth="1"/>
    <col min="8897" max="8897" width="10.85546875" style="9" customWidth="1"/>
    <col min="8898" max="8898" width="14.5703125" style="9" customWidth="1"/>
    <col min="8899" max="8900" width="15.5703125" style="9" customWidth="1"/>
    <col min="8901" max="8901" width="17.7109375" style="9" customWidth="1"/>
    <col min="8902" max="9127" width="29.28515625" style="9" customWidth="1"/>
    <col min="9128" max="9128" width="42.42578125" style="9" customWidth="1"/>
    <col min="9129" max="9131" width="12.42578125" style="9" customWidth="1"/>
    <col min="9132" max="9134" width="10.85546875" style="9" customWidth="1"/>
    <col min="9135" max="9137" width="14.5703125" style="9" bestFit="1" customWidth="1"/>
    <col min="9138" max="9140" width="11" style="9" customWidth="1"/>
    <col min="9141" max="9143" width="14.5703125" style="9" customWidth="1"/>
    <col min="9144" max="9146" width="15.28515625" style="9" customWidth="1"/>
    <col min="9147" max="9147" width="15.5703125" style="9"/>
    <col min="9148" max="9148" width="44.5703125" style="9" customWidth="1"/>
    <col min="9149" max="9149" width="13.85546875" style="9" customWidth="1"/>
    <col min="9150" max="9150" width="10.85546875" style="9" customWidth="1"/>
    <col min="9151" max="9151" width="14.5703125" style="9" customWidth="1"/>
    <col min="9152" max="9152" width="11" style="9" customWidth="1"/>
    <col min="9153" max="9153" width="10.85546875" style="9" customWidth="1"/>
    <col min="9154" max="9154" width="14.5703125" style="9" customWidth="1"/>
    <col min="9155" max="9156" width="15.5703125" style="9" customWidth="1"/>
    <col min="9157" max="9157" width="17.7109375" style="9" customWidth="1"/>
    <col min="9158" max="9383" width="29.28515625" style="9" customWidth="1"/>
    <col min="9384" max="9384" width="42.42578125" style="9" customWidth="1"/>
    <col min="9385" max="9387" width="12.42578125" style="9" customWidth="1"/>
    <col min="9388" max="9390" width="10.85546875" style="9" customWidth="1"/>
    <col min="9391" max="9393" width="14.5703125" style="9" bestFit="1" customWidth="1"/>
    <col min="9394" max="9396" width="11" style="9" customWidth="1"/>
    <col min="9397" max="9399" width="14.5703125" style="9" customWidth="1"/>
    <col min="9400" max="9402" width="15.28515625" style="9" customWidth="1"/>
    <col min="9403" max="9403" width="15.5703125" style="9"/>
    <col min="9404" max="9404" width="44.5703125" style="9" customWidth="1"/>
    <col min="9405" max="9405" width="13.85546875" style="9" customWidth="1"/>
    <col min="9406" max="9406" width="10.85546875" style="9" customWidth="1"/>
    <col min="9407" max="9407" width="14.5703125" style="9" customWidth="1"/>
    <col min="9408" max="9408" width="11" style="9" customWidth="1"/>
    <col min="9409" max="9409" width="10.85546875" style="9" customWidth="1"/>
    <col min="9410" max="9410" width="14.5703125" style="9" customWidth="1"/>
    <col min="9411" max="9412" width="15.5703125" style="9" customWidth="1"/>
    <col min="9413" max="9413" width="17.7109375" style="9" customWidth="1"/>
    <col min="9414" max="9639" width="29.28515625" style="9" customWidth="1"/>
    <col min="9640" max="9640" width="42.42578125" style="9" customWidth="1"/>
    <col min="9641" max="9643" width="12.42578125" style="9" customWidth="1"/>
    <col min="9644" max="9646" width="10.85546875" style="9" customWidth="1"/>
    <col min="9647" max="9649" width="14.5703125" style="9" bestFit="1" customWidth="1"/>
    <col min="9650" max="9652" width="11" style="9" customWidth="1"/>
    <col min="9653" max="9655" width="14.5703125" style="9" customWidth="1"/>
    <col min="9656" max="9658" width="15.28515625" style="9" customWidth="1"/>
    <col min="9659" max="9659" width="15.5703125" style="9"/>
    <col min="9660" max="9660" width="44.5703125" style="9" customWidth="1"/>
    <col min="9661" max="9661" width="13.85546875" style="9" customWidth="1"/>
    <col min="9662" max="9662" width="10.85546875" style="9" customWidth="1"/>
    <col min="9663" max="9663" width="14.5703125" style="9" customWidth="1"/>
    <col min="9664" max="9664" width="11" style="9" customWidth="1"/>
    <col min="9665" max="9665" width="10.85546875" style="9" customWidth="1"/>
    <col min="9666" max="9666" width="14.5703125" style="9" customWidth="1"/>
    <col min="9667" max="9668" width="15.5703125" style="9" customWidth="1"/>
    <col min="9669" max="9669" width="17.7109375" style="9" customWidth="1"/>
    <col min="9670" max="9895" width="29.28515625" style="9" customWidth="1"/>
    <col min="9896" max="9896" width="42.42578125" style="9" customWidth="1"/>
    <col min="9897" max="9899" width="12.42578125" style="9" customWidth="1"/>
    <col min="9900" max="9902" width="10.85546875" style="9" customWidth="1"/>
    <col min="9903" max="9905" width="14.5703125" style="9" bestFit="1" customWidth="1"/>
    <col min="9906" max="9908" width="11" style="9" customWidth="1"/>
    <col min="9909" max="9911" width="14.5703125" style="9" customWidth="1"/>
    <col min="9912" max="9914" width="15.28515625" style="9" customWidth="1"/>
    <col min="9915" max="9915" width="15.5703125" style="9"/>
    <col min="9916" max="9916" width="44.5703125" style="9" customWidth="1"/>
    <col min="9917" max="9917" width="13.85546875" style="9" customWidth="1"/>
    <col min="9918" max="9918" width="10.85546875" style="9" customWidth="1"/>
    <col min="9919" max="9919" width="14.5703125" style="9" customWidth="1"/>
    <col min="9920" max="9920" width="11" style="9" customWidth="1"/>
    <col min="9921" max="9921" width="10.85546875" style="9" customWidth="1"/>
    <col min="9922" max="9922" width="14.5703125" style="9" customWidth="1"/>
    <col min="9923" max="9924" width="15.5703125" style="9" customWidth="1"/>
    <col min="9925" max="9925" width="17.7109375" style="9" customWidth="1"/>
    <col min="9926" max="10151" width="29.28515625" style="9" customWidth="1"/>
    <col min="10152" max="10152" width="42.42578125" style="9" customWidth="1"/>
    <col min="10153" max="10155" width="12.42578125" style="9" customWidth="1"/>
    <col min="10156" max="10158" width="10.85546875" style="9" customWidth="1"/>
    <col min="10159" max="10161" width="14.5703125" style="9" bestFit="1" customWidth="1"/>
    <col min="10162" max="10164" width="11" style="9" customWidth="1"/>
    <col min="10165" max="10167" width="14.5703125" style="9" customWidth="1"/>
    <col min="10168" max="10170" width="15.28515625" style="9" customWidth="1"/>
    <col min="10171" max="10171" width="15.5703125" style="9"/>
    <col min="10172" max="10172" width="44.5703125" style="9" customWidth="1"/>
    <col min="10173" max="10173" width="13.85546875" style="9" customWidth="1"/>
    <col min="10174" max="10174" width="10.85546875" style="9" customWidth="1"/>
    <col min="10175" max="10175" width="14.5703125" style="9" customWidth="1"/>
    <col min="10176" max="10176" width="11" style="9" customWidth="1"/>
    <col min="10177" max="10177" width="10.85546875" style="9" customWidth="1"/>
    <col min="10178" max="10178" width="14.5703125" style="9" customWidth="1"/>
    <col min="10179" max="10180" width="15.5703125" style="9" customWidth="1"/>
    <col min="10181" max="10181" width="17.7109375" style="9" customWidth="1"/>
    <col min="10182" max="10407" width="29.28515625" style="9" customWidth="1"/>
    <col min="10408" max="10408" width="42.42578125" style="9" customWidth="1"/>
    <col min="10409" max="10411" width="12.42578125" style="9" customWidth="1"/>
    <col min="10412" max="10414" width="10.85546875" style="9" customWidth="1"/>
    <col min="10415" max="10417" width="14.5703125" style="9" bestFit="1" customWidth="1"/>
    <col min="10418" max="10420" width="11" style="9" customWidth="1"/>
    <col min="10421" max="10423" width="14.5703125" style="9" customWidth="1"/>
    <col min="10424" max="10426" width="15.28515625" style="9" customWidth="1"/>
    <col min="10427" max="10427" width="15.5703125" style="9"/>
    <col min="10428" max="10428" width="44.5703125" style="9" customWidth="1"/>
    <col min="10429" max="10429" width="13.85546875" style="9" customWidth="1"/>
    <col min="10430" max="10430" width="10.85546875" style="9" customWidth="1"/>
    <col min="10431" max="10431" width="14.5703125" style="9" customWidth="1"/>
    <col min="10432" max="10432" width="11" style="9" customWidth="1"/>
    <col min="10433" max="10433" width="10.85546875" style="9" customWidth="1"/>
    <col min="10434" max="10434" width="14.5703125" style="9" customWidth="1"/>
    <col min="10435" max="10436" width="15.5703125" style="9" customWidth="1"/>
    <col min="10437" max="10437" width="17.7109375" style="9" customWidth="1"/>
    <col min="10438" max="10663" width="29.28515625" style="9" customWidth="1"/>
    <col min="10664" max="10664" width="42.42578125" style="9" customWidth="1"/>
    <col min="10665" max="10667" width="12.42578125" style="9" customWidth="1"/>
    <col min="10668" max="10670" width="10.85546875" style="9" customWidth="1"/>
    <col min="10671" max="10673" width="14.5703125" style="9" bestFit="1" customWidth="1"/>
    <col min="10674" max="10676" width="11" style="9" customWidth="1"/>
    <col min="10677" max="10679" width="14.5703125" style="9" customWidth="1"/>
    <col min="10680" max="10682" width="15.28515625" style="9" customWidth="1"/>
    <col min="10683" max="10683" width="15.5703125" style="9"/>
    <col min="10684" max="10684" width="44.5703125" style="9" customWidth="1"/>
    <col min="10685" max="10685" width="13.85546875" style="9" customWidth="1"/>
    <col min="10686" max="10686" width="10.85546875" style="9" customWidth="1"/>
    <col min="10687" max="10687" width="14.5703125" style="9" customWidth="1"/>
    <col min="10688" max="10688" width="11" style="9" customWidth="1"/>
    <col min="10689" max="10689" width="10.85546875" style="9" customWidth="1"/>
    <col min="10690" max="10690" width="14.5703125" style="9" customWidth="1"/>
    <col min="10691" max="10692" width="15.5703125" style="9" customWidth="1"/>
    <col min="10693" max="10693" width="17.7109375" style="9" customWidth="1"/>
    <col min="10694" max="10919" width="29.28515625" style="9" customWidth="1"/>
    <col min="10920" max="10920" width="42.42578125" style="9" customWidth="1"/>
    <col min="10921" max="10923" width="12.42578125" style="9" customWidth="1"/>
    <col min="10924" max="10926" width="10.85546875" style="9" customWidth="1"/>
    <col min="10927" max="10929" width="14.5703125" style="9" bestFit="1" customWidth="1"/>
    <col min="10930" max="10932" width="11" style="9" customWidth="1"/>
    <col min="10933" max="10935" width="14.5703125" style="9" customWidth="1"/>
    <col min="10936" max="10938" width="15.28515625" style="9" customWidth="1"/>
    <col min="10939" max="10939" width="15.5703125" style="9"/>
    <col min="10940" max="10940" width="44.5703125" style="9" customWidth="1"/>
    <col min="10941" max="10941" width="13.85546875" style="9" customWidth="1"/>
    <col min="10942" max="10942" width="10.85546875" style="9" customWidth="1"/>
    <col min="10943" max="10943" width="14.5703125" style="9" customWidth="1"/>
    <col min="10944" max="10944" width="11" style="9" customWidth="1"/>
    <col min="10945" max="10945" width="10.85546875" style="9" customWidth="1"/>
    <col min="10946" max="10946" width="14.5703125" style="9" customWidth="1"/>
    <col min="10947" max="10948" width="15.5703125" style="9" customWidth="1"/>
    <col min="10949" max="10949" width="17.7109375" style="9" customWidth="1"/>
    <col min="10950" max="11175" width="29.28515625" style="9" customWidth="1"/>
    <col min="11176" max="11176" width="42.42578125" style="9" customWidth="1"/>
    <col min="11177" max="11179" width="12.42578125" style="9" customWidth="1"/>
    <col min="11180" max="11182" width="10.85546875" style="9" customWidth="1"/>
    <col min="11183" max="11185" width="14.5703125" style="9" bestFit="1" customWidth="1"/>
    <col min="11186" max="11188" width="11" style="9" customWidth="1"/>
    <col min="11189" max="11191" width="14.5703125" style="9" customWidth="1"/>
    <col min="11192" max="11194" width="15.28515625" style="9" customWidth="1"/>
    <col min="11195" max="11195" width="15.5703125" style="9"/>
    <col min="11196" max="11196" width="44.5703125" style="9" customWidth="1"/>
    <col min="11197" max="11197" width="13.85546875" style="9" customWidth="1"/>
    <col min="11198" max="11198" width="10.85546875" style="9" customWidth="1"/>
    <col min="11199" max="11199" width="14.5703125" style="9" customWidth="1"/>
    <col min="11200" max="11200" width="11" style="9" customWidth="1"/>
    <col min="11201" max="11201" width="10.85546875" style="9" customWidth="1"/>
    <col min="11202" max="11202" width="14.5703125" style="9" customWidth="1"/>
    <col min="11203" max="11204" width="15.5703125" style="9" customWidth="1"/>
    <col min="11205" max="11205" width="17.7109375" style="9" customWidth="1"/>
    <col min="11206" max="11431" width="29.28515625" style="9" customWidth="1"/>
    <col min="11432" max="11432" width="42.42578125" style="9" customWidth="1"/>
    <col min="11433" max="11435" width="12.42578125" style="9" customWidth="1"/>
    <col min="11436" max="11438" width="10.85546875" style="9" customWidth="1"/>
    <col min="11439" max="11441" width="14.5703125" style="9" bestFit="1" customWidth="1"/>
    <col min="11442" max="11444" width="11" style="9" customWidth="1"/>
    <col min="11445" max="11447" width="14.5703125" style="9" customWidth="1"/>
    <col min="11448" max="11450" width="15.28515625" style="9" customWidth="1"/>
    <col min="11451" max="11451" width="15.5703125" style="9"/>
    <col min="11452" max="11452" width="44.5703125" style="9" customWidth="1"/>
    <col min="11453" max="11453" width="13.85546875" style="9" customWidth="1"/>
    <col min="11454" max="11454" width="10.85546875" style="9" customWidth="1"/>
    <col min="11455" max="11455" width="14.5703125" style="9" customWidth="1"/>
    <col min="11456" max="11456" width="11" style="9" customWidth="1"/>
    <col min="11457" max="11457" width="10.85546875" style="9" customWidth="1"/>
    <col min="11458" max="11458" width="14.5703125" style="9" customWidth="1"/>
    <col min="11459" max="11460" width="15.5703125" style="9" customWidth="1"/>
    <col min="11461" max="11461" width="17.7109375" style="9" customWidth="1"/>
    <col min="11462" max="11687" width="29.28515625" style="9" customWidth="1"/>
    <col min="11688" max="11688" width="42.42578125" style="9" customWidth="1"/>
    <col min="11689" max="11691" width="12.42578125" style="9" customWidth="1"/>
    <col min="11692" max="11694" width="10.85546875" style="9" customWidth="1"/>
    <col min="11695" max="11697" width="14.5703125" style="9" bestFit="1" customWidth="1"/>
    <col min="11698" max="11700" width="11" style="9" customWidth="1"/>
    <col min="11701" max="11703" width="14.5703125" style="9" customWidth="1"/>
    <col min="11704" max="11706" width="15.28515625" style="9" customWidth="1"/>
    <col min="11707" max="11707" width="15.5703125" style="9"/>
    <col min="11708" max="11708" width="44.5703125" style="9" customWidth="1"/>
    <col min="11709" max="11709" width="13.85546875" style="9" customWidth="1"/>
    <col min="11710" max="11710" width="10.85546875" style="9" customWidth="1"/>
    <col min="11711" max="11711" width="14.5703125" style="9" customWidth="1"/>
    <col min="11712" max="11712" width="11" style="9" customWidth="1"/>
    <col min="11713" max="11713" width="10.85546875" style="9" customWidth="1"/>
    <col min="11714" max="11714" width="14.5703125" style="9" customWidth="1"/>
    <col min="11715" max="11716" width="15.5703125" style="9" customWidth="1"/>
    <col min="11717" max="11717" width="17.7109375" style="9" customWidth="1"/>
    <col min="11718" max="11943" width="29.28515625" style="9" customWidth="1"/>
    <col min="11944" max="11944" width="42.42578125" style="9" customWidth="1"/>
    <col min="11945" max="11947" width="12.42578125" style="9" customWidth="1"/>
    <col min="11948" max="11950" width="10.85546875" style="9" customWidth="1"/>
    <col min="11951" max="11953" width="14.5703125" style="9" bestFit="1" customWidth="1"/>
    <col min="11954" max="11956" width="11" style="9" customWidth="1"/>
    <col min="11957" max="11959" width="14.5703125" style="9" customWidth="1"/>
    <col min="11960" max="11962" width="15.28515625" style="9" customWidth="1"/>
    <col min="11963" max="11963" width="15.5703125" style="9"/>
    <col min="11964" max="11964" width="44.5703125" style="9" customWidth="1"/>
    <col min="11965" max="11965" width="13.85546875" style="9" customWidth="1"/>
    <col min="11966" max="11966" width="10.85546875" style="9" customWidth="1"/>
    <col min="11967" max="11967" width="14.5703125" style="9" customWidth="1"/>
    <col min="11968" max="11968" width="11" style="9" customWidth="1"/>
    <col min="11969" max="11969" width="10.85546875" style="9" customWidth="1"/>
    <col min="11970" max="11970" width="14.5703125" style="9" customWidth="1"/>
    <col min="11971" max="11972" width="15.5703125" style="9" customWidth="1"/>
    <col min="11973" max="11973" width="17.7109375" style="9" customWidth="1"/>
    <col min="11974" max="12199" width="29.28515625" style="9" customWidth="1"/>
    <col min="12200" max="12200" width="42.42578125" style="9" customWidth="1"/>
    <col min="12201" max="12203" width="12.42578125" style="9" customWidth="1"/>
    <col min="12204" max="12206" width="10.85546875" style="9" customWidth="1"/>
    <col min="12207" max="12209" width="14.5703125" style="9" bestFit="1" customWidth="1"/>
    <col min="12210" max="12212" width="11" style="9" customWidth="1"/>
    <col min="12213" max="12215" width="14.5703125" style="9" customWidth="1"/>
    <col min="12216" max="12218" width="15.28515625" style="9" customWidth="1"/>
    <col min="12219" max="12219" width="15.5703125" style="9"/>
    <col min="12220" max="12220" width="44.5703125" style="9" customWidth="1"/>
    <col min="12221" max="12221" width="13.85546875" style="9" customWidth="1"/>
    <col min="12222" max="12222" width="10.85546875" style="9" customWidth="1"/>
    <col min="12223" max="12223" width="14.5703125" style="9" customWidth="1"/>
    <col min="12224" max="12224" width="11" style="9" customWidth="1"/>
    <col min="12225" max="12225" width="10.85546875" style="9" customWidth="1"/>
    <col min="12226" max="12226" width="14.5703125" style="9" customWidth="1"/>
    <col min="12227" max="12228" width="15.5703125" style="9" customWidth="1"/>
    <col min="12229" max="12229" width="17.7109375" style="9" customWidth="1"/>
    <col min="12230" max="12455" width="29.28515625" style="9" customWidth="1"/>
    <col min="12456" max="12456" width="42.42578125" style="9" customWidth="1"/>
    <col min="12457" max="12459" width="12.42578125" style="9" customWidth="1"/>
    <col min="12460" max="12462" width="10.85546875" style="9" customWidth="1"/>
    <col min="12463" max="12465" width="14.5703125" style="9" bestFit="1" customWidth="1"/>
    <col min="12466" max="12468" width="11" style="9" customWidth="1"/>
    <col min="12469" max="12471" width="14.5703125" style="9" customWidth="1"/>
    <col min="12472" max="12474" width="15.28515625" style="9" customWidth="1"/>
    <col min="12475" max="12475" width="15.5703125" style="9"/>
    <col min="12476" max="12476" width="44.5703125" style="9" customWidth="1"/>
    <col min="12477" max="12477" width="13.85546875" style="9" customWidth="1"/>
    <col min="12478" max="12478" width="10.85546875" style="9" customWidth="1"/>
    <col min="12479" max="12479" width="14.5703125" style="9" customWidth="1"/>
    <col min="12480" max="12480" width="11" style="9" customWidth="1"/>
    <col min="12481" max="12481" width="10.85546875" style="9" customWidth="1"/>
    <col min="12482" max="12482" width="14.5703125" style="9" customWidth="1"/>
    <col min="12483" max="12484" width="15.5703125" style="9" customWidth="1"/>
    <col min="12485" max="12485" width="17.7109375" style="9" customWidth="1"/>
    <col min="12486" max="12711" width="29.28515625" style="9" customWidth="1"/>
    <col min="12712" max="12712" width="42.42578125" style="9" customWidth="1"/>
    <col min="12713" max="12715" width="12.42578125" style="9" customWidth="1"/>
    <col min="12716" max="12718" width="10.85546875" style="9" customWidth="1"/>
    <col min="12719" max="12721" width="14.5703125" style="9" bestFit="1" customWidth="1"/>
    <col min="12722" max="12724" width="11" style="9" customWidth="1"/>
    <col min="12725" max="12727" width="14.5703125" style="9" customWidth="1"/>
    <col min="12728" max="12730" width="15.28515625" style="9" customWidth="1"/>
    <col min="12731" max="12731" width="15.5703125" style="9"/>
    <col min="12732" max="12732" width="44.5703125" style="9" customWidth="1"/>
    <col min="12733" max="12733" width="13.85546875" style="9" customWidth="1"/>
    <col min="12734" max="12734" width="10.85546875" style="9" customWidth="1"/>
    <col min="12735" max="12735" width="14.5703125" style="9" customWidth="1"/>
    <col min="12736" max="12736" width="11" style="9" customWidth="1"/>
    <col min="12737" max="12737" width="10.85546875" style="9" customWidth="1"/>
    <col min="12738" max="12738" width="14.5703125" style="9" customWidth="1"/>
    <col min="12739" max="12740" width="15.5703125" style="9" customWidth="1"/>
    <col min="12741" max="12741" width="17.7109375" style="9" customWidth="1"/>
    <col min="12742" max="12967" width="29.28515625" style="9" customWidth="1"/>
    <col min="12968" max="12968" width="42.42578125" style="9" customWidth="1"/>
    <col min="12969" max="12971" width="12.42578125" style="9" customWidth="1"/>
    <col min="12972" max="12974" width="10.85546875" style="9" customWidth="1"/>
    <col min="12975" max="12977" width="14.5703125" style="9" bestFit="1" customWidth="1"/>
    <col min="12978" max="12980" width="11" style="9" customWidth="1"/>
    <col min="12981" max="12983" width="14.5703125" style="9" customWidth="1"/>
    <col min="12984" max="12986" width="15.28515625" style="9" customWidth="1"/>
    <col min="12987" max="12987" width="15.5703125" style="9"/>
    <col min="12988" max="12988" width="44.5703125" style="9" customWidth="1"/>
    <col min="12989" max="12989" width="13.85546875" style="9" customWidth="1"/>
    <col min="12990" max="12990" width="10.85546875" style="9" customWidth="1"/>
    <col min="12991" max="12991" width="14.5703125" style="9" customWidth="1"/>
    <col min="12992" max="12992" width="11" style="9" customWidth="1"/>
    <col min="12993" max="12993" width="10.85546875" style="9" customWidth="1"/>
    <col min="12994" max="12994" width="14.5703125" style="9" customWidth="1"/>
    <col min="12995" max="12996" width="15.5703125" style="9" customWidth="1"/>
    <col min="12997" max="12997" width="17.7109375" style="9" customWidth="1"/>
    <col min="12998" max="13223" width="29.28515625" style="9" customWidth="1"/>
    <col min="13224" max="13224" width="42.42578125" style="9" customWidth="1"/>
    <col min="13225" max="13227" width="12.42578125" style="9" customWidth="1"/>
    <col min="13228" max="13230" width="10.85546875" style="9" customWidth="1"/>
    <col min="13231" max="13233" width="14.5703125" style="9" bestFit="1" customWidth="1"/>
    <col min="13234" max="13236" width="11" style="9" customWidth="1"/>
    <col min="13237" max="13239" width="14.5703125" style="9" customWidth="1"/>
    <col min="13240" max="13242" width="15.28515625" style="9" customWidth="1"/>
    <col min="13243" max="13243" width="15.5703125" style="9"/>
    <col min="13244" max="13244" width="44.5703125" style="9" customWidth="1"/>
    <col min="13245" max="13245" width="13.85546875" style="9" customWidth="1"/>
    <col min="13246" max="13246" width="10.85546875" style="9" customWidth="1"/>
    <col min="13247" max="13247" width="14.5703125" style="9" customWidth="1"/>
    <col min="13248" max="13248" width="11" style="9" customWidth="1"/>
    <col min="13249" max="13249" width="10.85546875" style="9" customWidth="1"/>
    <col min="13250" max="13250" width="14.5703125" style="9" customWidth="1"/>
    <col min="13251" max="13252" width="15.5703125" style="9" customWidth="1"/>
    <col min="13253" max="13253" width="17.7109375" style="9" customWidth="1"/>
    <col min="13254" max="13479" width="29.28515625" style="9" customWidth="1"/>
    <col min="13480" max="13480" width="42.42578125" style="9" customWidth="1"/>
    <col min="13481" max="13483" width="12.42578125" style="9" customWidth="1"/>
    <col min="13484" max="13486" width="10.85546875" style="9" customWidth="1"/>
    <col min="13487" max="13489" width="14.5703125" style="9" bestFit="1" customWidth="1"/>
    <col min="13490" max="13492" width="11" style="9" customWidth="1"/>
    <col min="13493" max="13495" width="14.5703125" style="9" customWidth="1"/>
    <col min="13496" max="13498" width="15.28515625" style="9" customWidth="1"/>
    <col min="13499" max="13499" width="15.5703125" style="9"/>
    <col min="13500" max="13500" width="44.5703125" style="9" customWidth="1"/>
    <col min="13501" max="13501" width="13.85546875" style="9" customWidth="1"/>
    <col min="13502" max="13502" width="10.85546875" style="9" customWidth="1"/>
    <col min="13503" max="13503" width="14.5703125" style="9" customWidth="1"/>
    <col min="13504" max="13504" width="11" style="9" customWidth="1"/>
    <col min="13505" max="13505" width="10.85546875" style="9" customWidth="1"/>
    <col min="13506" max="13506" width="14.5703125" style="9" customWidth="1"/>
    <col min="13507" max="13508" width="15.5703125" style="9" customWidth="1"/>
    <col min="13509" max="13509" width="17.7109375" style="9" customWidth="1"/>
    <col min="13510" max="13735" width="29.28515625" style="9" customWidth="1"/>
    <col min="13736" max="13736" width="42.42578125" style="9" customWidth="1"/>
    <col min="13737" max="13739" width="12.42578125" style="9" customWidth="1"/>
    <col min="13740" max="13742" width="10.85546875" style="9" customWidth="1"/>
    <col min="13743" max="13745" width="14.5703125" style="9" bestFit="1" customWidth="1"/>
    <col min="13746" max="13748" width="11" style="9" customWidth="1"/>
    <col min="13749" max="13751" width="14.5703125" style="9" customWidth="1"/>
    <col min="13752" max="13754" width="15.28515625" style="9" customWidth="1"/>
    <col min="13755" max="13755" width="15.5703125" style="9"/>
    <col min="13756" max="13756" width="44.5703125" style="9" customWidth="1"/>
    <col min="13757" max="13757" width="13.85546875" style="9" customWidth="1"/>
    <col min="13758" max="13758" width="10.85546875" style="9" customWidth="1"/>
    <col min="13759" max="13759" width="14.5703125" style="9" customWidth="1"/>
    <col min="13760" max="13760" width="11" style="9" customWidth="1"/>
    <col min="13761" max="13761" width="10.85546875" style="9" customWidth="1"/>
    <col min="13762" max="13762" width="14.5703125" style="9" customWidth="1"/>
    <col min="13763" max="13764" width="15.5703125" style="9" customWidth="1"/>
    <col min="13765" max="13765" width="17.7109375" style="9" customWidth="1"/>
    <col min="13766" max="13991" width="29.28515625" style="9" customWidth="1"/>
    <col min="13992" max="13992" width="42.42578125" style="9" customWidth="1"/>
    <col min="13993" max="13995" width="12.42578125" style="9" customWidth="1"/>
    <col min="13996" max="13998" width="10.85546875" style="9" customWidth="1"/>
    <col min="13999" max="14001" width="14.5703125" style="9" bestFit="1" customWidth="1"/>
    <col min="14002" max="14004" width="11" style="9" customWidth="1"/>
    <col min="14005" max="14007" width="14.5703125" style="9" customWidth="1"/>
    <col min="14008" max="14010" width="15.28515625" style="9" customWidth="1"/>
    <col min="14011" max="14011" width="15.5703125" style="9"/>
    <col min="14012" max="14012" width="44.5703125" style="9" customWidth="1"/>
    <col min="14013" max="14013" width="13.85546875" style="9" customWidth="1"/>
    <col min="14014" max="14014" width="10.85546875" style="9" customWidth="1"/>
    <col min="14015" max="14015" width="14.5703125" style="9" customWidth="1"/>
    <col min="14016" max="14016" width="11" style="9" customWidth="1"/>
    <col min="14017" max="14017" width="10.85546875" style="9" customWidth="1"/>
    <col min="14018" max="14018" width="14.5703125" style="9" customWidth="1"/>
    <col min="14019" max="14020" width="15.5703125" style="9" customWidth="1"/>
    <col min="14021" max="14021" width="17.7109375" style="9" customWidth="1"/>
    <col min="14022" max="14247" width="29.28515625" style="9" customWidth="1"/>
    <col min="14248" max="14248" width="42.42578125" style="9" customWidth="1"/>
    <col min="14249" max="14251" width="12.42578125" style="9" customWidth="1"/>
    <col min="14252" max="14254" width="10.85546875" style="9" customWidth="1"/>
    <col min="14255" max="14257" width="14.5703125" style="9" bestFit="1" customWidth="1"/>
    <col min="14258" max="14260" width="11" style="9" customWidth="1"/>
    <col min="14261" max="14263" width="14.5703125" style="9" customWidth="1"/>
    <col min="14264" max="14266" width="15.28515625" style="9" customWidth="1"/>
    <col min="14267" max="14267" width="15.5703125" style="9"/>
    <col min="14268" max="14268" width="44.5703125" style="9" customWidth="1"/>
    <col min="14269" max="14269" width="13.85546875" style="9" customWidth="1"/>
    <col min="14270" max="14270" width="10.85546875" style="9" customWidth="1"/>
    <col min="14271" max="14271" width="14.5703125" style="9" customWidth="1"/>
    <col min="14272" max="14272" width="11" style="9" customWidth="1"/>
    <col min="14273" max="14273" width="10.85546875" style="9" customWidth="1"/>
    <col min="14274" max="14274" width="14.5703125" style="9" customWidth="1"/>
    <col min="14275" max="14276" width="15.5703125" style="9" customWidth="1"/>
    <col min="14277" max="14277" width="17.7109375" style="9" customWidth="1"/>
    <col min="14278" max="14503" width="29.28515625" style="9" customWidth="1"/>
    <col min="14504" max="14504" width="42.42578125" style="9" customWidth="1"/>
    <col min="14505" max="14507" width="12.42578125" style="9" customWidth="1"/>
    <col min="14508" max="14510" width="10.85546875" style="9" customWidth="1"/>
    <col min="14511" max="14513" width="14.5703125" style="9" bestFit="1" customWidth="1"/>
    <col min="14514" max="14516" width="11" style="9" customWidth="1"/>
    <col min="14517" max="14519" width="14.5703125" style="9" customWidth="1"/>
    <col min="14520" max="14522" width="15.28515625" style="9" customWidth="1"/>
    <col min="14523" max="14523" width="15.5703125" style="9"/>
    <col min="14524" max="14524" width="44.5703125" style="9" customWidth="1"/>
    <col min="14525" max="14525" width="13.85546875" style="9" customWidth="1"/>
    <col min="14526" max="14526" width="10.85546875" style="9" customWidth="1"/>
    <col min="14527" max="14527" width="14.5703125" style="9" customWidth="1"/>
    <col min="14528" max="14528" width="11" style="9" customWidth="1"/>
    <col min="14529" max="14529" width="10.85546875" style="9" customWidth="1"/>
    <col min="14530" max="14530" width="14.5703125" style="9" customWidth="1"/>
    <col min="14531" max="14532" width="15.5703125" style="9" customWidth="1"/>
    <col min="14533" max="14533" width="17.7109375" style="9" customWidth="1"/>
    <col min="14534" max="14759" width="29.28515625" style="9" customWidth="1"/>
    <col min="14760" max="14760" width="42.42578125" style="9" customWidth="1"/>
    <col min="14761" max="14763" width="12.42578125" style="9" customWidth="1"/>
    <col min="14764" max="14766" width="10.85546875" style="9" customWidth="1"/>
    <col min="14767" max="14769" width="14.5703125" style="9" bestFit="1" customWidth="1"/>
    <col min="14770" max="14772" width="11" style="9" customWidth="1"/>
    <col min="14773" max="14775" width="14.5703125" style="9" customWidth="1"/>
    <col min="14776" max="14778" width="15.28515625" style="9" customWidth="1"/>
    <col min="14779" max="14779" width="15.5703125" style="9"/>
    <col min="14780" max="14780" width="44.5703125" style="9" customWidth="1"/>
    <col min="14781" max="14781" width="13.85546875" style="9" customWidth="1"/>
    <col min="14782" max="14782" width="10.85546875" style="9" customWidth="1"/>
    <col min="14783" max="14783" width="14.5703125" style="9" customWidth="1"/>
    <col min="14784" max="14784" width="11" style="9" customWidth="1"/>
    <col min="14785" max="14785" width="10.85546875" style="9" customWidth="1"/>
    <col min="14786" max="14786" width="14.5703125" style="9" customWidth="1"/>
    <col min="14787" max="14788" width="15.5703125" style="9" customWidth="1"/>
    <col min="14789" max="14789" width="17.7109375" style="9" customWidth="1"/>
    <col min="14790" max="15015" width="29.28515625" style="9" customWidth="1"/>
    <col min="15016" max="15016" width="42.42578125" style="9" customWidth="1"/>
    <col min="15017" max="15019" width="12.42578125" style="9" customWidth="1"/>
    <col min="15020" max="15022" width="10.85546875" style="9" customWidth="1"/>
    <col min="15023" max="15025" width="14.5703125" style="9" bestFit="1" customWidth="1"/>
    <col min="15026" max="15028" width="11" style="9" customWidth="1"/>
    <col min="15029" max="15031" width="14.5703125" style="9" customWidth="1"/>
    <col min="15032" max="15034" width="15.28515625" style="9" customWidth="1"/>
    <col min="15035" max="15035" width="15.5703125" style="9"/>
    <col min="15036" max="15036" width="44.5703125" style="9" customWidth="1"/>
    <col min="15037" max="15037" width="13.85546875" style="9" customWidth="1"/>
    <col min="15038" max="15038" width="10.85546875" style="9" customWidth="1"/>
    <col min="15039" max="15039" width="14.5703125" style="9" customWidth="1"/>
    <col min="15040" max="15040" width="11" style="9" customWidth="1"/>
    <col min="15041" max="15041" width="10.85546875" style="9" customWidth="1"/>
    <col min="15042" max="15042" width="14.5703125" style="9" customWidth="1"/>
    <col min="15043" max="15044" width="15.5703125" style="9" customWidth="1"/>
    <col min="15045" max="15045" width="17.7109375" style="9" customWidth="1"/>
    <col min="15046" max="15271" width="29.28515625" style="9" customWidth="1"/>
    <col min="15272" max="15272" width="42.42578125" style="9" customWidth="1"/>
    <col min="15273" max="15275" width="12.42578125" style="9" customWidth="1"/>
    <col min="15276" max="15278" width="10.85546875" style="9" customWidth="1"/>
    <col min="15279" max="15281" width="14.5703125" style="9" bestFit="1" customWidth="1"/>
    <col min="15282" max="15284" width="11" style="9" customWidth="1"/>
    <col min="15285" max="15287" width="14.5703125" style="9" customWidth="1"/>
    <col min="15288" max="15290" width="15.28515625" style="9" customWidth="1"/>
    <col min="15291" max="15291" width="15.5703125" style="9"/>
    <col min="15292" max="15292" width="44.5703125" style="9" customWidth="1"/>
    <col min="15293" max="15293" width="13.85546875" style="9" customWidth="1"/>
    <col min="15294" max="15294" width="10.85546875" style="9" customWidth="1"/>
    <col min="15295" max="15295" width="14.5703125" style="9" customWidth="1"/>
    <col min="15296" max="15296" width="11" style="9" customWidth="1"/>
    <col min="15297" max="15297" width="10.85546875" style="9" customWidth="1"/>
    <col min="15298" max="15298" width="14.5703125" style="9" customWidth="1"/>
    <col min="15299" max="15300" width="15.5703125" style="9" customWidth="1"/>
    <col min="15301" max="15301" width="17.7109375" style="9" customWidth="1"/>
    <col min="15302" max="15527" width="29.28515625" style="9" customWidth="1"/>
    <col min="15528" max="15528" width="42.42578125" style="9" customWidth="1"/>
    <col min="15529" max="15531" width="12.42578125" style="9" customWidth="1"/>
    <col min="15532" max="15534" width="10.85546875" style="9" customWidth="1"/>
    <col min="15535" max="15537" width="14.5703125" style="9" bestFit="1" customWidth="1"/>
    <col min="15538" max="15540" width="11" style="9" customWidth="1"/>
    <col min="15541" max="15543" width="14.5703125" style="9" customWidth="1"/>
    <col min="15544" max="15546" width="15.28515625" style="9" customWidth="1"/>
    <col min="15547" max="15547" width="15.5703125" style="9"/>
    <col min="15548" max="15548" width="44.5703125" style="9" customWidth="1"/>
    <col min="15549" max="15549" width="13.85546875" style="9" customWidth="1"/>
    <col min="15550" max="15550" width="10.85546875" style="9" customWidth="1"/>
    <col min="15551" max="15551" width="14.5703125" style="9" customWidth="1"/>
    <col min="15552" max="15552" width="11" style="9" customWidth="1"/>
    <col min="15553" max="15553" width="10.85546875" style="9" customWidth="1"/>
    <col min="15554" max="15554" width="14.5703125" style="9" customWidth="1"/>
    <col min="15555" max="15556" width="15.5703125" style="9" customWidth="1"/>
    <col min="15557" max="15557" width="17.7109375" style="9" customWidth="1"/>
    <col min="15558" max="15783" width="29.28515625" style="9" customWidth="1"/>
    <col min="15784" max="15784" width="42.42578125" style="9" customWidth="1"/>
    <col min="15785" max="15787" width="12.42578125" style="9" customWidth="1"/>
    <col min="15788" max="15790" width="10.85546875" style="9" customWidth="1"/>
    <col min="15791" max="15793" width="14.5703125" style="9" bestFit="1" customWidth="1"/>
    <col min="15794" max="15796" width="11" style="9" customWidth="1"/>
    <col min="15797" max="15799" width="14.5703125" style="9" customWidth="1"/>
    <col min="15800" max="15802" width="15.28515625" style="9" customWidth="1"/>
    <col min="15803" max="15803" width="15.5703125" style="9"/>
    <col min="15804" max="15804" width="44.5703125" style="9" customWidth="1"/>
    <col min="15805" max="15805" width="13.85546875" style="9" customWidth="1"/>
    <col min="15806" max="15806" width="10.85546875" style="9" customWidth="1"/>
    <col min="15807" max="15807" width="14.5703125" style="9" customWidth="1"/>
    <col min="15808" max="15808" width="11" style="9" customWidth="1"/>
    <col min="15809" max="15809" width="10.85546875" style="9" customWidth="1"/>
    <col min="15810" max="15810" width="14.5703125" style="9" customWidth="1"/>
    <col min="15811" max="15812" width="15.5703125" style="9" customWidth="1"/>
    <col min="15813" max="15813" width="17.7109375" style="9" customWidth="1"/>
    <col min="15814" max="16039" width="29.28515625" style="9" customWidth="1"/>
    <col min="16040" max="16040" width="42.42578125" style="9" customWidth="1"/>
    <col min="16041" max="16043" width="12.42578125" style="9" customWidth="1"/>
    <col min="16044" max="16046" width="10.85546875" style="9" customWidth="1"/>
    <col min="16047" max="16049" width="14.5703125" style="9" bestFit="1" customWidth="1"/>
    <col min="16050" max="16052" width="11" style="9" customWidth="1"/>
    <col min="16053" max="16055" width="14.5703125" style="9" customWidth="1"/>
    <col min="16056" max="16058" width="15.28515625" style="9" customWidth="1"/>
    <col min="16059" max="16059" width="15.5703125" style="9"/>
    <col min="16060" max="16060" width="44.5703125" style="9" customWidth="1"/>
    <col min="16061" max="16061" width="13.85546875" style="9" customWidth="1"/>
    <col min="16062" max="16062" width="10.85546875" style="9" customWidth="1"/>
    <col min="16063" max="16063" width="14.5703125" style="9" customWidth="1"/>
    <col min="16064" max="16064" width="11" style="9" customWidth="1"/>
    <col min="16065" max="16065" width="10.85546875" style="9" customWidth="1"/>
    <col min="16066" max="16066" width="14.5703125" style="9" customWidth="1"/>
    <col min="16067" max="16068" width="15.5703125" style="9" customWidth="1"/>
    <col min="16069" max="16069" width="17.7109375" style="9" customWidth="1"/>
    <col min="16070" max="16295" width="29.28515625" style="9" customWidth="1"/>
    <col min="16296" max="16296" width="42.42578125" style="9" customWidth="1"/>
    <col min="16297" max="16384" width="12.42578125" style="9" customWidth="1"/>
  </cols>
  <sheetData>
    <row r="1" spans="1:187" x14ac:dyDescent="0.25">
      <c r="A1" s="6"/>
    </row>
    <row r="2" spans="1:187" x14ac:dyDescent="0.25">
      <c r="A2" s="10"/>
      <c r="T2" s="11"/>
      <c r="U2" s="11"/>
      <c r="V2" s="11"/>
      <c r="W2" s="11"/>
      <c r="X2" s="11"/>
      <c r="Y2" s="11"/>
      <c r="Z2" s="12"/>
      <c r="AA2" s="12"/>
      <c r="AB2" s="13" t="s">
        <v>3</v>
      </c>
    </row>
    <row r="3" spans="1:187" x14ac:dyDescent="0.25">
      <c r="A3" s="15" t="s">
        <v>4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  <c r="BK3" s="14"/>
      <c r="BL3" s="14"/>
      <c r="BM3" s="14"/>
      <c r="BN3" s="14"/>
      <c r="BO3" s="14"/>
      <c r="BP3" s="14"/>
      <c r="BQ3" s="14"/>
      <c r="BR3" s="14"/>
      <c r="BS3" s="14"/>
      <c r="BT3" s="14"/>
      <c r="BU3" s="14"/>
      <c r="BV3" s="14"/>
      <c r="BW3" s="14"/>
      <c r="BX3" s="14"/>
      <c r="BY3" s="14"/>
      <c r="BZ3" s="14"/>
      <c r="CA3" s="14"/>
      <c r="CB3" s="14"/>
      <c r="CC3" s="14"/>
      <c r="CD3" s="14"/>
      <c r="CE3" s="14"/>
      <c r="CF3" s="14"/>
      <c r="CG3" s="14"/>
      <c r="CH3" s="14"/>
      <c r="CI3" s="14"/>
      <c r="CJ3" s="14"/>
      <c r="CK3" s="14"/>
      <c r="CL3" s="14"/>
      <c r="CM3" s="14"/>
      <c r="CN3" s="14"/>
      <c r="CO3" s="14"/>
      <c r="CP3" s="14"/>
      <c r="CQ3" s="14"/>
      <c r="CR3" s="14"/>
      <c r="CS3" s="14"/>
      <c r="CT3" s="14"/>
      <c r="CU3" s="14"/>
      <c r="CV3" s="14"/>
      <c r="CW3" s="14"/>
      <c r="CX3" s="14"/>
      <c r="CY3" s="14"/>
      <c r="CZ3" s="14"/>
      <c r="DA3" s="14"/>
      <c r="DB3" s="14"/>
      <c r="DC3" s="14"/>
      <c r="DD3" s="14"/>
      <c r="DE3" s="14"/>
      <c r="DF3" s="14"/>
      <c r="DG3" s="14"/>
      <c r="DH3" s="14"/>
      <c r="DI3" s="14"/>
      <c r="DJ3" s="14"/>
      <c r="DK3" s="14"/>
      <c r="DL3" s="14"/>
      <c r="DM3" s="14"/>
      <c r="DN3" s="14"/>
      <c r="DO3" s="14"/>
      <c r="DP3" s="14"/>
      <c r="DQ3" s="14"/>
      <c r="DR3" s="14"/>
      <c r="DS3" s="14"/>
      <c r="DT3" s="14"/>
      <c r="DU3" s="14"/>
      <c r="DV3" s="14"/>
      <c r="DW3" s="14"/>
      <c r="DX3" s="14"/>
      <c r="DY3" s="14"/>
      <c r="DZ3" s="14"/>
      <c r="EA3" s="14"/>
      <c r="EB3" s="14"/>
      <c r="EC3" s="14"/>
      <c r="ED3" s="14"/>
      <c r="EE3" s="14"/>
      <c r="EF3" s="14"/>
      <c r="EG3" s="14"/>
      <c r="EH3" s="14"/>
      <c r="EI3" s="14"/>
      <c r="EJ3" s="14"/>
      <c r="EK3" s="14"/>
      <c r="EL3" s="14"/>
      <c r="EM3" s="14"/>
      <c r="EN3" s="14"/>
      <c r="EO3" s="14"/>
      <c r="EP3" s="14"/>
      <c r="EQ3" s="14"/>
      <c r="ER3" s="14"/>
      <c r="ES3" s="14"/>
      <c r="ET3" s="14"/>
      <c r="EU3" s="14"/>
      <c r="EV3" s="14"/>
      <c r="EW3" s="14"/>
      <c r="EX3" s="14"/>
      <c r="EY3" s="14"/>
      <c r="EZ3" s="14"/>
      <c r="FA3" s="14"/>
      <c r="FB3" s="14"/>
      <c r="FC3" s="14"/>
      <c r="FD3" s="14"/>
      <c r="FE3" s="14"/>
      <c r="FF3" s="14"/>
      <c r="FG3" s="14"/>
      <c r="FH3" s="14"/>
      <c r="FI3" s="14"/>
      <c r="FJ3" s="14"/>
      <c r="FK3" s="14"/>
      <c r="FL3" s="14"/>
      <c r="FM3" s="14"/>
      <c r="FN3" s="14"/>
      <c r="FO3" s="14"/>
      <c r="FP3" s="14"/>
      <c r="FQ3" s="14"/>
      <c r="FR3" s="14"/>
      <c r="FS3" s="14"/>
      <c r="FT3" s="14"/>
      <c r="FU3" s="14"/>
      <c r="FV3" s="14"/>
      <c r="FW3" s="14"/>
      <c r="FX3" s="14"/>
      <c r="FY3" s="14"/>
      <c r="FZ3" s="14"/>
      <c r="GA3" s="14"/>
      <c r="GB3" s="14"/>
      <c r="GC3" s="14"/>
      <c r="GD3" s="14"/>
      <c r="GE3" s="14"/>
    </row>
    <row r="4" spans="1:187" s="14" customFormat="1" x14ac:dyDescent="0.25">
      <c r="A4" s="16">
        <v>2022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</row>
    <row r="5" spans="1:187" s="14" customFormat="1" x14ac:dyDescent="0.25">
      <c r="A5" s="17"/>
      <c r="B5" s="15"/>
      <c r="C5" s="15"/>
      <c r="D5" s="15"/>
      <c r="E5" s="18"/>
      <c r="F5" s="18"/>
      <c r="G5" s="18"/>
      <c r="H5" s="18"/>
      <c r="I5" s="18"/>
      <c r="J5" s="19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</row>
    <row r="6" spans="1:187" s="10" customFormat="1" ht="63" x14ac:dyDescent="0.25">
      <c r="A6" s="20" t="s">
        <v>5</v>
      </c>
      <c r="B6" s="21" t="s">
        <v>6</v>
      </c>
      <c r="C6" s="21" t="s">
        <v>6</v>
      </c>
      <c r="D6" s="21" t="s">
        <v>6</v>
      </c>
      <c r="E6" s="22" t="s">
        <v>7</v>
      </c>
      <c r="F6" s="22" t="s">
        <v>7</v>
      </c>
      <c r="G6" s="22" t="s">
        <v>7</v>
      </c>
      <c r="H6" s="22" t="s">
        <v>8</v>
      </c>
      <c r="I6" s="22" t="s">
        <v>8</v>
      </c>
      <c r="J6" s="22" t="s">
        <v>8</v>
      </c>
      <c r="K6" s="22" t="s">
        <v>9</v>
      </c>
      <c r="L6" s="22" t="s">
        <v>9</v>
      </c>
      <c r="M6" s="22" t="s">
        <v>9</v>
      </c>
      <c r="N6" s="22" t="s">
        <v>10</v>
      </c>
      <c r="O6" s="22" t="s">
        <v>10</v>
      </c>
      <c r="P6" s="22" t="s">
        <v>10</v>
      </c>
      <c r="Q6" s="22" t="s">
        <v>11</v>
      </c>
      <c r="R6" s="22" t="s">
        <v>11</v>
      </c>
      <c r="S6" s="22" t="s">
        <v>11</v>
      </c>
      <c r="T6" s="22" t="s">
        <v>12</v>
      </c>
      <c r="U6" s="22" t="s">
        <v>12</v>
      </c>
      <c r="V6" s="22" t="s">
        <v>12</v>
      </c>
      <c r="W6" s="22" t="s">
        <v>13</v>
      </c>
      <c r="X6" s="22" t="s">
        <v>13</v>
      </c>
      <c r="Y6" s="22" t="s">
        <v>13</v>
      </c>
      <c r="Z6" s="22" t="s">
        <v>14</v>
      </c>
      <c r="AA6" s="22" t="s">
        <v>14</v>
      </c>
      <c r="AB6" s="22" t="s">
        <v>14</v>
      </c>
    </row>
    <row r="7" spans="1:187" s="10" customFormat="1" x14ac:dyDescent="0.25">
      <c r="A7" s="23"/>
      <c r="B7" s="24" t="s">
        <v>15</v>
      </c>
      <c r="C7" s="24" t="s">
        <v>16</v>
      </c>
      <c r="D7" s="24" t="s">
        <v>17</v>
      </c>
      <c r="E7" s="24" t="s">
        <v>15</v>
      </c>
      <c r="F7" s="24" t="s">
        <v>16</v>
      </c>
      <c r="G7" s="24" t="s">
        <v>17</v>
      </c>
      <c r="H7" s="24" t="s">
        <v>15</v>
      </c>
      <c r="I7" s="24" t="s">
        <v>16</v>
      </c>
      <c r="J7" s="24" t="s">
        <v>17</v>
      </c>
      <c r="K7" s="24" t="s">
        <v>15</v>
      </c>
      <c r="L7" s="24" t="s">
        <v>16</v>
      </c>
      <c r="M7" s="24" t="s">
        <v>17</v>
      </c>
      <c r="N7" s="24" t="s">
        <v>15</v>
      </c>
      <c r="O7" s="24" t="s">
        <v>16</v>
      </c>
      <c r="P7" s="24" t="s">
        <v>17</v>
      </c>
      <c r="Q7" s="24" t="s">
        <v>15</v>
      </c>
      <c r="R7" s="24" t="s">
        <v>16</v>
      </c>
      <c r="S7" s="24" t="s">
        <v>17</v>
      </c>
      <c r="T7" s="24" t="s">
        <v>15</v>
      </c>
      <c r="U7" s="24" t="s">
        <v>16</v>
      </c>
      <c r="V7" s="24" t="s">
        <v>17</v>
      </c>
      <c r="W7" s="24" t="s">
        <v>15</v>
      </c>
      <c r="X7" s="24" t="s">
        <v>16</v>
      </c>
      <c r="Y7" s="24" t="s">
        <v>17</v>
      </c>
      <c r="Z7" s="24" t="s">
        <v>15</v>
      </c>
      <c r="AA7" s="24" t="s">
        <v>16</v>
      </c>
      <c r="AB7" s="24" t="s">
        <v>17</v>
      </c>
    </row>
    <row r="8" spans="1:187" s="27" customFormat="1" x14ac:dyDescent="0.25">
      <c r="A8" s="25" t="s">
        <v>2</v>
      </c>
      <c r="B8" s="26">
        <f t="shared" ref="B8:D74" si="0">E8+H8+K8+N8+Q8+T8+W8+Z8</f>
        <v>51080913</v>
      </c>
      <c r="C8" s="26">
        <f t="shared" si="0"/>
        <v>51287176</v>
      </c>
      <c r="D8" s="26">
        <f t="shared" si="0"/>
        <v>206263</v>
      </c>
      <c r="E8" s="26">
        <f>SUM(E9,E82,E245,E256,E260)</f>
        <v>2978900</v>
      </c>
      <c r="F8" s="26">
        <f>SUM(F9,F82,F245,F256,F260)</f>
        <v>2978900</v>
      </c>
      <c r="G8" s="26">
        <f>F8-E8</f>
        <v>0</v>
      </c>
      <c r="H8" s="26">
        <f t="shared" ref="H8:I8" si="1">SUM(H9,H82,H245,H256,H260)</f>
        <v>1123772</v>
      </c>
      <c r="I8" s="26">
        <f t="shared" si="1"/>
        <v>1123772</v>
      </c>
      <c r="J8" s="26">
        <f t="shared" ref="J8" si="2">I8-H8</f>
        <v>0</v>
      </c>
      <c r="K8" s="26">
        <f t="shared" ref="K8:L8" si="3">SUM(K9,K82,K245,K256,K260)</f>
        <v>6232896</v>
      </c>
      <c r="L8" s="26">
        <f t="shared" si="3"/>
        <v>6394565</v>
      </c>
      <c r="M8" s="26">
        <f t="shared" ref="M8" si="4">L8-K8</f>
        <v>161669</v>
      </c>
      <c r="N8" s="26">
        <f t="shared" ref="N8:O8" si="5">SUM(N9,N82,N245,N256,N260)</f>
        <v>25196487</v>
      </c>
      <c r="O8" s="26">
        <f t="shared" si="5"/>
        <v>25228027</v>
      </c>
      <c r="P8" s="26">
        <f t="shared" ref="P8" si="6">O8-N8</f>
        <v>31540</v>
      </c>
      <c r="Q8" s="26">
        <f t="shared" ref="Q8:R8" si="7">SUM(Q9,Q82,Q245,Q256,Q260)</f>
        <v>1842431</v>
      </c>
      <c r="R8" s="26">
        <f t="shared" si="7"/>
        <v>1855485</v>
      </c>
      <c r="S8" s="26">
        <f t="shared" ref="S8" si="8">R8-Q8</f>
        <v>13054</v>
      </c>
      <c r="T8" s="26">
        <f t="shared" ref="T8:U8" si="9">SUM(T9,T82,T245,T256,T260)</f>
        <v>7509932</v>
      </c>
      <c r="U8" s="26">
        <f t="shared" si="9"/>
        <v>7509932</v>
      </c>
      <c r="V8" s="26">
        <f t="shared" ref="V8" si="10">U8-T8</f>
        <v>0</v>
      </c>
      <c r="W8" s="26">
        <f t="shared" ref="W8:X8" si="11">SUM(W9,W82,W245,W256,W260)</f>
        <v>0</v>
      </c>
      <c r="X8" s="26">
        <f t="shared" si="11"/>
        <v>299953</v>
      </c>
      <c r="Y8" s="26">
        <f t="shared" ref="Y8" si="12">X8-W8</f>
        <v>299953</v>
      </c>
      <c r="Z8" s="26">
        <f t="shared" ref="Z8:AA8" si="13">SUM(Z9,Z82,Z245,Z256,Z260)</f>
        <v>6196495</v>
      </c>
      <c r="AA8" s="26">
        <f t="shared" si="13"/>
        <v>5896542</v>
      </c>
      <c r="AB8" s="26">
        <f t="shared" ref="AB8" si="14">AA8-Z8</f>
        <v>-299953</v>
      </c>
    </row>
    <row r="9" spans="1:187" s="27" customFormat="1" x14ac:dyDescent="0.25">
      <c r="A9" s="28" t="s">
        <v>18</v>
      </c>
      <c r="B9" s="29">
        <f t="shared" si="0"/>
        <v>27391463</v>
      </c>
      <c r="C9" s="29">
        <f t="shared" si="0"/>
        <v>27518767</v>
      </c>
      <c r="D9" s="29">
        <f t="shared" si="0"/>
        <v>127304</v>
      </c>
      <c r="E9" s="29">
        <f>SUM(E10,E22,E36,E47,E68,E79,E42,E55)</f>
        <v>1109620</v>
      </c>
      <c r="F9" s="29">
        <f>SUM(F10,F22,F36,F47,F68,F79,F42,F55)</f>
        <v>1109620</v>
      </c>
      <c r="G9" s="29">
        <f t="shared" ref="G9:G75" si="15">F9-E9</f>
        <v>0</v>
      </c>
      <c r="H9" s="29">
        <f>SUM(H10,H22,H36,H47,H68,H79,H42,H55)</f>
        <v>1092436</v>
      </c>
      <c r="I9" s="29">
        <f>SUM(I10,I22,I36,I47,I68,I79,I42,I55)</f>
        <v>1092436</v>
      </c>
      <c r="J9" s="29">
        <f t="shared" ref="J9:J75" si="16">I9-H9</f>
        <v>0</v>
      </c>
      <c r="K9" s="29">
        <f>SUM(K10,K22,K36,K47,K68,K79,K42,K55)</f>
        <v>5162327</v>
      </c>
      <c r="L9" s="29">
        <f>SUM(L10,L22,L36,L47,L68,L79,L42,L55)</f>
        <v>5289631</v>
      </c>
      <c r="M9" s="29">
        <f t="shared" ref="M9:M75" si="17">L9-K9</f>
        <v>127304</v>
      </c>
      <c r="N9" s="29">
        <f>SUM(N10,N22,N36,N47,N68,N79,N42,N55)</f>
        <v>13873759</v>
      </c>
      <c r="O9" s="29">
        <f>SUM(O10,O22,O36,O47,O68,O79,O42,O55)</f>
        <v>13873759</v>
      </c>
      <c r="P9" s="29">
        <f t="shared" ref="P9:P75" si="18">O9-N9</f>
        <v>0</v>
      </c>
      <c r="Q9" s="29">
        <f>SUM(Q10,Q22,Q36,Q47,Q68,Q79,Q42,Q55)</f>
        <v>1266130</v>
      </c>
      <c r="R9" s="29">
        <f>SUM(R10,R22,R36,R47,R68,R79,R42,R55)</f>
        <v>1266130</v>
      </c>
      <c r="S9" s="29">
        <f t="shared" ref="S9:S75" si="19">R9-Q9</f>
        <v>0</v>
      </c>
      <c r="T9" s="29">
        <f>SUM(T10,T22,T36,T47,T68,T79,T42,T55)</f>
        <v>2485240</v>
      </c>
      <c r="U9" s="29">
        <f>SUM(U10,U22,U36,U47,U68,U79,U42,U55)</f>
        <v>2485240</v>
      </c>
      <c r="V9" s="29">
        <f t="shared" ref="V9:V75" si="20">U9-T9</f>
        <v>0</v>
      </c>
      <c r="W9" s="29">
        <f>SUM(W10,W22,W36,W47,W68,W79,W42,W55)</f>
        <v>0</v>
      </c>
      <c r="X9" s="29">
        <f>SUM(X10,X22,X36,X47,X68,X79,X42,X55)</f>
        <v>299953</v>
      </c>
      <c r="Y9" s="29">
        <f t="shared" ref="Y9:Y75" si="21">X9-W9</f>
        <v>299953</v>
      </c>
      <c r="Z9" s="29">
        <f>SUM(Z10,Z22,Z36,Z47,Z68,Z79,Z42,Z55)</f>
        <v>2401951</v>
      </c>
      <c r="AA9" s="29">
        <f>SUM(AA10,AA22,AA36,AA47,AA68,AA79,AA42,AA55)</f>
        <v>2101998</v>
      </c>
      <c r="AB9" s="29">
        <f t="shared" ref="AB9:AB75" si="22">AA9-Z9</f>
        <v>-299953</v>
      </c>
    </row>
    <row r="10" spans="1:187" s="30" customFormat="1" x14ac:dyDescent="0.25">
      <c r="A10" s="28" t="s">
        <v>19</v>
      </c>
      <c r="B10" s="29">
        <f t="shared" si="0"/>
        <v>404201</v>
      </c>
      <c r="C10" s="29">
        <f t="shared" si="0"/>
        <v>466619</v>
      </c>
      <c r="D10" s="29">
        <f t="shared" si="0"/>
        <v>62418</v>
      </c>
      <c r="E10" s="29">
        <f t="shared" ref="E10:AA10" si="23">SUM(E11)</f>
        <v>273200</v>
      </c>
      <c r="F10" s="29">
        <f t="shared" si="23"/>
        <v>273200</v>
      </c>
      <c r="G10" s="29">
        <f t="shared" si="15"/>
        <v>0</v>
      </c>
      <c r="H10" s="29">
        <f t="shared" si="23"/>
        <v>131001</v>
      </c>
      <c r="I10" s="29">
        <f t="shared" si="23"/>
        <v>131001</v>
      </c>
      <c r="J10" s="29">
        <f t="shared" si="16"/>
        <v>0</v>
      </c>
      <c r="K10" s="29">
        <f t="shared" si="23"/>
        <v>0</v>
      </c>
      <c r="L10" s="29">
        <f t="shared" si="23"/>
        <v>62418</v>
      </c>
      <c r="M10" s="29">
        <f t="shared" si="17"/>
        <v>62418</v>
      </c>
      <c r="N10" s="29">
        <f t="shared" si="23"/>
        <v>0</v>
      </c>
      <c r="O10" s="29">
        <f t="shared" si="23"/>
        <v>0</v>
      </c>
      <c r="P10" s="29">
        <f t="shared" si="18"/>
        <v>0</v>
      </c>
      <c r="Q10" s="29">
        <f t="shared" si="23"/>
        <v>0</v>
      </c>
      <c r="R10" s="29">
        <f t="shared" si="23"/>
        <v>0</v>
      </c>
      <c r="S10" s="29">
        <f t="shared" si="19"/>
        <v>0</v>
      </c>
      <c r="T10" s="29">
        <f t="shared" si="23"/>
        <v>0</v>
      </c>
      <c r="U10" s="29">
        <f t="shared" si="23"/>
        <v>0</v>
      </c>
      <c r="V10" s="29">
        <f t="shared" si="20"/>
        <v>0</v>
      </c>
      <c r="W10" s="29">
        <f t="shared" si="23"/>
        <v>0</v>
      </c>
      <c r="X10" s="29">
        <f t="shared" si="23"/>
        <v>0</v>
      </c>
      <c r="Y10" s="29">
        <f t="shared" si="21"/>
        <v>0</v>
      </c>
      <c r="Z10" s="29">
        <f t="shared" si="23"/>
        <v>0</v>
      </c>
      <c r="AA10" s="29">
        <f t="shared" si="23"/>
        <v>0</v>
      </c>
      <c r="AB10" s="29">
        <f t="shared" si="22"/>
        <v>0</v>
      </c>
    </row>
    <row r="11" spans="1:187" s="27" customFormat="1" x14ac:dyDescent="0.25">
      <c r="A11" s="28" t="s">
        <v>20</v>
      </c>
      <c r="B11" s="31">
        <f t="shared" si="0"/>
        <v>404201</v>
      </c>
      <c r="C11" s="31">
        <f t="shared" si="0"/>
        <v>466619</v>
      </c>
      <c r="D11" s="31">
        <f t="shared" si="0"/>
        <v>62418</v>
      </c>
      <c r="E11" s="31">
        <f>SUM(E12:E21)</f>
        <v>273200</v>
      </c>
      <c r="F11" s="31">
        <f>SUM(F12:F21)</f>
        <v>273200</v>
      </c>
      <c r="G11" s="31">
        <f t="shared" si="15"/>
        <v>0</v>
      </c>
      <c r="H11" s="31">
        <f>SUM(H12:H21)</f>
        <v>131001</v>
      </c>
      <c r="I11" s="31">
        <f>SUM(I12:I21)</f>
        <v>131001</v>
      </c>
      <c r="J11" s="31">
        <f t="shared" si="16"/>
        <v>0</v>
      </c>
      <c r="K11" s="31">
        <f>SUM(K12:K21)</f>
        <v>0</v>
      </c>
      <c r="L11" s="31">
        <f>SUM(L12:L21)</f>
        <v>62418</v>
      </c>
      <c r="M11" s="31">
        <f t="shared" si="17"/>
        <v>62418</v>
      </c>
      <c r="N11" s="31">
        <f>SUM(N12:N21)</f>
        <v>0</v>
      </c>
      <c r="O11" s="31">
        <f>SUM(O12:O21)</f>
        <v>0</v>
      </c>
      <c r="P11" s="31">
        <f t="shared" si="18"/>
        <v>0</v>
      </c>
      <c r="Q11" s="31">
        <f>SUM(Q12:Q21)</f>
        <v>0</v>
      </c>
      <c r="R11" s="31">
        <f>SUM(R12:R21)</f>
        <v>0</v>
      </c>
      <c r="S11" s="31">
        <f t="shared" si="19"/>
        <v>0</v>
      </c>
      <c r="T11" s="31">
        <f>SUM(T12:T21)</f>
        <v>0</v>
      </c>
      <c r="U11" s="31">
        <f>SUM(U12:U21)</f>
        <v>0</v>
      </c>
      <c r="V11" s="31">
        <f t="shared" si="20"/>
        <v>0</v>
      </c>
      <c r="W11" s="31">
        <f>SUM(W12:W21)</f>
        <v>0</v>
      </c>
      <c r="X11" s="31">
        <f>SUM(X12:X21)</f>
        <v>0</v>
      </c>
      <c r="Y11" s="31">
        <f t="shared" si="21"/>
        <v>0</v>
      </c>
      <c r="Z11" s="31">
        <f>SUM(Z12:Z21)</f>
        <v>0</v>
      </c>
      <c r="AA11" s="31">
        <f>SUM(AA12:AA21)</f>
        <v>0</v>
      </c>
      <c r="AB11" s="31">
        <f t="shared" si="22"/>
        <v>0</v>
      </c>
    </row>
    <row r="12" spans="1:187" s="30" customFormat="1" ht="31.5" x14ac:dyDescent="0.25">
      <c r="A12" s="32" t="s">
        <v>21</v>
      </c>
      <c r="B12" s="33">
        <f t="shared" si="0"/>
        <v>0</v>
      </c>
      <c r="C12" s="33">
        <f t="shared" si="0"/>
        <v>8616</v>
      </c>
      <c r="D12" s="33">
        <f t="shared" si="0"/>
        <v>8616</v>
      </c>
      <c r="E12" s="33">
        <v>0</v>
      </c>
      <c r="F12" s="33">
        <v>0</v>
      </c>
      <c r="G12" s="33">
        <f t="shared" si="15"/>
        <v>0</v>
      </c>
      <c r="H12" s="33">
        <v>0</v>
      </c>
      <c r="I12" s="33">
        <v>0</v>
      </c>
      <c r="J12" s="33">
        <f t="shared" si="16"/>
        <v>0</v>
      </c>
      <c r="K12" s="33">
        <f>1290-1290</f>
        <v>0</v>
      </c>
      <c r="L12" s="33">
        <v>8616</v>
      </c>
      <c r="M12" s="33">
        <f t="shared" si="17"/>
        <v>8616</v>
      </c>
      <c r="N12" s="33"/>
      <c r="O12" s="33"/>
      <c r="P12" s="33">
        <f t="shared" si="18"/>
        <v>0</v>
      </c>
      <c r="Q12" s="33"/>
      <c r="R12" s="33"/>
      <c r="S12" s="33">
        <f t="shared" si="19"/>
        <v>0</v>
      </c>
      <c r="T12" s="33"/>
      <c r="U12" s="33"/>
      <c r="V12" s="33">
        <f t="shared" si="20"/>
        <v>0</v>
      </c>
      <c r="W12" s="33"/>
      <c r="X12" s="33"/>
      <c r="Y12" s="33">
        <f t="shared" si="21"/>
        <v>0</v>
      </c>
      <c r="Z12" s="33"/>
      <c r="AA12" s="33"/>
      <c r="AB12" s="33">
        <f t="shared" si="22"/>
        <v>0</v>
      </c>
    </row>
    <row r="13" spans="1:187" s="30" customFormat="1" ht="31.5" x14ac:dyDescent="0.25">
      <c r="A13" s="32" t="s">
        <v>22</v>
      </c>
      <c r="B13" s="33">
        <f t="shared" si="0"/>
        <v>0</v>
      </c>
      <c r="C13" s="33">
        <f t="shared" si="0"/>
        <v>3548</v>
      </c>
      <c r="D13" s="33">
        <f t="shared" si="0"/>
        <v>3548</v>
      </c>
      <c r="E13" s="33">
        <v>0</v>
      </c>
      <c r="F13" s="33">
        <v>0</v>
      </c>
      <c r="G13" s="33">
        <f t="shared" si="15"/>
        <v>0</v>
      </c>
      <c r="H13" s="33">
        <v>0</v>
      </c>
      <c r="I13" s="33">
        <v>0</v>
      </c>
      <c r="J13" s="33">
        <f t="shared" si="16"/>
        <v>0</v>
      </c>
      <c r="K13" s="33">
        <f t="shared" ref="K13:K52" si="24">1290-1290</f>
        <v>0</v>
      </c>
      <c r="L13" s="33">
        <v>3548</v>
      </c>
      <c r="M13" s="33">
        <f t="shared" si="17"/>
        <v>3548</v>
      </c>
      <c r="N13" s="33"/>
      <c r="O13" s="33"/>
      <c r="P13" s="33">
        <f t="shared" si="18"/>
        <v>0</v>
      </c>
      <c r="Q13" s="33"/>
      <c r="R13" s="33"/>
      <c r="S13" s="33">
        <f t="shared" si="19"/>
        <v>0</v>
      </c>
      <c r="T13" s="33"/>
      <c r="U13" s="33"/>
      <c r="V13" s="33">
        <f t="shared" si="20"/>
        <v>0</v>
      </c>
      <c r="W13" s="33"/>
      <c r="X13" s="33"/>
      <c r="Y13" s="33">
        <f t="shared" si="21"/>
        <v>0</v>
      </c>
      <c r="Z13" s="33"/>
      <c r="AA13" s="33"/>
      <c r="AB13" s="33">
        <f t="shared" si="22"/>
        <v>0</v>
      </c>
    </row>
    <row r="14" spans="1:187" s="30" customFormat="1" ht="31.5" x14ac:dyDescent="0.25">
      <c r="A14" s="32" t="s">
        <v>23</v>
      </c>
      <c r="B14" s="33">
        <f t="shared" si="0"/>
        <v>0</v>
      </c>
      <c r="C14" s="33">
        <f t="shared" si="0"/>
        <v>14706</v>
      </c>
      <c r="D14" s="33">
        <f t="shared" si="0"/>
        <v>14706</v>
      </c>
      <c r="E14" s="33">
        <v>0</v>
      </c>
      <c r="F14" s="33">
        <v>0</v>
      </c>
      <c r="G14" s="33">
        <f t="shared" si="15"/>
        <v>0</v>
      </c>
      <c r="H14" s="33">
        <v>0</v>
      </c>
      <c r="I14" s="33">
        <v>0</v>
      </c>
      <c r="J14" s="33">
        <f t="shared" si="16"/>
        <v>0</v>
      </c>
      <c r="K14" s="33">
        <f t="shared" si="24"/>
        <v>0</v>
      </c>
      <c r="L14" s="33">
        <v>14706</v>
      </c>
      <c r="M14" s="33">
        <f t="shared" si="17"/>
        <v>14706</v>
      </c>
      <c r="N14" s="33"/>
      <c r="O14" s="33"/>
      <c r="P14" s="33">
        <f t="shared" si="18"/>
        <v>0</v>
      </c>
      <c r="Q14" s="33"/>
      <c r="R14" s="33"/>
      <c r="S14" s="33">
        <f t="shared" si="19"/>
        <v>0</v>
      </c>
      <c r="T14" s="33"/>
      <c r="U14" s="33"/>
      <c r="V14" s="33">
        <f t="shared" si="20"/>
        <v>0</v>
      </c>
      <c r="W14" s="33"/>
      <c r="X14" s="33"/>
      <c r="Y14" s="33">
        <f t="shared" si="21"/>
        <v>0</v>
      </c>
      <c r="Z14" s="33"/>
      <c r="AA14" s="33"/>
      <c r="AB14" s="33">
        <f t="shared" si="22"/>
        <v>0</v>
      </c>
    </row>
    <row r="15" spans="1:187" s="30" customFormat="1" ht="31.5" x14ac:dyDescent="0.25">
      <c r="A15" s="32" t="s">
        <v>24</v>
      </c>
      <c r="B15" s="33">
        <f t="shared" si="0"/>
        <v>0</v>
      </c>
      <c r="C15" s="33">
        <f t="shared" si="0"/>
        <v>3333</v>
      </c>
      <c r="D15" s="33">
        <f t="shared" si="0"/>
        <v>3333</v>
      </c>
      <c r="E15" s="33">
        <v>0</v>
      </c>
      <c r="F15" s="33">
        <v>0</v>
      </c>
      <c r="G15" s="33">
        <f t="shared" si="15"/>
        <v>0</v>
      </c>
      <c r="H15" s="33">
        <v>0</v>
      </c>
      <c r="I15" s="33">
        <v>0</v>
      </c>
      <c r="J15" s="33">
        <f t="shared" si="16"/>
        <v>0</v>
      </c>
      <c r="K15" s="33">
        <f t="shared" si="24"/>
        <v>0</v>
      </c>
      <c r="L15" s="33">
        <v>3333</v>
      </c>
      <c r="M15" s="33">
        <f t="shared" si="17"/>
        <v>3333</v>
      </c>
      <c r="N15" s="33"/>
      <c r="O15" s="33"/>
      <c r="P15" s="33">
        <f t="shared" si="18"/>
        <v>0</v>
      </c>
      <c r="Q15" s="33"/>
      <c r="R15" s="33"/>
      <c r="S15" s="33">
        <f t="shared" si="19"/>
        <v>0</v>
      </c>
      <c r="T15" s="33"/>
      <c r="U15" s="33"/>
      <c r="V15" s="33">
        <f t="shared" si="20"/>
        <v>0</v>
      </c>
      <c r="W15" s="33"/>
      <c r="X15" s="33"/>
      <c r="Y15" s="33">
        <f t="shared" si="21"/>
        <v>0</v>
      </c>
      <c r="Z15" s="33"/>
      <c r="AA15" s="33"/>
      <c r="AB15" s="33">
        <f t="shared" si="22"/>
        <v>0</v>
      </c>
    </row>
    <row r="16" spans="1:187" s="30" customFormat="1" ht="31.5" x14ac:dyDescent="0.25">
      <c r="A16" s="32" t="s">
        <v>25</v>
      </c>
      <c r="B16" s="33">
        <f t="shared" si="0"/>
        <v>0</v>
      </c>
      <c r="C16" s="33">
        <f t="shared" si="0"/>
        <v>11395</v>
      </c>
      <c r="D16" s="33">
        <f t="shared" si="0"/>
        <v>11395</v>
      </c>
      <c r="E16" s="33">
        <v>0</v>
      </c>
      <c r="F16" s="33">
        <v>0</v>
      </c>
      <c r="G16" s="33">
        <f t="shared" si="15"/>
        <v>0</v>
      </c>
      <c r="H16" s="33">
        <v>0</v>
      </c>
      <c r="I16" s="33">
        <v>0</v>
      </c>
      <c r="J16" s="33">
        <f t="shared" si="16"/>
        <v>0</v>
      </c>
      <c r="K16" s="33">
        <f t="shared" si="24"/>
        <v>0</v>
      </c>
      <c r="L16" s="33">
        <v>11395</v>
      </c>
      <c r="M16" s="33">
        <f t="shared" si="17"/>
        <v>11395</v>
      </c>
      <c r="N16" s="33"/>
      <c r="O16" s="33"/>
      <c r="P16" s="33">
        <f t="shared" si="18"/>
        <v>0</v>
      </c>
      <c r="Q16" s="33"/>
      <c r="R16" s="33"/>
      <c r="S16" s="33">
        <f t="shared" si="19"/>
        <v>0</v>
      </c>
      <c r="T16" s="33"/>
      <c r="U16" s="33"/>
      <c r="V16" s="33">
        <f t="shared" si="20"/>
        <v>0</v>
      </c>
      <c r="W16" s="33"/>
      <c r="X16" s="33"/>
      <c r="Y16" s="33">
        <f t="shared" si="21"/>
        <v>0</v>
      </c>
      <c r="Z16" s="33"/>
      <c r="AA16" s="33"/>
      <c r="AB16" s="33">
        <f t="shared" si="22"/>
        <v>0</v>
      </c>
    </row>
    <row r="17" spans="1:29" s="30" customFormat="1" ht="31.5" x14ac:dyDescent="0.25">
      <c r="A17" s="32" t="s">
        <v>26</v>
      </c>
      <c r="B17" s="33">
        <f t="shared" si="0"/>
        <v>0</v>
      </c>
      <c r="C17" s="33">
        <f t="shared" si="0"/>
        <v>15820</v>
      </c>
      <c r="D17" s="33">
        <f t="shared" si="0"/>
        <v>15820</v>
      </c>
      <c r="E17" s="33">
        <v>0</v>
      </c>
      <c r="F17" s="33">
        <v>0</v>
      </c>
      <c r="G17" s="33">
        <f t="shared" si="15"/>
        <v>0</v>
      </c>
      <c r="H17" s="33">
        <v>0</v>
      </c>
      <c r="I17" s="33">
        <v>0</v>
      </c>
      <c r="J17" s="33">
        <f t="shared" si="16"/>
        <v>0</v>
      </c>
      <c r="K17" s="33">
        <f t="shared" si="24"/>
        <v>0</v>
      </c>
      <c r="L17" s="33">
        <v>15820</v>
      </c>
      <c r="M17" s="33">
        <f t="shared" si="17"/>
        <v>15820</v>
      </c>
      <c r="N17" s="33"/>
      <c r="O17" s="33"/>
      <c r="P17" s="33">
        <f t="shared" si="18"/>
        <v>0</v>
      </c>
      <c r="Q17" s="33"/>
      <c r="R17" s="33"/>
      <c r="S17" s="33">
        <f t="shared" si="19"/>
        <v>0</v>
      </c>
      <c r="T17" s="33"/>
      <c r="U17" s="33"/>
      <c r="V17" s="33">
        <f t="shared" si="20"/>
        <v>0</v>
      </c>
      <c r="W17" s="33"/>
      <c r="X17" s="33"/>
      <c r="Y17" s="33">
        <f t="shared" si="21"/>
        <v>0</v>
      </c>
      <c r="Z17" s="33"/>
      <c r="AA17" s="33"/>
      <c r="AB17" s="33">
        <f t="shared" si="22"/>
        <v>0</v>
      </c>
    </row>
    <row r="18" spans="1:29" s="30" customFormat="1" ht="31.5" x14ac:dyDescent="0.25">
      <c r="A18" s="32" t="s">
        <v>27</v>
      </c>
      <c r="B18" s="33">
        <f t="shared" si="0"/>
        <v>0</v>
      </c>
      <c r="C18" s="33">
        <f t="shared" si="0"/>
        <v>5000</v>
      </c>
      <c r="D18" s="33">
        <f t="shared" si="0"/>
        <v>5000</v>
      </c>
      <c r="E18" s="33">
        <v>0</v>
      </c>
      <c r="F18" s="33">
        <v>0</v>
      </c>
      <c r="G18" s="33">
        <f t="shared" si="15"/>
        <v>0</v>
      </c>
      <c r="H18" s="33">
        <v>0</v>
      </c>
      <c r="I18" s="33">
        <v>0</v>
      </c>
      <c r="J18" s="33">
        <f t="shared" si="16"/>
        <v>0</v>
      </c>
      <c r="K18" s="33">
        <f t="shared" si="24"/>
        <v>0</v>
      </c>
      <c r="L18" s="33">
        <v>5000</v>
      </c>
      <c r="M18" s="33">
        <f t="shared" si="17"/>
        <v>5000</v>
      </c>
      <c r="N18" s="33"/>
      <c r="O18" s="33"/>
      <c r="P18" s="33">
        <f t="shared" si="18"/>
        <v>0</v>
      </c>
      <c r="Q18" s="33"/>
      <c r="R18" s="33"/>
      <c r="S18" s="33">
        <f t="shared" si="19"/>
        <v>0</v>
      </c>
      <c r="T18" s="33"/>
      <c r="U18" s="33"/>
      <c r="V18" s="33">
        <f t="shared" si="20"/>
        <v>0</v>
      </c>
      <c r="W18" s="33"/>
      <c r="X18" s="33"/>
      <c r="Y18" s="33">
        <f t="shared" si="21"/>
        <v>0</v>
      </c>
      <c r="Z18" s="33"/>
      <c r="AA18" s="33"/>
      <c r="AB18" s="33">
        <f t="shared" si="22"/>
        <v>0</v>
      </c>
    </row>
    <row r="19" spans="1:29" s="30" customFormat="1" ht="63" x14ac:dyDescent="0.25">
      <c r="A19" s="32" t="s">
        <v>28</v>
      </c>
      <c r="B19" s="33">
        <f t="shared" si="0"/>
        <v>219200</v>
      </c>
      <c r="C19" s="33">
        <f t="shared" si="0"/>
        <v>219200</v>
      </c>
      <c r="D19" s="33">
        <f t="shared" si="0"/>
        <v>0</v>
      </c>
      <c r="E19" s="33">
        <f>13200+200000+3000+3000</f>
        <v>219200</v>
      </c>
      <c r="F19" s="33">
        <f>13200+200000+3000+3000</f>
        <v>219200</v>
      </c>
      <c r="G19" s="33">
        <f t="shared" si="15"/>
        <v>0</v>
      </c>
      <c r="H19" s="33"/>
      <c r="I19" s="33"/>
      <c r="J19" s="33">
        <f t="shared" si="16"/>
        <v>0</v>
      </c>
      <c r="K19" s="33"/>
      <c r="L19" s="33"/>
      <c r="M19" s="33">
        <f t="shared" si="17"/>
        <v>0</v>
      </c>
      <c r="N19" s="33"/>
      <c r="O19" s="33"/>
      <c r="P19" s="33">
        <f t="shared" si="18"/>
        <v>0</v>
      </c>
      <c r="Q19" s="33"/>
      <c r="R19" s="33"/>
      <c r="S19" s="33">
        <f t="shared" si="19"/>
        <v>0</v>
      </c>
      <c r="T19" s="33"/>
      <c r="U19" s="33"/>
      <c r="V19" s="33">
        <f t="shared" si="20"/>
        <v>0</v>
      </c>
      <c r="W19" s="33"/>
      <c r="X19" s="33"/>
      <c r="Y19" s="33">
        <f t="shared" si="21"/>
        <v>0</v>
      </c>
      <c r="Z19" s="33"/>
      <c r="AA19" s="33"/>
      <c r="AB19" s="33">
        <f t="shared" si="22"/>
        <v>0</v>
      </c>
    </row>
    <row r="20" spans="1:29" s="30" customFormat="1" ht="31.5" x14ac:dyDescent="0.25">
      <c r="A20" s="32" t="s">
        <v>29</v>
      </c>
      <c r="B20" s="33">
        <f t="shared" si="0"/>
        <v>54000</v>
      </c>
      <c r="C20" s="33">
        <f t="shared" si="0"/>
        <v>54000</v>
      </c>
      <c r="D20" s="33">
        <f t="shared" si="0"/>
        <v>0</v>
      </c>
      <c r="E20" s="33">
        <v>54000</v>
      </c>
      <c r="F20" s="33">
        <v>54000</v>
      </c>
      <c r="G20" s="33">
        <f t="shared" si="15"/>
        <v>0</v>
      </c>
      <c r="H20" s="33"/>
      <c r="I20" s="33"/>
      <c r="J20" s="33">
        <f t="shared" si="16"/>
        <v>0</v>
      </c>
      <c r="K20" s="33"/>
      <c r="L20" s="33"/>
      <c r="M20" s="33">
        <f t="shared" si="17"/>
        <v>0</v>
      </c>
      <c r="N20" s="33"/>
      <c r="O20" s="33"/>
      <c r="P20" s="33">
        <f t="shared" si="18"/>
        <v>0</v>
      </c>
      <c r="Q20" s="33"/>
      <c r="R20" s="33"/>
      <c r="S20" s="33">
        <f t="shared" si="19"/>
        <v>0</v>
      </c>
      <c r="T20" s="33"/>
      <c r="U20" s="33"/>
      <c r="V20" s="33">
        <f t="shared" si="20"/>
        <v>0</v>
      </c>
      <c r="W20" s="33"/>
      <c r="X20" s="33"/>
      <c r="Y20" s="33">
        <f t="shared" si="21"/>
        <v>0</v>
      </c>
      <c r="Z20" s="33"/>
      <c r="AA20" s="33"/>
      <c r="AB20" s="33">
        <f t="shared" si="22"/>
        <v>0</v>
      </c>
    </row>
    <row r="21" spans="1:29" s="30" customFormat="1" ht="31.5" x14ac:dyDescent="0.25">
      <c r="A21" s="32" t="s">
        <v>30</v>
      </c>
      <c r="B21" s="33">
        <f t="shared" si="0"/>
        <v>131001</v>
      </c>
      <c r="C21" s="33">
        <f t="shared" si="0"/>
        <v>131001</v>
      </c>
      <c r="D21" s="33">
        <f t="shared" si="0"/>
        <v>0</v>
      </c>
      <c r="E21" s="33"/>
      <c r="F21" s="33"/>
      <c r="G21" s="33">
        <f t="shared" si="15"/>
        <v>0</v>
      </c>
      <c r="H21" s="33">
        <f>47490+70572+12939</f>
        <v>131001</v>
      </c>
      <c r="I21" s="33">
        <f>47490+70572+12939</f>
        <v>131001</v>
      </c>
      <c r="J21" s="33">
        <f t="shared" si="16"/>
        <v>0</v>
      </c>
      <c r="K21" s="33"/>
      <c r="L21" s="33"/>
      <c r="M21" s="33">
        <f t="shared" si="17"/>
        <v>0</v>
      </c>
      <c r="N21" s="33"/>
      <c r="O21" s="33"/>
      <c r="P21" s="33">
        <f t="shared" si="18"/>
        <v>0</v>
      </c>
      <c r="Q21" s="33"/>
      <c r="R21" s="33"/>
      <c r="S21" s="33">
        <f t="shared" si="19"/>
        <v>0</v>
      </c>
      <c r="T21" s="33"/>
      <c r="U21" s="33"/>
      <c r="V21" s="33">
        <f t="shared" si="20"/>
        <v>0</v>
      </c>
      <c r="W21" s="33"/>
      <c r="X21" s="33"/>
      <c r="Y21" s="33">
        <f t="shared" si="21"/>
        <v>0</v>
      </c>
      <c r="Z21" s="33"/>
      <c r="AA21" s="33"/>
      <c r="AB21" s="33">
        <f t="shared" si="22"/>
        <v>0</v>
      </c>
    </row>
    <row r="22" spans="1:29" s="27" customFormat="1" x14ac:dyDescent="0.25">
      <c r="A22" s="34" t="s">
        <v>31</v>
      </c>
      <c r="B22" s="31">
        <f t="shared" si="0"/>
        <v>530403</v>
      </c>
      <c r="C22" s="31">
        <f t="shared" si="0"/>
        <v>530403</v>
      </c>
      <c r="D22" s="31">
        <f t="shared" si="0"/>
        <v>0</v>
      </c>
      <c r="E22" s="31">
        <f t="shared" ref="E22:AA22" si="25">SUM(E23)</f>
        <v>0</v>
      </c>
      <c r="F22" s="31">
        <f t="shared" si="25"/>
        <v>0</v>
      </c>
      <c r="G22" s="31">
        <f t="shared" si="15"/>
        <v>0</v>
      </c>
      <c r="H22" s="31">
        <f t="shared" si="25"/>
        <v>0</v>
      </c>
      <c r="I22" s="31">
        <f t="shared" si="25"/>
        <v>0</v>
      </c>
      <c r="J22" s="31">
        <f t="shared" si="16"/>
        <v>0</v>
      </c>
      <c r="K22" s="31">
        <f t="shared" si="25"/>
        <v>0</v>
      </c>
      <c r="L22" s="31">
        <f t="shared" si="25"/>
        <v>0</v>
      </c>
      <c r="M22" s="31">
        <f t="shared" si="17"/>
        <v>0</v>
      </c>
      <c r="N22" s="31">
        <f t="shared" si="25"/>
        <v>0</v>
      </c>
      <c r="O22" s="31">
        <f t="shared" si="25"/>
        <v>0</v>
      </c>
      <c r="P22" s="31">
        <f t="shared" si="18"/>
        <v>0</v>
      </c>
      <c r="Q22" s="31">
        <f t="shared" si="25"/>
        <v>125580</v>
      </c>
      <c r="R22" s="31">
        <f t="shared" si="25"/>
        <v>125580</v>
      </c>
      <c r="S22" s="31">
        <f t="shared" si="19"/>
        <v>0</v>
      </c>
      <c r="T22" s="31">
        <f t="shared" si="25"/>
        <v>294823</v>
      </c>
      <c r="U22" s="31">
        <f t="shared" si="25"/>
        <v>294823</v>
      </c>
      <c r="V22" s="31">
        <f t="shared" si="20"/>
        <v>0</v>
      </c>
      <c r="W22" s="31">
        <f t="shared" si="25"/>
        <v>0</v>
      </c>
      <c r="X22" s="31">
        <f t="shared" si="25"/>
        <v>0</v>
      </c>
      <c r="Y22" s="31">
        <f t="shared" si="21"/>
        <v>0</v>
      </c>
      <c r="Z22" s="31">
        <f t="shared" si="25"/>
        <v>110000</v>
      </c>
      <c r="AA22" s="31">
        <f t="shared" si="25"/>
        <v>110000</v>
      </c>
      <c r="AB22" s="31">
        <f t="shared" si="22"/>
        <v>0</v>
      </c>
    </row>
    <row r="23" spans="1:29" s="27" customFormat="1" x14ac:dyDescent="0.25">
      <c r="A23" s="28" t="s">
        <v>20</v>
      </c>
      <c r="B23" s="31">
        <f t="shared" si="0"/>
        <v>530403</v>
      </c>
      <c r="C23" s="31">
        <f t="shared" si="0"/>
        <v>530403</v>
      </c>
      <c r="D23" s="31">
        <f t="shared" si="0"/>
        <v>0</v>
      </c>
      <c r="E23" s="31">
        <f t="shared" ref="E23" si="26">SUM(E24:E35)</f>
        <v>0</v>
      </c>
      <c r="F23" s="31">
        <f t="shared" ref="F23" si="27">SUM(F24:F35)</f>
        <v>0</v>
      </c>
      <c r="G23" s="31">
        <f t="shared" si="15"/>
        <v>0</v>
      </c>
      <c r="H23" s="31">
        <f t="shared" ref="H23:I23" si="28">SUM(H24:H35)</f>
        <v>0</v>
      </c>
      <c r="I23" s="31">
        <f t="shared" si="28"/>
        <v>0</v>
      </c>
      <c r="J23" s="31">
        <f t="shared" si="16"/>
        <v>0</v>
      </c>
      <c r="K23" s="31">
        <f t="shared" ref="K23:L23" si="29">SUM(K24:K35)</f>
        <v>0</v>
      </c>
      <c r="L23" s="31">
        <f t="shared" si="29"/>
        <v>0</v>
      </c>
      <c r="M23" s="31">
        <f t="shared" si="17"/>
        <v>0</v>
      </c>
      <c r="N23" s="31">
        <f t="shared" ref="N23:O23" si="30">SUM(N24:N35)</f>
        <v>0</v>
      </c>
      <c r="O23" s="31">
        <f t="shared" si="30"/>
        <v>0</v>
      </c>
      <c r="P23" s="31">
        <f t="shared" si="18"/>
        <v>0</v>
      </c>
      <c r="Q23" s="31">
        <f t="shared" ref="Q23:R23" si="31">SUM(Q24:Q35)</f>
        <v>125580</v>
      </c>
      <c r="R23" s="31">
        <f t="shared" si="31"/>
        <v>125580</v>
      </c>
      <c r="S23" s="31">
        <f t="shared" si="19"/>
        <v>0</v>
      </c>
      <c r="T23" s="31">
        <f t="shared" ref="T23:U23" si="32">SUM(T24:T35)</f>
        <v>294823</v>
      </c>
      <c r="U23" s="31">
        <f t="shared" si="32"/>
        <v>294823</v>
      </c>
      <c r="V23" s="31">
        <f t="shared" si="20"/>
        <v>0</v>
      </c>
      <c r="W23" s="31">
        <f t="shared" ref="W23:X23" si="33">SUM(W24:W35)</f>
        <v>0</v>
      </c>
      <c r="X23" s="31">
        <f t="shared" si="33"/>
        <v>0</v>
      </c>
      <c r="Y23" s="31">
        <f t="shared" si="21"/>
        <v>0</v>
      </c>
      <c r="Z23" s="31">
        <f t="shared" ref="Z23:AA23" si="34">SUM(Z24:Z35)</f>
        <v>110000</v>
      </c>
      <c r="AA23" s="31">
        <f t="shared" si="34"/>
        <v>110000</v>
      </c>
      <c r="AB23" s="31">
        <f t="shared" si="22"/>
        <v>0</v>
      </c>
    </row>
    <row r="24" spans="1:29" s="30" customFormat="1" x14ac:dyDescent="0.25">
      <c r="A24" s="35" t="s">
        <v>32</v>
      </c>
      <c r="B24" s="36">
        <f t="shared" si="0"/>
        <v>110000</v>
      </c>
      <c r="C24" s="36">
        <f t="shared" si="0"/>
        <v>110000</v>
      </c>
      <c r="D24" s="36">
        <f t="shared" si="0"/>
        <v>0</v>
      </c>
      <c r="E24" s="36">
        <v>0</v>
      </c>
      <c r="F24" s="36">
        <v>0</v>
      </c>
      <c r="G24" s="36">
        <f t="shared" si="15"/>
        <v>0</v>
      </c>
      <c r="H24" s="36">
        <v>0</v>
      </c>
      <c r="I24" s="36">
        <v>0</v>
      </c>
      <c r="J24" s="36">
        <f t="shared" si="16"/>
        <v>0</v>
      </c>
      <c r="K24" s="36">
        <v>0</v>
      </c>
      <c r="L24" s="36">
        <v>0</v>
      </c>
      <c r="M24" s="36">
        <f t="shared" si="17"/>
        <v>0</v>
      </c>
      <c r="N24" s="36"/>
      <c r="O24" s="36"/>
      <c r="P24" s="36">
        <f t="shared" si="18"/>
        <v>0</v>
      </c>
      <c r="Q24" s="36"/>
      <c r="R24" s="36"/>
      <c r="S24" s="36">
        <f t="shared" si="19"/>
        <v>0</v>
      </c>
      <c r="T24" s="36">
        <v>0</v>
      </c>
      <c r="U24" s="36">
        <v>0</v>
      </c>
      <c r="V24" s="36">
        <f t="shared" si="20"/>
        <v>0</v>
      </c>
      <c r="W24" s="36"/>
      <c r="X24" s="36"/>
      <c r="Y24" s="36">
        <f t="shared" si="21"/>
        <v>0</v>
      </c>
      <c r="Z24" s="36">
        <v>110000</v>
      </c>
      <c r="AA24" s="36">
        <v>110000</v>
      </c>
      <c r="AB24" s="36">
        <f t="shared" si="22"/>
        <v>0</v>
      </c>
    </row>
    <row r="25" spans="1:29" s="30" customFormat="1" x14ac:dyDescent="0.25">
      <c r="A25" s="37" t="s">
        <v>33</v>
      </c>
      <c r="B25" s="36">
        <f t="shared" si="0"/>
        <v>54000</v>
      </c>
      <c r="C25" s="36">
        <f t="shared" si="0"/>
        <v>54000</v>
      </c>
      <c r="D25" s="36">
        <f t="shared" si="0"/>
        <v>0</v>
      </c>
      <c r="E25" s="36">
        <v>0</v>
      </c>
      <c r="F25" s="36">
        <v>0</v>
      </c>
      <c r="G25" s="36">
        <f t="shared" si="15"/>
        <v>0</v>
      </c>
      <c r="H25" s="36">
        <v>0</v>
      </c>
      <c r="I25" s="36">
        <v>0</v>
      </c>
      <c r="J25" s="36">
        <f t="shared" si="16"/>
        <v>0</v>
      </c>
      <c r="K25" s="36"/>
      <c r="L25" s="36"/>
      <c r="M25" s="36">
        <f t="shared" si="17"/>
        <v>0</v>
      </c>
      <c r="N25" s="36">
        <v>0</v>
      </c>
      <c r="O25" s="36">
        <v>0</v>
      </c>
      <c r="P25" s="36">
        <f t="shared" si="18"/>
        <v>0</v>
      </c>
      <c r="Q25" s="36">
        <v>54000</v>
      </c>
      <c r="R25" s="36">
        <v>54000</v>
      </c>
      <c r="S25" s="36">
        <f t="shared" si="19"/>
        <v>0</v>
      </c>
      <c r="T25" s="36">
        <v>0</v>
      </c>
      <c r="U25" s="36">
        <v>0</v>
      </c>
      <c r="V25" s="36">
        <f t="shared" si="20"/>
        <v>0</v>
      </c>
      <c r="W25" s="36">
        <v>0</v>
      </c>
      <c r="X25" s="36">
        <v>0</v>
      </c>
      <c r="Y25" s="36">
        <f t="shared" si="21"/>
        <v>0</v>
      </c>
      <c r="Z25" s="36"/>
      <c r="AA25" s="36"/>
      <c r="AB25" s="36">
        <f t="shared" si="22"/>
        <v>0</v>
      </c>
    </row>
    <row r="26" spans="1:29" s="30" customFormat="1" x14ac:dyDescent="0.25">
      <c r="A26" s="37" t="s">
        <v>34</v>
      </c>
      <c r="B26" s="36">
        <f t="shared" si="0"/>
        <v>39400</v>
      </c>
      <c r="C26" s="36">
        <f t="shared" si="0"/>
        <v>39400</v>
      </c>
      <c r="D26" s="36">
        <f t="shared" si="0"/>
        <v>0</v>
      </c>
      <c r="E26" s="36">
        <v>0</v>
      </c>
      <c r="F26" s="36">
        <v>0</v>
      </c>
      <c r="G26" s="36">
        <f t="shared" si="15"/>
        <v>0</v>
      </c>
      <c r="H26" s="36">
        <v>0</v>
      </c>
      <c r="I26" s="36">
        <v>0</v>
      </c>
      <c r="J26" s="36">
        <f t="shared" si="16"/>
        <v>0</v>
      </c>
      <c r="K26" s="36"/>
      <c r="L26" s="36"/>
      <c r="M26" s="36">
        <f t="shared" si="17"/>
        <v>0</v>
      </c>
      <c r="N26" s="36">
        <v>0</v>
      </c>
      <c r="O26" s="36">
        <v>0</v>
      </c>
      <c r="P26" s="36">
        <f t="shared" si="18"/>
        <v>0</v>
      </c>
      <c r="Q26" s="36">
        <v>39400</v>
      </c>
      <c r="R26" s="36">
        <v>39400</v>
      </c>
      <c r="S26" s="36">
        <f t="shared" si="19"/>
        <v>0</v>
      </c>
      <c r="T26" s="36">
        <v>0</v>
      </c>
      <c r="U26" s="36">
        <v>0</v>
      </c>
      <c r="V26" s="36">
        <f t="shared" si="20"/>
        <v>0</v>
      </c>
      <c r="W26" s="36">
        <v>0</v>
      </c>
      <c r="X26" s="36">
        <v>0</v>
      </c>
      <c r="Y26" s="36">
        <f t="shared" si="21"/>
        <v>0</v>
      </c>
      <c r="Z26" s="36"/>
      <c r="AA26" s="36"/>
      <c r="AB26" s="36">
        <f t="shared" si="22"/>
        <v>0</v>
      </c>
    </row>
    <row r="27" spans="1:29" s="30" customFormat="1" ht="31.5" x14ac:dyDescent="0.25">
      <c r="A27" s="37" t="s">
        <v>35</v>
      </c>
      <c r="B27" s="36">
        <f t="shared" si="0"/>
        <v>22180</v>
      </c>
      <c r="C27" s="36">
        <f t="shared" si="0"/>
        <v>22180</v>
      </c>
      <c r="D27" s="36">
        <f t="shared" si="0"/>
        <v>0</v>
      </c>
      <c r="E27" s="36">
        <v>0</v>
      </c>
      <c r="F27" s="36">
        <v>0</v>
      </c>
      <c r="G27" s="36">
        <f t="shared" si="15"/>
        <v>0</v>
      </c>
      <c r="H27" s="36">
        <v>0</v>
      </c>
      <c r="I27" s="36">
        <v>0</v>
      </c>
      <c r="J27" s="36">
        <f t="shared" si="16"/>
        <v>0</v>
      </c>
      <c r="K27" s="36"/>
      <c r="L27" s="36"/>
      <c r="M27" s="36">
        <f t="shared" si="17"/>
        <v>0</v>
      </c>
      <c r="N27" s="36">
        <v>0</v>
      </c>
      <c r="O27" s="36">
        <v>0</v>
      </c>
      <c r="P27" s="36">
        <f t="shared" si="18"/>
        <v>0</v>
      </c>
      <c r="Q27" s="36">
        <v>22180</v>
      </c>
      <c r="R27" s="36">
        <v>22180</v>
      </c>
      <c r="S27" s="36">
        <f t="shared" si="19"/>
        <v>0</v>
      </c>
      <c r="T27" s="36">
        <v>0</v>
      </c>
      <c r="U27" s="36">
        <v>0</v>
      </c>
      <c r="V27" s="36">
        <f t="shared" si="20"/>
        <v>0</v>
      </c>
      <c r="W27" s="36">
        <v>0</v>
      </c>
      <c r="X27" s="36">
        <v>0</v>
      </c>
      <c r="Y27" s="36">
        <f t="shared" si="21"/>
        <v>0</v>
      </c>
      <c r="Z27" s="36"/>
      <c r="AA27" s="36"/>
      <c r="AB27" s="36">
        <f t="shared" si="22"/>
        <v>0</v>
      </c>
    </row>
    <row r="28" spans="1:29" s="30" customFormat="1" x14ac:dyDescent="0.25">
      <c r="A28" s="35" t="s">
        <v>36</v>
      </c>
      <c r="B28" s="36">
        <f t="shared" si="0"/>
        <v>10000</v>
      </c>
      <c r="C28" s="36">
        <f t="shared" si="0"/>
        <v>10000</v>
      </c>
      <c r="D28" s="36">
        <f t="shared" si="0"/>
        <v>0</v>
      </c>
      <c r="E28" s="36">
        <v>0</v>
      </c>
      <c r="F28" s="36">
        <v>0</v>
      </c>
      <c r="G28" s="36">
        <f t="shared" si="15"/>
        <v>0</v>
      </c>
      <c r="H28" s="36">
        <v>0</v>
      </c>
      <c r="I28" s="36">
        <v>0</v>
      </c>
      <c r="J28" s="36">
        <f t="shared" si="16"/>
        <v>0</v>
      </c>
      <c r="K28" s="36">
        <v>0</v>
      </c>
      <c r="L28" s="36">
        <v>0</v>
      </c>
      <c r="M28" s="36">
        <f t="shared" si="17"/>
        <v>0</v>
      </c>
      <c r="N28" s="36"/>
      <c r="O28" s="36"/>
      <c r="P28" s="36">
        <f t="shared" si="18"/>
        <v>0</v>
      </c>
      <c r="Q28" s="36">
        <v>10000</v>
      </c>
      <c r="R28" s="36">
        <v>10000</v>
      </c>
      <c r="S28" s="36">
        <f t="shared" si="19"/>
        <v>0</v>
      </c>
      <c r="T28" s="36">
        <v>0</v>
      </c>
      <c r="U28" s="36">
        <v>0</v>
      </c>
      <c r="V28" s="36">
        <f t="shared" si="20"/>
        <v>0</v>
      </c>
      <c r="W28" s="36"/>
      <c r="X28" s="36"/>
      <c r="Y28" s="36">
        <f t="shared" si="21"/>
        <v>0</v>
      </c>
      <c r="Z28" s="36">
        <v>0</v>
      </c>
      <c r="AA28" s="36">
        <v>0</v>
      </c>
      <c r="AB28" s="36">
        <f t="shared" si="22"/>
        <v>0</v>
      </c>
      <c r="AC28" s="10"/>
    </row>
    <row r="29" spans="1:29" s="30" customFormat="1" ht="31.5" x14ac:dyDescent="0.25">
      <c r="A29" s="38" t="s">
        <v>37</v>
      </c>
      <c r="B29" s="36">
        <f t="shared" si="0"/>
        <v>21270</v>
      </c>
      <c r="C29" s="36">
        <f t="shared" si="0"/>
        <v>21270</v>
      </c>
      <c r="D29" s="36">
        <f t="shared" si="0"/>
        <v>0</v>
      </c>
      <c r="E29" s="36">
        <v>0</v>
      </c>
      <c r="F29" s="36">
        <v>0</v>
      </c>
      <c r="G29" s="36">
        <f t="shared" si="15"/>
        <v>0</v>
      </c>
      <c r="H29" s="36">
        <v>0</v>
      </c>
      <c r="I29" s="36">
        <v>0</v>
      </c>
      <c r="J29" s="36">
        <f t="shared" si="16"/>
        <v>0</v>
      </c>
      <c r="K29" s="36">
        <v>0</v>
      </c>
      <c r="L29" s="36">
        <v>0</v>
      </c>
      <c r="M29" s="36">
        <f t="shared" si="17"/>
        <v>0</v>
      </c>
      <c r="N29" s="36"/>
      <c r="O29" s="36"/>
      <c r="P29" s="36">
        <f t="shared" si="18"/>
        <v>0</v>
      </c>
      <c r="Q29" s="36"/>
      <c r="R29" s="36"/>
      <c r="S29" s="36">
        <f t="shared" si="19"/>
        <v>0</v>
      </c>
      <c r="T29" s="36">
        <v>21270</v>
      </c>
      <c r="U29" s="36">
        <v>21270</v>
      </c>
      <c r="V29" s="36">
        <f t="shared" si="20"/>
        <v>0</v>
      </c>
      <c r="W29" s="36"/>
      <c r="X29" s="36"/>
      <c r="Y29" s="36">
        <f t="shared" si="21"/>
        <v>0</v>
      </c>
      <c r="Z29" s="36"/>
      <c r="AA29" s="36"/>
      <c r="AB29" s="36">
        <f t="shared" si="22"/>
        <v>0</v>
      </c>
    </row>
    <row r="30" spans="1:29" s="30" customFormat="1" ht="47.25" x14ac:dyDescent="0.25">
      <c r="A30" s="38" t="s">
        <v>38</v>
      </c>
      <c r="B30" s="36">
        <f t="shared" si="0"/>
        <v>1645</v>
      </c>
      <c r="C30" s="36">
        <f t="shared" si="0"/>
        <v>1645</v>
      </c>
      <c r="D30" s="36">
        <f t="shared" si="0"/>
        <v>0</v>
      </c>
      <c r="E30" s="36">
        <v>0</v>
      </c>
      <c r="F30" s="36">
        <v>0</v>
      </c>
      <c r="G30" s="36">
        <f t="shared" si="15"/>
        <v>0</v>
      </c>
      <c r="H30" s="36">
        <v>0</v>
      </c>
      <c r="I30" s="36">
        <v>0</v>
      </c>
      <c r="J30" s="36">
        <f t="shared" si="16"/>
        <v>0</v>
      </c>
      <c r="K30" s="36">
        <v>0</v>
      </c>
      <c r="L30" s="36">
        <v>0</v>
      </c>
      <c r="M30" s="36">
        <f t="shared" si="17"/>
        <v>0</v>
      </c>
      <c r="N30" s="36"/>
      <c r="O30" s="36"/>
      <c r="P30" s="36">
        <f t="shared" si="18"/>
        <v>0</v>
      </c>
      <c r="Q30" s="36"/>
      <c r="R30" s="36"/>
      <c r="S30" s="36">
        <f t="shared" si="19"/>
        <v>0</v>
      </c>
      <c r="T30" s="36">
        <v>1645</v>
      </c>
      <c r="U30" s="36">
        <v>1645</v>
      </c>
      <c r="V30" s="36">
        <f t="shared" si="20"/>
        <v>0</v>
      </c>
      <c r="W30" s="36"/>
      <c r="X30" s="36"/>
      <c r="Y30" s="36">
        <f t="shared" si="21"/>
        <v>0</v>
      </c>
      <c r="Z30" s="36"/>
      <c r="AA30" s="36"/>
      <c r="AB30" s="36">
        <f t="shared" si="22"/>
        <v>0</v>
      </c>
    </row>
    <row r="31" spans="1:29" s="30" customFormat="1" ht="31.5" x14ac:dyDescent="0.25">
      <c r="A31" s="38" t="s">
        <v>39</v>
      </c>
      <c r="B31" s="36">
        <f t="shared" si="0"/>
        <v>79916</v>
      </c>
      <c r="C31" s="36">
        <f t="shared" si="0"/>
        <v>79916</v>
      </c>
      <c r="D31" s="36">
        <f t="shared" si="0"/>
        <v>0</v>
      </c>
      <c r="E31" s="36">
        <v>0</v>
      </c>
      <c r="F31" s="36">
        <v>0</v>
      </c>
      <c r="G31" s="36">
        <f t="shared" si="15"/>
        <v>0</v>
      </c>
      <c r="H31" s="36">
        <v>0</v>
      </c>
      <c r="I31" s="36">
        <v>0</v>
      </c>
      <c r="J31" s="36">
        <f t="shared" si="16"/>
        <v>0</v>
      </c>
      <c r="K31" s="36">
        <v>0</v>
      </c>
      <c r="L31" s="36">
        <v>0</v>
      </c>
      <c r="M31" s="36">
        <f t="shared" si="17"/>
        <v>0</v>
      </c>
      <c r="N31" s="36"/>
      <c r="O31" s="36"/>
      <c r="P31" s="36">
        <f t="shared" si="18"/>
        <v>0</v>
      </c>
      <c r="Q31" s="36"/>
      <c r="R31" s="36"/>
      <c r="S31" s="36">
        <f t="shared" si="19"/>
        <v>0</v>
      </c>
      <c r="T31" s="36">
        <v>79916</v>
      </c>
      <c r="U31" s="36">
        <v>79916</v>
      </c>
      <c r="V31" s="36">
        <f t="shared" si="20"/>
        <v>0</v>
      </c>
      <c r="W31" s="36"/>
      <c r="X31" s="36"/>
      <c r="Y31" s="36">
        <f t="shared" si="21"/>
        <v>0</v>
      </c>
      <c r="Z31" s="36"/>
      <c r="AA31" s="36"/>
      <c r="AB31" s="36">
        <f t="shared" si="22"/>
        <v>0</v>
      </c>
    </row>
    <row r="32" spans="1:29" s="30" customFormat="1" ht="78.75" x14ac:dyDescent="0.25">
      <c r="A32" s="38" t="s">
        <v>40</v>
      </c>
      <c r="B32" s="36">
        <f t="shared" si="0"/>
        <v>15596</v>
      </c>
      <c r="C32" s="36">
        <f t="shared" si="0"/>
        <v>15596</v>
      </c>
      <c r="D32" s="36">
        <f t="shared" si="0"/>
        <v>0</v>
      </c>
      <c r="E32" s="36">
        <v>0</v>
      </c>
      <c r="F32" s="36">
        <v>0</v>
      </c>
      <c r="G32" s="36">
        <f t="shared" si="15"/>
        <v>0</v>
      </c>
      <c r="H32" s="36">
        <v>0</v>
      </c>
      <c r="I32" s="36">
        <v>0</v>
      </c>
      <c r="J32" s="36">
        <f t="shared" si="16"/>
        <v>0</v>
      </c>
      <c r="K32" s="36">
        <v>0</v>
      </c>
      <c r="L32" s="36">
        <v>0</v>
      </c>
      <c r="M32" s="36">
        <f t="shared" si="17"/>
        <v>0</v>
      </c>
      <c r="N32" s="36"/>
      <c r="O32" s="36"/>
      <c r="P32" s="36">
        <f t="shared" si="18"/>
        <v>0</v>
      </c>
      <c r="Q32" s="36"/>
      <c r="R32" s="36"/>
      <c r="S32" s="36">
        <f t="shared" si="19"/>
        <v>0</v>
      </c>
      <c r="T32" s="36">
        <v>15596</v>
      </c>
      <c r="U32" s="36">
        <v>15596</v>
      </c>
      <c r="V32" s="36">
        <f t="shared" si="20"/>
        <v>0</v>
      </c>
      <c r="W32" s="36"/>
      <c r="X32" s="36"/>
      <c r="Y32" s="36">
        <f t="shared" si="21"/>
        <v>0</v>
      </c>
      <c r="Z32" s="36"/>
      <c r="AA32" s="36"/>
      <c r="AB32" s="36">
        <f t="shared" si="22"/>
        <v>0</v>
      </c>
    </row>
    <row r="33" spans="1:187" s="30" customFormat="1" ht="63" x14ac:dyDescent="0.25">
      <c r="A33" s="35" t="s">
        <v>41</v>
      </c>
      <c r="B33" s="33">
        <f t="shared" si="0"/>
        <v>1526</v>
      </c>
      <c r="C33" s="33">
        <f t="shared" si="0"/>
        <v>1526</v>
      </c>
      <c r="D33" s="33">
        <f t="shared" si="0"/>
        <v>0</v>
      </c>
      <c r="E33" s="33">
        <v>0</v>
      </c>
      <c r="F33" s="33">
        <v>0</v>
      </c>
      <c r="G33" s="33">
        <f t="shared" si="15"/>
        <v>0</v>
      </c>
      <c r="H33" s="33">
        <v>0</v>
      </c>
      <c r="I33" s="33">
        <v>0</v>
      </c>
      <c r="J33" s="33">
        <f t="shared" si="16"/>
        <v>0</v>
      </c>
      <c r="K33" s="33">
        <v>0</v>
      </c>
      <c r="L33" s="33">
        <v>0</v>
      </c>
      <c r="M33" s="33">
        <f t="shared" si="17"/>
        <v>0</v>
      </c>
      <c r="N33" s="33"/>
      <c r="O33" s="33"/>
      <c r="P33" s="33">
        <f t="shared" si="18"/>
        <v>0</v>
      </c>
      <c r="Q33" s="33"/>
      <c r="R33" s="33"/>
      <c r="S33" s="33">
        <f t="shared" si="19"/>
        <v>0</v>
      </c>
      <c r="T33" s="33">
        <f>9516-7990</f>
        <v>1526</v>
      </c>
      <c r="U33" s="33">
        <f>9516-7990</f>
        <v>1526</v>
      </c>
      <c r="V33" s="33">
        <f t="shared" si="20"/>
        <v>0</v>
      </c>
      <c r="W33" s="33"/>
      <c r="X33" s="33"/>
      <c r="Y33" s="33">
        <f t="shared" si="21"/>
        <v>0</v>
      </c>
      <c r="Z33" s="33"/>
      <c r="AA33" s="33"/>
      <c r="AB33" s="33">
        <f t="shared" si="22"/>
        <v>0</v>
      </c>
    </row>
    <row r="34" spans="1:187" s="30" customFormat="1" ht="94.5" x14ac:dyDescent="0.25">
      <c r="A34" s="38" t="s">
        <v>42</v>
      </c>
      <c r="B34" s="36">
        <f t="shared" si="0"/>
        <v>122493</v>
      </c>
      <c r="C34" s="36">
        <f t="shared" si="0"/>
        <v>122493</v>
      </c>
      <c r="D34" s="36">
        <f t="shared" si="0"/>
        <v>0</v>
      </c>
      <c r="E34" s="36">
        <f>50000-50000</f>
        <v>0</v>
      </c>
      <c r="F34" s="36">
        <f>50000-50000</f>
        <v>0</v>
      </c>
      <c r="G34" s="36">
        <f t="shared" si="15"/>
        <v>0</v>
      </c>
      <c r="H34" s="36">
        <v>0</v>
      </c>
      <c r="I34" s="36">
        <v>0</v>
      </c>
      <c r="J34" s="36">
        <f t="shared" si="16"/>
        <v>0</v>
      </c>
      <c r="K34" s="36">
        <v>0</v>
      </c>
      <c r="L34" s="36">
        <v>0</v>
      </c>
      <c r="M34" s="36">
        <f t="shared" si="17"/>
        <v>0</v>
      </c>
      <c r="N34" s="36"/>
      <c r="O34" s="36"/>
      <c r="P34" s="36">
        <f t="shared" si="18"/>
        <v>0</v>
      </c>
      <c r="Q34" s="36"/>
      <c r="R34" s="36"/>
      <c r="S34" s="36">
        <f t="shared" si="19"/>
        <v>0</v>
      </c>
      <c r="T34" s="36">
        <f>72493+50000</f>
        <v>122493</v>
      </c>
      <c r="U34" s="36">
        <f>72493+50000</f>
        <v>122493</v>
      </c>
      <c r="V34" s="36">
        <f t="shared" si="20"/>
        <v>0</v>
      </c>
      <c r="W34" s="36"/>
      <c r="X34" s="36"/>
      <c r="Y34" s="36">
        <f t="shared" si="21"/>
        <v>0</v>
      </c>
      <c r="Z34" s="36"/>
      <c r="AA34" s="36"/>
      <c r="AB34" s="36">
        <f t="shared" si="22"/>
        <v>0</v>
      </c>
    </row>
    <row r="35" spans="1:187" s="30" customFormat="1" ht="47.25" x14ac:dyDescent="0.25">
      <c r="A35" s="35" t="s">
        <v>43</v>
      </c>
      <c r="B35" s="33">
        <f t="shared" si="0"/>
        <v>52377</v>
      </c>
      <c r="C35" s="33">
        <f t="shared" si="0"/>
        <v>52377</v>
      </c>
      <c r="D35" s="33">
        <f t="shared" si="0"/>
        <v>0</v>
      </c>
      <c r="E35" s="33">
        <v>0</v>
      </c>
      <c r="F35" s="33">
        <v>0</v>
      </c>
      <c r="G35" s="33">
        <f t="shared" si="15"/>
        <v>0</v>
      </c>
      <c r="H35" s="33">
        <v>0</v>
      </c>
      <c r="I35" s="33">
        <v>0</v>
      </c>
      <c r="J35" s="33">
        <f t="shared" si="16"/>
        <v>0</v>
      </c>
      <c r="K35" s="33">
        <v>0</v>
      </c>
      <c r="L35" s="33">
        <v>0</v>
      </c>
      <c r="M35" s="33">
        <f t="shared" si="17"/>
        <v>0</v>
      </c>
      <c r="N35" s="33"/>
      <c r="O35" s="33"/>
      <c r="P35" s="33">
        <f t="shared" si="18"/>
        <v>0</v>
      </c>
      <c r="Q35" s="33"/>
      <c r="R35" s="33"/>
      <c r="S35" s="33">
        <f t="shared" si="19"/>
        <v>0</v>
      </c>
      <c r="T35" s="33">
        <f>2066+50311</f>
        <v>52377</v>
      </c>
      <c r="U35" s="33">
        <f>2066+50311</f>
        <v>52377</v>
      </c>
      <c r="V35" s="33">
        <f t="shared" si="20"/>
        <v>0</v>
      </c>
      <c r="W35" s="33">
        <f>50311-50311</f>
        <v>0</v>
      </c>
      <c r="X35" s="33">
        <f>50311-50311</f>
        <v>0</v>
      </c>
      <c r="Y35" s="33">
        <f t="shared" si="21"/>
        <v>0</v>
      </c>
      <c r="Z35" s="33">
        <f>50312-50312</f>
        <v>0</v>
      </c>
      <c r="AA35" s="33">
        <f>50312-50312</f>
        <v>0</v>
      </c>
      <c r="AB35" s="33">
        <f t="shared" si="22"/>
        <v>0</v>
      </c>
    </row>
    <row r="36" spans="1:187" s="30" customFormat="1" x14ac:dyDescent="0.25">
      <c r="A36" s="28" t="s">
        <v>44</v>
      </c>
      <c r="B36" s="29">
        <f t="shared" si="0"/>
        <v>2567192</v>
      </c>
      <c r="C36" s="29">
        <f t="shared" si="0"/>
        <v>2567192</v>
      </c>
      <c r="D36" s="29">
        <f t="shared" si="0"/>
        <v>0</v>
      </c>
      <c r="E36" s="29">
        <f t="shared" ref="E36:AA36" si="35">SUM(E37)</f>
        <v>0</v>
      </c>
      <c r="F36" s="29">
        <f t="shared" si="35"/>
        <v>0</v>
      </c>
      <c r="G36" s="29">
        <f t="shared" si="15"/>
        <v>0</v>
      </c>
      <c r="H36" s="29">
        <f t="shared" si="35"/>
        <v>0</v>
      </c>
      <c r="I36" s="29">
        <f t="shared" si="35"/>
        <v>0</v>
      </c>
      <c r="J36" s="29">
        <f t="shared" si="16"/>
        <v>0</v>
      </c>
      <c r="K36" s="29">
        <f t="shared" si="35"/>
        <v>0</v>
      </c>
      <c r="L36" s="29">
        <f t="shared" si="35"/>
        <v>0</v>
      </c>
      <c r="M36" s="29">
        <f t="shared" si="17"/>
        <v>0</v>
      </c>
      <c r="N36" s="29">
        <f t="shared" si="35"/>
        <v>0</v>
      </c>
      <c r="O36" s="29">
        <f t="shared" si="35"/>
        <v>0</v>
      </c>
      <c r="P36" s="29">
        <f t="shared" si="18"/>
        <v>0</v>
      </c>
      <c r="Q36" s="29">
        <f t="shared" si="35"/>
        <v>436571</v>
      </c>
      <c r="R36" s="29">
        <f t="shared" si="35"/>
        <v>436571</v>
      </c>
      <c r="S36" s="29">
        <f t="shared" si="19"/>
        <v>0</v>
      </c>
      <c r="T36" s="29">
        <f t="shared" si="35"/>
        <v>17769</v>
      </c>
      <c r="U36" s="29">
        <f t="shared" si="35"/>
        <v>17769</v>
      </c>
      <c r="V36" s="29">
        <f t="shared" si="20"/>
        <v>0</v>
      </c>
      <c r="W36" s="29">
        <f t="shared" si="35"/>
        <v>0</v>
      </c>
      <c r="X36" s="29">
        <f t="shared" si="35"/>
        <v>299953</v>
      </c>
      <c r="Y36" s="29">
        <f t="shared" si="21"/>
        <v>299953</v>
      </c>
      <c r="Z36" s="29">
        <f t="shared" si="35"/>
        <v>2112852</v>
      </c>
      <c r="AA36" s="29">
        <f t="shared" si="35"/>
        <v>1812899</v>
      </c>
      <c r="AB36" s="29">
        <f t="shared" si="22"/>
        <v>-299953</v>
      </c>
      <c r="AC36" s="27"/>
      <c r="AD36" s="27"/>
      <c r="AE36" s="27"/>
      <c r="AF36" s="27"/>
      <c r="AG36" s="27"/>
      <c r="AH36" s="27"/>
      <c r="AI36" s="27"/>
      <c r="AJ36" s="27"/>
      <c r="AK36" s="27"/>
      <c r="AL36" s="27"/>
      <c r="AM36" s="27"/>
      <c r="AN36" s="27"/>
      <c r="AO36" s="27"/>
      <c r="AP36" s="27"/>
      <c r="AQ36" s="27"/>
      <c r="AR36" s="27"/>
      <c r="AS36" s="27"/>
      <c r="AT36" s="27"/>
      <c r="AU36" s="27"/>
      <c r="AV36" s="27"/>
      <c r="AW36" s="27"/>
      <c r="AX36" s="27"/>
      <c r="AY36" s="27"/>
      <c r="AZ36" s="27"/>
      <c r="BA36" s="27"/>
      <c r="BB36" s="27"/>
      <c r="BC36" s="27"/>
      <c r="BD36" s="27"/>
      <c r="BE36" s="27"/>
      <c r="BF36" s="27"/>
      <c r="BG36" s="27"/>
      <c r="BH36" s="27"/>
      <c r="BI36" s="27"/>
      <c r="BJ36" s="27"/>
      <c r="BK36" s="27"/>
      <c r="BL36" s="27"/>
      <c r="BM36" s="27"/>
      <c r="BN36" s="27"/>
      <c r="BO36" s="27"/>
      <c r="BP36" s="27"/>
      <c r="BQ36" s="27"/>
      <c r="BR36" s="27"/>
      <c r="BS36" s="27"/>
      <c r="BT36" s="27"/>
      <c r="BU36" s="27"/>
      <c r="BV36" s="27"/>
      <c r="BW36" s="27"/>
      <c r="BX36" s="27"/>
      <c r="BY36" s="27"/>
      <c r="BZ36" s="27"/>
      <c r="CA36" s="27"/>
      <c r="CB36" s="27"/>
      <c r="CC36" s="27"/>
      <c r="CD36" s="27"/>
      <c r="CE36" s="27"/>
      <c r="CF36" s="27"/>
      <c r="CG36" s="27"/>
      <c r="CH36" s="27"/>
      <c r="CI36" s="27"/>
      <c r="CJ36" s="27"/>
      <c r="CK36" s="27"/>
      <c r="CL36" s="27"/>
      <c r="CM36" s="27"/>
      <c r="CN36" s="27"/>
      <c r="CO36" s="27"/>
      <c r="CP36" s="27"/>
      <c r="CQ36" s="27"/>
      <c r="CR36" s="27"/>
      <c r="CS36" s="27"/>
      <c r="CT36" s="27"/>
      <c r="CU36" s="27"/>
      <c r="CV36" s="27"/>
      <c r="CW36" s="27"/>
      <c r="CX36" s="27"/>
      <c r="CY36" s="27"/>
      <c r="CZ36" s="27"/>
      <c r="DA36" s="27"/>
      <c r="DB36" s="27"/>
      <c r="DC36" s="27"/>
      <c r="DD36" s="27"/>
      <c r="DE36" s="27"/>
      <c r="DF36" s="27"/>
      <c r="DG36" s="27"/>
      <c r="DH36" s="27"/>
      <c r="DI36" s="27"/>
      <c r="DJ36" s="27"/>
      <c r="DK36" s="27"/>
      <c r="DL36" s="27"/>
      <c r="DM36" s="27"/>
      <c r="DN36" s="27"/>
      <c r="DO36" s="27"/>
      <c r="DP36" s="27"/>
      <c r="DQ36" s="27"/>
      <c r="DR36" s="27"/>
      <c r="DS36" s="27"/>
      <c r="DT36" s="27"/>
      <c r="DU36" s="27"/>
      <c r="DV36" s="27"/>
      <c r="DW36" s="27"/>
      <c r="DX36" s="27"/>
      <c r="DY36" s="27"/>
      <c r="DZ36" s="27"/>
      <c r="EA36" s="27"/>
      <c r="EB36" s="27"/>
      <c r="EC36" s="27"/>
      <c r="ED36" s="27"/>
      <c r="EE36" s="27"/>
      <c r="EF36" s="27"/>
      <c r="EG36" s="27"/>
      <c r="EH36" s="27"/>
      <c r="EI36" s="27"/>
      <c r="EJ36" s="27"/>
      <c r="EK36" s="27"/>
      <c r="EL36" s="27"/>
      <c r="EM36" s="27"/>
      <c r="EN36" s="27"/>
      <c r="EO36" s="27"/>
      <c r="EP36" s="27"/>
      <c r="EQ36" s="27"/>
      <c r="ER36" s="27"/>
      <c r="ES36" s="27"/>
      <c r="ET36" s="27"/>
      <c r="EU36" s="27"/>
      <c r="EV36" s="27"/>
      <c r="EW36" s="27"/>
      <c r="EX36" s="27"/>
      <c r="EY36" s="27"/>
      <c r="EZ36" s="27"/>
      <c r="FA36" s="27"/>
      <c r="FB36" s="27"/>
      <c r="FC36" s="27"/>
      <c r="FD36" s="27"/>
      <c r="FE36" s="27"/>
      <c r="FF36" s="27"/>
      <c r="FG36" s="27"/>
      <c r="FH36" s="27"/>
      <c r="FI36" s="27"/>
      <c r="FJ36" s="27"/>
      <c r="FK36" s="27"/>
      <c r="FL36" s="27"/>
      <c r="FM36" s="27"/>
      <c r="FN36" s="27"/>
      <c r="FO36" s="27"/>
      <c r="FP36" s="27"/>
      <c r="FQ36" s="27"/>
      <c r="FR36" s="27"/>
      <c r="FS36" s="27"/>
      <c r="FT36" s="27"/>
      <c r="FU36" s="27"/>
      <c r="FV36" s="27"/>
      <c r="FW36" s="27"/>
      <c r="FX36" s="27"/>
      <c r="FY36" s="27"/>
      <c r="FZ36" s="27"/>
      <c r="GA36" s="27"/>
      <c r="GB36" s="27"/>
      <c r="GC36" s="27"/>
      <c r="GD36" s="27"/>
      <c r="GE36" s="27"/>
    </row>
    <row r="37" spans="1:187" s="30" customFormat="1" x14ac:dyDescent="0.25">
      <c r="A37" s="28" t="s">
        <v>20</v>
      </c>
      <c r="B37" s="29">
        <f t="shared" si="0"/>
        <v>2567192</v>
      </c>
      <c r="C37" s="29">
        <f t="shared" si="0"/>
        <v>2567192</v>
      </c>
      <c r="D37" s="29">
        <f t="shared" si="0"/>
        <v>0</v>
      </c>
      <c r="E37" s="29">
        <f t="shared" ref="E37:F37" si="36">SUM(E38:E41)</f>
        <v>0</v>
      </c>
      <c r="F37" s="29">
        <f t="shared" si="36"/>
        <v>0</v>
      </c>
      <c r="G37" s="29">
        <f t="shared" si="15"/>
        <v>0</v>
      </c>
      <c r="H37" s="29">
        <f t="shared" ref="H37:X37" si="37">SUM(H38:H41)</f>
        <v>0</v>
      </c>
      <c r="I37" s="29">
        <f t="shared" si="37"/>
        <v>0</v>
      </c>
      <c r="J37" s="29">
        <f t="shared" si="16"/>
        <v>0</v>
      </c>
      <c r="K37" s="29">
        <f t="shared" ref="K37:L37" si="38">SUM(K38:K41)</f>
        <v>0</v>
      </c>
      <c r="L37" s="29">
        <f t="shared" si="38"/>
        <v>0</v>
      </c>
      <c r="M37" s="29">
        <f t="shared" si="17"/>
        <v>0</v>
      </c>
      <c r="N37" s="29">
        <f t="shared" ref="N37:O37" si="39">SUM(N38:N41)</f>
        <v>0</v>
      </c>
      <c r="O37" s="29">
        <f t="shared" si="39"/>
        <v>0</v>
      </c>
      <c r="P37" s="29">
        <f t="shared" si="18"/>
        <v>0</v>
      </c>
      <c r="Q37" s="29">
        <f t="shared" ref="Q37:R37" si="40">SUM(Q38:Q41)</f>
        <v>436571</v>
      </c>
      <c r="R37" s="29">
        <f t="shared" si="40"/>
        <v>436571</v>
      </c>
      <c r="S37" s="29">
        <f t="shared" si="19"/>
        <v>0</v>
      </c>
      <c r="T37" s="29">
        <f t="shared" ref="T37:U37" si="41">SUM(T38:T41)</f>
        <v>17769</v>
      </c>
      <c r="U37" s="29">
        <f t="shared" si="41"/>
        <v>17769</v>
      </c>
      <c r="V37" s="29">
        <f t="shared" si="20"/>
        <v>0</v>
      </c>
      <c r="W37" s="29">
        <f t="shared" si="37"/>
        <v>0</v>
      </c>
      <c r="X37" s="29">
        <f t="shared" si="37"/>
        <v>299953</v>
      </c>
      <c r="Y37" s="29">
        <f t="shared" si="21"/>
        <v>299953</v>
      </c>
      <c r="Z37" s="29">
        <f t="shared" ref="Z37:AA37" si="42">SUM(Z38:Z41)</f>
        <v>2112852</v>
      </c>
      <c r="AA37" s="29">
        <f t="shared" si="42"/>
        <v>1812899</v>
      </c>
      <c r="AB37" s="29">
        <f t="shared" si="22"/>
        <v>-299953</v>
      </c>
      <c r="AC37" s="27"/>
      <c r="AD37" s="27"/>
      <c r="AE37" s="27"/>
      <c r="AF37" s="27"/>
      <c r="AG37" s="27"/>
      <c r="AH37" s="27"/>
      <c r="AI37" s="27"/>
      <c r="AJ37" s="27"/>
      <c r="AK37" s="27"/>
      <c r="AL37" s="27"/>
      <c r="AM37" s="27"/>
      <c r="AN37" s="27"/>
      <c r="AO37" s="27"/>
      <c r="AP37" s="27"/>
      <c r="AQ37" s="27"/>
      <c r="AR37" s="27"/>
      <c r="AS37" s="27"/>
      <c r="AT37" s="27"/>
      <c r="AU37" s="27"/>
      <c r="AV37" s="27"/>
      <c r="AW37" s="27"/>
      <c r="AX37" s="27"/>
      <c r="AY37" s="27"/>
      <c r="AZ37" s="27"/>
      <c r="BA37" s="27"/>
      <c r="BB37" s="27"/>
      <c r="BC37" s="27"/>
      <c r="BD37" s="27"/>
      <c r="BE37" s="27"/>
      <c r="BF37" s="27"/>
      <c r="BG37" s="27"/>
      <c r="BH37" s="27"/>
      <c r="BI37" s="27"/>
      <c r="BJ37" s="27"/>
      <c r="BK37" s="27"/>
      <c r="BL37" s="27"/>
      <c r="BM37" s="27"/>
      <c r="BN37" s="27"/>
      <c r="BO37" s="27"/>
      <c r="BP37" s="27"/>
      <c r="BQ37" s="27"/>
      <c r="BR37" s="27"/>
      <c r="BS37" s="27"/>
      <c r="BT37" s="27"/>
      <c r="BU37" s="27"/>
      <c r="BV37" s="27"/>
      <c r="BW37" s="27"/>
      <c r="BX37" s="27"/>
      <c r="BY37" s="27"/>
      <c r="BZ37" s="27"/>
      <c r="CA37" s="27"/>
      <c r="CB37" s="27"/>
      <c r="CC37" s="27"/>
      <c r="CD37" s="27"/>
      <c r="CE37" s="27"/>
      <c r="CF37" s="27"/>
      <c r="CG37" s="27"/>
      <c r="CH37" s="27"/>
      <c r="CI37" s="27"/>
      <c r="CJ37" s="27"/>
      <c r="CK37" s="27"/>
      <c r="CL37" s="27"/>
      <c r="CM37" s="27"/>
      <c r="CN37" s="27"/>
      <c r="CO37" s="27"/>
      <c r="CP37" s="27"/>
      <c r="CQ37" s="27"/>
      <c r="CR37" s="27"/>
      <c r="CS37" s="27"/>
      <c r="CT37" s="27"/>
      <c r="CU37" s="27"/>
      <c r="CV37" s="27"/>
      <c r="CW37" s="27"/>
      <c r="CX37" s="27"/>
      <c r="CY37" s="27"/>
      <c r="CZ37" s="27"/>
      <c r="DA37" s="27"/>
      <c r="DB37" s="27"/>
      <c r="DC37" s="27"/>
      <c r="DD37" s="27"/>
      <c r="DE37" s="27"/>
      <c r="DF37" s="27"/>
      <c r="DG37" s="27"/>
      <c r="DH37" s="27"/>
      <c r="DI37" s="27"/>
      <c r="DJ37" s="27"/>
      <c r="DK37" s="27"/>
      <c r="DL37" s="27"/>
      <c r="DM37" s="27"/>
      <c r="DN37" s="27"/>
      <c r="DO37" s="27"/>
      <c r="DP37" s="27"/>
      <c r="DQ37" s="27"/>
      <c r="DR37" s="27"/>
      <c r="DS37" s="27"/>
      <c r="DT37" s="27"/>
      <c r="DU37" s="27"/>
      <c r="DV37" s="27"/>
      <c r="DW37" s="27"/>
      <c r="DX37" s="27"/>
      <c r="DY37" s="27"/>
      <c r="DZ37" s="27"/>
      <c r="EA37" s="27"/>
      <c r="EB37" s="27"/>
      <c r="EC37" s="27"/>
      <c r="ED37" s="27"/>
      <c r="EE37" s="27"/>
      <c r="EF37" s="27"/>
      <c r="EG37" s="27"/>
      <c r="EH37" s="27"/>
      <c r="EI37" s="27"/>
      <c r="EJ37" s="27"/>
      <c r="EK37" s="27"/>
      <c r="EL37" s="27"/>
      <c r="EM37" s="27"/>
      <c r="EN37" s="27"/>
      <c r="EO37" s="27"/>
      <c r="EP37" s="27"/>
      <c r="EQ37" s="27"/>
      <c r="ER37" s="27"/>
      <c r="ES37" s="27"/>
      <c r="ET37" s="27"/>
      <c r="EU37" s="27"/>
      <c r="EV37" s="27"/>
      <c r="EW37" s="27"/>
      <c r="EX37" s="27"/>
      <c r="EY37" s="27"/>
      <c r="EZ37" s="27"/>
      <c r="FA37" s="27"/>
      <c r="FB37" s="27"/>
      <c r="FC37" s="27"/>
      <c r="FD37" s="27"/>
      <c r="FE37" s="27"/>
      <c r="FF37" s="27"/>
      <c r="FG37" s="27"/>
      <c r="FH37" s="27"/>
      <c r="FI37" s="27"/>
      <c r="FJ37" s="27"/>
      <c r="FK37" s="27"/>
      <c r="FL37" s="27"/>
      <c r="FM37" s="27"/>
      <c r="FN37" s="27"/>
      <c r="FO37" s="27"/>
      <c r="FP37" s="27"/>
      <c r="FQ37" s="27"/>
      <c r="FR37" s="27"/>
      <c r="FS37" s="27"/>
      <c r="FT37" s="27"/>
      <c r="FU37" s="27"/>
      <c r="FV37" s="27"/>
      <c r="FW37" s="27"/>
      <c r="FX37" s="27"/>
      <c r="FY37" s="27"/>
      <c r="FZ37" s="27"/>
      <c r="GA37" s="27"/>
      <c r="GB37" s="27"/>
      <c r="GC37" s="27"/>
      <c r="GD37" s="27"/>
      <c r="GE37" s="27"/>
    </row>
    <row r="38" spans="1:187" s="30" customFormat="1" ht="31.5" x14ac:dyDescent="0.25">
      <c r="A38" s="39" t="s">
        <v>1</v>
      </c>
      <c r="B38" s="36">
        <f t="shared" si="0"/>
        <v>1365800</v>
      </c>
      <c r="C38" s="36">
        <f t="shared" si="0"/>
        <v>1365800</v>
      </c>
      <c r="D38" s="36">
        <f t="shared" si="0"/>
        <v>0</v>
      </c>
      <c r="E38" s="36">
        <v>0</v>
      </c>
      <c r="F38" s="36">
        <v>0</v>
      </c>
      <c r="G38" s="36">
        <f t="shared" si="15"/>
        <v>0</v>
      </c>
      <c r="H38" s="36"/>
      <c r="I38" s="36"/>
      <c r="J38" s="36">
        <f t="shared" si="16"/>
        <v>0</v>
      </c>
      <c r="K38" s="36">
        <v>0</v>
      </c>
      <c r="L38" s="36">
        <v>0</v>
      </c>
      <c r="M38" s="36">
        <f t="shared" si="17"/>
        <v>0</v>
      </c>
      <c r="N38" s="36"/>
      <c r="O38" s="36"/>
      <c r="P38" s="36">
        <f t="shared" si="18"/>
        <v>0</v>
      </c>
      <c r="Q38" s="36"/>
      <c r="R38" s="36"/>
      <c r="S38" s="36">
        <f t="shared" si="19"/>
        <v>0</v>
      </c>
      <c r="T38" s="36"/>
      <c r="U38" s="36"/>
      <c r="V38" s="36">
        <f t="shared" si="20"/>
        <v>0</v>
      </c>
      <c r="W38" s="36"/>
      <c r="X38" s="36">
        <f>299953</f>
        <v>299953</v>
      </c>
      <c r="Y38" s="36">
        <f t="shared" si="21"/>
        <v>299953</v>
      </c>
      <c r="Z38" s="36">
        <v>1365800</v>
      </c>
      <c r="AA38" s="36">
        <f>1365800-299953</f>
        <v>1065847</v>
      </c>
      <c r="AB38" s="36">
        <f t="shared" si="22"/>
        <v>-299953</v>
      </c>
    </row>
    <row r="39" spans="1:187" s="30" customFormat="1" ht="31.5" x14ac:dyDescent="0.25">
      <c r="A39" s="39" t="s">
        <v>45</v>
      </c>
      <c r="B39" s="36">
        <f t="shared" si="0"/>
        <v>100000</v>
      </c>
      <c r="C39" s="36">
        <f t="shared" si="0"/>
        <v>100000</v>
      </c>
      <c r="D39" s="36">
        <f t="shared" si="0"/>
        <v>0</v>
      </c>
      <c r="E39" s="36">
        <v>0</v>
      </c>
      <c r="F39" s="36">
        <v>0</v>
      </c>
      <c r="G39" s="36">
        <f t="shared" si="15"/>
        <v>0</v>
      </c>
      <c r="H39" s="36"/>
      <c r="I39" s="36"/>
      <c r="J39" s="36">
        <f t="shared" si="16"/>
        <v>0</v>
      </c>
      <c r="K39" s="36">
        <v>0</v>
      </c>
      <c r="L39" s="36">
        <v>0</v>
      </c>
      <c r="M39" s="36">
        <f t="shared" si="17"/>
        <v>0</v>
      </c>
      <c r="N39" s="36"/>
      <c r="O39" s="36"/>
      <c r="P39" s="36">
        <f t="shared" si="18"/>
        <v>0</v>
      </c>
      <c r="Q39" s="36"/>
      <c r="R39" s="36"/>
      <c r="S39" s="36">
        <f t="shared" si="19"/>
        <v>0</v>
      </c>
      <c r="T39" s="36"/>
      <c r="U39" s="36"/>
      <c r="V39" s="36">
        <f t="shared" si="20"/>
        <v>0</v>
      </c>
      <c r="W39" s="36"/>
      <c r="X39" s="36"/>
      <c r="Y39" s="36">
        <f t="shared" si="21"/>
        <v>0</v>
      </c>
      <c r="Z39" s="36">
        <v>100000</v>
      </c>
      <c r="AA39" s="36">
        <v>100000</v>
      </c>
      <c r="AB39" s="36">
        <f t="shared" si="22"/>
        <v>0</v>
      </c>
    </row>
    <row r="40" spans="1:187" s="30" customFormat="1" ht="47.25" x14ac:dyDescent="0.25">
      <c r="A40" s="39" t="s">
        <v>46</v>
      </c>
      <c r="B40" s="36">
        <f t="shared" si="0"/>
        <v>962096</v>
      </c>
      <c r="C40" s="36">
        <f t="shared" si="0"/>
        <v>962096</v>
      </c>
      <c r="D40" s="36">
        <f t="shared" si="0"/>
        <v>0</v>
      </c>
      <c r="E40" s="36">
        <f>15233-15233</f>
        <v>0</v>
      </c>
      <c r="F40" s="36">
        <f>15233-15233</f>
        <v>0</v>
      </c>
      <c r="G40" s="36">
        <f t="shared" si="15"/>
        <v>0</v>
      </c>
      <c r="H40" s="36"/>
      <c r="I40" s="36"/>
      <c r="J40" s="36">
        <f t="shared" si="16"/>
        <v>0</v>
      </c>
      <c r="K40" s="36"/>
      <c r="L40" s="36"/>
      <c r="M40" s="36">
        <f t="shared" si="17"/>
        <v>0</v>
      </c>
      <c r="N40" s="36"/>
      <c r="O40" s="36"/>
      <c r="P40" s="36">
        <f t="shared" si="18"/>
        <v>0</v>
      </c>
      <c r="Q40" s="36">
        <v>297275</v>
      </c>
      <c r="R40" s="36">
        <v>297275</v>
      </c>
      <c r="S40" s="36">
        <f t="shared" si="19"/>
        <v>0</v>
      </c>
      <c r="T40" s="36">
        <f>15233+2534+2</f>
        <v>17769</v>
      </c>
      <c r="U40" s="36">
        <f>15233+2534+2</f>
        <v>17769</v>
      </c>
      <c r="V40" s="36">
        <f t="shared" si="20"/>
        <v>0</v>
      </c>
      <c r="W40" s="36"/>
      <c r="X40" s="36"/>
      <c r="Y40" s="36">
        <f t="shared" si="21"/>
        <v>0</v>
      </c>
      <c r="Z40" s="36">
        <v>647052</v>
      </c>
      <c r="AA40" s="36">
        <v>647052</v>
      </c>
      <c r="AB40" s="36">
        <f t="shared" si="22"/>
        <v>0</v>
      </c>
    </row>
    <row r="41" spans="1:187" s="30" customFormat="1" ht="31.5" x14ac:dyDescent="0.25">
      <c r="A41" s="39" t="s">
        <v>47</v>
      </c>
      <c r="B41" s="36">
        <f t="shared" si="0"/>
        <v>139296</v>
      </c>
      <c r="C41" s="36">
        <f t="shared" si="0"/>
        <v>139296</v>
      </c>
      <c r="D41" s="36">
        <f t="shared" si="0"/>
        <v>0</v>
      </c>
      <c r="E41" s="36">
        <v>0</v>
      </c>
      <c r="F41" s="36">
        <v>0</v>
      </c>
      <c r="G41" s="36">
        <f t="shared" si="15"/>
        <v>0</v>
      </c>
      <c r="H41" s="36"/>
      <c r="I41" s="36"/>
      <c r="J41" s="36">
        <f t="shared" si="16"/>
        <v>0</v>
      </c>
      <c r="K41" s="36">
        <v>0</v>
      </c>
      <c r="L41" s="36">
        <v>0</v>
      </c>
      <c r="M41" s="36">
        <f t="shared" si="17"/>
        <v>0</v>
      </c>
      <c r="N41" s="36"/>
      <c r="O41" s="36"/>
      <c r="P41" s="36">
        <f t="shared" si="18"/>
        <v>0</v>
      </c>
      <c r="Q41" s="36">
        <v>139296</v>
      </c>
      <c r="R41" s="36">
        <v>139296</v>
      </c>
      <c r="S41" s="36">
        <f t="shared" si="19"/>
        <v>0</v>
      </c>
      <c r="T41" s="36"/>
      <c r="U41" s="36"/>
      <c r="V41" s="36">
        <f t="shared" si="20"/>
        <v>0</v>
      </c>
      <c r="W41" s="36"/>
      <c r="X41" s="36"/>
      <c r="Y41" s="36">
        <f t="shared" si="21"/>
        <v>0</v>
      </c>
      <c r="Z41" s="36"/>
      <c r="AA41" s="36"/>
      <c r="AB41" s="36">
        <f t="shared" si="22"/>
        <v>0</v>
      </c>
    </row>
    <row r="42" spans="1:187" s="30" customFormat="1" x14ac:dyDescent="0.25">
      <c r="A42" s="28" t="s">
        <v>48</v>
      </c>
      <c r="B42" s="29">
        <f t="shared" si="0"/>
        <v>605422</v>
      </c>
      <c r="C42" s="29">
        <f t="shared" si="0"/>
        <v>605422</v>
      </c>
      <c r="D42" s="29">
        <f t="shared" si="0"/>
        <v>0</v>
      </c>
      <c r="E42" s="29">
        <f t="shared" ref="E42:AA42" si="43">SUM(E43)</f>
        <v>0</v>
      </c>
      <c r="F42" s="29">
        <f t="shared" si="43"/>
        <v>0</v>
      </c>
      <c r="G42" s="29">
        <f t="shared" si="15"/>
        <v>0</v>
      </c>
      <c r="H42" s="29">
        <f t="shared" si="43"/>
        <v>0</v>
      </c>
      <c r="I42" s="29">
        <f t="shared" si="43"/>
        <v>0</v>
      </c>
      <c r="J42" s="29">
        <f t="shared" si="16"/>
        <v>0</v>
      </c>
      <c r="K42" s="29">
        <f t="shared" si="43"/>
        <v>0</v>
      </c>
      <c r="L42" s="29">
        <f t="shared" si="43"/>
        <v>0</v>
      </c>
      <c r="M42" s="29">
        <f t="shared" si="17"/>
        <v>0</v>
      </c>
      <c r="N42" s="29">
        <f t="shared" si="43"/>
        <v>0</v>
      </c>
      <c r="O42" s="29">
        <f t="shared" si="43"/>
        <v>0</v>
      </c>
      <c r="P42" s="29">
        <f t="shared" si="18"/>
        <v>0</v>
      </c>
      <c r="Q42" s="29">
        <f t="shared" si="43"/>
        <v>426323</v>
      </c>
      <c r="R42" s="29">
        <f t="shared" si="43"/>
        <v>426323</v>
      </c>
      <c r="S42" s="29">
        <f t="shared" si="19"/>
        <v>0</v>
      </c>
      <c r="T42" s="29">
        <f t="shared" si="43"/>
        <v>0</v>
      </c>
      <c r="U42" s="29">
        <f t="shared" si="43"/>
        <v>0</v>
      </c>
      <c r="V42" s="29">
        <f t="shared" si="20"/>
        <v>0</v>
      </c>
      <c r="W42" s="29">
        <f t="shared" si="43"/>
        <v>0</v>
      </c>
      <c r="X42" s="29">
        <f t="shared" si="43"/>
        <v>0</v>
      </c>
      <c r="Y42" s="29">
        <f t="shared" si="21"/>
        <v>0</v>
      </c>
      <c r="Z42" s="29">
        <f t="shared" si="43"/>
        <v>179099</v>
      </c>
      <c r="AA42" s="29">
        <f t="shared" si="43"/>
        <v>179099</v>
      </c>
      <c r="AB42" s="29">
        <f t="shared" si="22"/>
        <v>0</v>
      </c>
      <c r="AC42" s="27"/>
      <c r="AD42" s="27"/>
      <c r="AE42" s="27"/>
      <c r="AF42" s="27"/>
      <c r="AG42" s="27"/>
      <c r="AH42" s="27"/>
      <c r="AI42" s="27"/>
      <c r="AJ42" s="27"/>
      <c r="AK42" s="27"/>
      <c r="AL42" s="27"/>
      <c r="AM42" s="27"/>
      <c r="AN42" s="27"/>
      <c r="AO42" s="27"/>
      <c r="AP42" s="27"/>
      <c r="AQ42" s="27"/>
      <c r="AR42" s="27"/>
      <c r="AS42" s="27"/>
      <c r="AT42" s="27"/>
      <c r="AU42" s="27"/>
      <c r="AV42" s="27"/>
      <c r="AW42" s="27"/>
      <c r="AX42" s="27"/>
      <c r="AY42" s="27"/>
      <c r="AZ42" s="27"/>
      <c r="BA42" s="27"/>
      <c r="BB42" s="27"/>
      <c r="BC42" s="27"/>
      <c r="BD42" s="27"/>
      <c r="BE42" s="27"/>
      <c r="BF42" s="27"/>
      <c r="BG42" s="27"/>
      <c r="BH42" s="27"/>
      <c r="BI42" s="27"/>
      <c r="BJ42" s="27"/>
      <c r="BK42" s="27"/>
      <c r="BL42" s="27"/>
      <c r="BM42" s="27"/>
      <c r="BN42" s="27"/>
      <c r="BO42" s="27"/>
      <c r="BP42" s="27"/>
      <c r="BQ42" s="27"/>
      <c r="BR42" s="27"/>
      <c r="BS42" s="27"/>
      <c r="BT42" s="27"/>
      <c r="BU42" s="27"/>
      <c r="BV42" s="27"/>
      <c r="BW42" s="27"/>
      <c r="BX42" s="27"/>
      <c r="BY42" s="27"/>
      <c r="BZ42" s="27"/>
      <c r="CA42" s="27"/>
      <c r="CB42" s="27"/>
      <c r="CC42" s="27"/>
      <c r="CD42" s="27"/>
      <c r="CE42" s="27"/>
      <c r="CF42" s="27"/>
      <c r="CG42" s="27"/>
      <c r="CH42" s="27"/>
      <c r="CI42" s="27"/>
      <c r="CJ42" s="27"/>
      <c r="CK42" s="27"/>
      <c r="CL42" s="27"/>
      <c r="CM42" s="27"/>
      <c r="CN42" s="27"/>
      <c r="CO42" s="27"/>
      <c r="CP42" s="27"/>
      <c r="CQ42" s="27"/>
      <c r="CR42" s="27"/>
      <c r="CS42" s="27"/>
      <c r="CT42" s="27"/>
      <c r="CU42" s="27"/>
      <c r="CV42" s="27"/>
      <c r="CW42" s="27"/>
      <c r="CX42" s="27"/>
      <c r="CY42" s="27"/>
      <c r="CZ42" s="27"/>
      <c r="DA42" s="27"/>
      <c r="DB42" s="27"/>
      <c r="DC42" s="27"/>
      <c r="DD42" s="27"/>
      <c r="DE42" s="27"/>
      <c r="DF42" s="27"/>
      <c r="DG42" s="27"/>
      <c r="DH42" s="27"/>
      <c r="DI42" s="27"/>
      <c r="DJ42" s="27"/>
      <c r="DK42" s="27"/>
      <c r="DL42" s="27"/>
      <c r="DM42" s="27"/>
      <c r="DN42" s="27"/>
      <c r="DO42" s="27"/>
      <c r="DP42" s="27"/>
      <c r="DQ42" s="27"/>
      <c r="DR42" s="27"/>
      <c r="DS42" s="27"/>
      <c r="DT42" s="27"/>
      <c r="DU42" s="27"/>
      <c r="DV42" s="27"/>
      <c r="DW42" s="27"/>
      <c r="DX42" s="27"/>
      <c r="DY42" s="27"/>
      <c r="DZ42" s="27"/>
      <c r="EA42" s="27"/>
      <c r="EB42" s="27"/>
      <c r="EC42" s="27"/>
      <c r="ED42" s="27"/>
      <c r="EE42" s="27"/>
      <c r="EF42" s="27"/>
      <c r="EG42" s="27"/>
      <c r="EH42" s="27"/>
      <c r="EI42" s="27"/>
      <c r="EJ42" s="27"/>
      <c r="EK42" s="27"/>
      <c r="EL42" s="27"/>
      <c r="EM42" s="27"/>
      <c r="EN42" s="27"/>
      <c r="EO42" s="27"/>
      <c r="EP42" s="27"/>
      <c r="EQ42" s="27"/>
      <c r="ER42" s="27"/>
      <c r="ES42" s="27"/>
      <c r="ET42" s="27"/>
      <c r="EU42" s="27"/>
      <c r="EV42" s="27"/>
      <c r="EW42" s="27"/>
      <c r="EX42" s="27"/>
      <c r="EY42" s="27"/>
      <c r="EZ42" s="27"/>
      <c r="FA42" s="27"/>
      <c r="FB42" s="27"/>
      <c r="FC42" s="27"/>
      <c r="FD42" s="27"/>
      <c r="FE42" s="27"/>
      <c r="FF42" s="27"/>
      <c r="FG42" s="27"/>
      <c r="FH42" s="27"/>
      <c r="FI42" s="27"/>
      <c r="FJ42" s="27"/>
      <c r="FK42" s="27"/>
      <c r="FL42" s="27"/>
      <c r="FM42" s="27"/>
      <c r="FN42" s="27"/>
      <c r="FO42" s="27"/>
      <c r="FP42" s="27"/>
      <c r="FQ42" s="27"/>
      <c r="FR42" s="27"/>
      <c r="FS42" s="27"/>
      <c r="FT42" s="27"/>
      <c r="FU42" s="27"/>
      <c r="FV42" s="27"/>
      <c r="FW42" s="27"/>
      <c r="FX42" s="27"/>
      <c r="FY42" s="27"/>
      <c r="FZ42" s="27"/>
      <c r="GA42" s="27"/>
      <c r="GB42" s="27"/>
      <c r="GC42" s="27"/>
      <c r="GD42" s="27"/>
      <c r="GE42" s="27"/>
    </row>
    <row r="43" spans="1:187" s="27" customFormat="1" x14ac:dyDescent="0.25">
      <c r="A43" s="28" t="s">
        <v>20</v>
      </c>
      <c r="B43" s="29">
        <f t="shared" si="0"/>
        <v>605422</v>
      </c>
      <c r="C43" s="29">
        <f t="shared" si="0"/>
        <v>605422</v>
      </c>
      <c r="D43" s="29">
        <f t="shared" si="0"/>
        <v>0</v>
      </c>
      <c r="E43" s="29">
        <f t="shared" ref="E43" si="44">SUM(E44:E46)</f>
        <v>0</v>
      </c>
      <c r="F43" s="29">
        <f t="shared" ref="F43:AA43" si="45">SUM(F44:F46)</f>
        <v>0</v>
      </c>
      <c r="G43" s="29">
        <f t="shared" si="15"/>
        <v>0</v>
      </c>
      <c r="H43" s="29">
        <f t="shared" ref="H43" si="46">SUM(H44:H46)</f>
        <v>0</v>
      </c>
      <c r="I43" s="29">
        <f t="shared" si="45"/>
        <v>0</v>
      </c>
      <c r="J43" s="29">
        <f t="shared" si="16"/>
        <v>0</v>
      </c>
      <c r="K43" s="29">
        <f t="shared" ref="K43" si="47">SUM(K44:K46)</f>
        <v>0</v>
      </c>
      <c r="L43" s="29">
        <f t="shared" si="45"/>
        <v>0</v>
      </c>
      <c r="M43" s="29">
        <f t="shared" si="17"/>
        <v>0</v>
      </c>
      <c r="N43" s="29">
        <f t="shared" ref="N43" si="48">SUM(N44:N46)</f>
        <v>0</v>
      </c>
      <c r="O43" s="29">
        <f t="shared" si="45"/>
        <v>0</v>
      </c>
      <c r="P43" s="29">
        <f t="shared" si="18"/>
        <v>0</v>
      </c>
      <c r="Q43" s="29">
        <f t="shared" ref="Q43" si="49">SUM(Q44:Q46)</f>
        <v>426323</v>
      </c>
      <c r="R43" s="29">
        <f t="shared" si="45"/>
        <v>426323</v>
      </c>
      <c r="S43" s="29">
        <f t="shared" si="19"/>
        <v>0</v>
      </c>
      <c r="T43" s="29">
        <f t="shared" ref="T43" si="50">SUM(T44:T46)</f>
        <v>0</v>
      </c>
      <c r="U43" s="29">
        <f t="shared" si="45"/>
        <v>0</v>
      </c>
      <c r="V43" s="29">
        <f t="shared" si="20"/>
        <v>0</v>
      </c>
      <c r="W43" s="29">
        <f t="shared" si="45"/>
        <v>0</v>
      </c>
      <c r="X43" s="29">
        <f t="shared" si="45"/>
        <v>0</v>
      </c>
      <c r="Y43" s="29">
        <f t="shared" si="21"/>
        <v>0</v>
      </c>
      <c r="Z43" s="29">
        <f t="shared" ref="Z43" si="51">SUM(Z44:Z46)</f>
        <v>179099</v>
      </c>
      <c r="AA43" s="29">
        <f t="shared" si="45"/>
        <v>179099</v>
      </c>
      <c r="AB43" s="29">
        <f t="shared" si="22"/>
        <v>0</v>
      </c>
    </row>
    <row r="44" spans="1:187" s="30" customFormat="1" x14ac:dyDescent="0.25">
      <c r="A44" s="35" t="s">
        <v>49</v>
      </c>
      <c r="B44" s="36">
        <f t="shared" si="0"/>
        <v>350000</v>
      </c>
      <c r="C44" s="36">
        <f t="shared" si="0"/>
        <v>350000</v>
      </c>
      <c r="D44" s="36">
        <f t="shared" si="0"/>
        <v>0</v>
      </c>
      <c r="E44" s="36">
        <v>0</v>
      </c>
      <c r="F44" s="36">
        <v>0</v>
      </c>
      <c r="G44" s="36">
        <f t="shared" si="15"/>
        <v>0</v>
      </c>
      <c r="H44" s="36"/>
      <c r="I44" s="36"/>
      <c r="J44" s="36">
        <f t="shared" si="16"/>
        <v>0</v>
      </c>
      <c r="K44" s="36"/>
      <c r="L44" s="36"/>
      <c r="M44" s="36">
        <f t="shared" si="17"/>
        <v>0</v>
      </c>
      <c r="N44" s="36"/>
      <c r="O44" s="36"/>
      <c r="P44" s="36">
        <f t="shared" si="18"/>
        <v>0</v>
      </c>
      <c r="Q44" s="36">
        <f>170901</f>
        <v>170901</v>
      </c>
      <c r="R44" s="36">
        <f>170901</f>
        <v>170901</v>
      </c>
      <c r="S44" s="36">
        <f t="shared" si="19"/>
        <v>0</v>
      </c>
      <c r="T44" s="36"/>
      <c r="U44" s="36"/>
      <c r="V44" s="36">
        <f t="shared" si="20"/>
        <v>0</v>
      </c>
      <c r="W44" s="36"/>
      <c r="X44" s="36"/>
      <c r="Y44" s="36">
        <f t="shared" si="21"/>
        <v>0</v>
      </c>
      <c r="Z44" s="36">
        <v>179099</v>
      </c>
      <c r="AA44" s="36">
        <v>179099</v>
      </c>
      <c r="AB44" s="36">
        <f t="shared" si="22"/>
        <v>0</v>
      </c>
    </row>
    <row r="45" spans="1:187" s="30" customFormat="1" ht="31.5" x14ac:dyDescent="0.25">
      <c r="A45" s="35" t="s">
        <v>50</v>
      </c>
      <c r="B45" s="36">
        <f t="shared" si="0"/>
        <v>133000</v>
      </c>
      <c r="C45" s="36">
        <f t="shared" si="0"/>
        <v>133000</v>
      </c>
      <c r="D45" s="36">
        <f t="shared" si="0"/>
        <v>0</v>
      </c>
      <c r="E45" s="36"/>
      <c r="F45" s="36"/>
      <c r="G45" s="36">
        <f t="shared" si="15"/>
        <v>0</v>
      </c>
      <c r="H45" s="36"/>
      <c r="I45" s="36"/>
      <c r="J45" s="36">
        <f t="shared" si="16"/>
        <v>0</v>
      </c>
      <c r="K45" s="36"/>
      <c r="L45" s="36"/>
      <c r="M45" s="36">
        <f t="shared" si="17"/>
        <v>0</v>
      </c>
      <c r="N45" s="36"/>
      <c r="O45" s="36"/>
      <c r="P45" s="36">
        <f t="shared" si="18"/>
        <v>0</v>
      </c>
      <c r="Q45" s="36">
        <v>133000</v>
      </c>
      <c r="R45" s="36">
        <v>133000</v>
      </c>
      <c r="S45" s="36">
        <f t="shared" si="19"/>
        <v>0</v>
      </c>
      <c r="T45" s="36"/>
      <c r="U45" s="36"/>
      <c r="V45" s="36">
        <f t="shared" si="20"/>
        <v>0</v>
      </c>
      <c r="W45" s="36"/>
      <c r="X45" s="36"/>
      <c r="Y45" s="36">
        <f t="shared" si="21"/>
        <v>0</v>
      </c>
      <c r="Z45" s="36"/>
      <c r="AA45" s="36"/>
      <c r="AB45" s="36">
        <f t="shared" si="22"/>
        <v>0</v>
      </c>
    </row>
    <row r="46" spans="1:187" s="30" customFormat="1" ht="31.5" x14ac:dyDescent="0.25">
      <c r="A46" s="35" t="s">
        <v>51</v>
      </c>
      <c r="B46" s="36">
        <f t="shared" si="0"/>
        <v>122422</v>
      </c>
      <c r="C46" s="36">
        <f t="shared" si="0"/>
        <v>122422</v>
      </c>
      <c r="D46" s="36">
        <f t="shared" si="0"/>
        <v>0</v>
      </c>
      <c r="E46" s="36">
        <v>0</v>
      </c>
      <c r="F46" s="36">
        <v>0</v>
      </c>
      <c r="G46" s="36">
        <f t="shared" si="15"/>
        <v>0</v>
      </c>
      <c r="H46" s="36"/>
      <c r="I46" s="36"/>
      <c r="J46" s="36">
        <f t="shared" si="16"/>
        <v>0</v>
      </c>
      <c r="K46" s="36"/>
      <c r="L46" s="36"/>
      <c r="M46" s="36">
        <f t="shared" si="17"/>
        <v>0</v>
      </c>
      <c r="N46" s="36"/>
      <c r="O46" s="36"/>
      <c r="P46" s="36">
        <f t="shared" si="18"/>
        <v>0</v>
      </c>
      <c r="Q46" s="36">
        <v>122422</v>
      </c>
      <c r="R46" s="36">
        <v>122422</v>
      </c>
      <c r="S46" s="36">
        <f t="shared" si="19"/>
        <v>0</v>
      </c>
      <c r="T46" s="36"/>
      <c r="U46" s="36"/>
      <c r="V46" s="36">
        <f t="shared" si="20"/>
        <v>0</v>
      </c>
      <c r="W46" s="36"/>
      <c r="X46" s="36"/>
      <c r="Y46" s="36">
        <f t="shared" si="21"/>
        <v>0</v>
      </c>
      <c r="Z46" s="36"/>
      <c r="AA46" s="36"/>
      <c r="AB46" s="36">
        <f t="shared" si="22"/>
        <v>0</v>
      </c>
    </row>
    <row r="47" spans="1:187" s="30" customFormat="1" ht="31.5" x14ac:dyDescent="0.25">
      <c r="A47" s="28" t="s">
        <v>52</v>
      </c>
      <c r="B47" s="29">
        <f t="shared" si="0"/>
        <v>1248000</v>
      </c>
      <c r="C47" s="29">
        <f t="shared" si="0"/>
        <v>1260886</v>
      </c>
      <c r="D47" s="29">
        <f t="shared" si="0"/>
        <v>12886</v>
      </c>
      <c r="E47" s="29">
        <f t="shared" ref="E47:AA47" si="52">SUM(E48)</f>
        <v>0</v>
      </c>
      <c r="F47" s="29">
        <f t="shared" si="52"/>
        <v>0</v>
      </c>
      <c r="G47" s="29">
        <f t="shared" si="15"/>
        <v>0</v>
      </c>
      <c r="H47" s="29">
        <f t="shared" si="52"/>
        <v>0</v>
      </c>
      <c r="I47" s="29">
        <f t="shared" si="52"/>
        <v>0</v>
      </c>
      <c r="J47" s="29">
        <f t="shared" si="16"/>
        <v>0</v>
      </c>
      <c r="K47" s="29">
        <f t="shared" si="52"/>
        <v>2939</v>
      </c>
      <c r="L47" s="29">
        <f t="shared" si="52"/>
        <v>15825</v>
      </c>
      <c r="M47" s="29">
        <f t="shared" si="17"/>
        <v>12886</v>
      </c>
      <c r="N47" s="29">
        <f t="shared" si="52"/>
        <v>1063405</v>
      </c>
      <c r="O47" s="29">
        <f t="shared" si="52"/>
        <v>1063405</v>
      </c>
      <c r="P47" s="29">
        <f t="shared" si="18"/>
        <v>0</v>
      </c>
      <c r="Q47" s="29">
        <f t="shared" si="52"/>
        <v>181656</v>
      </c>
      <c r="R47" s="29">
        <f t="shared" si="52"/>
        <v>181656</v>
      </c>
      <c r="S47" s="29">
        <f t="shared" si="19"/>
        <v>0</v>
      </c>
      <c r="T47" s="29">
        <f t="shared" si="52"/>
        <v>0</v>
      </c>
      <c r="U47" s="29">
        <f t="shared" si="52"/>
        <v>0</v>
      </c>
      <c r="V47" s="29">
        <f t="shared" si="20"/>
        <v>0</v>
      </c>
      <c r="W47" s="29">
        <f t="shared" si="52"/>
        <v>0</v>
      </c>
      <c r="X47" s="29">
        <f t="shared" si="52"/>
        <v>0</v>
      </c>
      <c r="Y47" s="29">
        <f t="shared" si="21"/>
        <v>0</v>
      </c>
      <c r="Z47" s="29">
        <f t="shared" si="52"/>
        <v>0</v>
      </c>
      <c r="AA47" s="29">
        <f t="shared" si="52"/>
        <v>0</v>
      </c>
      <c r="AB47" s="29">
        <f t="shared" si="22"/>
        <v>0</v>
      </c>
    </row>
    <row r="48" spans="1:187" s="30" customFormat="1" x14ac:dyDescent="0.25">
      <c r="A48" s="28" t="s">
        <v>20</v>
      </c>
      <c r="B48" s="29">
        <f t="shared" si="0"/>
        <v>1248000</v>
      </c>
      <c r="C48" s="29">
        <f t="shared" si="0"/>
        <v>1260886</v>
      </c>
      <c r="D48" s="29">
        <f t="shared" si="0"/>
        <v>12886</v>
      </c>
      <c r="E48" s="29">
        <f t="shared" ref="E48:F48" si="53">SUM(E49:E54)</f>
        <v>0</v>
      </c>
      <c r="F48" s="29">
        <f t="shared" si="53"/>
        <v>0</v>
      </c>
      <c r="G48" s="29">
        <f t="shared" si="15"/>
        <v>0</v>
      </c>
      <c r="H48" s="29">
        <f t="shared" ref="H48:I48" si="54">SUM(H49:H54)</f>
        <v>0</v>
      </c>
      <c r="I48" s="29">
        <f t="shared" si="54"/>
        <v>0</v>
      </c>
      <c r="J48" s="29">
        <f t="shared" si="16"/>
        <v>0</v>
      </c>
      <c r="K48" s="29">
        <f t="shared" ref="K48:L48" si="55">SUM(K49:K54)</f>
        <v>2939</v>
      </c>
      <c r="L48" s="29">
        <f t="shared" si="55"/>
        <v>15825</v>
      </c>
      <c r="M48" s="29">
        <f t="shared" si="17"/>
        <v>12886</v>
      </c>
      <c r="N48" s="29">
        <f t="shared" ref="N48:O48" si="56">SUM(N49:N54)</f>
        <v>1063405</v>
      </c>
      <c r="O48" s="29">
        <f t="shared" si="56"/>
        <v>1063405</v>
      </c>
      <c r="P48" s="29">
        <f t="shared" si="18"/>
        <v>0</v>
      </c>
      <c r="Q48" s="29">
        <f t="shared" ref="Q48:R48" si="57">SUM(Q49:Q54)</f>
        <v>181656</v>
      </c>
      <c r="R48" s="29">
        <f t="shared" si="57"/>
        <v>181656</v>
      </c>
      <c r="S48" s="29">
        <f t="shared" si="19"/>
        <v>0</v>
      </c>
      <c r="T48" s="29">
        <f t="shared" ref="T48:U48" si="58">SUM(T49:T54)</f>
        <v>0</v>
      </c>
      <c r="U48" s="29">
        <f t="shared" si="58"/>
        <v>0</v>
      </c>
      <c r="V48" s="29">
        <f t="shared" si="20"/>
        <v>0</v>
      </c>
      <c r="W48" s="29">
        <f t="shared" ref="W48:X48" si="59">SUM(W49:W54)</f>
        <v>0</v>
      </c>
      <c r="X48" s="29">
        <f t="shared" si="59"/>
        <v>0</v>
      </c>
      <c r="Y48" s="29">
        <f t="shared" si="21"/>
        <v>0</v>
      </c>
      <c r="Z48" s="29">
        <f t="shared" ref="Z48:AA48" si="60">SUM(Z49:Z54)</f>
        <v>0</v>
      </c>
      <c r="AA48" s="29">
        <f t="shared" si="60"/>
        <v>0</v>
      </c>
      <c r="AB48" s="29">
        <f t="shared" si="22"/>
        <v>0</v>
      </c>
    </row>
    <row r="49" spans="1:187" s="27" customFormat="1" ht="110.25" x14ac:dyDescent="0.25">
      <c r="A49" s="38" t="s">
        <v>53</v>
      </c>
      <c r="B49" s="40">
        <f t="shared" si="0"/>
        <v>399465</v>
      </c>
      <c r="C49" s="40">
        <f t="shared" si="0"/>
        <v>399465</v>
      </c>
      <c r="D49" s="40">
        <f t="shared" si="0"/>
        <v>0</v>
      </c>
      <c r="E49" s="40">
        <v>0</v>
      </c>
      <c r="F49" s="40">
        <v>0</v>
      </c>
      <c r="G49" s="40">
        <f t="shared" si="15"/>
        <v>0</v>
      </c>
      <c r="H49" s="40"/>
      <c r="I49" s="40"/>
      <c r="J49" s="40">
        <f t="shared" si="16"/>
        <v>0</v>
      </c>
      <c r="K49" s="40">
        <v>0</v>
      </c>
      <c r="L49" s="40">
        <v>0</v>
      </c>
      <c r="M49" s="40">
        <f t="shared" si="17"/>
        <v>0</v>
      </c>
      <c r="N49" s="40">
        <v>399465</v>
      </c>
      <c r="O49" s="40">
        <v>399465</v>
      </c>
      <c r="P49" s="40">
        <f t="shared" si="18"/>
        <v>0</v>
      </c>
      <c r="Q49" s="40"/>
      <c r="R49" s="40"/>
      <c r="S49" s="40">
        <f t="shared" si="19"/>
        <v>0</v>
      </c>
      <c r="T49" s="40"/>
      <c r="U49" s="40"/>
      <c r="V49" s="40">
        <f t="shared" si="20"/>
        <v>0</v>
      </c>
      <c r="W49" s="40"/>
      <c r="X49" s="40"/>
      <c r="Y49" s="40">
        <f t="shared" si="21"/>
        <v>0</v>
      </c>
      <c r="Z49" s="40"/>
      <c r="AA49" s="40"/>
      <c r="AB49" s="40">
        <f t="shared" si="22"/>
        <v>0</v>
      </c>
      <c r="AC49" s="30"/>
      <c r="AD49" s="30"/>
      <c r="AE49" s="30"/>
      <c r="AF49" s="30"/>
      <c r="AG49" s="30"/>
      <c r="AH49" s="30"/>
      <c r="AI49" s="30"/>
      <c r="AJ49" s="30"/>
      <c r="AK49" s="30"/>
      <c r="AL49" s="30"/>
      <c r="AM49" s="30"/>
      <c r="AN49" s="30"/>
      <c r="AO49" s="30"/>
      <c r="AP49" s="30"/>
      <c r="AQ49" s="30"/>
      <c r="AR49" s="30"/>
      <c r="AS49" s="30"/>
      <c r="AT49" s="30"/>
      <c r="AU49" s="30"/>
      <c r="AV49" s="30"/>
      <c r="AW49" s="30"/>
      <c r="AX49" s="30"/>
      <c r="AY49" s="30"/>
      <c r="AZ49" s="30"/>
      <c r="BA49" s="30"/>
      <c r="BB49" s="30"/>
      <c r="BC49" s="30"/>
      <c r="BD49" s="30"/>
      <c r="BE49" s="30"/>
      <c r="BF49" s="30"/>
      <c r="BG49" s="30"/>
      <c r="BH49" s="30"/>
      <c r="BI49" s="30"/>
      <c r="BJ49" s="30"/>
      <c r="BK49" s="30"/>
      <c r="BL49" s="30"/>
      <c r="BM49" s="30"/>
      <c r="BN49" s="30"/>
      <c r="BO49" s="30"/>
      <c r="BP49" s="30"/>
      <c r="BQ49" s="30"/>
      <c r="BR49" s="30"/>
      <c r="BS49" s="30"/>
      <c r="BT49" s="30"/>
      <c r="BU49" s="30"/>
      <c r="BV49" s="30"/>
      <c r="BW49" s="30"/>
      <c r="BX49" s="30"/>
      <c r="BY49" s="30"/>
      <c r="BZ49" s="30"/>
      <c r="CA49" s="30"/>
      <c r="CB49" s="30"/>
      <c r="CC49" s="30"/>
      <c r="CD49" s="30"/>
      <c r="CE49" s="30"/>
      <c r="CF49" s="30"/>
      <c r="CG49" s="30"/>
      <c r="CH49" s="30"/>
      <c r="CI49" s="30"/>
      <c r="CJ49" s="30"/>
      <c r="CK49" s="30"/>
      <c r="CL49" s="30"/>
      <c r="CM49" s="30"/>
      <c r="CN49" s="30"/>
      <c r="CO49" s="30"/>
      <c r="CP49" s="30"/>
      <c r="CQ49" s="30"/>
      <c r="CR49" s="30"/>
      <c r="CS49" s="30"/>
      <c r="CT49" s="30"/>
      <c r="CU49" s="30"/>
      <c r="CV49" s="30"/>
      <c r="CW49" s="30"/>
      <c r="CX49" s="30"/>
      <c r="CY49" s="30"/>
      <c r="CZ49" s="30"/>
      <c r="DA49" s="30"/>
      <c r="DB49" s="30"/>
      <c r="DC49" s="30"/>
      <c r="DD49" s="30"/>
      <c r="DE49" s="30"/>
      <c r="DF49" s="30"/>
      <c r="DG49" s="30"/>
      <c r="DH49" s="30"/>
      <c r="DI49" s="30"/>
      <c r="DJ49" s="30"/>
      <c r="DK49" s="30"/>
      <c r="DL49" s="30"/>
      <c r="DM49" s="30"/>
      <c r="DN49" s="30"/>
      <c r="DO49" s="30"/>
      <c r="DP49" s="30"/>
      <c r="DQ49" s="30"/>
      <c r="DR49" s="30"/>
      <c r="DS49" s="30"/>
      <c r="DT49" s="30"/>
      <c r="DU49" s="30"/>
      <c r="DV49" s="30"/>
      <c r="DW49" s="30"/>
      <c r="DX49" s="30"/>
      <c r="DY49" s="30"/>
      <c r="DZ49" s="30"/>
      <c r="EA49" s="30"/>
      <c r="EB49" s="30"/>
      <c r="EC49" s="30"/>
      <c r="ED49" s="30"/>
      <c r="EE49" s="30"/>
      <c r="EF49" s="30"/>
      <c r="EG49" s="30"/>
      <c r="EH49" s="30"/>
      <c r="EI49" s="30"/>
      <c r="EJ49" s="30"/>
      <c r="EK49" s="30"/>
      <c r="EL49" s="30"/>
      <c r="EM49" s="30"/>
      <c r="EN49" s="30"/>
      <c r="EO49" s="30"/>
      <c r="EP49" s="30"/>
      <c r="EQ49" s="30"/>
      <c r="ER49" s="30"/>
      <c r="ES49" s="30"/>
      <c r="ET49" s="30"/>
      <c r="EU49" s="30"/>
      <c r="EV49" s="30"/>
      <c r="EW49" s="30"/>
      <c r="EX49" s="30"/>
      <c r="EY49" s="30"/>
      <c r="EZ49" s="30"/>
      <c r="FA49" s="30"/>
      <c r="FB49" s="30"/>
      <c r="FC49" s="30"/>
      <c r="FD49" s="30"/>
      <c r="FE49" s="30"/>
      <c r="FF49" s="30"/>
      <c r="FG49" s="30"/>
      <c r="FH49" s="30"/>
      <c r="FI49" s="30"/>
      <c r="FJ49" s="30"/>
      <c r="FK49" s="30"/>
      <c r="FL49" s="30"/>
      <c r="FM49" s="30"/>
      <c r="FN49" s="30"/>
      <c r="FO49" s="30"/>
      <c r="FP49" s="30"/>
      <c r="FQ49" s="30"/>
      <c r="FR49" s="30"/>
      <c r="FS49" s="30"/>
      <c r="FT49" s="30"/>
      <c r="FU49" s="30"/>
      <c r="FV49" s="30"/>
      <c r="FW49" s="30"/>
      <c r="FX49" s="30"/>
      <c r="FY49" s="30"/>
      <c r="FZ49" s="30"/>
      <c r="GA49" s="30"/>
      <c r="GB49" s="30"/>
      <c r="GC49" s="30"/>
      <c r="GD49" s="30"/>
      <c r="GE49" s="30"/>
    </row>
    <row r="50" spans="1:187" s="30" customFormat="1" ht="63" x14ac:dyDescent="0.25">
      <c r="A50" s="38" t="s">
        <v>54</v>
      </c>
      <c r="B50" s="33">
        <f t="shared" si="0"/>
        <v>106380</v>
      </c>
      <c r="C50" s="33">
        <f t="shared" si="0"/>
        <v>106380</v>
      </c>
      <c r="D50" s="33">
        <f t="shared" si="0"/>
        <v>0</v>
      </c>
      <c r="E50" s="33">
        <v>0</v>
      </c>
      <c r="F50" s="33">
        <v>0</v>
      </c>
      <c r="G50" s="33">
        <f t="shared" si="15"/>
        <v>0</v>
      </c>
      <c r="H50" s="33"/>
      <c r="I50" s="33"/>
      <c r="J50" s="33">
        <f t="shared" si="16"/>
        <v>0</v>
      </c>
      <c r="K50" s="33">
        <v>0</v>
      </c>
      <c r="L50" s="33">
        <v>0</v>
      </c>
      <c r="M50" s="33">
        <f t="shared" si="17"/>
        <v>0</v>
      </c>
      <c r="N50" s="33">
        <v>106380</v>
      </c>
      <c r="O50" s="33">
        <v>106380</v>
      </c>
      <c r="P50" s="33">
        <f t="shared" si="18"/>
        <v>0</v>
      </c>
      <c r="Q50" s="33"/>
      <c r="R50" s="33"/>
      <c r="S50" s="33">
        <f t="shared" si="19"/>
        <v>0</v>
      </c>
      <c r="T50" s="33"/>
      <c r="U50" s="33"/>
      <c r="V50" s="33">
        <f t="shared" si="20"/>
        <v>0</v>
      </c>
      <c r="W50" s="33"/>
      <c r="X50" s="33"/>
      <c r="Y50" s="33">
        <f t="shared" si="21"/>
        <v>0</v>
      </c>
      <c r="Z50" s="33"/>
      <c r="AA50" s="33"/>
      <c r="AB50" s="33">
        <f t="shared" si="22"/>
        <v>0</v>
      </c>
    </row>
    <row r="51" spans="1:187" s="30" customFormat="1" ht="41.25" customHeight="1" x14ac:dyDescent="0.25">
      <c r="A51" s="38" t="s">
        <v>55</v>
      </c>
      <c r="B51" s="33">
        <f t="shared" si="0"/>
        <v>2939</v>
      </c>
      <c r="C51" s="33">
        <f t="shared" si="0"/>
        <v>2939</v>
      </c>
      <c r="D51" s="33">
        <f t="shared" si="0"/>
        <v>0</v>
      </c>
      <c r="E51" s="33">
        <v>0</v>
      </c>
      <c r="F51" s="33">
        <v>0</v>
      </c>
      <c r="G51" s="33">
        <f t="shared" si="15"/>
        <v>0</v>
      </c>
      <c r="H51" s="33"/>
      <c r="I51" s="33"/>
      <c r="J51" s="33">
        <f t="shared" si="16"/>
        <v>0</v>
      </c>
      <c r="K51" s="33">
        <v>2939</v>
      </c>
      <c r="L51" s="33">
        <v>2939</v>
      </c>
      <c r="M51" s="33">
        <f t="shared" si="17"/>
        <v>0</v>
      </c>
      <c r="N51" s="33"/>
      <c r="O51" s="33"/>
      <c r="P51" s="33">
        <f t="shared" si="18"/>
        <v>0</v>
      </c>
      <c r="Q51" s="33"/>
      <c r="R51" s="33"/>
      <c r="S51" s="33">
        <f t="shared" si="19"/>
        <v>0</v>
      </c>
      <c r="T51" s="33"/>
      <c r="U51" s="33"/>
      <c r="V51" s="33">
        <f t="shared" si="20"/>
        <v>0</v>
      </c>
      <c r="W51" s="33"/>
      <c r="X51" s="33"/>
      <c r="Y51" s="33">
        <f t="shared" si="21"/>
        <v>0</v>
      </c>
      <c r="Z51" s="33"/>
      <c r="AA51" s="33"/>
      <c r="AB51" s="33">
        <f t="shared" si="22"/>
        <v>0</v>
      </c>
    </row>
    <row r="52" spans="1:187" s="30" customFormat="1" ht="47.25" x14ac:dyDescent="0.25">
      <c r="A52" s="32" t="s">
        <v>56</v>
      </c>
      <c r="B52" s="33">
        <f>E52+H52+K52+N52+Q52+T52+W52+Z52</f>
        <v>0</v>
      </c>
      <c r="C52" s="33">
        <f>F52+I52+L52+O52+R52+U52+X52+AA52</f>
        <v>12886</v>
      </c>
      <c r="D52" s="33">
        <f>G52+J52+M52+P52+S52+V52+Y52+AB52</f>
        <v>12886</v>
      </c>
      <c r="E52" s="33">
        <v>0</v>
      </c>
      <c r="F52" s="33">
        <v>0</v>
      </c>
      <c r="G52" s="33">
        <f>F52-E52</f>
        <v>0</v>
      </c>
      <c r="H52" s="33">
        <v>0</v>
      </c>
      <c r="I52" s="33">
        <v>0</v>
      </c>
      <c r="J52" s="33">
        <f>I52-H52</f>
        <v>0</v>
      </c>
      <c r="K52" s="33">
        <f t="shared" si="24"/>
        <v>0</v>
      </c>
      <c r="L52" s="33">
        <v>12886</v>
      </c>
      <c r="M52" s="33">
        <f>L52-K52</f>
        <v>12886</v>
      </c>
      <c r="N52" s="33"/>
      <c r="O52" s="33"/>
      <c r="P52" s="33">
        <f>O52-N52</f>
        <v>0</v>
      </c>
      <c r="Q52" s="33"/>
      <c r="R52" s="33"/>
      <c r="S52" s="33">
        <f>R52-Q52</f>
        <v>0</v>
      </c>
      <c r="T52" s="33"/>
      <c r="U52" s="33"/>
      <c r="V52" s="33">
        <f>U52-T52</f>
        <v>0</v>
      </c>
      <c r="W52" s="33"/>
      <c r="X52" s="33"/>
      <c r="Y52" s="33">
        <f>X52-W52</f>
        <v>0</v>
      </c>
      <c r="Z52" s="33"/>
      <c r="AA52" s="33"/>
      <c r="AB52" s="33">
        <f>AA52-Z52</f>
        <v>0</v>
      </c>
    </row>
    <row r="53" spans="1:187" s="30" customFormat="1" ht="31.5" x14ac:dyDescent="0.25">
      <c r="A53" s="32" t="s">
        <v>57</v>
      </c>
      <c r="B53" s="33">
        <f t="shared" si="0"/>
        <v>181656</v>
      </c>
      <c r="C53" s="33">
        <f t="shared" si="0"/>
        <v>181656</v>
      </c>
      <c r="D53" s="33">
        <f t="shared" si="0"/>
        <v>0</v>
      </c>
      <c r="E53" s="33">
        <v>0</v>
      </c>
      <c r="F53" s="33">
        <v>0</v>
      </c>
      <c r="G53" s="33">
        <f t="shared" si="15"/>
        <v>0</v>
      </c>
      <c r="H53" s="33"/>
      <c r="I53" s="33"/>
      <c r="J53" s="33">
        <f t="shared" si="16"/>
        <v>0</v>
      </c>
      <c r="K53" s="33">
        <v>0</v>
      </c>
      <c r="L53" s="33">
        <v>0</v>
      </c>
      <c r="M53" s="33">
        <f t="shared" si="17"/>
        <v>0</v>
      </c>
      <c r="N53" s="33"/>
      <c r="O53" s="33"/>
      <c r="P53" s="33">
        <f t="shared" si="18"/>
        <v>0</v>
      </c>
      <c r="Q53" s="33">
        <v>181656</v>
      </c>
      <c r="R53" s="33">
        <v>181656</v>
      </c>
      <c r="S53" s="33">
        <f t="shared" si="19"/>
        <v>0</v>
      </c>
      <c r="T53" s="33"/>
      <c r="U53" s="33"/>
      <c r="V53" s="33">
        <f t="shared" si="20"/>
        <v>0</v>
      </c>
      <c r="W53" s="33"/>
      <c r="X53" s="33"/>
      <c r="Y53" s="33">
        <f t="shared" si="21"/>
        <v>0</v>
      </c>
      <c r="Z53" s="33"/>
      <c r="AA53" s="33"/>
      <c r="AB53" s="33">
        <f t="shared" si="22"/>
        <v>0</v>
      </c>
    </row>
    <row r="54" spans="1:187" s="30" customFormat="1" ht="78.75" x14ac:dyDescent="0.25">
      <c r="A54" s="38" t="s">
        <v>58</v>
      </c>
      <c r="B54" s="33">
        <f t="shared" si="0"/>
        <v>557560</v>
      </c>
      <c r="C54" s="33">
        <f t="shared" si="0"/>
        <v>557560</v>
      </c>
      <c r="D54" s="33">
        <f t="shared" si="0"/>
        <v>0</v>
      </c>
      <c r="E54" s="33">
        <v>0</v>
      </c>
      <c r="F54" s="33">
        <v>0</v>
      </c>
      <c r="G54" s="33">
        <f t="shared" si="15"/>
        <v>0</v>
      </c>
      <c r="H54" s="33"/>
      <c r="I54" s="33"/>
      <c r="J54" s="33">
        <f t="shared" si="16"/>
        <v>0</v>
      </c>
      <c r="K54" s="33">
        <v>0</v>
      </c>
      <c r="L54" s="33">
        <v>0</v>
      </c>
      <c r="M54" s="33">
        <f t="shared" si="17"/>
        <v>0</v>
      </c>
      <c r="N54" s="33">
        <v>557560</v>
      </c>
      <c r="O54" s="33">
        <v>557560</v>
      </c>
      <c r="P54" s="33">
        <f t="shared" si="18"/>
        <v>0</v>
      </c>
      <c r="Q54" s="33"/>
      <c r="R54" s="33"/>
      <c r="S54" s="33">
        <f t="shared" si="19"/>
        <v>0</v>
      </c>
      <c r="T54" s="33"/>
      <c r="U54" s="33"/>
      <c r="V54" s="33">
        <f t="shared" si="20"/>
        <v>0</v>
      </c>
      <c r="W54" s="33"/>
      <c r="X54" s="33"/>
      <c r="Y54" s="33">
        <f t="shared" si="21"/>
        <v>0</v>
      </c>
      <c r="Z54" s="33"/>
      <c r="AA54" s="33"/>
      <c r="AB54" s="33">
        <f t="shared" si="22"/>
        <v>0</v>
      </c>
    </row>
    <row r="55" spans="1:187" s="30" customFormat="1" ht="31.5" x14ac:dyDescent="0.25">
      <c r="A55" s="28" t="s">
        <v>59</v>
      </c>
      <c r="B55" s="29">
        <f t="shared" si="0"/>
        <v>16650149</v>
      </c>
      <c r="C55" s="29">
        <f t="shared" si="0"/>
        <v>16650149</v>
      </c>
      <c r="D55" s="29">
        <f t="shared" si="0"/>
        <v>0</v>
      </c>
      <c r="E55" s="29">
        <f t="shared" ref="E55:AA55" si="61">SUM(E56)</f>
        <v>622420</v>
      </c>
      <c r="F55" s="29">
        <f t="shared" si="61"/>
        <v>622420</v>
      </c>
      <c r="G55" s="29">
        <f t="shared" si="15"/>
        <v>0</v>
      </c>
      <c r="H55" s="29">
        <f t="shared" si="61"/>
        <v>948355</v>
      </c>
      <c r="I55" s="29">
        <f t="shared" si="61"/>
        <v>948355</v>
      </c>
      <c r="J55" s="29">
        <f t="shared" si="16"/>
        <v>0</v>
      </c>
      <c r="K55" s="29">
        <f t="shared" si="61"/>
        <v>5152388</v>
      </c>
      <c r="L55" s="29">
        <f t="shared" si="61"/>
        <v>5152388</v>
      </c>
      <c r="M55" s="29">
        <f t="shared" si="17"/>
        <v>0</v>
      </c>
      <c r="N55" s="29">
        <f t="shared" si="61"/>
        <v>7754338</v>
      </c>
      <c r="O55" s="29">
        <f t="shared" si="61"/>
        <v>7754338</v>
      </c>
      <c r="P55" s="29">
        <f t="shared" si="18"/>
        <v>0</v>
      </c>
      <c r="Q55" s="29">
        <f t="shared" si="61"/>
        <v>0</v>
      </c>
      <c r="R55" s="29">
        <f t="shared" si="61"/>
        <v>0</v>
      </c>
      <c r="S55" s="29">
        <f t="shared" si="19"/>
        <v>0</v>
      </c>
      <c r="T55" s="29">
        <f t="shared" si="61"/>
        <v>2172648</v>
      </c>
      <c r="U55" s="29">
        <f t="shared" si="61"/>
        <v>2172648</v>
      </c>
      <c r="V55" s="29">
        <f t="shared" si="20"/>
        <v>0</v>
      </c>
      <c r="W55" s="29">
        <f t="shared" si="61"/>
        <v>0</v>
      </c>
      <c r="X55" s="29">
        <f t="shared" si="61"/>
        <v>0</v>
      </c>
      <c r="Y55" s="29">
        <f t="shared" si="21"/>
        <v>0</v>
      </c>
      <c r="Z55" s="29">
        <f t="shared" si="61"/>
        <v>0</v>
      </c>
      <c r="AA55" s="29">
        <f t="shared" si="61"/>
        <v>0</v>
      </c>
      <c r="AB55" s="29">
        <f t="shared" si="22"/>
        <v>0</v>
      </c>
      <c r="AC55" s="27"/>
      <c r="AD55" s="27"/>
      <c r="AE55" s="27"/>
      <c r="AF55" s="27"/>
      <c r="AG55" s="27"/>
      <c r="AH55" s="27"/>
      <c r="AI55" s="27"/>
      <c r="AJ55" s="27"/>
      <c r="AK55" s="27"/>
      <c r="AL55" s="27"/>
      <c r="AM55" s="27"/>
      <c r="AN55" s="27"/>
      <c r="AO55" s="27"/>
      <c r="AP55" s="27"/>
      <c r="AQ55" s="27"/>
      <c r="AR55" s="27"/>
      <c r="AS55" s="27"/>
      <c r="AT55" s="27"/>
      <c r="AU55" s="27"/>
      <c r="AV55" s="27"/>
      <c r="AW55" s="27"/>
      <c r="AX55" s="27"/>
      <c r="AY55" s="27"/>
      <c r="AZ55" s="27"/>
      <c r="BA55" s="27"/>
      <c r="BB55" s="27"/>
      <c r="BC55" s="27"/>
      <c r="BD55" s="27"/>
      <c r="BE55" s="27"/>
      <c r="BF55" s="27"/>
      <c r="BG55" s="27"/>
      <c r="BH55" s="27"/>
      <c r="BI55" s="27"/>
      <c r="BJ55" s="27"/>
      <c r="BK55" s="27"/>
      <c r="BL55" s="27"/>
      <c r="BM55" s="27"/>
      <c r="BN55" s="27"/>
      <c r="BO55" s="27"/>
      <c r="BP55" s="27"/>
      <c r="BQ55" s="27"/>
      <c r="BR55" s="27"/>
      <c r="BS55" s="27"/>
      <c r="BT55" s="27"/>
      <c r="BU55" s="27"/>
      <c r="BV55" s="27"/>
      <c r="BW55" s="27"/>
      <c r="BX55" s="27"/>
      <c r="BY55" s="27"/>
      <c r="BZ55" s="27"/>
      <c r="CA55" s="27"/>
      <c r="CB55" s="27"/>
      <c r="CC55" s="27"/>
      <c r="CD55" s="27"/>
      <c r="CE55" s="27"/>
      <c r="CF55" s="27"/>
      <c r="CG55" s="27"/>
      <c r="CH55" s="27"/>
      <c r="CI55" s="27"/>
      <c r="CJ55" s="27"/>
      <c r="CK55" s="27"/>
      <c r="CL55" s="27"/>
      <c r="CM55" s="27"/>
      <c r="CN55" s="27"/>
      <c r="CO55" s="27"/>
      <c r="CP55" s="27"/>
      <c r="CQ55" s="27"/>
      <c r="CR55" s="27"/>
      <c r="CS55" s="27"/>
      <c r="CT55" s="27"/>
      <c r="CU55" s="27"/>
      <c r="CV55" s="27"/>
      <c r="CW55" s="27"/>
      <c r="CX55" s="27"/>
      <c r="CY55" s="27"/>
      <c r="CZ55" s="27"/>
      <c r="DA55" s="27"/>
      <c r="DB55" s="27"/>
      <c r="DC55" s="27"/>
      <c r="DD55" s="27"/>
      <c r="DE55" s="27"/>
      <c r="DF55" s="27"/>
      <c r="DG55" s="27"/>
      <c r="DH55" s="27"/>
      <c r="DI55" s="27"/>
      <c r="DJ55" s="27"/>
      <c r="DK55" s="27"/>
      <c r="DL55" s="27"/>
      <c r="DM55" s="27"/>
      <c r="DN55" s="27"/>
      <c r="DO55" s="27"/>
      <c r="DP55" s="27"/>
      <c r="DQ55" s="27"/>
      <c r="DR55" s="27"/>
      <c r="DS55" s="27"/>
      <c r="DT55" s="27"/>
      <c r="DU55" s="27"/>
      <c r="DV55" s="27"/>
      <c r="DW55" s="27"/>
      <c r="DX55" s="27"/>
      <c r="DY55" s="27"/>
      <c r="DZ55" s="27"/>
      <c r="EA55" s="27"/>
      <c r="EB55" s="27"/>
      <c r="EC55" s="27"/>
      <c r="ED55" s="27"/>
      <c r="EE55" s="27"/>
      <c r="EF55" s="27"/>
      <c r="EG55" s="27"/>
      <c r="EH55" s="27"/>
      <c r="EI55" s="27"/>
      <c r="EJ55" s="27"/>
      <c r="EK55" s="27"/>
      <c r="EL55" s="27"/>
      <c r="EM55" s="27"/>
      <c r="EN55" s="27"/>
      <c r="EO55" s="27"/>
      <c r="EP55" s="27"/>
      <c r="EQ55" s="27"/>
      <c r="ER55" s="27"/>
      <c r="ES55" s="27"/>
      <c r="ET55" s="27"/>
      <c r="EU55" s="27"/>
      <c r="EV55" s="27"/>
      <c r="EW55" s="27"/>
      <c r="EX55" s="27"/>
      <c r="EY55" s="27"/>
      <c r="EZ55" s="27"/>
      <c r="FA55" s="27"/>
      <c r="FB55" s="27"/>
      <c r="FC55" s="27"/>
      <c r="FD55" s="27"/>
      <c r="FE55" s="27"/>
      <c r="FF55" s="27"/>
      <c r="FG55" s="27"/>
      <c r="FH55" s="27"/>
      <c r="FI55" s="27"/>
      <c r="FJ55" s="27"/>
      <c r="FK55" s="27"/>
      <c r="FL55" s="27"/>
      <c r="FM55" s="27"/>
      <c r="FN55" s="27"/>
      <c r="FO55" s="27"/>
      <c r="FP55" s="27"/>
      <c r="FQ55" s="27"/>
      <c r="FR55" s="27"/>
      <c r="FS55" s="27"/>
      <c r="FT55" s="27"/>
      <c r="FU55" s="27"/>
      <c r="FV55" s="27"/>
      <c r="FW55" s="27"/>
      <c r="FX55" s="27"/>
      <c r="FY55" s="27"/>
      <c r="FZ55" s="27"/>
      <c r="GA55" s="27"/>
      <c r="GB55" s="27"/>
      <c r="GC55" s="27"/>
      <c r="GD55" s="27"/>
      <c r="GE55" s="27"/>
    </row>
    <row r="56" spans="1:187" s="30" customFormat="1" x14ac:dyDescent="0.25">
      <c r="A56" s="28" t="s">
        <v>20</v>
      </c>
      <c r="B56" s="29">
        <f t="shared" si="0"/>
        <v>16650149</v>
      </c>
      <c r="C56" s="29">
        <f t="shared" si="0"/>
        <v>16650149</v>
      </c>
      <c r="D56" s="29">
        <f t="shared" si="0"/>
        <v>0</v>
      </c>
      <c r="E56" s="29">
        <f>SUM(E57:E67)</f>
        <v>622420</v>
      </c>
      <c r="F56" s="29">
        <f>SUM(F57:F67)</f>
        <v>622420</v>
      </c>
      <c r="G56" s="29">
        <f t="shared" si="15"/>
        <v>0</v>
      </c>
      <c r="H56" s="29">
        <f>SUM(H57:H67)</f>
        <v>948355</v>
      </c>
      <c r="I56" s="29">
        <f>SUM(I57:I67)</f>
        <v>948355</v>
      </c>
      <c r="J56" s="29">
        <f t="shared" si="16"/>
        <v>0</v>
      </c>
      <c r="K56" s="29">
        <f>SUM(K57:K67)</f>
        <v>5152388</v>
      </c>
      <c r="L56" s="29">
        <f>SUM(L57:L67)</f>
        <v>5152388</v>
      </c>
      <c r="M56" s="29">
        <f t="shared" si="17"/>
        <v>0</v>
      </c>
      <c r="N56" s="29">
        <f>SUM(N57:N67)</f>
        <v>7754338</v>
      </c>
      <c r="O56" s="29">
        <f>SUM(O57:O67)</f>
        <v>7754338</v>
      </c>
      <c r="P56" s="29">
        <f t="shared" si="18"/>
        <v>0</v>
      </c>
      <c r="Q56" s="29">
        <f>SUM(Q57:Q67)</f>
        <v>0</v>
      </c>
      <c r="R56" s="29">
        <f>SUM(R57:R67)</f>
        <v>0</v>
      </c>
      <c r="S56" s="29">
        <f t="shared" si="19"/>
        <v>0</v>
      </c>
      <c r="T56" s="29">
        <f>SUM(T57:T67)</f>
        <v>2172648</v>
      </c>
      <c r="U56" s="29">
        <f>SUM(U57:U67)</f>
        <v>2172648</v>
      </c>
      <c r="V56" s="29">
        <f t="shared" si="20"/>
        <v>0</v>
      </c>
      <c r="W56" s="29">
        <f>SUM(W57:W67)</f>
        <v>0</v>
      </c>
      <c r="X56" s="29">
        <f>SUM(X57:X67)</f>
        <v>0</v>
      </c>
      <c r="Y56" s="29">
        <f t="shared" si="21"/>
        <v>0</v>
      </c>
      <c r="Z56" s="29">
        <f>SUM(Z57:Z67)</f>
        <v>0</v>
      </c>
      <c r="AA56" s="29">
        <f>SUM(AA57:AA67)</f>
        <v>0</v>
      </c>
      <c r="AB56" s="29">
        <f t="shared" si="22"/>
        <v>0</v>
      </c>
      <c r="AC56" s="27"/>
      <c r="AD56" s="27"/>
      <c r="AE56" s="27"/>
      <c r="AF56" s="27"/>
      <c r="AG56" s="27"/>
      <c r="AH56" s="27"/>
      <c r="AI56" s="27"/>
      <c r="AJ56" s="27"/>
      <c r="AK56" s="27"/>
      <c r="AL56" s="27"/>
      <c r="AM56" s="27"/>
      <c r="AN56" s="27"/>
      <c r="AO56" s="27"/>
      <c r="AP56" s="27"/>
      <c r="AQ56" s="27"/>
      <c r="AR56" s="27"/>
      <c r="AS56" s="27"/>
      <c r="AT56" s="27"/>
      <c r="AU56" s="27"/>
      <c r="AV56" s="27"/>
      <c r="AW56" s="27"/>
      <c r="AX56" s="27"/>
      <c r="AY56" s="27"/>
      <c r="AZ56" s="27"/>
      <c r="BA56" s="27"/>
      <c r="BB56" s="27"/>
      <c r="BC56" s="27"/>
      <c r="BD56" s="27"/>
      <c r="BE56" s="27"/>
      <c r="BF56" s="27"/>
      <c r="BG56" s="27"/>
      <c r="BH56" s="27"/>
      <c r="BI56" s="27"/>
      <c r="BJ56" s="27"/>
      <c r="BK56" s="27"/>
      <c r="BL56" s="27"/>
      <c r="BM56" s="27"/>
      <c r="BN56" s="27"/>
      <c r="BO56" s="27"/>
      <c r="BP56" s="27"/>
      <c r="BQ56" s="27"/>
      <c r="BR56" s="27"/>
      <c r="BS56" s="27"/>
      <c r="BT56" s="27"/>
      <c r="BU56" s="27"/>
      <c r="BV56" s="27"/>
      <c r="BW56" s="27"/>
      <c r="BX56" s="27"/>
      <c r="BY56" s="27"/>
      <c r="BZ56" s="27"/>
      <c r="CA56" s="27"/>
      <c r="CB56" s="27"/>
      <c r="CC56" s="27"/>
      <c r="CD56" s="27"/>
      <c r="CE56" s="27"/>
      <c r="CF56" s="27"/>
      <c r="CG56" s="27"/>
      <c r="CH56" s="27"/>
      <c r="CI56" s="27"/>
      <c r="CJ56" s="27"/>
      <c r="CK56" s="27"/>
      <c r="CL56" s="27"/>
      <c r="CM56" s="27"/>
      <c r="CN56" s="27"/>
      <c r="CO56" s="27"/>
      <c r="CP56" s="27"/>
      <c r="CQ56" s="27"/>
      <c r="CR56" s="27"/>
      <c r="CS56" s="27"/>
      <c r="CT56" s="27"/>
      <c r="CU56" s="27"/>
      <c r="CV56" s="27"/>
      <c r="CW56" s="27"/>
      <c r="CX56" s="27"/>
      <c r="CY56" s="27"/>
      <c r="CZ56" s="27"/>
      <c r="DA56" s="27"/>
      <c r="DB56" s="27"/>
      <c r="DC56" s="27"/>
      <c r="DD56" s="27"/>
      <c r="DE56" s="27"/>
      <c r="DF56" s="27"/>
      <c r="DG56" s="27"/>
      <c r="DH56" s="27"/>
      <c r="DI56" s="27"/>
      <c r="DJ56" s="27"/>
      <c r="DK56" s="27"/>
      <c r="DL56" s="27"/>
      <c r="DM56" s="27"/>
      <c r="DN56" s="27"/>
      <c r="DO56" s="27"/>
      <c r="DP56" s="27"/>
      <c r="DQ56" s="27"/>
      <c r="DR56" s="27"/>
      <c r="DS56" s="27"/>
      <c r="DT56" s="27"/>
      <c r="DU56" s="27"/>
      <c r="DV56" s="27"/>
      <c r="DW56" s="27"/>
      <c r="DX56" s="27"/>
      <c r="DY56" s="27"/>
      <c r="DZ56" s="27"/>
      <c r="EA56" s="27"/>
      <c r="EB56" s="27"/>
      <c r="EC56" s="27"/>
      <c r="ED56" s="27"/>
      <c r="EE56" s="27"/>
      <c r="EF56" s="27"/>
      <c r="EG56" s="27"/>
      <c r="EH56" s="27"/>
      <c r="EI56" s="27"/>
      <c r="EJ56" s="27"/>
      <c r="EK56" s="27"/>
      <c r="EL56" s="27"/>
      <c r="EM56" s="27"/>
      <c r="EN56" s="27"/>
      <c r="EO56" s="27"/>
      <c r="EP56" s="27"/>
      <c r="EQ56" s="27"/>
      <c r="ER56" s="27"/>
      <c r="ES56" s="27"/>
      <c r="ET56" s="27"/>
      <c r="EU56" s="27"/>
      <c r="EV56" s="27"/>
      <c r="EW56" s="27"/>
      <c r="EX56" s="27"/>
      <c r="EY56" s="27"/>
      <c r="EZ56" s="27"/>
      <c r="FA56" s="27"/>
      <c r="FB56" s="27"/>
      <c r="FC56" s="27"/>
      <c r="FD56" s="27"/>
      <c r="FE56" s="27"/>
      <c r="FF56" s="27"/>
      <c r="FG56" s="27"/>
      <c r="FH56" s="27"/>
      <c r="FI56" s="27"/>
      <c r="FJ56" s="27"/>
      <c r="FK56" s="27"/>
      <c r="FL56" s="27"/>
      <c r="FM56" s="27"/>
      <c r="FN56" s="27"/>
      <c r="FO56" s="27"/>
      <c r="FP56" s="27"/>
      <c r="FQ56" s="27"/>
      <c r="FR56" s="27"/>
      <c r="FS56" s="27"/>
      <c r="FT56" s="27"/>
      <c r="FU56" s="27"/>
      <c r="FV56" s="27"/>
      <c r="FW56" s="27"/>
      <c r="FX56" s="27"/>
      <c r="FY56" s="27"/>
      <c r="FZ56" s="27"/>
      <c r="GA56" s="27"/>
      <c r="GB56" s="27"/>
      <c r="GC56" s="27"/>
      <c r="GD56" s="27"/>
      <c r="GE56" s="27"/>
    </row>
    <row r="57" spans="1:187" s="30" customFormat="1" ht="31.5" x14ac:dyDescent="0.25">
      <c r="A57" s="37" t="s">
        <v>60</v>
      </c>
      <c r="B57" s="36">
        <f t="shared" si="0"/>
        <v>46230</v>
      </c>
      <c r="C57" s="36">
        <f t="shared" si="0"/>
        <v>46230</v>
      </c>
      <c r="D57" s="36">
        <f t="shared" si="0"/>
        <v>0</v>
      </c>
      <c r="E57" s="36">
        <v>0</v>
      </c>
      <c r="F57" s="36">
        <v>0</v>
      </c>
      <c r="G57" s="36">
        <f t="shared" si="15"/>
        <v>0</v>
      </c>
      <c r="H57" s="36">
        <v>0</v>
      </c>
      <c r="I57" s="36">
        <v>0</v>
      </c>
      <c r="J57" s="36">
        <f t="shared" si="16"/>
        <v>0</v>
      </c>
      <c r="K57" s="36">
        <f>41100+5130</f>
        <v>46230</v>
      </c>
      <c r="L57" s="36">
        <f>41100+5130</f>
        <v>46230</v>
      </c>
      <c r="M57" s="36">
        <f t="shared" si="17"/>
        <v>0</v>
      </c>
      <c r="N57" s="36">
        <v>0</v>
      </c>
      <c r="O57" s="36">
        <v>0</v>
      </c>
      <c r="P57" s="36">
        <f t="shared" si="18"/>
        <v>0</v>
      </c>
      <c r="Q57" s="36">
        <v>0</v>
      </c>
      <c r="R57" s="36">
        <v>0</v>
      </c>
      <c r="S57" s="36">
        <f t="shared" si="19"/>
        <v>0</v>
      </c>
      <c r="T57" s="36">
        <v>0</v>
      </c>
      <c r="U57" s="36">
        <v>0</v>
      </c>
      <c r="V57" s="36">
        <f t="shared" si="20"/>
        <v>0</v>
      </c>
      <c r="W57" s="36">
        <v>0</v>
      </c>
      <c r="X57" s="36">
        <v>0</v>
      </c>
      <c r="Y57" s="36">
        <f t="shared" si="21"/>
        <v>0</v>
      </c>
      <c r="Z57" s="36"/>
      <c r="AA57" s="36"/>
      <c r="AB57" s="36">
        <f t="shared" si="22"/>
        <v>0</v>
      </c>
    </row>
    <row r="58" spans="1:187" s="30" customFormat="1" ht="47.25" x14ac:dyDescent="0.25">
      <c r="A58" s="37" t="s">
        <v>61</v>
      </c>
      <c r="B58" s="36">
        <f t="shared" si="0"/>
        <v>292420</v>
      </c>
      <c r="C58" s="36">
        <f t="shared" si="0"/>
        <v>292420</v>
      </c>
      <c r="D58" s="36">
        <f t="shared" si="0"/>
        <v>0</v>
      </c>
      <c r="E58" s="36">
        <v>292420</v>
      </c>
      <c r="F58" s="36">
        <v>292420</v>
      </c>
      <c r="G58" s="36">
        <f t="shared" si="15"/>
        <v>0</v>
      </c>
      <c r="H58" s="36">
        <v>0</v>
      </c>
      <c r="I58" s="36">
        <v>0</v>
      </c>
      <c r="J58" s="36">
        <f t="shared" si="16"/>
        <v>0</v>
      </c>
      <c r="K58" s="36"/>
      <c r="L58" s="36"/>
      <c r="M58" s="36">
        <f t="shared" si="17"/>
        <v>0</v>
      </c>
      <c r="N58" s="36">
        <v>0</v>
      </c>
      <c r="O58" s="36">
        <v>0</v>
      </c>
      <c r="P58" s="36">
        <f t="shared" si="18"/>
        <v>0</v>
      </c>
      <c r="Q58" s="36">
        <v>0</v>
      </c>
      <c r="R58" s="36">
        <v>0</v>
      </c>
      <c r="S58" s="36">
        <f t="shared" si="19"/>
        <v>0</v>
      </c>
      <c r="T58" s="36">
        <v>0</v>
      </c>
      <c r="U58" s="36">
        <v>0</v>
      </c>
      <c r="V58" s="36">
        <f t="shared" si="20"/>
        <v>0</v>
      </c>
      <c r="W58" s="36">
        <v>0</v>
      </c>
      <c r="X58" s="36">
        <v>0</v>
      </c>
      <c r="Y58" s="36">
        <f t="shared" si="21"/>
        <v>0</v>
      </c>
      <c r="Z58" s="36"/>
      <c r="AA58" s="36"/>
      <c r="AB58" s="36">
        <f t="shared" si="22"/>
        <v>0</v>
      </c>
    </row>
    <row r="59" spans="1:187" s="30" customFormat="1" ht="126" x14ac:dyDescent="0.25">
      <c r="A59" s="38" t="s">
        <v>62</v>
      </c>
      <c r="B59" s="36">
        <f t="shared" si="0"/>
        <v>805296</v>
      </c>
      <c r="C59" s="36">
        <f t="shared" si="0"/>
        <v>805296</v>
      </c>
      <c r="D59" s="36">
        <f t="shared" si="0"/>
        <v>0</v>
      </c>
      <c r="E59" s="36">
        <v>0</v>
      </c>
      <c r="F59" s="36">
        <v>0</v>
      </c>
      <c r="G59" s="36">
        <f t="shared" si="15"/>
        <v>0</v>
      </c>
      <c r="H59" s="36"/>
      <c r="I59" s="36"/>
      <c r="J59" s="36">
        <f t="shared" si="16"/>
        <v>0</v>
      </c>
      <c r="K59" s="36">
        <v>0</v>
      </c>
      <c r="L59" s="36">
        <v>0</v>
      </c>
      <c r="M59" s="36">
        <f t="shared" si="17"/>
        <v>0</v>
      </c>
      <c r="N59" s="36">
        <v>805296</v>
      </c>
      <c r="O59" s="36">
        <v>805296</v>
      </c>
      <c r="P59" s="36">
        <f t="shared" si="18"/>
        <v>0</v>
      </c>
      <c r="Q59" s="36"/>
      <c r="R59" s="36"/>
      <c r="S59" s="36">
        <f t="shared" si="19"/>
        <v>0</v>
      </c>
      <c r="T59" s="36"/>
      <c r="U59" s="36"/>
      <c r="V59" s="36">
        <f t="shared" si="20"/>
        <v>0</v>
      </c>
      <c r="W59" s="36"/>
      <c r="X59" s="36"/>
      <c r="Y59" s="36">
        <f t="shared" si="21"/>
        <v>0</v>
      </c>
      <c r="Z59" s="36"/>
      <c r="AA59" s="36"/>
      <c r="AB59" s="36">
        <f t="shared" si="22"/>
        <v>0</v>
      </c>
    </row>
    <row r="60" spans="1:187" s="30" customFormat="1" x14ac:dyDescent="0.25">
      <c r="A60" s="37" t="s">
        <v>63</v>
      </c>
      <c r="B60" s="36">
        <f t="shared" si="0"/>
        <v>130942</v>
      </c>
      <c r="C60" s="36">
        <f t="shared" si="0"/>
        <v>130942</v>
      </c>
      <c r="D60" s="36">
        <f t="shared" si="0"/>
        <v>0</v>
      </c>
      <c r="E60" s="36">
        <f>130942-130942</f>
        <v>0</v>
      </c>
      <c r="F60" s="36">
        <f>130942-130942</f>
        <v>0</v>
      </c>
      <c r="G60" s="36">
        <f t="shared" si="15"/>
        <v>0</v>
      </c>
      <c r="H60" s="36"/>
      <c r="I60" s="36"/>
      <c r="J60" s="36">
        <f t="shared" si="16"/>
        <v>0</v>
      </c>
      <c r="K60" s="36">
        <v>0</v>
      </c>
      <c r="L60" s="36">
        <v>0</v>
      </c>
      <c r="M60" s="36">
        <f t="shared" si="17"/>
        <v>0</v>
      </c>
      <c r="N60" s="36"/>
      <c r="O60" s="36"/>
      <c r="P60" s="36">
        <f t="shared" si="18"/>
        <v>0</v>
      </c>
      <c r="Q60" s="36"/>
      <c r="R60" s="36"/>
      <c r="S60" s="36">
        <f t="shared" si="19"/>
        <v>0</v>
      </c>
      <c r="T60" s="36">
        <f>130942</f>
        <v>130942</v>
      </c>
      <c r="U60" s="36">
        <f>130942</f>
        <v>130942</v>
      </c>
      <c r="V60" s="36">
        <f t="shared" si="20"/>
        <v>0</v>
      </c>
      <c r="W60" s="36"/>
      <c r="X60" s="36"/>
      <c r="Y60" s="36">
        <f t="shared" si="21"/>
        <v>0</v>
      </c>
      <c r="Z60" s="36"/>
      <c r="AA60" s="36"/>
      <c r="AB60" s="36">
        <f t="shared" si="22"/>
        <v>0</v>
      </c>
    </row>
    <row r="61" spans="1:187" s="30" customFormat="1" ht="63" x14ac:dyDescent="0.25">
      <c r="A61" s="32" t="s">
        <v>64</v>
      </c>
      <c r="B61" s="36">
        <f t="shared" si="0"/>
        <v>2936444</v>
      </c>
      <c r="C61" s="36">
        <f t="shared" si="0"/>
        <v>2936444</v>
      </c>
      <c r="D61" s="36">
        <f t="shared" si="0"/>
        <v>0</v>
      </c>
      <c r="E61" s="36">
        <v>0</v>
      </c>
      <c r="F61" s="36">
        <v>0</v>
      </c>
      <c r="G61" s="36">
        <f t="shared" si="15"/>
        <v>0</v>
      </c>
      <c r="H61" s="36"/>
      <c r="I61" s="36"/>
      <c r="J61" s="36">
        <f t="shared" si="16"/>
        <v>0</v>
      </c>
      <c r="K61" s="36">
        <v>2936444</v>
      </c>
      <c r="L61" s="36">
        <v>2936444</v>
      </c>
      <c r="M61" s="36">
        <f t="shared" si="17"/>
        <v>0</v>
      </c>
      <c r="N61" s="36"/>
      <c r="O61" s="36"/>
      <c r="P61" s="36">
        <f t="shared" si="18"/>
        <v>0</v>
      </c>
      <c r="Q61" s="36"/>
      <c r="R61" s="36"/>
      <c r="S61" s="36">
        <f t="shared" si="19"/>
        <v>0</v>
      </c>
      <c r="T61" s="36">
        <f>2534-2534</f>
        <v>0</v>
      </c>
      <c r="U61" s="36">
        <f>2534-2534</f>
        <v>0</v>
      </c>
      <c r="V61" s="36">
        <f t="shared" si="20"/>
        <v>0</v>
      </c>
      <c r="W61" s="36"/>
      <c r="X61" s="36"/>
      <c r="Y61" s="36">
        <f t="shared" si="21"/>
        <v>0</v>
      </c>
      <c r="Z61" s="36"/>
      <c r="AA61" s="36"/>
      <c r="AB61" s="36">
        <f t="shared" si="22"/>
        <v>0</v>
      </c>
    </row>
    <row r="62" spans="1:187" s="30" customFormat="1" ht="31.5" x14ac:dyDescent="0.25">
      <c r="A62" s="32" t="s">
        <v>65</v>
      </c>
      <c r="B62" s="36">
        <f t="shared" si="0"/>
        <v>2169714</v>
      </c>
      <c r="C62" s="36">
        <f t="shared" si="0"/>
        <v>2169714</v>
      </c>
      <c r="D62" s="36">
        <f t="shared" si="0"/>
        <v>0</v>
      </c>
      <c r="E62" s="36">
        <v>0</v>
      </c>
      <c r="F62" s="36">
        <v>0</v>
      </c>
      <c r="G62" s="36">
        <f t="shared" si="15"/>
        <v>0</v>
      </c>
      <c r="H62" s="36"/>
      <c r="I62" s="36"/>
      <c r="J62" s="36">
        <f t="shared" si="16"/>
        <v>0</v>
      </c>
      <c r="K62" s="36">
        <v>2169714</v>
      </c>
      <c r="L62" s="36">
        <v>2169714</v>
      </c>
      <c r="M62" s="36">
        <f t="shared" si="17"/>
        <v>0</v>
      </c>
      <c r="N62" s="36"/>
      <c r="O62" s="36"/>
      <c r="P62" s="36">
        <f t="shared" si="18"/>
        <v>0</v>
      </c>
      <c r="Q62" s="36"/>
      <c r="R62" s="36"/>
      <c r="S62" s="36">
        <f t="shared" si="19"/>
        <v>0</v>
      </c>
      <c r="T62" s="36">
        <v>0</v>
      </c>
      <c r="U62" s="36">
        <v>0</v>
      </c>
      <c r="V62" s="36">
        <f t="shared" si="20"/>
        <v>0</v>
      </c>
      <c r="W62" s="36"/>
      <c r="X62" s="36"/>
      <c r="Y62" s="36">
        <f t="shared" si="21"/>
        <v>0</v>
      </c>
      <c r="Z62" s="36"/>
      <c r="AA62" s="36"/>
      <c r="AB62" s="36">
        <f t="shared" si="22"/>
        <v>0</v>
      </c>
    </row>
    <row r="63" spans="1:187" s="30" customFormat="1" ht="157.5" x14ac:dyDescent="0.25">
      <c r="A63" s="32" t="s">
        <v>66</v>
      </c>
      <c r="B63" s="36">
        <f t="shared" si="0"/>
        <v>6949042</v>
      </c>
      <c r="C63" s="36">
        <f t="shared" si="0"/>
        <v>6949042</v>
      </c>
      <c r="D63" s="36">
        <f t="shared" si="0"/>
        <v>0</v>
      </c>
      <c r="E63" s="36">
        <v>0</v>
      </c>
      <c r="F63" s="36">
        <v>0</v>
      </c>
      <c r="G63" s="36">
        <f t="shared" si="15"/>
        <v>0</v>
      </c>
      <c r="H63" s="36"/>
      <c r="I63" s="36"/>
      <c r="J63" s="36">
        <f t="shared" si="16"/>
        <v>0</v>
      </c>
      <c r="K63" s="36">
        <v>0</v>
      </c>
      <c r="L63" s="36">
        <v>0</v>
      </c>
      <c r="M63" s="36">
        <f t="shared" si="17"/>
        <v>0</v>
      </c>
      <c r="N63" s="36">
        <v>6949042</v>
      </c>
      <c r="O63" s="36">
        <v>6949042</v>
      </c>
      <c r="P63" s="36">
        <f t="shared" si="18"/>
        <v>0</v>
      </c>
      <c r="Q63" s="36"/>
      <c r="R63" s="36"/>
      <c r="S63" s="36">
        <f t="shared" si="19"/>
        <v>0</v>
      </c>
      <c r="T63" s="36">
        <v>0</v>
      </c>
      <c r="U63" s="36">
        <v>0</v>
      </c>
      <c r="V63" s="36">
        <f t="shared" si="20"/>
        <v>0</v>
      </c>
      <c r="W63" s="36"/>
      <c r="X63" s="36"/>
      <c r="Y63" s="36">
        <f t="shared" si="21"/>
        <v>0</v>
      </c>
      <c r="Z63" s="36"/>
      <c r="AA63" s="36"/>
      <c r="AB63" s="36">
        <f t="shared" si="22"/>
        <v>0</v>
      </c>
    </row>
    <row r="64" spans="1:187" s="30" customFormat="1" ht="31.5" x14ac:dyDescent="0.25">
      <c r="A64" s="35" t="s">
        <v>67</v>
      </c>
      <c r="B64" s="36">
        <f t="shared" si="0"/>
        <v>50000</v>
      </c>
      <c r="C64" s="36">
        <f t="shared" si="0"/>
        <v>50000</v>
      </c>
      <c r="D64" s="36">
        <f t="shared" si="0"/>
        <v>0</v>
      </c>
      <c r="E64" s="36">
        <f>18700-18700</f>
        <v>0</v>
      </c>
      <c r="F64" s="36">
        <f>18700-18700</f>
        <v>0</v>
      </c>
      <c r="G64" s="36">
        <f t="shared" si="15"/>
        <v>0</v>
      </c>
      <c r="H64" s="36"/>
      <c r="I64" s="36"/>
      <c r="J64" s="36">
        <f t="shared" si="16"/>
        <v>0</v>
      </c>
      <c r="K64" s="36">
        <v>0</v>
      </c>
      <c r="L64" s="36">
        <v>0</v>
      </c>
      <c r="M64" s="36">
        <f t="shared" si="17"/>
        <v>0</v>
      </c>
      <c r="N64" s="36"/>
      <c r="O64" s="36"/>
      <c r="P64" s="36">
        <f t="shared" si="18"/>
        <v>0</v>
      </c>
      <c r="Q64" s="36"/>
      <c r="R64" s="36"/>
      <c r="S64" s="36">
        <f t="shared" si="19"/>
        <v>0</v>
      </c>
      <c r="T64" s="36">
        <f>31300+18700</f>
        <v>50000</v>
      </c>
      <c r="U64" s="36">
        <f>31300+18700</f>
        <v>50000</v>
      </c>
      <c r="V64" s="36">
        <f t="shared" si="20"/>
        <v>0</v>
      </c>
      <c r="W64" s="36"/>
      <c r="X64" s="36"/>
      <c r="Y64" s="36">
        <f t="shared" si="21"/>
        <v>0</v>
      </c>
      <c r="Z64" s="36"/>
      <c r="AA64" s="36"/>
      <c r="AB64" s="36">
        <f t="shared" si="22"/>
        <v>0</v>
      </c>
    </row>
    <row r="65" spans="1:187" s="30" customFormat="1" ht="31.5" x14ac:dyDescent="0.25">
      <c r="A65" s="37" t="s">
        <v>68</v>
      </c>
      <c r="B65" s="36">
        <f t="shared" si="0"/>
        <v>330000</v>
      </c>
      <c r="C65" s="36">
        <f t="shared" si="0"/>
        <v>330000</v>
      </c>
      <c r="D65" s="36">
        <f t="shared" si="0"/>
        <v>0</v>
      </c>
      <c r="E65" s="36">
        <v>330000</v>
      </c>
      <c r="F65" s="36">
        <v>330000</v>
      </c>
      <c r="G65" s="36">
        <f t="shared" si="15"/>
        <v>0</v>
      </c>
      <c r="H65" s="36">
        <v>0</v>
      </c>
      <c r="I65" s="36">
        <v>0</v>
      </c>
      <c r="J65" s="36">
        <f t="shared" si="16"/>
        <v>0</v>
      </c>
      <c r="K65" s="36"/>
      <c r="L65" s="36"/>
      <c r="M65" s="36">
        <f t="shared" si="17"/>
        <v>0</v>
      </c>
      <c r="N65" s="36">
        <v>0</v>
      </c>
      <c r="O65" s="36">
        <v>0</v>
      </c>
      <c r="P65" s="36">
        <f t="shared" si="18"/>
        <v>0</v>
      </c>
      <c r="Q65" s="36"/>
      <c r="R65" s="36"/>
      <c r="S65" s="36">
        <f t="shared" si="19"/>
        <v>0</v>
      </c>
      <c r="T65" s="36">
        <v>0</v>
      </c>
      <c r="U65" s="36">
        <v>0</v>
      </c>
      <c r="V65" s="36">
        <f t="shared" si="20"/>
        <v>0</v>
      </c>
      <c r="W65" s="36">
        <v>0</v>
      </c>
      <c r="X65" s="36">
        <v>0</v>
      </c>
      <c r="Y65" s="36">
        <f t="shared" si="21"/>
        <v>0</v>
      </c>
      <c r="Z65" s="36"/>
      <c r="AA65" s="36"/>
      <c r="AB65" s="36">
        <f t="shared" si="22"/>
        <v>0</v>
      </c>
    </row>
    <row r="66" spans="1:187" s="30" customFormat="1" ht="47.25" x14ac:dyDescent="0.25">
      <c r="A66" s="35" t="s">
        <v>69</v>
      </c>
      <c r="B66" s="36">
        <f t="shared" si="0"/>
        <v>2755061</v>
      </c>
      <c r="C66" s="36">
        <f t="shared" si="0"/>
        <v>2755061</v>
      </c>
      <c r="D66" s="36">
        <f t="shared" si="0"/>
        <v>0</v>
      </c>
      <c r="E66" s="36">
        <v>0</v>
      </c>
      <c r="F66" s="36">
        <v>0</v>
      </c>
      <c r="G66" s="36">
        <f t="shared" si="15"/>
        <v>0</v>
      </c>
      <c r="H66" s="36">
        <f>698588+44818+19949</f>
        <v>763355</v>
      </c>
      <c r="I66" s="36">
        <f>698588+44818+19949</f>
        <v>763355</v>
      </c>
      <c r="J66" s="36">
        <f t="shared" si="16"/>
        <v>0</v>
      </c>
      <c r="K66" s="36">
        <f>763355-698588-44818-19949</f>
        <v>0</v>
      </c>
      <c r="L66" s="36">
        <f>763355-698588-44818-19949</f>
        <v>0</v>
      </c>
      <c r="M66" s="36">
        <f t="shared" si="17"/>
        <v>0</v>
      </c>
      <c r="N66" s="36"/>
      <c r="O66" s="36"/>
      <c r="P66" s="36">
        <f t="shared" si="18"/>
        <v>0</v>
      </c>
      <c r="Q66" s="36"/>
      <c r="R66" s="36"/>
      <c r="S66" s="36">
        <f t="shared" si="19"/>
        <v>0</v>
      </c>
      <c r="T66" s="36">
        <v>1991706</v>
      </c>
      <c r="U66" s="36">
        <v>1991706</v>
      </c>
      <c r="V66" s="36">
        <f t="shared" si="20"/>
        <v>0</v>
      </c>
      <c r="W66" s="36"/>
      <c r="X66" s="36"/>
      <c r="Y66" s="36">
        <f t="shared" si="21"/>
        <v>0</v>
      </c>
      <c r="Z66" s="36"/>
      <c r="AA66" s="36"/>
      <c r="AB66" s="36">
        <f t="shared" si="22"/>
        <v>0</v>
      </c>
    </row>
    <row r="67" spans="1:187" s="30" customFormat="1" ht="31.5" x14ac:dyDescent="0.25">
      <c r="A67" s="37" t="s">
        <v>70</v>
      </c>
      <c r="B67" s="36">
        <f t="shared" si="0"/>
        <v>185000</v>
      </c>
      <c r="C67" s="36">
        <f t="shared" si="0"/>
        <v>185000</v>
      </c>
      <c r="D67" s="36">
        <f t="shared" si="0"/>
        <v>0</v>
      </c>
      <c r="E67" s="36">
        <f>185000-185000</f>
        <v>0</v>
      </c>
      <c r="F67" s="36">
        <f>185000-185000</f>
        <v>0</v>
      </c>
      <c r="G67" s="36">
        <f t="shared" si="15"/>
        <v>0</v>
      </c>
      <c r="H67" s="36">
        <v>185000</v>
      </c>
      <c r="I67" s="36">
        <v>185000</v>
      </c>
      <c r="J67" s="36">
        <f t="shared" si="16"/>
        <v>0</v>
      </c>
      <c r="K67" s="36">
        <f>185000-185000</f>
        <v>0</v>
      </c>
      <c r="L67" s="36">
        <f>185000-185000</f>
        <v>0</v>
      </c>
      <c r="M67" s="36">
        <f t="shared" si="17"/>
        <v>0</v>
      </c>
      <c r="N67" s="36">
        <v>0</v>
      </c>
      <c r="O67" s="36">
        <v>0</v>
      </c>
      <c r="P67" s="36">
        <f t="shared" si="18"/>
        <v>0</v>
      </c>
      <c r="Q67" s="36"/>
      <c r="R67" s="36"/>
      <c r="S67" s="36">
        <f t="shared" si="19"/>
        <v>0</v>
      </c>
      <c r="T67" s="36">
        <v>0</v>
      </c>
      <c r="U67" s="36">
        <v>0</v>
      </c>
      <c r="V67" s="36">
        <f t="shared" si="20"/>
        <v>0</v>
      </c>
      <c r="W67" s="36">
        <v>0</v>
      </c>
      <c r="X67" s="36">
        <v>0</v>
      </c>
      <c r="Y67" s="36">
        <f t="shared" si="21"/>
        <v>0</v>
      </c>
      <c r="Z67" s="36"/>
      <c r="AA67" s="36"/>
      <c r="AB67" s="36">
        <f t="shared" si="22"/>
        <v>0</v>
      </c>
    </row>
    <row r="68" spans="1:187" s="27" customFormat="1" ht="31.5" x14ac:dyDescent="0.25">
      <c r="A68" s="28" t="s">
        <v>71</v>
      </c>
      <c r="B68" s="29">
        <f t="shared" si="0"/>
        <v>2988025</v>
      </c>
      <c r="C68" s="29">
        <f t="shared" si="0"/>
        <v>3040025</v>
      </c>
      <c r="D68" s="29">
        <f t="shared" si="0"/>
        <v>52000</v>
      </c>
      <c r="E68" s="29">
        <f t="shared" ref="E68:AA68" si="62">SUM(E69)</f>
        <v>214000</v>
      </c>
      <c r="F68" s="29">
        <f t="shared" si="62"/>
        <v>214000</v>
      </c>
      <c r="G68" s="29">
        <f t="shared" si="15"/>
        <v>0</v>
      </c>
      <c r="H68" s="29">
        <f t="shared" si="62"/>
        <v>13080</v>
      </c>
      <c r="I68" s="29">
        <f t="shared" si="62"/>
        <v>13080</v>
      </c>
      <c r="J68" s="29">
        <f t="shared" si="16"/>
        <v>0</v>
      </c>
      <c r="K68" s="29">
        <f t="shared" si="62"/>
        <v>7000</v>
      </c>
      <c r="L68" s="29">
        <f t="shared" si="62"/>
        <v>59000</v>
      </c>
      <c r="M68" s="29">
        <f t="shared" si="17"/>
        <v>52000</v>
      </c>
      <c r="N68" s="29">
        <f t="shared" si="62"/>
        <v>2657945</v>
      </c>
      <c r="O68" s="29">
        <f t="shared" si="62"/>
        <v>2657945</v>
      </c>
      <c r="P68" s="29">
        <f t="shared" si="18"/>
        <v>0</v>
      </c>
      <c r="Q68" s="29">
        <f t="shared" si="62"/>
        <v>96000</v>
      </c>
      <c r="R68" s="29">
        <f t="shared" si="62"/>
        <v>96000</v>
      </c>
      <c r="S68" s="29">
        <f t="shared" si="19"/>
        <v>0</v>
      </c>
      <c r="T68" s="29">
        <f t="shared" si="62"/>
        <v>0</v>
      </c>
      <c r="U68" s="29">
        <f t="shared" si="62"/>
        <v>0</v>
      </c>
      <c r="V68" s="29">
        <f t="shared" si="20"/>
        <v>0</v>
      </c>
      <c r="W68" s="29">
        <f t="shared" si="62"/>
        <v>0</v>
      </c>
      <c r="X68" s="29">
        <f t="shared" si="62"/>
        <v>0</v>
      </c>
      <c r="Y68" s="29">
        <f t="shared" si="21"/>
        <v>0</v>
      </c>
      <c r="Z68" s="29">
        <f t="shared" si="62"/>
        <v>0</v>
      </c>
      <c r="AA68" s="29">
        <f t="shared" si="62"/>
        <v>0</v>
      </c>
      <c r="AB68" s="29">
        <f t="shared" si="22"/>
        <v>0</v>
      </c>
    </row>
    <row r="69" spans="1:187" s="30" customFormat="1" x14ac:dyDescent="0.25">
      <c r="A69" s="28" t="s">
        <v>20</v>
      </c>
      <c r="B69" s="29">
        <f t="shared" si="0"/>
        <v>2988025</v>
      </c>
      <c r="C69" s="29">
        <f t="shared" si="0"/>
        <v>3040025</v>
      </c>
      <c r="D69" s="29">
        <f t="shared" si="0"/>
        <v>52000</v>
      </c>
      <c r="E69" s="29">
        <f>SUM(E70:E78)</f>
        <v>214000</v>
      </c>
      <c r="F69" s="29">
        <f>SUM(F70:F78)</f>
        <v>214000</v>
      </c>
      <c r="G69" s="29">
        <f t="shared" si="15"/>
        <v>0</v>
      </c>
      <c r="H69" s="29">
        <f>SUM(H70:H78)</f>
        <v>13080</v>
      </c>
      <c r="I69" s="29">
        <f>SUM(I70:I78)</f>
        <v>13080</v>
      </c>
      <c r="J69" s="29">
        <f t="shared" si="16"/>
        <v>0</v>
      </c>
      <c r="K69" s="29">
        <f>SUM(K70:K78)</f>
        <v>7000</v>
      </c>
      <c r="L69" s="29">
        <f>SUM(L70:L78)</f>
        <v>59000</v>
      </c>
      <c r="M69" s="29">
        <f t="shared" si="17"/>
        <v>52000</v>
      </c>
      <c r="N69" s="29">
        <f>SUM(N70:N78)</f>
        <v>2657945</v>
      </c>
      <c r="O69" s="29">
        <f>SUM(O70:O78)</f>
        <v>2657945</v>
      </c>
      <c r="P69" s="29">
        <f t="shared" si="18"/>
        <v>0</v>
      </c>
      <c r="Q69" s="29">
        <f>SUM(Q70:Q78)</f>
        <v>96000</v>
      </c>
      <c r="R69" s="29">
        <f>SUM(R70:R78)</f>
        <v>96000</v>
      </c>
      <c r="S69" s="29">
        <f t="shared" si="19"/>
        <v>0</v>
      </c>
      <c r="T69" s="29">
        <f>SUM(T70:T78)</f>
        <v>0</v>
      </c>
      <c r="U69" s="29">
        <f>SUM(U70:U78)</f>
        <v>0</v>
      </c>
      <c r="V69" s="29">
        <f t="shared" si="20"/>
        <v>0</v>
      </c>
      <c r="W69" s="29">
        <f>SUM(W70:W78)</f>
        <v>0</v>
      </c>
      <c r="X69" s="29">
        <f>SUM(X70:X78)</f>
        <v>0</v>
      </c>
      <c r="Y69" s="29">
        <f t="shared" si="21"/>
        <v>0</v>
      </c>
      <c r="Z69" s="29">
        <f>SUM(Z70:Z78)</f>
        <v>0</v>
      </c>
      <c r="AA69" s="29">
        <f>SUM(AA70:AA78)</f>
        <v>0</v>
      </c>
      <c r="AB69" s="29">
        <f t="shared" si="22"/>
        <v>0</v>
      </c>
      <c r="AC69" s="27"/>
      <c r="AD69" s="27"/>
      <c r="AE69" s="27"/>
      <c r="AF69" s="27"/>
      <c r="AG69" s="27"/>
      <c r="AH69" s="27"/>
      <c r="AI69" s="27"/>
      <c r="AJ69" s="27"/>
      <c r="AK69" s="27"/>
      <c r="AL69" s="27"/>
      <c r="AM69" s="27"/>
      <c r="AN69" s="27"/>
      <c r="AO69" s="27"/>
      <c r="AP69" s="27"/>
      <c r="AQ69" s="27"/>
      <c r="AR69" s="27"/>
      <c r="AS69" s="27"/>
      <c r="AT69" s="27"/>
      <c r="AU69" s="27"/>
      <c r="AV69" s="27"/>
      <c r="AW69" s="27"/>
      <c r="AX69" s="27"/>
      <c r="AY69" s="27"/>
      <c r="AZ69" s="27"/>
      <c r="BA69" s="27"/>
      <c r="BB69" s="27"/>
      <c r="BC69" s="27"/>
      <c r="BD69" s="27"/>
      <c r="BE69" s="27"/>
      <c r="BF69" s="27"/>
      <c r="BG69" s="27"/>
      <c r="BH69" s="27"/>
      <c r="BI69" s="27"/>
      <c r="BJ69" s="27"/>
      <c r="BK69" s="27"/>
      <c r="BL69" s="27"/>
      <c r="BM69" s="27"/>
      <c r="BN69" s="27"/>
      <c r="BO69" s="27"/>
      <c r="BP69" s="27"/>
      <c r="BQ69" s="27"/>
      <c r="BR69" s="27"/>
      <c r="BS69" s="27"/>
      <c r="BT69" s="27"/>
      <c r="BU69" s="27"/>
      <c r="BV69" s="27"/>
      <c r="BW69" s="27"/>
      <c r="BX69" s="27"/>
      <c r="BY69" s="27"/>
      <c r="BZ69" s="27"/>
      <c r="CA69" s="27"/>
      <c r="CB69" s="27"/>
      <c r="CC69" s="27"/>
      <c r="CD69" s="27"/>
      <c r="CE69" s="27"/>
      <c r="CF69" s="27"/>
      <c r="CG69" s="27"/>
      <c r="CH69" s="27"/>
      <c r="CI69" s="27"/>
      <c r="CJ69" s="27"/>
      <c r="CK69" s="27"/>
      <c r="CL69" s="27"/>
      <c r="CM69" s="27"/>
      <c r="CN69" s="27"/>
      <c r="CO69" s="27"/>
      <c r="CP69" s="27"/>
      <c r="CQ69" s="27"/>
      <c r="CR69" s="27"/>
      <c r="CS69" s="27"/>
      <c r="CT69" s="27"/>
      <c r="CU69" s="27"/>
      <c r="CV69" s="27"/>
      <c r="CW69" s="27"/>
      <c r="CX69" s="27"/>
      <c r="CY69" s="27"/>
      <c r="CZ69" s="27"/>
      <c r="DA69" s="27"/>
      <c r="DB69" s="27"/>
      <c r="DC69" s="27"/>
      <c r="DD69" s="27"/>
      <c r="DE69" s="27"/>
      <c r="DF69" s="27"/>
      <c r="DG69" s="27"/>
      <c r="DH69" s="27"/>
      <c r="DI69" s="27"/>
      <c r="DJ69" s="27"/>
      <c r="DK69" s="27"/>
      <c r="DL69" s="27"/>
      <c r="DM69" s="27"/>
      <c r="DN69" s="27"/>
      <c r="DO69" s="27"/>
      <c r="DP69" s="27"/>
      <c r="DQ69" s="27"/>
      <c r="DR69" s="27"/>
      <c r="DS69" s="27"/>
      <c r="DT69" s="27"/>
      <c r="DU69" s="27"/>
      <c r="DV69" s="27"/>
      <c r="DW69" s="27"/>
      <c r="DX69" s="27"/>
      <c r="DY69" s="27"/>
      <c r="DZ69" s="27"/>
      <c r="EA69" s="27"/>
      <c r="EB69" s="27"/>
      <c r="EC69" s="27"/>
      <c r="ED69" s="27"/>
      <c r="EE69" s="27"/>
      <c r="EF69" s="27"/>
      <c r="EG69" s="27"/>
      <c r="EH69" s="27"/>
      <c r="EI69" s="27"/>
      <c r="EJ69" s="27"/>
      <c r="EK69" s="27"/>
      <c r="EL69" s="27"/>
      <c r="EM69" s="27"/>
      <c r="EN69" s="27"/>
      <c r="EO69" s="27"/>
      <c r="EP69" s="27"/>
      <c r="EQ69" s="27"/>
      <c r="ER69" s="27"/>
      <c r="ES69" s="27"/>
      <c r="ET69" s="27"/>
      <c r="EU69" s="27"/>
      <c r="EV69" s="27"/>
      <c r="EW69" s="27"/>
      <c r="EX69" s="27"/>
      <c r="EY69" s="27"/>
      <c r="EZ69" s="27"/>
      <c r="FA69" s="27"/>
      <c r="FB69" s="27"/>
      <c r="FC69" s="27"/>
      <c r="FD69" s="27"/>
      <c r="FE69" s="27"/>
      <c r="FF69" s="27"/>
      <c r="FG69" s="27"/>
      <c r="FH69" s="27"/>
      <c r="FI69" s="27"/>
      <c r="FJ69" s="27"/>
      <c r="FK69" s="27"/>
      <c r="FL69" s="27"/>
      <c r="FM69" s="27"/>
      <c r="FN69" s="27"/>
      <c r="FO69" s="27"/>
      <c r="FP69" s="27"/>
      <c r="FQ69" s="27"/>
      <c r="FR69" s="27"/>
      <c r="FS69" s="27"/>
      <c r="FT69" s="27"/>
      <c r="FU69" s="27"/>
      <c r="FV69" s="27"/>
      <c r="FW69" s="27"/>
      <c r="FX69" s="27"/>
      <c r="FY69" s="27"/>
      <c r="FZ69" s="27"/>
      <c r="GA69" s="27"/>
      <c r="GB69" s="27"/>
      <c r="GC69" s="27"/>
      <c r="GD69" s="27"/>
      <c r="GE69" s="27"/>
    </row>
    <row r="70" spans="1:187" s="30" customFormat="1" x14ac:dyDescent="0.25">
      <c r="A70" s="37" t="s">
        <v>72</v>
      </c>
      <c r="B70" s="36">
        <f t="shared" si="0"/>
        <v>33000</v>
      </c>
      <c r="C70" s="36">
        <f t="shared" si="0"/>
        <v>33000</v>
      </c>
      <c r="D70" s="36">
        <f t="shared" si="0"/>
        <v>0</v>
      </c>
      <c r="E70" s="36">
        <v>33000</v>
      </c>
      <c r="F70" s="36">
        <v>33000</v>
      </c>
      <c r="G70" s="36">
        <f t="shared" si="15"/>
        <v>0</v>
      </c>
      <c r="H70" s="36"/>
      <c r="I70" s="36"/>
      <c r="J70" s="36">
        <f t="shared" si="16"/>
        <v>0</v>
      </c>
      <c r="K70" s="36">
        <v>0</v>
      </c>
      <c r="L70" s="36">
        <v>0</v>
      </c>
      <c r="M70" s="36">
        <f t="shared" si="17"/>
        <v>0</v>
      </c>
      <c r="N70" s="36"/>
      <c r="O70" s="36"/>
      <c r="P70" s="36">
        <f t="shared" si="18"/>
        <v>0</v>
      </c>
      <c r="Q70" s="36"/>
      <c r="R70" s="36"/>
      <c r="S70" s="36">
        <f t="shared" si="19"/>
        <v>0</v>
      </c>
      <c r="T70" s="36"/>
      <c r="U70" s="36"/>
      <c r="V70" s="36">
        <f t="shared" si="20"/>
        <v>0</v>
      </c>
      <c r="W70" s="36"/>
      <c r="X70" s="36"/>
      <c r="Y70" s="36">
        <f t="shared" si="21"/>
        <v>0</v>
      </c>
      <c r="Z70" s="36"/>
      <c r="AA70" s="36"/>
      <c r="AB70" s="36">
        <f t="shared" si="22"/>
        <v>0</v>
      </c>
    </row>
    <row r="71" spans="1:187" s="30" customFormat="1" ht="31.5" x14ac:dyDescent="0.25">
      <c r="A71" s="32" t="s">
        <v>73</v>
      </c>
      <c r="B71" s="33">
        <f t="shared" si="0"/>
        <v>0</v>
      </c>
      <c r="C71" s="33">
        <f t="shared" si="0"/>
        <v>32000</v>
      </c>
      <c r="D71" s="33">
        <f t="shared" si="0"/>
        <v>32000</v>
      </c>
      <c r="E71" s="33">
        <v>0</v>
      </c>
      <c r="F71" s="33">
        <v>0</v>
      </c>
      <c r="G71" s="33">
        <f t="shared" si="15"/>
        <v>0</v>
      </c>
      <c r="H71" s="33"/>
      <c r="I71" s="33"/>
      <c r="J71" s="33">
        <f t="shared" si="16"/>
        <v>0</v>
      </c>
      <c r="K71" s="33">
        <f>6497-6497</f>
        <v>0</v>
      </c>
      <c r="L71" s="33">
        <v>32000</v>
      </c>
      <c r="M71" s="33">
        <f t="shared" si="17"/>
        <v>32000</v>
      </c>
      <c r="N71" s="33"/>
      <c r="O71" s="33"/>
      <c r="P71" s="33">
        <f t="shared" si="18"/>
        <v>0</v>
      </c>
      <c r="Q71" s="33"/>
      <c r="R71" s="33"/>
      <c r="S71" s="33">
        <f t="shared" si="19"/>
        <v>0</v>
      </c>
      <c r="T71" s="33"/>
      <c r="U71" s="33"/>
      <c r="V71" s="33">
        <f t="shared" si="20"/>
        <v>0</v>
      </c>
      <c r="W71" s="33"/>
      <c r="X71" s="33"/>
      <c r="Y71" s="33">
        <f t="shared" si="21"/>
        <v>0</v>
      </c>
      <c r="Z71" s="33"/>
      <c r="AA71" s="33"/>
      <c r="AB71" s="33">
        <f t="shared" si="22"/>
        <v>0</v>
      </c>
    </row>
    <row r="72" spans="1:187" s="30" customFormat="1" x14ac:dyDescent="0.25">
      <c r="A72" s="32" t="s">
        <v>74</v>
      </c>
      <c r="B72" s="33">
        <f t="shared" si="0"/>
        <v>96000</v>
      </c>
      <c r="C72" s="33">
        <f t="shared" si="0"/>
        <v>96000</v>
      </c>
      <c r="D72" s="33">
        <f t="shared" si="0"/>
        <v>0</v>
      </c>
      <c r="E72" s="33">
        <v>0</v>
      </c>
      <c r="F72" s="33">
        <v>0</v>
      </c>
      <c r="G72" s="33">
        <f t="shared" si="15"/>
        <v>0</v>
      </c>
      <c r="H72" s="33"/>
      <c r="I72" s="33"/>
      <c r="J72" s="33">
        <f t="shared" si="16"/>
        <v>0</v>
      </c>
      <c r="K72" s="33">
        <v>0</v>
      </c>
      <c r="L72" s="33">
        <v>0</v>
      </c>
      <c r="M72" s="33">
        <f t="shared" si="17"/>
        <v>0</v>
      </c>
      <c r="N72" s="33"/>
      <c r="O72" s="33"/>
      <c r="P72" s="33">
        <f t="shared" si="18"/>
        <v>0</v>
      </c>
      <c r="Q72" s="33">
        <v>96000</v>
      </c>
      <c r="R72" s="33">
        <v>96000</v>
      </c>
      <c r="S72" s="33">
        <f t="shared" si="19"/>
        <v>0</v>
      </c>
      <c r="T72" s="33"/>
      <c r="U72" s="33"/>
      <c r="V72" s="33">
        <f t="shared" si="20"/>
        <v>0</v>
      </c>
      <c r="W72" s="33"/>
      <c r="X72" s="33"/>
      <c r="Y72" s="33">
        <f t="shared" si="21"/>
        <v>0</v>
      </c>
      <c r="Z72" s="33"/>
      <c r="AA72" s="33"/>
      <c r="AB72" s="33">
        <f t="shared" si="22"/>
        <v>0</v>
      </c>
    </row>
    <row r="73" spans="1:187" s="30" customFormat="1" ht="47.25" x14ac:dyDescent="0.25">
      <c r="A73" s="32" t="s">
        <v>75</v>
      </c>
      <c r="B73" s="33">
        <f t="shared" si="0"/>
        <v>13080</v>
      </c>
      <c r="C73" s="33">
        <f t="shared" si="0"/>
        <v>13080</v>
      </c>
      <c r="D73" s="33">
        <f t="shared" si="0"/>
        <v>0</v>
      </c>
      <c r="E73" s="33">
        <v>0</v>
      </c>
      <c r="F73" s="33">
        <v>0</v>
      </c>
      <c r="G73" s="33">
        <f t="shared" si="15"/>
        <v>0</v>
      </c>
      <c r="H73" s="33">
        <v>13080</v>
      </c>
      <c r="I73" s="33">
        <v>13080</v>
      </c>
      <c r="J73" s="33">
        <f t="shared" si="16"/>
        <v>0</v>
      </c>
      <c r="K73" s="33">
        <v>0</v>
      </c>
      <c r="L73" s="33">
        <v>0</v>
      </c>
      <c r="M73" s="33">
        <f t="shared" si="17"/>
        <v>0</v>
      </c>
      <c r="N73" s="33"/>
      <c r="O73" s="33"/>
      <c r="P73" s="33">
        <f t="shared" si="18"/>
        <v>0</v>
      </c>
      <c r="Q73" s="33"/>
      <c r="R73" s="33"/>
      <c r="S73" s="33">
        <f t="shared" si="19"/>
        <v>0</v>
      </c>
      <c r="T73" s="33"/>
      <c r="U73" s="33"/>
      <c r="V73" s="33">
        <f t="shared" si="20"/>
        <v>0</v>
      </c>
      <c r="W73" s="33"/>
      <c r="X73" s="33"/>
      <c r="Y73" s="33">
        <f t="shared" si="21"/>
        <v>0</v>
      </c>
      <c r="Z73" s="33"/>
      <c r="AA73" s="33"/>
      <c r="AB73" s="33">
        <f t="shared" si="22"/>
        <v>0</v>
      </c>
    </row>
    <row r="74" spans="1:187" s="30" customFormat="1" ht="47.25" x14ac:dyDescent="0.25">
      <c r="A74" s="37" t="s">
        <v>76</v>
      </c>
      <c r="B74" s="36">
        <f t="shared" si="0"/>
        <v>130000</v>
      </c>
      <c r="C74" s="36">
        <f t="shared" si="0"/>
        <v>150000</v>
      </c>
      <c r="D74" s="36">
        <f t="shared" si="0"/>
        <v>20000</v>
      </c>
      <c r="E74" s="36">
        <v>130000</v>
      </c>
      <c r="F74" s="36">
        <v>130000</v>
      </c>
      <c r="G74" s="36">
        <f t="shared" si="15"/>
        <v>0</v>
      </c>
      <c r="H74" s="36"/>
      <c r="I74" s="36"/>
      <c r="J74" s="36">
        <f t="shared" si="16"/>
        <v>0</v>
      </c>
      <c r="K74" s="36"/>
      <c r="L74" s="36">
        <v>20000</v>
      </c>
      <c r="M74" s="36">
        <f t="shared" si="17"/>
        <v>20000</v>
      </c>
      <c r="N74" s="36"/>
      <c r="O74" s="36"/>
      <c r="P74" s="36">
        <f t="shared" si="18"/>
        <v>0</v>
      </c>
      <c r="Q74" s="36"/>
      <c r="R74" s="36"/>
      <c r="S74" s="36">
        <f t="shared" si="19"/>
        <v>0</v>
      </c>
      <c r="T74" s="36"/>
      <c r="U74" s="36"/>
      <c r="V74" s="36">
        <f t="shared" si="20"/>
        <v>0</v>
      </c>
      <c r="W74" s="36"/>
      <c r="X74" s="36"/>
      <c r="Y74" s="36">
        <f t="shared" si="21"/>
        <v>0</v>
      </c>
      <c r="Z74" s="36"/>
      <c r="AA74" s="36"/>
      <c r="AB74" s="36">
        <f t="shared" si="22"/>
        <v>0</v>
      </c>
    </row>
    <row r="75" spans="1:187" s="30" customFormat="1" ht="31.5" x14ac:dyDescent="0.25">
      <c r="A75" s="37" t="s">
        <v>77</v>
      </c>
      <c r="B75" s="36">
        <f t="shared" ref="B75:D150" si="63">E75+H75+K75+N75+Q75+T75+W75+Z75</f>
        <v>51000</v>
      </c>
      <c r="C75" s="36">
        <f t="shared" si="63"/>
        <v>51000</v>
      </c>
      <c r="D75" s="36">
        <f t="shared" si="63"/>
        <v>0</v>
      </c>
      <c r="E75" s="36">
        <v>51000</v>
      </c>
      <c r="F75" s="36">
        <v>51000</v>
      </c>
      <c r="G75" s="36">
        <f t="shared" si="15"/>
        <v>0</v>
      </c>
      <c r="H75" s="36">
        <v>0</v>
      </c>
      <c r="I75" s="36">
        <v>0</v>
      </c>
      <c r="J75" s="36">
        <f t="shared" si="16"/>
        <v>0</v>
      </c>
      <c r="K75" s="36"/>
      <c r="L75" s="36"/>
      <c r="M75" s="36">
        <f t="shared" si="17"/>
        <v>0</v>
      </c>
      <c r="N75" s="36"/>
      <c r="O75" s="36"/>
      <c r="P75" s="36">
        <f t="shared" si="18"/>
        <v>0</v>
      </c>
      <c r="Q75" s="36"/>
      <c r="R75" s="36"/>
      <c r="S75" s="36">
        <f t="shared" si="19"/>
        <v>0</v>
      </c>
      <c r="T75" s="36"/>
      <c r="U75" s="36"/>
      <c r="V75" s="36">
        <f t="shared" si="20"/>
        <v>0</v>
      </c>
      <c r="W75" s="36"/>
      <c r="X75" s="36"/>
      <c r="Y75" s="36">
        <f t="shared" si="21"/>
        <v>0</v>
      </c>
      <c r="Z75" s="36"/>
      <c r="AA75" s="36"/>
      <c r="AB75" s="36">
        <f t="shared" si="22"/>
        <v>0</v>
      </c>
    </row>
    <row r="76" spans="1:187" s="30" customFormat="1" ht="63" x14ac:dyDescent="0.25">
      <c r="A76" s="41" t="s">
        <v>78</v>
      </c>
      <c r="B76" s="36">
        <f t="shared" si="63"/>
        <v>316301</v>
      </c>
      <c r="C76" s="36">
        <f t="shared" si="63"/>
        <v>316301</v>
      </c>
      <c r="D76" s="36">
        <f t="shared" si="63"/>
        <v>0</v>
      </c>
      <c r="E76" s="36">
        <v>0</v>
      </c>
      <c r="F76" s="36">
        <v>0</v>
      </c>
      <c r="G76" s="36">
        <f t="shared" ref="G76:G151" si="64">F76-E76</f>
        <v>0</v>
      </c>
      <c r="H76" s="36">
        <v>0</v>
      </c>
      <c r="I76" s="36">
        <v>0</v>
      </c>
      <c r="J76" s="36">
        <f t="shared" ref="J76:J151" si="65">I76-H76</f>
        <v>0</v>
      </c>
      <c r="K76" s="36">
        <v>0</v>
      </c>
      <c r="L76" s="36">
        <v>0</v>
      </c>
      <c r="M76" s="36">
        <f t="shared" ref="M76:M151" si="66">L76-K76</f>
        <v>0</v>
      </c>
      <c r="N76" s="36">
        <v>316301</v>
      </c>
      <c r="O76" s="36">
        <v>316301</v>
      </c>
      <c r="P76" s="36">
        <f t="shared" ref="P76:P151" si="67">O76-N76</f>
        <v>0</v>
      </c>
      <c r="Q76" s="36"/>
      <c r="R76" s="36"/>
      <c r="S76" s="36">
        <f t="shared" ref="S76:S151" si="68">R76-Q76</f>
        <v>0</v>
      </c>
      <c r="T76" s="36"/>
      <c r="U76" s="36"/>
      <c r="V76" s="36">
        <f t="shared" ref="V76:V151" si="69">U76-T76</f>
        <v>0</v>
      </c>
      <c r="W76" s="36"/>
      <c r="X76" s="36"/>
      <c r="Y76" s="36">
        <f t="shared" ref="Y76:Y151" si="70">X76-W76</f>
        <v>0</v>
      </c>
      <c r="Z76" s="36"/>
      <c r="AA76" s="36"/>
      <c r="AB76" s="36">
        <f t="shared" ref="AB76:AB151" si="71">AA76-Z76</f>
        <v>0</v>
      </c>
    </row>
    <row r="77" spans="1:187" s="30" customFormat="1" ht="78.75" x14ac:dyDescent="0.25">
      <c r="A77" s="41" t="s">
        <v>79</v>
      </c>
      <c r="B77" s="36">
        <f t="shared" si="63"/>
        <v>2341644</v>
      </c>
      <c r="C77" s="36">
        <f t="shared" si="63"/>
        <v>2341644</v>
      </c>
      <c r="D77" s="36">
        <f t="shared" si="63"/>
        <v>0</v>
      </c>
      <c r="E77" s="36">
        <v>0</v>
      </c>
      <c r="F77" s="36">
        <v>0</v>
      </c>
      <c r="G77" s="36">
        <f t="shared" si="64"/>
        <v>0</v>
      </c>
      <c r="H77" s="36">
        <v>0</v>
      </c>
      <c r="I77" s="36">
        <v>0</v>
      </c>
      <c r="J77" s="36">
        <f t="shared" si="65"/>
        <v>0</v>
      </c>
      <c r="K77" s="36">
        <v>0</v>
      </c>
      <c r="L77" s="36">
        <v>0</v>
      </c>
      <c r="M77" s="36">
        <f t="shared" si="66"/>
        <v>0</v>
      </c>
      <c r="N77" s="36">
        <v>2341644</v>
      </c>
      <c r="O77" s="36">
        <v>2341644</v>
      </c>
      <c r="P77" s="36">
        <f t="shared" si="67"/>
        <v>0</v>
      </c>
      <c r="Q77" s="36"/>
      <c r="R77" s="36"/>
      <c r="S77" s="36">
        <f t="shared" si="68"/>
        <v>0</v>
      </c>
      <c r="T77" s="36"/>
      <c r="U77" s="36"/>
      <c r="V77" s="36">
        <f t="shared" si="69"/>
        <v>0</v>
      </c>
      <c r="W77" s="36"/>
      <c r="X77" s="36"/>
      <c r="Y77" s="36">
        <f t="shared" si="70"/>
        <v>0</v>
      </c>
      <c r="Z77" s="36"/>
      <c r="AA77" s="36"/>
      <c r="AB77" s="36">
        <f t="shared" si="71"/>
        <v>0</v>
      </c>
    </row>
    <row r="78" spans="1:187" s="30" customFormat="1" x14ac:dyDescent="0.25">
      <c r="A78" s="41" t="s">
        <v>80</v>
      </c>
      <c r="B78" s="36">
        <f t="shared" si="63"/>
        <v>7000</v>
      </c>
      <c r="C78" s="36">
        <f t="shared" si="63"/>
        <v>7000</v>
      </c>
      <c r="D78" s="36">
        <f t="shared" si="63"/>
        <v>0</v>
      </c>
      <c r="E78" s="36">
        <v>0</v>
      </c>
      <c r="F78" s="36">
        <v>0</v>
      </c>
      <c r="G78" s="36">
        <f t="shared" si="64"/>
        <v>0</v>
      </c>
      <c r="H78" s="36">
        <v>0</v>
      </c>
      <c r="I78" s="36">
        <v>0</v>
      </c>
      <c r="J78" s="36">
        <f t="shared" si="65"/>
        <v>0</v>
      </c>
      <c r="K78" s="36">
        <v>7000</v>
      </c>
      <c r="L78" s="36">
        <v>7000</v>
      </c>
      <c r="M78" s="36">
        <f t="shared" si="66"/>
        <v>0</v>
      </c>
      <c r="N78" s="36">
        <v>0</v>
      </c>
      <c r="O78" s="36">
        <v>0</v>
      </c>
      <c r="P78" s="36">
        <f t="shared" si="67"/>
        <v>0</v>
      </c>
      <c r="Q78" s="36"/>
      <c r="R78" s="36"/>
      <c r="S78" s="36">
        <f t="shared" si="68"/>
        <v>0</v>
      </c>
      <c r="T78" s="36"/>
      <c r="U78" s="36"/>
      <c r="V78" s="36">
        <f t="shared" si="69"/>
        <v>0</v>
      </c>
      <c r="W78" s="36"/>
      <c r="X78" s="36"/>
      <c r="Y78" s="36">
        <f t="shared" si="70"/>
        <v>0</v>
      </c>
      <c r="Z78" s="36"/>
      <c r="AA78" s="36"/>
      <c r="AB78" s="36">
        <f t="shared" si="71"/>
        <v>0</v>
      </c>
    </row>
    <row r="79" spans="1:187" s="30" customFormat="1" x14ac:dyDescent="0.25">
      <c r="A79" s="28" t="s">
        <v>81</v>
      </c>
      <c r="B79" s="29">
        <f t="shared" si="63"/>
        <v>2398071</v>
      </c>
      <c r="C79" s="29">
        <f t="shared" si="63"/>
        <v>2398071</v>
      </c>
      <c r="D79" s="29">
        <f t="shared" si="63"/>
        <v>0</v>
      </c>
      <c r="E79" s="29">
        <f t="shared" ref="E79:AA79" si="72">SUM(E80)</f>
        <v>0</v>
      </c>
      <c r="F79" s="29">
        <f t="shared" si="72"/>
        <v>0</v>
      </c>
      <c r="G79" s="29">
        <f t="shared" si="64"/>
        <v>0</v>
      </c>
      <c r="H79" s="29">
        <f t="shared" si="72"/>
        <v>0</v>
      </c>
      <c r="I79" s="29">
        <f t="shared" si="72"/>
        <v>0</v>
      </c>
      <c r="J79" s="29">
        <f t="shared" si="65"/>
        <v>0</v>
      </c>
      <c r="K79" s="29">
        <f t="shared" si="72"/>
        <v>0</v>
      </c>
      <c r="L79" s="29">
        <f t="shared" si="72"/>
        <v>0</v>
      </c>
      <c r="M79" s="29">
        <f t="shared" si="66"/>
        <v>0</v>
      </c>
      <c r="N79" s="29">
        <f t="shared" si="72"/>
        <v>2398071</v>
      </c>
      <c r="O79" s="29">
        <f t="shared" si="72"/>
        <v>2398071</v>
      </c>
      <c r="P79" s="29">
        <f t="shared" si="67"/>
        <v>0</v>
      </c>
      <c r="Q79" s="29">
        <f t="shared" si="72"/>
        <v>0</v>
      </c>
      <c r="R79" s="29">
        <f t="shared" si="72"/>
        <v>0</v>
      </c>
      <c r="S79" s="29">
        <f t="shared" si="68"/>
        <v>0</v>
      </c>
      <c r="T79" s="29">
        <f t="shared" si="72"/>
        <v>0</v>
      </c>
      <c r="U79" s="29">
        <f t="shared" si="72"/>
        <v>0</v>
      </c>
      <c r="V79" s="29">
        <f t="shared" si="69"/>
        <v>0</v>
      </c>
      <c r="W79" s="29">
        <f t="shared" si="72"/>
        <v>0</v>
      </c>
      <c r="X79" s="29">
        <f t="shared" si="72"/>
        <v>0</v>
      </c>
      <c r="Y79" s="29">
        <f t="shared" si="70"/>
        <v>0</v>
      </c>
      <c r="Z79" s="29">
        <f t="shared" si="72"/>
        <v>0</v>
      </c>
      <c r="AA79" s="29">
        <f t="shared" si="72"/>
        <v>0</v>
      </c>
      <c r="AB79" s="29">
        <f t="shared" si="71"/>
        <v>0</v>
      </c>
    </row>
    <row r="80" spans="1:187" s="30" customFormat="1" x14ac:dyDescent="0.25">
      <c r="A80" s="28" t="s">
        <v>20</v>
      </c>
      <c r="B80" s="29">
        <f t="shared" si="63"/>
        <v>2398071</v>
      </c>
      <c r="C80" s="29">
        <f t="shared" si="63"/>
        <v>2398071</v>
      </c>
      <c r="D80" s="29">
        <f t="shared" si="63"/>
        <v>0</v>
      </c>
      <c r="E80" s="29">
        <f t="shared" ref="E80:AA80" si="73">SUM(E81:E81)</f>
        <v>0</v>
      </c>
      <c r="F80" s="29">
        <f t="shared" si="73"/>
        <v>0</v>
      </c>
      <c r="G80" s="29">
        <f t="shared" si="64"/>
        <v>0</v>
      </c>
      <c r="H80" s="29">
        <f t="shared" si="73"/>
        <v>0</v>
      </c>
      <c r="I80" s="29">
        <f t="shared" si="73"/>
        <v>0</v>
      </c>
      <c r="J80" s="29">
        <f t="shared" si="65"/>
        <v>0</v>
      </c>
      <c r="K80" s="29">
        <f t="shared" si="73"/>
        <v>0</v>
      </c>
      <c r="L80" s="29">
        <f t="shared" si="73"/>
        <v>0</v>
      </c>
      <c r="M80" s="29">
        <f t="shared" si="66"/>
        <v>0</v>
      </c>
      <c r="N80" s="29">
        <f t="shared" si="73"/>
        <v>2398071</v>
      </c>
      <c r="O80" s="29">
        <f t="shared" si="73"/>
        <v>2398071</v>
      </c>
      <c r="P80" s="29">
        <f t="shared" si="67"/>
        <v>0</v>
      </c>
      <c r="Q80" s="29">
        <f t="shared" si="73"/>
        <v>0</v>
      </c>
      <c r="R80" s="29">
        <f t="shared" si="73"/>
        <v>0</v>
      </c>
      <c r="S80" s="29">
        <f t="shared" si="68"/>
        <v>0</v>
      </c>
      <c r="T80" s="29">
        <f t="shared" si="73"/>
        <v>0</v>
      </c>
      <c r="U80" s="29">
        <f t="shared" si="73"/>
        <v>0</v>
      </c>
      <c r="V80" s="29">
        <f t="shared" si="69"/>
        <v>0</v>
      </c>
      <c r="W80" s="29">
        <f t="shared" si="73"/>
        <v>0</v>
      </c>
      <c r="X80" s="29">
        <f t="shared" si="73"/>
        <v>0</v>
      </c>
      <c r="Y80" s="29">
        <f t="shared" si="70"/>
        <v>0</v>
      </c>
      <c r="Z80" s="29">
        <f t="shared" si="73"/>
        <v>0</v>
      </c>
      <c r="AA80" s="29">
        <f t="shared" si="73"/>
        <v>0</v>
      </c>
      <c r="AB80" s="29">
        <f t="shared" si="71"/>
        <v>0</v>
      </c>
      <c r="AC80" s="27"/>
      <c r="AD80" s="27"/>
      <c r="AE80" s="27"/>
      <c r="AF80" s="27"/>
      <c r="AG80" s="27"/>
      <c r="AH80" s="27"/>
      <c r="AI80" s="27"/>
      <c r="AJ80" s="27"/>
      <c r="AK80" s="27"/>
      <c r="AL80" s="27"/>
      <c r="AM80" s="27"/>
      <c r="AN80" s="27"/>
      <c r="AO80" s="27"/>
      <c r="AP80" s="27"/>
      <c r="AQ80" s="27"/>
      <c r="AR80" s="27"/>
      <c r="AS80" s="27"/>
      <c r="AT80" s="27"/>
      <c r="AU80" s="27"/>
      <c r="AV80" s="27"/>
      <c r="AW80" s="27"/>
      <c r="AX80" s="27"/>
      <c r="AY80" s="27"/>
      <c r="AZ80" s="27"/>
      <c r="BA80" s="27"/>
      <c r="BB80" s="27"/>
      <c r="BC80" s="27"/>
      <c r="BD80" s="27"/>
      <c r="BE80" s="27"/>
      <c r="BF80" s="27"/>
      <c r="BG80" s="27"/>
      <c r="BH80" s="27"/>
      <c r="BI80" s="27"/>
      <c r="BJ80" s="27"/>
      <c r="BK80" s="27"/>
      <c r="BL80" s="27"/>
      <c r="BM80" s="27"/>
      <c r="BN80" s="27"/>
      <c r="BO80" s="27"/>
      <c r="BP80" s="27"/>
      <c r="BQ80" s="27"/>
      <c r="BR80" s="27"/>
      <c r="BS80" s="27"/>
      <c r="BT80" s="27"/>
      <c r="BU80" s="27"/>
      <c r="BV80" s="27"/>
      <c r="BW80" s="27"/>
      <c r="BX80" s="27"/>
      <c r="BY80" s="27"/>
      <c r="BZ80" s="27"/>
      <c r="CA80" s="27"/>
      <c r="CB80" s="27"/>
      <c r="CC80" s="27"/>
      <c r="CD80" s="27"/>
      <c r="CE80" s="27"/>
      <c r="CF80" s="27"/>
      <c r="CG80" s="27"/>
      <c r="CH80" s="27"/>
      <c r="CI80" s="27"/>
      <c r="CJ80" s="27"/>
      <c r="CK80" s="27"/>
      <c r="CL80" s="27"/>
      <c r="CM80" s="27"/>
      <c r="CN80" s="27"/>
      <c r="CO80" s="27"/>
      <c r="CP80" s="27"/>
      <c r="CQ80" s="27"/>
      <c r="CR80" s="27"/>
      <c r="CS80" s="27"/>
      <c r="CT80" s="27"/>
      <c r="CU80" s="27"/>
      <c r="CV80" s="27"/>
      <c r="CW80" s="27"/>
      <c r="CX80" s="27"/>
      <c r="CY80" s="27"/>
      <c r="CZ80" s="27"/>
      <c r="DA80" s="27"/>
      <c r="DB80" s="27"/>
      <c r="DC80" s="27"/>
      <c r="DD80" s="27"/>
      <c r="DE80" s="27"/>
      <c r="DF80" s="27"/>
      <c r="DG80" s="27"/>
      <c r="DH80" s="27"/>
      <c r="DI80" s="27"/>
      <c r="DJ80" s="27"/>
      <c r="DK80" s="27"/>
      <c r="DL80" s="27"/>
      <c r="DM80" s="27"/>
      <c r="DN80" s="27"/>
      <c r="DO80" s="27"/>
      <c r="DP80" s="27"/>
      <c r="DQ80" s="27"/>
      <c r="DR80" s="27"/>
      <c r="DS80" s="27"/>
      <c r="DT80" s="27"/>
      <c r="DU80" s="27"/>
      <c r="DV80" s="27"/>
      <c r="DW80" s="27"/>
      <c r="DX80" s="27"/>
      <c r="DY80" s="27"/>
      <c r="DZ80" s="27"/>
      <c r="EA80" s="27"/>
      <c r="EB80" s="27"/>
      <c r="EC80" s="27"/>
      <c r="ED80" s="27"/>
      <c r="EE80" s="27"/>
      <c r="EF80" s="27"/>
      <c r="EG80" s="27"/>
      <c r="EH80" s="27"/>
      <c r="EI80" s="27"/>
      <c r="EJ80" s="27"/>
      <c r="EK80" s="27"/>
      <c r="EL80" s="27"/>
      <c r="EM80" s="27"/>
      <c r="EN80" s="27"/>
      <c r="EO80" s="27"/>
      <c r="EP80" s="27"/>
      <c r="EQ80" s="27"/>
      <c r="ER80" s="27"/>
      <c r="ES80" s="27"/>
      <c r="ET80" s="27"/>
      <c r="EU80" s="27"/>
      <c r="EV80" s="27"/>
      <c r="EW80" s="27"/>
      <c r="EX80" s="27"/>
      <c r="EY80" s="27"/>
      <c r="EZ80" s="27"/>
      <c r="FA80" s="27"/>
      <c r="FB80" s="27"/>
      <c r="FC80" s="27"/>
      <c r="FD80" s="27"/>
      <c r="FE80" s="27"/>
      <c r="FF80" s="27"/>
      <c r="FG80" s="27"/>
      <c r="FH80" s="27"/>
      <c r="FI80" s="27"/>
      <c r="FJ80" s="27"/>
      <c r="FK80" s="27"/>
      <c r="FL80" s="27"/>
      <c r="FM80" s="27"/>
      <c r="FN80" s="27"/>
      <c r="FO80" s="27"/>
      <c r="FP80" s="27"/>
      <c r="FQ80" s="27"/>
      <c r="FR80" s="27"/>
      <c r="FS80" s="27"/>
      <c r="FT80" s="27"/>
      <c r="FU80" s="27"/>
      <c r="FV80" s="27"/>
      <c r="FW80" s="27"/>
      <c r="FX80" s="27"/>
      <c r="FY80" s="27"/>
      <c r="FZ80" s="27"/>
      <c r="GA80" s="27"/>
      <c r="GB80" s="27"/>
      <c r="GC80" s="27"/>
      <c r="GD80" s="27"/>
      <c r="GE80" s="27"/>
    </row>
    <row r="81" spans="1:187" s="30" customFormat="1" ht="94.5" x14ac:dyDescent="0.25">
      <c r="A81" s="35" t="s">
        <v>82</v>
      </c>
      <c r="B81" s="36">
        <f t="shared" si="63"/>
        <v>2398071</v>
      </c>
      <c r="C81" s="36">
        <f t="shared" si="63"/>
        <v>2398071</v>
      </c>
      <c r="D81" s="36">
        <f t="shared" si="63"/>
        <v>0</v>
      </c>
      <c r="E81" s="36">
        <v>0</v>
      </c>
      <c r="F81" s="36">
        <v>0</v>
      </c>
      <c r="G81" s="36">
        <f t="shared" si="64"/>
        <v>0</v>
      </c>
      <c r="H81" s="36">
        <v>0</v>
      </c>
      <c r="I81" s="36">
        <v>0</v>
      </c>
      <c r="J81" s="36">
        <f t="shared" si="65"/>
        <v>0</v>
      </c>
      <c r="K81" s="36">
        <v>0</v>
      </c>
      <c r="L81" s="36">
        <v>0</v>
      </c>
      <c r="M81" s="36">
        <f t="shared" si="66"/>
        <v>0</v>
      </c>
      <c r="N81" s="36">
        <v>2398071</v>
      </c>
      <c r="O81" s="36">
        <v>2398071</v>
      </c>
      <c r="P81" s="36">
        <f t="shared" si="67"/>
        <v>0</v>
      </c>
      <c r="Q81" s="36"/>
      <c r="R81" s="36"/>
      <c r="S81" s="36">
        <f t="shared" si="68"/>
        <v>0</v>
      </c>
      <c r="T81" s="36"/>
      <c r="U81" s="36"/>
      <c r="V81" s="36">
        <f t="shared" si="69"/>
        <v>0</v>
      </c>
      <c r="W81" s="36"/>
      <c r="X81" s="36"/>
      <c r="Y81" s="36">
        <f t="shared" si="70"/>
        <v>0</v>
      </c>
      <c r="Z81" s="36"/>
      <c r="AA81" s="36"/>
      <c r="AB81" s="36">
        <f t="shared" si="71"/>
        <v>0</v>
      </c>
      <c r="FL81" s="27"/>
      <c r="FM81" s="27"/>
      <c r="FN81" s="27"/>
      <c r="FO81" s="27"/>
      <c r="FP81" s="27"/>
      <c r="FQ81" s="27"/>
      <c r="FR81" s="27"/>
      <c r="FS81" s="27"/>
      <c r="FT81" s="27"/>
      <c r="FU81" s="27"/>
      <c r="FV81" s="27"/>
      <c r="FW81" s="27"/>
      <c r="FX81" s="27"/>
      <c r="FY81" s="27"/>
      <c r="FZ81" s="27"/>
      <c r="GA81" s="27"/>
      <c r="GB81" s="27"/>
      <c r="GC81" s="27"/>
      <c r="GD81" s="27"/>
      <c r="GE81" s="27"/>
    </row>
    <row r="82" spans="1:187" s="30" customFormat="1" x14ac:dyDescent="0.25">
      <c r="A82" s="28" t="s">
        <v>83</v>
      </c>
      <c r="B82" s="29">
        <f t="shared" si="63"/>
        <v>22851711</v>
      </c>
      <c r="C82" s="29">
        <f t="shared" si="63"/>
        <v>22924818</v>
      </c>
      <c r="D82" s="29">
        <f t="shared" si="63"/>
        <v>73107</v>
      </c>
      <c r="E82" s="29">
        <f>SUM(E83,E92,E104,E150,E189,E215,E235,E134)</f>
        <v>1229531</v>
      </c>
      <c r="F82" s="29">
        <f>SUM(F83,F92,F104,F150,F189,F215,F235,F134)</f>
        <v>1229531</v>
      </c>
      <c r="G82" s="29">
        <f t="shared" si="64"/>
        <v>0</v>
      </c>
      <c r="H82" s="29">
        <f>SUM(H83,H92,H104,H150,H189,H215,H235,H134)</f>
        <v>31336</v>
      </c>
      <c r="I82" s="29">
        <f>SUM(I83,I92,I104,I150,I189,I215,I235,I134)</f>
        <v>31336</v>
      </c>
      <c r="J82" s="29">
        <f t="shared" si="65"/>
        <v>0</v>
      </c>
      <c r="K82" s="29">
        <f>SUM(K83,K92,K104,K150,K189,K215,K235,K134)</f>
        <v>875049</v>
      </c>
      <c r="L82" s="29">
        <f>SUM(L83,L92,L104,L150,L189,L215,L235,L134)</f>
        <v>903562</v>
      </c>
      <c r="M82" s="29">
        <f t="shared" si="66"/>
        <v>28513</v>
      </c>
      <c r="N82" s="29">
        <f>SUM(N83,N92,N104,N150,N189,N215,N235,N134)</f>
        <v>11322728</v>
      </c>
      <c r="O82" s="29">
        <f>SUM(O83,O92,O104,O150,O189,O215,O235,O134)</f>
        <v>11354268</v>
      </c>
      <c r="P82" s="29">
        <f t="shared" si="67"/>
        <v>31540</v>
      </c>
      <c r="Q82" s="29">
        <f>SUM(Q83,Q92,Q104,Q150,Q189,Q215,Q235,Q134)</f>
        <v>573831</v>
      </c>
      <c r="R82" s="29">
        <f>SUM(R83,R92,R104,R150,R189,R215,R235,R134)</f>
        <v>586885</v>
      </c>
      <c r="S82" s="29">
        <f t="shared" si="68"/>
        <v>13054</v>
      </c>
      <c r="T82" s="29">
        <f>SUM(T83,T92,T104,T150,T189,T215,T235,T134)</f>
        <v>5024692</v>
      </c>
      <c r="U82" s="29">
        <f>SUM(U83,U92,U104,U150,U189,U215,U235,U134)</f>
        <v>5024692</v>
      </c>
      <c r="V82" s="29">
        <f t="shared" si="69"/>
        <v>0</v>
      </c>
      <c r="W82" s="29">
        <f>SUM(W83,W92,W104,W150,W189,W215,W235,W134)</f>
        <v>0</v>
      </c>
      <c r="X82" s="29">
        <f>SUM(X83,X92,X104,X150,X189,X215,X235,X134)</f>
        <v>0</v>
      </c>
      <c r="Y82" s="29">
        <f t="shared" si="70"/>
        <v>0</v>
      </c>
      <c r="Z82" s="29">
        <f>SUM(Z83,Z92,Z104,Z150,Z189,Z215,Z235,Z134)</f>
        <v>3794544</v>
      </c>
      <c r="AA82" s="29">
        <f>SUM(AA83,AA92,AA104,AA150,AA189,AA215,AA235,AA134)</f>
        <v>3794544</v>
      </c>
      <c r="AB82" s="29">
        <f t="shared" si="71"/>
        <v>0</v>
      </c>
    </row>
    <row r="83" spans="1:187" s="30" customFormat="1" x14ac:dyDescent="0.25">
      <c r="A83" s="28" t="s">
        <v>19</v>
      </c>
      <c r="B83" s="29">
        <f t="shared" si="63"/>
        <v>85023</v>
      </c>
      <c r="C83" s="29">
        <f t="shared" si="63"/>
        <v>86703</v>
      </c>
      <c r="D83" s="29">
        <f t="shared" si="63"/>
        <v>1680</v>
      </c>
      <c r="E83" s="29">
        <f t="shared" ref="E83" si="74">SUM(E84,E88,E90)</f>
        <v>0</v>
      </c>
      <c r="F83" s="29">
        <f>SUM(F84,F88,F90)</f>
        <v>0</v>
      </c>
      <c r="G83" s="29">
        <f t="shared" si="64"/>
        <v>0</v>
      </c>
      <c r="H83" s="29">
        <f t="shared" ref="H83" si="75">SUM(H84,H88,H90)</f>
        <v>0</v>
      </c>
      <c r="I83" s="29">
        <f>SUM(I84,I88,I90)</f>
        <v>0</v>
      </c>
      <c r="J83" s="29">
        <f t="shared" si="65"/>
        <v>0</v>
      </c>
      <c r="K83" s="29">
        <f t="shared" ref="K83" si="76">SUM(K84,K88,K90)</f>
        <v>40879</v>
      </c>
      <c r="L83" s="29">
        <f>SUM(L84,L88,L90)</f>
        <v>42559</v>
      </c>
      <c r="M83" s="29">
        <f t="shared" si="66"/>
        <v>1680</v>
      </c>
      <c r="N83" s="29">
        <f t="shared" ref="N83" si="77">SUM(N84,N88,N90)</f>
        <v>0</v>
      </c>
      <c r="O83" s="29">
        <f>SUM(O84,O88,O90)</f>
        <v>0</v>
      </c>
      <c r="P83" s="29">
        <f t="shared" si="67"/>
        <v>0</v>
      </c>
      <c r="Q83" s="29">
        <f t="shared" ref="Q83" si="78">SUM(Q84,Q88,Q90)</f>
        <v>0</v>
      </c>
      <c r="R83" s="29">
        <f>SUM(R84,R88,R90)</f>
        <v>0</v>
      </c>
      <c r="S83" s="29">
        <f t="shared" si="68"/>
        <v>0</v>
      </c>
      <c r="T83" s="29">
        <f t="shared" ref="T83" si="79">SUM(T84,T88,T90)</f>
        <v>0</v>
      </c>
      <c r="U83" s="29">
        <f>SUM(U84,U88,U90)</f>
        <v>0</v>
      </c>
      <c r="V83" s="29">
        <f t="shared" si="69"/>
        <v>0</v>
      </c>
      <c r="W83" s="29">
        <f>SUM(W84,W88,W90)</f>
        <v>0</v>
      </c>
      <c r="X83" s="29">
        <f>SUM(X84,X88,X90)</f>
        <v>0</v>
      </c>
      <c r="Y83" s="29">
        <f t="shared" si="70"/>
        <v>0</v>
      </c>
      <c r="Z83" s="29">
        <f t="shared" ref="Z83" si="80">SUM(Z84,Z88,Z90)</f>
        <v>44144</v>
      </c>
      <c r="AA83" s="29">
        <f>SUM(AA84,AA88,AA90)</f>
        <v>44144</v>
      </c>
      <c r="AB83" s="29">
        <f t="shared" si="71"/>
        <v>0</v>
      </c>
    </row>
    <row r="84" spans="1:187" s="30" customFormat="1" x14ac:dyDescent="0.25">
      <c r="A84" s="28" t="s">
        <v>84</v>
      </c>
      <c r="B84" s="29">
        <f t="shared" si="63"/>
        <v>20879</v>
      </c>
      <c r="C84" s="29">
        <f t="shared" si="63"/>
        <v>22559</v>
      </c>
      <c r="D84" s="29">
        <f t="shared" si="63"/>
        <v>1680</v>
      </c>
      <c r="E84" s="29">
        <f>SUM(E85:E87)</f>
        <v>0</v>
      </c>
      <c r="F84" s="29">
        <f>SUM(F85:F87)</f>
        <v>0</v>
      </c>
      <c r="G84" s="29">
        <f t="shared" si="64"/>
        <v>0</v>
      </c>
      <c r="H84" s="29">
        <f t="shared" ref="H84" si="81">SUM(H85:H87)</f>
        <v>0</v>
      </c>
      <c r="I84" s="29">
        <f>SUM(I85:I87)</f>
        <v>0</v>
      </c>
      <c r="J84" s="29">
        <f t="shared" si="65"/>
        <v>0</v>
      </c>
      <c r="K84" s="29">
        <f t="shared" ref="K84" si="82">SUM(K85:K87)</f>
        <v>20879</v>
      </c>
      <c r="L84" s="29">
        <f>SUM(L85:L87)</f>
        <v>22559</v>
      </c>
      <c r="M84" s="29">
        <f t="shared" si="66"/>
        <v>1680</v>
      </c>
      <c r="N84" s="29">
        <f t="shared" ref="N84" si="83">SUM(N85:N87)</f>
        <v>0</v>
      </c>
      <c r="O84" s="29">
        <f>SUM(O85:O87)</f>
        <v>0</v>
      </c>
      <c r="P84" s="29">
        <f t="shared" si="67"/>
        <v>0</v>
      </c>
      <c r="Q84" s="29">
        <f t="shared" ref="Q84" si="84">SUM(Q85:Q87)</f>
        <v>0</v>
      </c>
      <c r="R84" s="29">
        <f>SUM(R85:R87)</f>
        <v>0</v>
      </c>
      <c r="S84" s="29">
        <f t="shared" si="68"/>
        <v>0</v>
      </c>
      <c r="T84" s="29">
        <f t="shared" ref="T84" si="85">SUM(T85:T87)</f>
        <v>0</v>
      </c>
      <c r="U84" s="29">
        <f>SUM(U85:U87)</f>
        <v>0</v>
      </c>
      <c r="V84" s="29">
        <f t="shared" si="69"/>
        <v>0</v>
      </c>
      <c r="W84" s="29">
        <f t="shared" ref="W84:X84" si="86">SUM(W85:W87)</f>
        <v>0</v>
      </c>
      <c r="X84" s="29">
        <f t="shared" si="86"/>
        <v>0</v>
      </c>
      <c r="Y84" s="29">
        <f t="shared" si="70"/>
        <v>0</v>
      </c>
      <c r="Z84" s="29">
        <f t="shared" ref="Z84" si="87">SUM(Z85:Z87)</f>
        <v>0</v>
      </c>
      <c r="AA84" s="29">
        <f>SUM(AA85:AA87)</f>
        <v>0</v>
      </c>
      <c r="AB84" s="29">
        <f t="shared" si="71"/>
        <v>0</v>
      </c>
    </row>
    <row r="85" spans="1:187" s="30" customFormat="1" x14ac:dyDescent="0.25">
      <c r="A85" s="35" t="s">
        <v>85</v>
      </c>
      <c r="B85" s="36">
        <f t="shared" si="63"/>
        <v>20000</v>
      </c>
      <c r="C85" s="36">
        <f t="shared" si="63"/>
        <v>20000</v>
      </c>
      <c r="D85" s="36">
        <f t="shared" si="63"/>
        <v>0</v>
      </c>
      <c r="E85" s="36">
        <v>0</v>
      </c>
      <c r="F85" s="36">
        <v>0</v>
      </c>
      <c r="G85" s="36">
        <f t="shared" si="64"/>
        <v>0</v>
      </c>
      <c r="H85" s="36"/>
      <c r="I85" s="36"/>
      <c r="J85" s="36">
        <f t="shared" si="65"/>
        <v>0</v>
      </c>
      <c r="K85" s="36">
        <v>20000</v>
      </c>
      <c r="L85" s="36">
        <v>20000</v>
      </c>
      <c r="M85" s="36">
        <f t="shared" si="66"/>
        <v>0</v>
      </c>
      <c r="N85" s="36"/>
      <c r="O85" s="36"/>
      <c r="P85" s="36">
        <f t="shared" si="67"/>
        <v>0</v>
      </c>
      <c r="Q85" s="36"/>
      <c r="R85" s="36"/>
      <c r="S85" s="36">
        <f t="shared" si="68"/>
        <v>0</v>
      </c>
      <c r="T85" s="36"/>
      <c r="U85" s="36"/>
      <c r="V85" s="36">
        <f t="shared" si="69"/>
        <v>0</v>
      </c>
      <c r="W85" s="36"/>
      <c r="X85" s="36"/>
      <c r="Y85" s="36">
        <f t="shared" si="70"/>
        <v>0</v>
      </c>
      <c r="Z85" s="36"/>
      <c r="AA85" s="36"/>
      <c r="AB85" s="36">
        <f t="shared" si="71"/>
        <v>0</v>
      </c>
    </row>
    <row r="86" spans="1:187" s="30" customFormat="1" x14ac:dyDescent="0.25">
      <c r="A86" s="42" t="s">
        <v>86</v>
      </c>
      <c r="B86" s="36">
        <f t="shared" si="63"/>
        <v>0</v>
      </c>
      <c r="C86" s="36">
        <f t="shared" si="63"/>
        <v>1680</v>
      </c>
      <c r="D86" s="36">
        <f t="shared" si="63"/>
        <v>1680</v>
      </c>
      <c r="E86" s="36">
        <v>0</v>
      </c>
      <c r="F86" s="36">
        <v>0</v>
      </c>
      <c r="G86" s="36">
        <f t="shared" si="64"/>
        <v>0</v>
      </c>
      <c r="H86" s="36">
        <v>0</v>
      </c>
      <c r="I86" s="36">
        <v>0</v>
      </c>
      <c r="J86" s="36">
        <f t="shared" si="65"/>
        <v>0</v>
      </c>
      <c r="K86" s="36"/>
      <c r="L86" s="36">
        <v>1680</v>
      </c>
      <c r="M86" s="36">
        <f t="shared" si="66"/>
        <v>1680</v>
      </c>
      <c r="N86" s="36"/>
      <c r="O86" s="36"/>
      <c r="P86" s="36">
        <f t="shared" si="67"/>
        <v>0</v>
      </c>
      <c r="Q86" s="36"/>
      <c r="R86" s="36"/>
      <c r="S86" s="36">
        <f t="shared" si="68"/>
        <v>0</v>
      </c>
      <c r="T86" s="36"/>
      <c r="U86" s="36"/>
      <c r="V86" s="36">
        <f t="shared" si="69"/>
        <v>0</v>
      </c>
      <c r="W86" s="36"/>
      <c r="X86" s="36"/>
      <c r="Y86" s="36">
        <f t="shared" si="70"/>
        <v>0</v>
      </c>
      <c r="Z86" s="36"/>
      <c r="AA86" s="36"/>
      <c r="AB86" s="36">
        <f t="shared" si="71"/>
        <v>0</v>
      </c>
    </row>
    <row r="87" spans="1:187" s="30" customFormat="1" ht="31.5" x14ac:dyDescent="0.25">
      <c r="A87" s="42" t="s">
        <v>87</v>
      </c>
      <c r="B87" s="36">
        <f t="shared" si="63"/>
        <v>879</v>
      </c>
      <c r="C87" s="36">
        <f t="shared" si="63"/>
        <v>879</v>
      </c>
      <c r="D87" s="36">
        <f t="shared" si="63"/>
        <v>0</v>
      </c>
      <c r="E87" s="36">
        <v>0</v>
      </c>
      <c r="F87" s="36">
        <v>0</v>
      </c>
      <c r="G87" s="36">
        <f t="shared" si="64"/>
        <v>0</v>
      </c>
      <c r="H87" s="36">
        <v>0</v>
      </c>
      <c r="I87" s="36">
        <v>0</v>
      </c>
      <c r="J87" s="36">
        <f t="shared" si="65"/>
        <v>0</v>
      </c>
      <c r="K87" s="36">
        <v>879</v>
      </c>
      <c r="L87" s="36">
        <v>879</v>
      </c>
      <c r="M87" s="36">
        <f t="shared" si="66"/>
        <v>0</v>
      </c>
      <c r="N87" s="36"/>
      <c r="O87" s="36"/>
      <c r="P87" s="36">
        <f t="shared" si="67"/>
        <v>0</v>
      </c>
      <c r="Q87" s="36"/>
      <c r="R87" s="36"/>
      <c r="S87" s="36">
        <f t="shared" si="68"/>
        <v>0</v>
      </c>
      <c r="T87" s="36"/>
      <c r="U87" s="36"/>
      <c r="V87" s="36">
        <f t="shared" si="69"/>
        <v>0</v>
      </c>
      <c r="W87" s="36"/>
      <c r="X87" s="36"/>
      <c r="Y87" s="36">
        <f t="shared" si="70"/>
        <v>0</v>
      </c>
      <c r="Z87" s="36"/>
      <c r="AA87" s="36"/>
      <c r="AB87" s="36">
        <f t="shared" si="71"/>
        <v>0</v>
      </c>
    </row>
    <row r="88" spans="1:187" s="27" customFormat="1" x14ac:dyDescent="0.25">
      <c r="A88" s="28" t="s">
        <v>88</v>
      </c>
      <c r="B88" s="29">
        <f t="shared" si="63"/>
        <v>44144</v>
      </c>
      <c r="C88" s="29">
        <f t="shared" si="63"/>
        <v>44144</v>
      </c>
      <c r="D88" s="29">
        <f t="shared" si="63"/>
        <v>0</v>
      </c>
      <c r="E88" s="29">
        <f t="shared" ref="E88:AA88" si="88">SUM(E89:E89)</f>
        <v>0</v>
      </c>
      <c r="F88" s="29">
        <f t="shared" si="88"/>
        <v>0</v>
      </c>
      <c r="G88" s="29">
        <f t="shared" si="64"/>
        <v>0</v>
      </c>
      <c r="H88" s="29">
        <f t="shared" si="88"/>
        <v>0</v>
      </c>
      <c r="I88" s="29">
        <f t="shared" si="88"/>
        <v>0</v>
      </c>
      <c r="J88" s="29">
        <f t="shared" si="65"/>
        <v>0</v>
      </c>
      <c r="K88" s="29">
        <f t="shared" si="88"/>
        <v>0</v>
      </c>
      <c r="L88" s="29">
        <f t="shared" si="88"/>
        <v>0</v>
      </c>
      <c r="M88" s="29">
        <f t="shared" si="66"/>
        <v>0</v>
      </c>
      <c r="N88" s="29">
        <f t="shared" si="88"/>
        <v>0</v>
      </c>
      <c r="O88" s="29">
        <f t="shared" si="88"/>
        <v>0</v>
      </c>
      <c r="P88" s="29">
        <f t="shared" si="67"/>
        <v>0</v>
      </c>
      <c r="Q88" s="29">
        <f t="shared" si="88"/>
        <v>0</v>
      </c>
      <c r="R88" s="29">
        <f t="shared" si="88"/>
        <v>0</v>
      </c>
      <c r="S88" s="29">
        <f t="shared" si="68"/>
        <v>0</v>
      </c>
      <c r="T88" s="29">
        <f t="shared" si="88"/>
        <v>0</v>
      </c>
      <c r="U88" s="29">
        <f t="shared" si="88"/>
        <v>0</v>
      </c>
      <c r="V88" s="29">
        <f t="shared" si="69"/>
        <v>0</v>
      </c>
      <c r="W88" s="29">
        <f t="shared" si="88"/>
        <v>0</v>
      </c>
      <c r="X88" s="29">
        <f t="shared" si="88"/>
        <v>0</v>
      </c>
      <c r="Y88" s="29">
        <f t="shared" si="70"/>
        <v>0</v>
      </c>
      <c r="Z88" s="29">
        <f t="shared" si="88"/>
        <v>44144</v>
      </c>
      <c r="AA88" s="29">
        <f t="shared" si="88"/>
        <v>44144</v>
      </c>
      <c r="AB88" s="29">
        <f t="shared" si="71"/>
        <v>0</v>
      </c>
      <c r="AC88" s="30"/>
      <c r="AD88" s="30"/>
      <c r="AE88" s="30"/>
      <c r="AF88" s="30"/>
      <c r="AG88" s="30"/>
      <c r="AH88" s="30"/>
      <c r="AI88" s="30"/>
      <c r="AJ88" s="30"/>
      <c r="AK88" s="30"/>
      <c r="AL88" s="30"/>
      <c r="AM88" s="30"/>
      <c r="AN88" s="30"/>
      <c r="AO88" s="30"/>
      <c r="AP88" s="30"/>
      <c r="AQ88" s="30"/>
      <c r="AR88" s="30"/>
      <c r="AS88" s="30"/>
      <c r="AT88" s="30"/>
      <c r="AU88" s="30"/>
      <c r="AV88" s="30"/>
      <c r="AW88" s="30"/>
      <c r="AX88" s="30"/>
      <c r="AY88" s="30"/>
      <c r="AZ88" s="30"/>
      <c r="BA88" s="30"/>
      <c r="BB88" s="30"/>
      <c r="BC88" s="30"/>
      <c r="BD88" s="30"/>
      <c r="BE88" s="30"/>
      <c r="BF88" s="30"/>
      <c r="BG88" s="30"/>
      <c r="BH88" s="30"/>
      <c r="BI88" s="30"/>
      <c r="BJ88" s="30"/>
      <c r="BK88" s="30"/>
      <c r="BL88" s="30"/>
      <c r="BM88" s="30"/>
      <c r="BN88" s="30"/>
      <c r="BO88" s="30"/>
      <c r="BP88" s="30"/>
      <c r="BQ88" s="30"/>
      <c r="BR88" s="30"/>
      <c r="BS88" s="30"/>
      <c r="BT88" s="30"/>
      <c r="BU88" s="30"/>
      <c r="BV88" s="30"/>
      <c r="BW88" s="30"/>
      <c r="BX88" s="30"/>
      <c r="BY88" s="30"/>
      <c r="BZ88" s="30"/>
      <c r="CA88" s="30"/>
      <c r="CB88" s="30"/>
      <c r="CC88" s="30"/>
      <c r="CD88" s="30"/>
      <c r="CE88" s="30"/>
      <c r="CF88" s="30"/>
      <c r="CG88" s="30"/>
      <c r="CH88" s="30"/>
      <c r="CI88" s="30"/>
      <c r="CJ88" s="30"/>
      <c r="CK88" s="30"/>
      <c r="CL88" s="30"/>
      <c r="CM88" s="30"/>
      <c r="CN88" s="30"/>
      <c r="CO88" s="30"/>
      <c r="CP88" s="30"/>
      <c r="CQ88" s="30"/>
      <c r="CR88" s="30"/>
      <c r="CS88" s="30"/>
      <c r="CT88" s="30"/>
      <c r="CU88" s="30"/>
      <c r="CV88" s="30"/>
      <c r="CW88" s="30"/>
      <c r="CX88" s="30"/>
      <c r="CY88" s="30"/>
      <c r="CZ88" s="30"/>
      <c r="DA88" s="30"/>
      <c r="DB88" s="30"/>
      <c r="DC88" s="30"/>
      <c r="DD88" s="30"/>
      <c r="DE88" s="30"/>
      <c r="DF88" s="30"/>
      <c r="DG88" s="30"/>
      <c r="DH88" s="30"/>
      <c r="DI88" s="30"/>
      <c r="DJ88" s="30"/>
      <c r="DK88" s="30"/>
      <c r="DL88" s="30"/>
      <c r="DM88" s="30"/>
      <c r="DN88" s="30"/>
      <c r="DO88" s="30"/>
      <c r="DP88" s="30"/>
      <c r="DQ88" s="30"/>
      <c r="DR88" s="30"/>
      <c r="DS88" s="30"/>
      <c r="DT88" s="30"/>
      <c r="DU88" s="30"/>
      <c r="DV88" s="30"/>
      <c r="DW88" s="30"/>
      <c r="DX88" s="30"/>
      <c r="DY88" s="30"/>
      <c r="DZ88" s="30"/>
      <c r="EA88" s="30"/>
      <c r="EB88" s="30"/>
      <c r="EC88" s="30"/>
      <c r="ED88" s="30"/>
      <c r="EE88" s="30"/>
      <c r="EF88" s="30"/>
      <c r="EG88" s="30"/>
      <c r="EH88" s="30"/>
      <c r="EI88" s="30"/>
      <c r="EJ88" s="30"/>
      <c r="EK88" s="30"/>
      <c r="EL88" s="30"/>
      <c r="EM88" s="30"/>
      <c r="EN88" s="30"/>
      <c r="EO88" s="30"/>
      <c r="EP88" s="30"/>
      <c r="EQ88" s="30"/>
      <c r="ER88" s="30"/>
      <c r="ES88" s="30"/>
      <c r="ET88" s="30"/>
      <c r="EU88" s="30"/>
      <c r="EV88" s="30"/>
      <c r="EW88" s="30"/>
      <c r="EX88" s="30"/>
      <c r="EY88" s="30"/>
      <c r="EZ88" s="30"/>
      <c r="FA88" s="30"/>
      <c r="FB88" s="30"/>
      <c r="FC88" s="30"/>
      <c r="FD88" s="30"/>
      <c r="FE88" s="30"/>
      <c r="FF88" s="30"/>
      <c r="FG88" s="30"/>
      <c r="FH88" s="30"/>
      <c r="FI88" s="30"/>
      <c r="FJ88" s="30"/>
      <c r="FK88" s="30"/>
      <c r="FL88" s="30"/>
      <c r="FM88" s="30"/>
      <c r="FN88" s="30"/>
      <c r="FO88" s="30"/>
      <c r="FP88" s="30"/>
      <c r="FQ88" s="30"/>
      <c r="FR88" s="30"/>
      <c r="FS88" s="30"/>
      <c r="FT88" s="30"/>
      <c r="FU88" s="30"/>
      <c r="FV88" s="30"/>
      <c r="FW88" s="30"/>
      <c r="FX88" s="30"/>
      <c r="FY88" s="30"/>
      <c r="FZ88" s="30"/>
      <c r="GA88" s="30"/>
      <c r="GB88" s="30"/>
      <c r="GC88" s="30"/>
      <c r="GD88" s="30"/>
      <c r="GE88" s="30"/>
    </row>
    <row r="89" spans="1:187" s="30" customFormat="1" ht="47.25" x14ac:dyDescent="0.25">
      <c r="A89" s="37" t="s">
        <v>89</v>
      </c>
      <c r="B89" s="36">
        <f t="shared" si="63"/>
        <v>44144</v>
      </c>
      <c r="C89" s="36">
        <f t="shared" si="63"/>
        <v>44144</v>
      </c>
      <c r="D89" s="36">
        <f t="shared" si="63"/>
        <v>0</v>
      </c>
      <c r="E89" s="36">
        <v>0</v>
      </c>
      <c r="F89" s="36">
        <v>0</v>
      </c>
      <c r="G89" s="36">
        <f t="shared" si="64"/>
        <v>0</v>
      </c>
      <c r="H89" s="36"/>
      <c r="I89" s="36"/>
      <c r="J89" s="36">
        <f t="shared" si="65"/>
        <v>0</v>
      </c>
      <c r="K89" s="36"/>
      <c r="L89" s="36"/>
      <c r="M89" s="36">
        <f t="shared" si="66"/>
        <v>0</v>
      </c>
      <c r="N89" s="36"/>
      <c r="O89" s="36"/>
      <c r="P89" s="36">
        <f t="shared" si="67"/>
        <v>0</v>
      </c>
      <c r="Q89" s="36"/>
      <c r="R89" s="36"/>
      <c r="S89" s="36">
        <f t="shared" si="68"/>
        <v>0</v>
      </c>
      <c r="T89" s="36"/>
      <c r="U89" s="36"/>
      <c r="V89" s="36">
        <f t="shared" si="69"/>
        <v>0</v>
      </c>
      <c r="W89" s="36"/>
      <c r="X89" s="36"/>
      <c r="Y89" s="36">
        <f t="shared" si="70"/>
        <v>0</v>
      </c>
      <c r="Z89" s="36">
        <v>44144</v>
      </c>
      <c r="AA89" s="36">
        <v>44144</v>
      </c>
      <c r="AB89" s="36">
        <f t="shared" si="71"/>
        <v>0</v>
      </c>
      <c r="FL89" s="27"/>
      <c r="FM89" s="27"/>
      <c r="FN89" s="27"/>
      <c r="FO89" s="27"/>
      <c r="FP89" s="27"/>
      <c r="FQ89" s="27"/>
      <c r="FR89" s="27"/>
      <c r="FS89" s="27"/>
      <c r="FT89" s="27"/>
      <c r="FU89" s="27"/>
      <c r="FV89" s="27"/>
      <c r="FW89" s="27"/>
      <c r="FX89" s="27"/>
      <c r="FY89" s="27"/>
      <c r="FZ89" s="27"/>
      <c r="GA89" s="27"/>
      <c r="GB89" s="27"/>
      <c r="GC89" s="27"/>
      <c r="GD89" s="27"/>
      <c r="GE89" s="27"/>
    </row>
    <row r="90" spans="1:187" s="30" customFormat="1" ht="31.5" x14ac:dyDescent="0.25">
      <c r="A90" s="28" t="s">
        <v>90</v>
      </c>
      <c r="B90" s="29">
        <f t="shared" si="63"/>
        <v>20000</v>
      </c>
      <c r="C90" s="29">
        <f t="shared" si="63"/>
        <v>20000</v>
      </c>
      <c r="D90" s="29">
        <f t="shared" si="63"/>
        <v>0</v>
      </c>
      <c r="E90" s="29">
        <f>SUM(E91:E91)</f>
        <v>0</v>
      </c>
      <c r="F90" s="29">
        <f>SUM(F91:F91)</f>
        <v>0</v>
      </c>
      <c r="G90" s="29">
        <f t="shared" si="64"/>
        <v>0</v>
      </c>
      <c r="H90" s="29">
        <f>SUM(H91:H91)</f>
        <v>0</v>
      </c>
      <c r="I90" s="29">
        <f>SUM(I91:I91)</f>
        <v>0</v>
      </c>
      <c r="J90" s="29">
        <f t="shared" si="65"/>
        <v>0</v>
      </c>
      <c r="K90" s="29">
        <f>SUM(K91:K91)</f>
        <v>20000</v>
      </c>
      <c r="L90" s="29">
        <f>SUM(L91:L91)</f>
        <v>20000</v>
      </c>
      <c r="M90" s="29">
        <f t="shared" si="66"/>
        <v>0</v>
      </c>
      <c r="N90" s="29">
        <f>SUM(N91:N91)</f>
        <v>0</v>
      </c>
      <c r="O90" s="29">
        <f>SUM(O91:O91)</f>
        <v>0</v>
      </c>
      <c r="P90" s="29">
        <f t="shared" si="67"/>
        <v>0</v>
      </c>
      <c r="Q90" s="29">
        <f>SUM(Q91:Q91)</f>
        <v>0</v>
      </c>
      <c r="R90" s="29">
        <f>SUM(R91:R91)</f>
        <v>0</v>
      </c>
      <c r="S90" s="29">
        <f t="shared" si="68"/>
        <v>0</v>
      </c>
      <c r="T90" s="29">
        <f>SUM(T91:T91)</f>
        <v>0</v>
      </c>
      <c r="U90" s="29">
        <f>SUM(U91:U91)</f>
        <v>0</v>
      </c>
      <c r="V90" s="29">
        <f t="shared" si="69"/>
        <v>0</v>
      </c>
      <c r="W90" s="29">
        <f>SUM(W91:W91)</f>
        <v>0</v>
      </c>
      <c r="X90" s="29">
        <f>SUM(X91:X91)</f>
        <v>0</v>
      </c>
      <c r="Y90" s="29">
        <f t="shared" si="70"/>
        <v>0</v>
      </c>
      <c r="Z90" s="29">
        <f>SUM(Z91:Z91)</f>
        <v>0</v>
      </c>
      <c r="AA90" s="29">
        <f>SUM(AA91:AA91)</f>
        <v>0</v>
      </c>
      <c r="AB90" s="29">
        <f t="shared" si="71"/>
        <v>0</v>
      </c>
    </row>
    <row r="91" spans="1:187" s="30" customFormat="1" x14ac:dyDescent="0.25">
      <c r="A91" s="42" t="s">
        <v>91</v>
      </c>
      <c r="B91" s="36">
        <f t="shared" si="63"/>
        <v>20000</v>
      </c>
      <c r="C91" s="36">
        <f t="shared" si="63"/>
        <v>20000</v>
      </c>
      <c r="D91" s="36">
        <f t="shared" si="63"/>
        <v>0</v>
      </c>
      <c r="E91" s="36">
        <v>0</v>
      </c>
      <c r="F91" s="36">
        <v>0</v>
      </c>
      <c r="G91" s="36">
        <f t="shared" si="64"/>
        <v>0</v>
      </c>
      <c r="H91" s="36"/>
      <c r="I91" s="36"/>
      <c r="J91" s="36">
        <f t="shared" si="65"/>
        <v>0</v>
      </c>
      <c r="K91" s="36">
        <v>20000</v>
      </c>
      <c r="L91" s="36">
        <v>20000</v>
      </c>
      <c r="M91" s="36">
        <f t="shared" si="66"/>
        <v>0</v>
      </c>
      <c r="N91" s="36"/>
      <c r="O91" s="36"/>
      <c r="P91" s="36">
        <f t="shared" si="67"/>
        <v>0</v>
      </c>
      <c r="Q91" s="36"/>
      <c r="R91" s="36"/>
      <c r="S91" s="36">
        <f t="shared" si="68"/>
        <v>0</v>
      </c>
      <c r="T91" s="36"/>
      <c r="U91" s="36"/>
      <c r="V91" s="36">
        <f t="shared" si="69"/>
        <v>0</v>
      </c>
      <c r="W91" s="36"/>
      <c r="X91" s="36"/>
      <c r="Y91" s="36">
        <f t="shared" si="70"/>
        <v>0</v>
      </c>
      <c r="Z91" s="36"/>
      <c r="AA91" s="36"/>
      <c r="AB91" s="36">
        <f t="shared" si="71"/>
        <v>0</v>
      </c>
    </row>
    <row r="92" spans="1:187" s="30" customFormat="1" x14ac:dyDescent="0.25">
      <c r="A92" s="34" t="s">
        <v>31</v>
      </c>
      <c r="B92" s="31">
        <f t="shared" si="63"/>
        <v>70016</v>
      </c>
      <c r="C92" s="31">
        <f t="shared" si="63"/>
        <v>70934</v>
      </c>
      <c r="D92" s="31">
        <f t="shared" si="63"/>
        <v>918</v>
      </c>
      <c r="E92" s="31">
        <f t="shared" ref="E92:AA92" si="89">SUM(E93,E95,E100)</f>
        <v>0</v>
      </c>
      <c r="F92" s="31">
        <f t="shared" si="89"/>
        <v>0</v>
      </c>
      <c r="G92" s="31">
        <f t="shared" si="64"/>
        <v>0</v>
      </c>
      <c r="H92" s="31">
        <f t="shared" ref="H92" si="90">SUM(H93,H95,H100)</f>
        <v>6060</v>
      </c>
      <c r="I92" s="31">
        <f t="shared" si="89"/>
        <v>6060</v>
      </c>
      <c r="J92" s="31">
        <f t="shared" si="65"/>
        <v>0</v>
      </c>
      <c r="K92" s="31">
        <f t="shared" ref="K92" si="91">SUM(K93,K95,K100)</f>
        <v>36439</v>
      </c>
      <c r="L92" s="31">
        <f t="shared" si="89"/>
        <v>37357</v>
      </c>
      <c r="M92" s="31">
        <f t="shared" si="66"/>
        <v>918</v>
      </c>
      <c r="N92" s="31">
        <f t="shared" ref="N92" si="92">SUM(N93,N95,N100)</f>
        <v>0</v>
      </c>
      <c r="O92" s="31">
        <f t="shared" si="89"/>
        <v>0</v>
      </c>
      <c r="P92" s="31">
        <f t="shared" si="67"/>
        <v>0</v>
      </c>
      <c r="Q92" s="31">
        <f t="shared" ref="Q92" si="93">SUM(Q93,Q95,Q100)</f>
        <v>27517</v>
      </c>
      <c r="R92" s="31">
        <f t="shared" si="89"/>
        <v>27517</v>
      </c>
      <c r="S92" s="31">
        <f t="shared" si="68"/>
        <v>0</v>
      </c>
      <c r="T92" s="31">
        <f t="shared" ref="T92" si="94">SUM(T93,T95,T100)</f>
        <v>0</v>
      </c>
      <c r="U92" s="31">
        <f t="shared" si="89"/>
        <v>0</v>
      </c>
      <c r="V92" s="31">
        <f t="shared" si="69"/>
        <v>0</v>
      </c>
      <c r="W92" s="31">
        <f t="shared" si="89"/>
        <v>0</v>
      </c>
      <c r="X92" s="31">
        <f t="shared" si="89"/>
        <v>0</v>
      </c>
      <c r="Y92" s="31">
        <f t="shared" si="70"/>
        <v>0</v>
      </c>
      <c r="Z92" s="31">
        <f t="shared" ref="Z92" si="95">SUM(Z93,Z95,Z100)</f>
        <v>0</v>
      </c>
      <c r="AA92" s="31">
        <f t="shared" si="89"/>
        <v>0</v>
      </c>
      <c r="AB92" s="31">
        <f t="shared" si="71"/>
        <v>0</v>
      </c>
      <c r="AC92" s="27"/>
      <c r="AD92" s="27"/>
      <c r="AE92" s="27"/>
      <c r="AF92" s="27"/>
      <c r="AG92" s="27"/>
      <c r="AH92" s="27"/>
      <c r="AI92" s="27"/>
      <c r="AJ92" s="27"/>
      <c r="AK92" s="27"/>
      <c r="AL92" s="27"/>
      <c r="AM92" s="27"/>
      <c r="AN92" s="27"/>
      <c r="AO92" s="27"/>
      <c r="AP92" s="27"/>
      <c r="AQ92" s="27"/>
      <c r="AR92" s="27"/>
      <c r="AS92" s="27"/>
      <c r="AT92" s="27"/>
      <c r="AU92" s="27"/>
      <c r="AV92" s="27"/>
      <c r="AW92" s="27"/>
      <c r="AX92" s="27"/>
      <c r="AY92" s="27"/>
      <c r="AZ92" s="27"/>
      <c r="BA92" s="27"/>
      <c r="BB92" s="27"/>
      <c r="BC92" s="27"/>
      <c r="BD92" s="27"/>
      <c r="BE92" s="27"/>
      <c r="BF92" s="27"/>
      <c r="BG92" s="27"/>
      <c r="BH92" s="27"/>
      <c r="BI92" s="27"/>
      <c r="BJ92" s="27"/>
      <c r="BK92" s="27"/>
      <c r="BL92" s="27"/>
      <c r="BM92" s="27"/>
      <c r="BN92" s="27"/>
      <c r="BO92" s="27"/>
      <c r="BP92" s="27"/>
      <c r="BQ92" s="27"/>
      <c r="BR92" s="27"/>
      <c r="BS92" s="27"/>
      <c r="BT92" s="27"/>
      <c r="BU92" s="27"/>
      <c r="BV92" s="27"/>
      <c r="BW92" s="27"/>
      <c r="BX92" s="27"/>
      <c r="BY92" s="27"/>
      <c r="BZ92" s="27"/>
      <c r="CA92" s="27"/>
      <c r="CB92" s="27"/>
      <c r="CC92" s="27"/>
      <c r="CD92" s="27"/>
      <c r="CE92" s="27"/>
      <c r="CF92" s="27"/>
      <c r="CG92" s="27"/>
      <c r="CH92" s="27"/>
      <c r="CI92" s="27"/>
      <c r="CJ92" s="27"/>
      <c r="CK92" s="27"/>
      <c r="CL92" s="27"/>
      <c r="CM92" s="27"/>
      <c r="CN92" s="27"/>
      <c r="CO92" s="27"/>
      <c r="CP92" s="27"/>
      <c r="CQ92" s="27"/>
      <c r="CR92" s="27"/>
      <c r="CS92" s="27"/>
      <c r="CT92" s="27"/>
      <c r="CU92" s="27"/>
      <c r="CV92" s="27"/>
      <c r="CW92" s="27"/>
      <c r="CX92" s="27"/>
      <c r="CY92" s="27"/>
      <c r="CZ92" s="27"/>
      <c r="DA92" s="27"/>
      <c r="DB92" s="27"/>
      <c r="DC92" s="27"/>
      <c r="DD92" s="27"/>
      <c r="DE92" s="27"/>
      <c r="DF92" s="27"/>
      <c r="DG92" s="27"/>
      <c r="DH92" s="27"/>
      <c r="DI92" s="27"/>
      <c r="DJ92" s="27"/>
      <c r="DK92" s="27"/>
      <c r="DL92" s="27"/>
      <c r="DM92" s="27"/>
      <c r="DN92" s="27"/>
      <c r="DO92" s="27"/>
      <c r="DP92" s="27"/>
      <c r="DQ92" s="27"/>
      <c r="DR92" s="27"/>
      <c r="DS92" s="27"/>
      <c r="DT92" s="27"/>
      <c r="DU92" s="27"/>
      <c r="DV92" s="27"/>
      <c r="DW92" s="27"/>
      <c r="DX92" s="27"/>
      <c r="DY92" s="27"/>
      <c r="DZ92" s="27"/>
      <c r="EA92" s="27"/>
      <c r="EB92" s="27"/>
      <c r="EC92" s="27"/>
      <c r="ED92" s="27"/>
      <c r="EE92" s="27"/>
      <c r="EF92" s="27"/>
      <c r="EG92" s="27"/>
      <c r="EH92" s="27"/>
      <c r="EI92" s="27"/>
      <c r="EJ92" s="27"/>
      <c r="EK92" s="27"/>
      <c r="EL92" s="27"/>
      <c r="EM92" s="27"/>
      <c r="EN92" s="27"/>
      <c r="EO92" s="27"/>
      <c r="EP92" s="27"/>
      <c r="EQ92" s="27"/>
      <c r="ER92" s="27"/>
      <c r="ES92" s="27"/>
      <c r="ET92" s="27"/>
      <c r="EU92" s="27"/>
      <c r="EV92" s="27"/>
      <c r="EW92" s="27"/>
      <c r="EX92" s="27"/>
      <c r="EY92" s="27"/>
      <c r="EZ92" s="27"/>
      <c r="FA92" s="27"/>
      <c r="FB92" s="27"/>
      <c r="FC92" s="27"/>
      <c r="FD92" s="27"/>
      <c r="FE92" s="27"/>
      <c r="FF92" s="27"/>
      <c r="FG92" s="27"/>
      <c r="FH92" s="27"/>
      <c r="FI92" s="27"/>
      <c r="FJ92" s="27"/>
      <c r="FK92" s="27"/>
      <c r="FL92" s="27"/>
      <c r="FM92" s="27"/>
      <c r="FN92" s="27"/>
      <c r="FO92" s="27"/>
      <c r="FP92" s="27"/>
      <c r="FQ92" s="27"/>
      <c r="FR92" s="27"/>
      <c r="FS92" s="27"/>
      <c r="FT92" s="27"/>
      <c r="FU92" s="27"/>
      <c r="FV92" s="27"/>
      <c r="FW92" s="27"/>
      <c r="FX92" s="27"/>
      <c r="FY92" s="27"/>
      <c r="FZ92" s="27"/>
      <c r="GA92" s="27"/>
      <c r="GB92" s="27"/>
      <c r="GC92" s="27"/>
      <c r="GD92" s="27"/>
      <c r="GE92" s="27"/>
    </row>
    <row r="93" spans="1:187" s="30" customFormat="1" x14ac:dyDescent="0.25">
      <c r="A93" s="28" t="s">
        <v>84</v>
      </c>
      <c r="B93" s="29">
        <f t="shared" si="63"/>
        <v>7400</v>
      </c>
      <c r="C93" s="29">
        <f t="shared" si="63"/>
        <v>8318</v>
      </c>
      <c r="D93" s="29">
        <f t="shared" si="63"/>
        <v>918</v>
      </c>
      <c r="E93" s="29">
        <f t="shared" ref="E93:AA93" si="96">SUM(E94:E94)</f>
        <v>0</v>
      </c>
      <c r="F93" s="29">
        <f t="shared" si="96"/>
        <v>0</v>
      </c>
      <c r="G93" s="29">
        <f t="shared" si="64"/>
        <v>0</v>
      </c>
      <c r="H93" s="29">
        <f t="shared" si="96"/>
        <v>0</v>
      </c>
      <c r="I93" s="29">
        <f t="shared" si="96"/>
        <v>0</v>
      </c>
      <c r="J93" s="29">
        <f t="shared" si="65"/>
        <v>0</v>
      </c>
      <c r="K93" s="29">
        <f t="shared" si="96"/>
        <v>1744</v>
      </c>
      <c r="L93" s="29">
        <f t="shared" si="96"/>
        <v>2662</v>
      </c>
      <c r="M93" s="29">
        <f t="shared" si="66"/>
        <v>918</v>
      </c>
      <c r="N93" s="29">
        <f t="shared" si="96"/>
        <v>0</v>
      </c>
      <c r="O93" s="29">
        <f t="shared" si="96"/>
        <v>0</v>
      </c>
      <c r="P93" s="29">
        <f t="shared" si="67"/>
        <v>0</v>
      </c>
      <c r="Q93" s="29">
        <f t="shared" si="96"/>
        <v>5656</v>
      </c>
      <c r="R93" s="29">
        <f t="shared" si="96"/>
        <v>5656</v>
      </c>
      <c r="S93" s="29">
        <f t="shared" si="68"/>
        <v>0</v>
      </c>
      <c r="T93" s="29">
        <f t="shared" si="96"/>
        <v>0</v>
      </c>
      <c r="U93" s="29">
        <f t="shared" si="96"/>
        <v>0</v>
      </c>
      <c r="V93" s="29">
        <f t="shared" si="69"/>
        <v>0</v>
      </c>
      <c r="W93" s="29">
        <f t="shared" si="96"/>
        <v>0</v>
      </c>
      <c r="X93" s="29">
        <f t="shared" si="96"/>
        <v>0</v>
      </c>
      <c r="Y93" s="29">
        <f t="shared" si="70"/>
        <v>0</v>
      </c>
      <c r="Z93" s="29">
        <f t="shared" si="96"/>
        <v>0</v>
      </c>
      <c r="AA93" s="29">
        <f t="shared" si="96"/>
        <v>0</v>
      </c>
      <c r="AB93" s="29">
        <f t="shared" si="71"/>
        <v>0</v>
      </c>
    </row>
    <row r="94" spans="1:187" s="30" customFormat="1" ht="31.5" x14ac:dyDescent="0.25">
      <c r="A94" s="35" t="s">
        <v>92</v>
      </c>
      <c r="B94" s="36">
        <f t="shared" si="63"/>
        <v>7400</v>
      </c>
      <c r="C94" s="36">
        <f t="shared" si="63"/>
        <v>8318</v>
      </c>
      <c r="D94" s="36">
        <f t="shared" si="63"/>
        <v>918</v>
      </c>
      <c r="E94" s="36">
        <v>0</v>
      </c>
      <c r="F94" s="36">
        <v>0</v>
      </c>
      <c r="G94" s="36">
        <f t="shared" si="64"/>
        <v>0</v>
      </c>
      <c r="H94" s="36"/>
      <c r="I94" s="36"/>
      <c r="J94" s="36">
        <f t="shared" si="65"/>
        <v>0</v>
      </c>
      <c r="K94" s="36">
        <v>1744</v>
      </c>
      <c r="L94" s="36">
        <f>1744+918</f>
        <v>2662</v>
      </c>
      <c r="M94" s="36">
        <f t="shared" si="66"/>
        <v>918</v>
      </c>
      <c r="N94" s="36"/>
      <c r="O94" s="36"/>
      <c r="P94" s="36">
        <f t="shared" si="67"/>
        <v>0</v>
      </c>
      <c r="Q94" s="36">
        <v>5656</v>
      </c>
      <c r="R94" s="36">
        <v>5656</v>
      </c>
      <c r="S94" s="36">
        <f t="shared" si="68"/>
        <v>0</v>
      </c>
      <c r="T94" s="36"/>
      <c r="U94" s="36"/>
      <c r="V94" s="36">
        <f t="shared" si="69"/>
        <v>0</v>
      </c>
      <c r="W94" s="36"/>
      <c r="X94" s="36"/>
      <c r="Y94" s="36">
        <f t="shared" si="70"/>
        <v>0</v>
      </c>
      <c r="Z94" s="36"/>
      <c r="AA94" s="36"/>
      <c r="AB94" s="36">
        <f t="shared" si="71"/>
        <v>0</v>
      </c>
    </row>
    <row r="95" spans="1:187" s="30" customFormat="1" ht="31.5" x14ac:dyDescent="0.25">
      <c r="A95" s="28" t="s">
        <v>90</v>
      </c>
      <c r="B95" s="31">
        <f t="shared" si="63"/>
        <v>41011</v>
      </c>
      <c r="C95" s="31">
        <f t="shared" si="63"/>
        <v>41011</v>
      </c>
      <c r="D95" s="31">
        <f t="shared" si="63"/>
        <v>0</v>
      </c>
      <c r="E95" s="31">
        <f t="shared" ref="E95:AA95" si="97">SUM(E96:E99)</f>
        <v>0</v>
      </c>
      <c r="F95" s="31">
        <f t="shared" si="97"/>
        <v>0</v>
      </c>
      <c r="G95" s="31">
        <f t="shared" si="64"/>
        <v>0</v>
      </c>
      <c r="H95" s="31">
        <f t="shared" ref="H95" si="98">SUM(H96:H99)</f>
        <v>6060</v>
      </c>
      <c r="I95" s="31">
        <f t="shared" si="97"/>
        <v>6060</v>
      </c>
      <c r="J95" s="31">
        <f t="shared" si="65"/>
        <v>0</v>
      </c>
      <c r="K95" s="31">
        <f t="shared" ref="K95" si="99">SUM(K96:K99)</f>
        <v>14951</v>
      </c>
      <c r="L95" s="31">
        <f t="shared" si="97"/>
        <v>14951</v>
      </c>
      <c r="M95" s="31">
        <f t="shared" si="66"/>
        <v>0</v>
      </c>
      <c r="N95" s="31">
        <f t="shared" ref="N95" si="100">SUM(N96:N99)</f>
        <v>0</v>
      </c>
      <c r="O95" s="31">
        <f t="shared" si="97"/>
        <v>0</v>
      </c>
      <c r="P95" s="31">
        <f t="shared" si="67"/>
        <v>0</v>
      </c>
      <c r="Q95" s="31">
        <f t="shared" ref="Q95" si="101">SUM(Q96:Q99)</f>
        <v>20000</v>
      </c>
      <c r="R95" s="31">
        <f t="shared" si="97"/>
        <v>20000</v>
      </c>
      <c r="S95" s="31">
        <f t="shared" si="68"/>
        <v>0</v>
      </c>
      <c r="T95" s="31">
        <f t="shared" ref="T95" si="102">SUM(T96:T99)</f>
        <v>0</v>
      </c>
      <c r="U95" s="31">
        <f t="shared" si="97"/>
        <v>0</v>
      </c>
      <c r="V95" s="31">
        <f t="shared" si="69"/>
        <v>0</v>
      </c>
      <c r="W95" s="31">
        <f t="shared" si="97"/>
        <v>0</v>
      </c>
      <c r="X95" s="31">
        <f t="shared" si="97"/>
        <v>0</v>
      </c>
      <c r="Y95" s="31">
        <f t="shared" si="70"/>
        <v>0</v>
      </c>
      <c r="Z95" s="31">
        <f t="shared" ref="Z95" si="103">SUM(Z96:Z99)</f>
        <v>0</v>
      </c>
      <c r="AA95" s="31">
        <f t="shared" si="97"/>
        <v>0</v>
      </c>
      <c r="AB95" s="31">
        <f t="shared" si="71"/>
        <v>0</v>
      </c>
    </row>
    <row r="96" spans="1:187" s="30" customFormat="1" x14ac:dyDescent="0.25">
      <c r="A96" s="42" t="s">
        <v>93</v>
      </c>
      <c r="B96" s="36">
        <f t="shared" si="63"/>
        <v>20000</v>
      </c>
      <c r="C96" s="36">
        <f t="shared" si="63"/>
        <v>20000</v>
      </c>
      <c r="D96" s="36">
        <f t="shared" si="63"/>
        <v>0</v>
      </c>
      <c r="E96" s="36">
        <v>0</v>
      </c>
      <c r="F96" s="36">
        <v>0</v>
      </c>
      <c r="G96" s="36">
        <f t="shared" si="64"/>
        <v>0</v>
      </c>
      <c r="H96" s="36">
        <v>0</v>
      </c>
      <c r="I96" s="36">
        <v>0</v>
      </c>
      <c r="J96" s="36">
        <f t="shared" si="65"/>
        <v>0</v>
      </c>
      <c r="K96" s="36"/>
      <c r="L96" s="36"/>
      <c r="M96" s="36">
        <f t="shared" si="66"/>
        <v>0</v>
      </c>
      <c r="N96" s="36"/>
      <c r="O96" s="36"/>
      <c r="P96" s="36">
        <f t="shared" si="67"/>
        <v>0</v>
      </c>
      <c r="Q96" s="36">
        <f>10000+10000</f>
        <v>20000</v>
      </c>
      <c r="R96" s="36">
        <f>10000+10000</f>
        <v>20000</v>
      </c>
      <c r="S96" s="36">
        <f t="shared" si="68"/>
        <v>0</v>
      </c>
      <c r="T96" s="36"/>
      <c r="U96" s="36"/>
      <c r="V96" s="36">
        <f t="shared" si="69"/>
        <v>0</v>
      </c>
      <c r="W96" s="36"/>
      <c r="X96" s="36"/>
      <c r="Y96" s="36">
        <f t="shared" si="70"/>
        <v>0</v>
      </c>
      <c r="Z96" s="36"/>
      <c r="AA96" s="36"/>
      <c r="AB96" s="36">
        <f t="shared" si="71"/>
        <v>0</v>
      </c>
    </row>
    <row r="97" spans="1:187" s="30" customFormat="1" ht="31.5" x14ac:dyDescent="0.25">
      <c r="A97" s="37" t="s">
        <v>94</v>
      </c>
      <c r="B97" s="36">
        <f t="shared" si="63"/>
        <v>7993</v>
      </c>
      <c r="C97" s="36">
        <f t="shared" si="63"/>
        <v>7993</v>
      </c>
      <c r="D97" s="36">
        <f t="shared" si="63"/>
        <v>0</v>
      </c>
      <c r="E97" s="36">
        <v>0</v>
      </c>
      <c r="F97" s="36">
        <v>0</v>
      </c>
      <c r="G97" s="36">
        <f t="shared" si="64"/>
        <v>0</v>
      </c>
      <c r="H97" s="36">
        <v>0</v>
      </c>
      <c r="I97" s="36">
        <v>0</v>
      </c>
      <c r="J97" s="36">
        <f t="shared" si="65"/>
        <v>0</v>
      </c>
      <c r="K97" s="36">
        <v>7993</v>
      </c>
      <c r="L97" s="36">
        <v>7993</v>
      </c>
      <c r="M97" s="36">
        <f t="shared" si="66"/>
        <v>0</v>
      </c>
      <c r="N97" s="36">
        <v>0</v>
      </c>
      <c r="O97" s="36">
        <v>0</v>
      </c>
      <c r="P97" s="36">
        <f t="shared" si="67"/>
        <v>0</v>
      </c>
      <c r="Q97" s="36">
        <v>0</v>
      </c>
      <c r="R97" s="36">
        <v>0</v>
      </c>
      <c r="S97" s="36">
        <f t="shared" si="68"/>
        <v>0</v>
      </c>
      <c r="T97" s="36">
        <v>0</v>
      </c>
      <c r="U97" s="36">
        <v>0</v>
      </c>
      <c r="V97" s="36">
        <f t="shared" si="69"/>
        <v>0</v>
      </c>
      <c r="W97" s="36">
        <v>0</v>
      </c>
      <c r="X97" s="36">
        <v>0</v>
      </c>
      <c r="Y97" s="36">
        <f t="shared" si="70"/>
        <v>0</v>
      </c>
      <c r="Z97" s="36"/>
      <c r="AA97" s="36"/>
      <c r="AB97" s="36">
        <f t="shared" si="71"/>
        <v>0</v>
      </c>
    </row>
    <row r="98" spans="1:187" s="30" customFormat="1" ht="47.25" x14ac:dyDescent="0.25">
      <c r="A98" s="37" t="s">
        <v>95</v>
      </c>
      <c r="B98" s="36">
        <f t="shared" si="63"/>
        <v>6958</v>
      </c>
      <c r="C98" s="36">
        <f t="shared" si="63"/>
        <v>6958</v>
      </c>
      <c r="D98" s="36">
        <f t="shared" si="63"/>
        <v>0</v>
      </c>
      <c r="E98" s="36">
        <v>0</v>
      </c>
      <c r="F98" s="36">
        <v>0</v>
      </c>
      <c r="G98" s="36">
        <f t="shared" si="64"/>
        <v>0</v>
      </c>
      <c r="H98" s="36">
        <v>0</v>
      </c>
      <c r="I98" s="36">
        <v>0</v>
      </c>
      <c r="J98" s="36">
        <f t="shared" si="65"/>
        <v>0</v>
      </c>
      <c r="K98" s="36">
        <f>6958</f>
        <v>6958</v>
      </c>
      <c r="L98" s="36">
        <f>6958</f>
        <v>6958</v>
      </c>
      <c r="M98" s="36">
        <f t="shared" si="66"/>
        <v>0</v>
      </c>
      <c r="N98" s="36">
        <v>0</v>
      </c>
      <c r="O98" s="36">
        <v>0</v>
      </c>
      <c r="P98" s="36">
        <f t="shared" si="67"/>
        <v>0</v>
      </c>
      <c r="Q98" s="36">
        <v>0</v>
      </c>
      <c r="R98" s="36">
        <v>0</v>
      </c>
      <c r="S98" s="36">
        <f t="shared" si="68"/>
        <v>0</v>
      </c>
      <c r="T98" s="36">
        <v>0</v>
      </c>
      <c r="U98" s="36">
        <v>0</v>
      </c>
      <c r="V98" s="36">
        <f t="shared" si="69"/>
        <v>0</v>
      </c>
      <c r="W98" s="36">
        <v>0</v>
      </c>
      <c r="X98" s="36">
        <v>0</v>
      </c>
      <c r="Y98" s="36">
        <f t="shared" si="70"/>
        <v>0</v>
      </c>
      <c r="Z98" s="36"/>
      <c r="AA98" s="36"/>
      <c r="AB98" s="36">
        <f t="shared" si="71"/>
        <v>0</v>
      </c>
    </row>
    <row r="99" spans="1:187" s="30" customFormat="1" ht="31.5" x14ac:dyDescent="0.25">
      <c r="A99" s="35" t="s">
        <v>96</v>
      </c>
      <c r="B99" s="36">
        <f t="shared" si="63"/>
        <v>6060</v>
      </c>
      <c r="C99" s="36">
        <f t="shared" si="63"/>
        <v>6060</v>
      </c>
      <c r="D99" s="36">
        <f t="shared" si="63"/>
        <v>0</v>
      </c>
      <c r="E99" s="36">
        <v>0</v>
      </c>
      <c r="F99" s="36">
        <v>0</v>
      </c>
      <c r="G99" s="36">
        <f t="shared" si="64"/>
        <v>0</v>
      </c>
      <c r="H99" s="36">
        <v>6060</v>
      </c>
      <c r="I99" s="36">
        <v>6060</v>
      </c>
      <c r="J99" s="36">
        <f t="shared" si="65"/>
        <v>0</v>
      </c>
      <c r="K99" s="36"/>
      <c r="L99" s="36"/>
      <c r="M99" s="36">
        <f t="shared" si="66"/>
        <v>0</v>
      </c>
      <c r="N99" s="36"/>
      <c r="O99" s="36"/>
      <c r="P99" s="36">
        <f t="shared" si="67"/>
        <v>0</v>
      </c>
      <c r="Q99" s="36"/>
      <c r="R99" s="36"/>
      <c r="S99" s="36">
        <f t="shared" si="68"/>
        <v>0</v>
      </c>
      <c r="T99" s="36"/>
      <c r="U99" s="36"/>
      <c r="V99" s="36">
        <f t="shared" si="69"/>
        <v>0</v>
      </c>
      <c r="W99" s="36"/>
      <c r="X99" s="36"/>
      <c r="Y99" s="36">
        <f t="shared" si="70"/>
        <v>0</v>
      </c>
      <c r="Z99" s="36">
        <v>0</v>
      </c>
      <c r="AA99" s="36">
        <v>0</v>
      </c>
      <c r="AB99" s="36">
        <f t="shared" si="71"/>
        <v>0</v>
      </c>
    </row>
    <row r="100" spans="1:187" s="30" customFormat="1" x14ac:dyDescent="0.25">
      <c r="A100" s="28" t="s">
        <v>97</v>
      </c>
      <c r="B100" s="29">
        <f t="shared" si="63"/>
        <v>21605</v>
      </c>
      <c r="C100" s="29">
        <f t="shared" si="63"/>
        <v>21605</v>
      </c>
      <c r="D100" s="29">
        <f t="shared" si="63"/>
        <v>0</v>
      </c>
      <c r="E100" s="29">
        <f t="shared" ref="E100:AA100" si="104">SUM(E101:E103)</f>
        <v>0</v>
      </c>
      <c r="F100" s="29">
        <f t="shared" si="104"/>
        <v>0</v>
      </c>
      <c r="G100" s="29">
        <f t="shared" si="64"/>
        <v>0</v>
      </c>
      <c r="H100" s="29">
        <f t="shared" ref="H100" si="105">SUM(H101:H103)</f>
        <v>0</v>
      </c>
      <c r="I100" s="29">
        <f t="shared" si="104"/>
        <v>0</v>
      </c>
      <c r="J100" s="29">
        <f t="shared" si="65"/>
        <v>0</v>
      </c>
      <c r="K100" s="29">
        <f t="shared" ref="K100" si="106">SUM(K101:K103)</f>
        <v>19744</v>
      </c>
      <c r="L100" s="29">
        <f t="shared" si="104"/>
        <v>19744</v>
      </c>
      <c r="M100" s="29">
        <f t="shared" si="66"/>
        <v>0</v>
      </c>
      <c r="N100" s="29">
        <f t="shared" ref="N100" si="107">SUM(N101:N103)</f>
        <v>0</v>
      </c>
      <c r="O100" s="29">
        <f t="shared" si="104"/>
        <v>0</v>
      </c>
      <c r="P100" s="29">
        <f t="shared" si="67"/>
        <v>0</v>
      </c>
      <c r="Q100" s="29">
        <f t="shared" ref="Q100:R100" si="108">SUM(Q101:Q103)</f>
        <v>1861</v>
      </c>
      <c r="R100" s="29">
        <f t="shared" si="108"/>
        <v>1861</v>
      </c>
      <c r="S100" s="29">
        <f t="shared" si="68"/>
        <v>0</v>
      </c>
      <c r="T100" s="29">
        <f t="shared" ref="T100" si="109">SUM(T101:T103)</f>
        <v>0</v>
      </c>
      <c r="U100" s="29">
        <f t="shared" si="104"/>
        <v>0</v>
      </c>
      <c r="V100" s="29">
        <f t="shared" si="69"/>
        <v>0</v>
      </c>
      <c r="W100" s="29">
        <f t="shared" si="104"/>
        <v>0</v>
      </c>
      <c r="X100" s="29">
        <f t="shared" si="104"/>
        <v>0</v>
      </c>
      <c r="Y100" s="29">
        <f t="shared" si="70"/>
        <v>0</v>
      </c>
      <c r="Z100" s="29">
        <f t="shared" ref="Z100" si="110">SUM(Z101:Z103)</f>
        <v>0</v>
      </c>
      <c r="AA100" s="29">
        <f t="shared" si="104"/>
        <v>0</v>
      </c>
      <c r="AB100" s="29">
        <f t="shared" si="71"/>
        <v>0</v>
      </c>
      <c r="AC100" s="27"/>
      <c r="AD100" s="27"/>
      <c r="AE100" s="27"/>
      <c r="AF100" s="27"/>
      <c r="AG100" s="27"/>
      <c r="AH100" s="27"/>
      <c r="AI100" s="27"/>
      <c r="AJ100" s="27"/>
      <c r="AK100" s="27"/>
      <c r="AL100" s="27"/>
      <c r="AM100" s="27"/>
      <c r="AN100" s="27"/>
      <c r="AO100" s="27"/>
      <c r="AP100" s="27"/>
      <c r="AQ100" s="27"/>
      <c r="AR100" s="27"/>
      <c r="AS100" s="27"/>
      <c r="AT100" s="27"/>
      <c r="AU100" s="27"/>
      <c r="AV100" s="27"/>
      <c r="AW100" s="27"/>
      <c r="AX100" s="27"/>
      <c r="AY100" s="27"/>
      <c r="AZ100" s="27"/>
      <c r="BA100" s="27"/>
      <c r="BB100" s="27"/>
      <c r="BC100" s="27"/>
      <c r="BD100" s="27"/>
      <c r="BE100" s="27"/>
      <c r="BF100" s="27"/>
      <c r="BG100" s="27"/>
      <c r="BH100" s="27"/>
      <c r="BI100" s="27"/>
      <c r="BJ100" s="27"/>
      <c r="BK100" s="27"/>
      <c r="BL100" s="27"/>
      <c r="BM100" s="27"/>
      <c r="BN100" s="27"/>
      <c r="BO100" s="27"/>
      <c r="BP100" s="27"/>
      <c r="BQ100" s="27"/>
      <c r="BR100" s="27"/>
      <c r="BS100" s="27"/>
      <c r="BT100" s="27"/>
      <c r="BU100" s="27"/>
      <c r="BV100" s="27"/>
      <c r="BW100" s="27"/>
      <c r="BX100" s="27"/>
      <c r="BY100" s="27"/>
      <c r="BZ100" s="27"/>
      <c r="CA100" s="27"/>
      <c r="CB100" s="27"/>
      <c r="CC100" s="27"/>
      <c r="CD100" s="27"/>
      <c r="CE100" s="27"/>
      <c r="CF100" s="27"/>
      <c r="CG100" s="27"/>
      <c r="CH100" s="27"/>
      <c r="CI100" s="27"/>
      <c r="CJ100" s="27"/>
      <c r="CK100" s="27"/>
      <c r="CL100" s="27"/>
      <c r="CM100" s="27"/>
      <c r="CN100" s="27"/>
      <c r="CO100" s="27"/>
      <c r="CP100" s="27"/>
      <c r="CQ100" s="27"/>
      <c r="CR100" s="27"/>
      <c r="CS100" s="27"/>
      <c r="CT100" s="27"/>
      <c r="CU100" s="27"/>
      <c r="CV100" s="27"/>
      <c r="CW100" s="27"/>
      <c r="CX100" s="27"/>
      <c r="CY100" s="27"/>
      <c r="CZ100" s="27"/>
      <c r="DA100" s="27"/>
      <c r="DB100" s="27"/>
      <c r="DC100" s="27"/>
      <c r="DD100" s="27"/>
      <c r="DE100" s="27"/>
      <c r="DF100" s="27"/>
      <c r="DG100" s="27"/>
      <c r="DH100" s="27"/>
      <c r="DI100" s="27"/>
      <c r="DJ100" s="27"/>
      <c r="DK100" s="27"/>
      <c r="DL100" s="27"/>
      <c r="DM100" s="27"/>
      <c r="DN100" s="27"/>
      <c r="DO100" s="27"/>
      <c r="DP100" s="27"/>
      <c r="DQ100" s="27"/>
      <c r="DR100" s="27"/>
      <c r="DS100" s="27"/>
      <c r="DT100" s="27"/>
      <c r="DU100" s="27"/>
      <c r="DV100" s="27"/>
      <c r="DW100" s="27"/>
      <c r="DX100" s="27"/>
      <c r="DY100" s="27"/>
      <c r="DZ100" s="27"/>
      <c r="EA100" s="27"/>
      <c r="EB100" s="27"/>
      <c r="EC100" s="27"/>
      <c r="ED100" s="27"/>
      <c r="EE100" s="27"/>
      <c r="EF100" s="27"/>
      <c r="EG100" s="27"/>
      <c r="EH100" s="27"/>
      <c r="EI100" s="27"/>
      <c r="EJ100" s="27"/>
      <c r="EK100" s="27"/>
      <c r="EL100" s="27"/>
      <c r="EM100" s="27"/>
      <c r="EN100" s="27"/>
      <c r="EO100" s="27"/>
      <c r="EP100" s="27"/>
      <c r="EQ100" s="27"/>
      <c r="ER100" s="27"/>
      <c r="ES100" s="27"/>
      <c r="ET100" s="27"/>
      <c r="EU100" s="27"/>
      <c r="EV100" s="27"/>
      <c r="EW100" s="27"/>
      <c r="EX100" s="27"/>
      <c r="EY100" s="27"/>
      <c r="EZ100" s="27"/>
      <c r="FA100" s="27"/>
      <c r="FB100" s="27"/>
      <c r="FC100" s="27"/>
      <c r="FD100" s="27"/>
      <c r="FE100" s="27"/>
      <c r="FF100" s="27"/>
      <c r="FG100" s="27"/>
      <c r="FH100" s="27"/>
      <c r="FI100" s="27"/>
      <c r="FJ100" s="27"/>
      <c r="FK100" s="27"/>
      <c r="FL100" s="27"/>
      <c r="FM100" s="27"/>
      <c r="FN100" s="27"/>
      <c r="FO100" s="27"/>
      <c r="FP100" s="27"/>
      <c r="FQ100" s="27"/>
      <c r="FR100" s="27"/>
      <c r="FS100" s="27"/>
      <c r="FT100" s="27"/>
      <c r="FU100" s="27"/>
      <c r="FV100" s="27"/>
      <c r="FW100" s="27"/>
      <c r="FX100" s="27"/>
      <c r="FY100" s="27"/>
      <c r="FZ100" s="27"/>
      <c r="GA100" s="27"/>
      <c r="GB100" s="27"/>
      <c r="GC100" s="27"/>
      <c r="GD100" s="27"/>
      <c r="GE100" s="27"/>
    </row>
    <row r="101" spans="1:187" s="30" customFormat="1" ht="78.75" x14ac:dyDescent="0.25">
      <c r="A101" s="35" t="s">
        <v>98</v>
      </c>
      <c r="B101" s="36">
        <f t="shared" si="63"/>
        <v>19744</v>
      </c>
      <c r="C101" s="36">
        <f t="shared" si="63"/>
        <v>19744</v>
      </c>
      <c r="D101" s="36">
        <f t="shared" si="63"/>
        <v>0</v>
      </c>
      <c r="E101" s="36">
        <v>0</v>
      </c>
      <c r="F101" s="36">
        <v>0</v>
      </c>
      <c r="G101" s="36">
        <f t="shared" si="64"/>
        <v>0</v>
      </c>
      <c r="H101" s="36"/>
      <c r="I101" s="36"/>
      <c r="J101" s="36">
        <f t="shared" si="65"/>
        <v>0</v>
      </c>
      <c r="K101" s="36">
        <v>19744</v>
      </c>
      <c r="L101" s="36">
        <v>19744</v>
      </c>
      <c r="M101" s="36">
        <f t="shared" si="66"/>
        <v>0</v>
      </c>
      <c r="N101" s="36"/>
      <c r="O101" s="36"/>
      <c r="P101" s="36">
        <f t="shared" si="67"/>
        <v>0</v>
      </c>
      <c r="Q101" s="36"/>
      <c r="R101" s="36"/>
      <c r="S101" s="36">
        <f t="shared" si="68"/>
        <v>0</v>
      </c>
      <c r="T101" s="36">
        <v>0</v>
      </c>
      <c r="U101" s="36">
        <v>0</v>
      </c>
      <c r="V101" s="36">
        <f t="shared" si="69"/>
        <v>0</v>
      </c>
      <c r="W101" s="36"/>
      <c r="X101" s="36"/>
      <c r="Y101" s="36">
        <f t="shared" si="70"/>
        <v>0</v>
      </c>
      <c r="Z101" s="36"/>
      <c r="AA101" s="36"/>
      <c r="AB101" s="36">
        <f t="shared" si="71"/>
        <v>0</v>
      </c>
    </row>
    <row r="102" spans="1:187" s="30" customFormat="1" ht="31.5" x14ac:dyDescent="0.25">
      <c r="A102" s="38" t="s">
        <v>99</v>
      </c>
      <c r="B102" s="36">
        <f t="shared" si="63"/>
        <v>1593</v>
      </c>
      <c r="C102" s="36">
        <f t="shared" si="63"/>
        <v>1593</v>
      </c>
      <c r="D102" s="36">
        <f t="shared" si="63"/>
        <v>0</v>
      </c>
      <c r="E102" s="36">
        <v>0</v>
      </c>
      <c r="F102" s="36">
        <v>0</v>
      </c>
      <c r="G102" s="36">
        <f t="shared" si="64"/>
        <v>0</v>
      </c>
      <c r="H102" s="36">
        <v>0</v>
      </c>
      <c r="I102" s="36">
        <v>0</v>
      </c>
      <c r="J102" s="36">
        <f t="shared" si="65"/>
        <v>0</v>
      </c>
      <c r="K102" s="36">
        <v>0</v>
      </c>
      <c r="L102" s="36">
        <v>0</v>
      </c>
      <c r="M102" s="36">
        <f t="shared" si="66"/>
        <v>0</v>
      </c>
      <c r="N102" s="36"/>
      <c r="O102" s="36"/>
      <c r="P102" s="36">
        <f t="shared" si="67"/>
        <v>0</v>
      </c>
      <c r="Q102" s="36">
        <v>1593</v>
      </c>
      <c r="R102" s="36">
        <v>1593</v>
      </c>
      <c r="S102" s="36">
        <f t="shared" si="68"/>
        <v>0</v>
      </c>
      <c r="T102" s="36">
        <v>0</v>
      </c>
      <c r="U102" s="36">
        <v>0</v>
      </c>
      <c r="V102" s="36">
        <f t="shared" si="69"/>
        <v>0</v>
      </c>
      <c r="W102" s="36"/>
      <c r="X102" s="36"/>
      <c r="Y102" s="36">
        <f t="shared" si="70"/>
        <v>0</v>
      </c>
      <c r="Z102" s="36"/>
      <c r="AA102" s="36"/>
      <c r="AB102" s="36">
        <f t="shared" si="71"/>
        <v>0</v>
      </c>
    </row>
    <row r="103" spans="1:187" s="30" customFormat="1" ht="31.5" x14ac:dyDescent="0.25">
      <c r="A103" s="38" t="s">
        <v>100</v>
      </c>
      <c r="B103" s="36">
        <f t="shared" si="63"/>
        <v>268</v>
      </c>
      <c r="C103" s="36">
        <f t="shared" si="63"/>
        <v>268</v>
      </c>
      <c r="D103" s="36">
        <f t="shared" si="63"/>
        <v>0</v>
      </c>
      <c r="E103" s="36">
        <v>0</v>
      </c>
      <c r="F103" s="36">
        <v>0</v>
      </c>
      <c r="G103" s="36">
        <f t="shared" si="64"/>
        <v>0</v>
      </c>
      <c r="H103" s="36">
        <v>0</v>
      </c>
      <c r="I103" s="36">
        <v>0</v>
      </c>
      <c r="J103" s="36">
        <f t="shared" si="65"/>
        <v>0</v>
      </c>
      <c r="K103" s="36">
        <v>0</v>
      </c>
      <c r="L103" s="36">
        <v>0</v>
      </c>
      <c r="M103" s="36">
        <f t="shared" si="66"/>
        <v>0</v>
      </c>
      <c r="N103" s="36"/>
      <c r="O103" s="36"/>
      <c r="P103" s="36">
        <f t="shared" si="67"/>
        <v>0</v>
      </c>
      <c r="Q103" s="36">
        <v>268</v>
      </c>
      <c r="R103" s="36">
        <v>268</v>
      </c>
      <c r="S103" s="36">
        <f t="shared" si="68"/>
        <v>0</v>
      </c>
      <c r="T103" s="36">
        <f>3019-3019</f>
        <v>0</v>
      </c>
      <c r="U103" s="36">
        <f>3019-3019</f>
        <v>0</v>
      </c>
      <c r="V103" s="36">
        <f t="shared" si="69"/>
        <v>0</v>
      </c>
      <c r="W103" s="36"/>
      <c r="X103" s="36"/>
      <c r="Y103" s="36">
        <f t="shared" si="70"/>
        <v>0</v>
      </c>
      <c r="Z103" s="36"/>
      <c r="AA103" s="36"/>
      <c r="AB103" s="36">
        <f t="shared" si="71"/>
        <v>0</v>
      </c>
    </row>
    <row r="104" spans="1:187" s="30" customFormat="1" x14ac:dyDescent="0.25">
      <c r="A104" s="28" t="s">
        <v>44</v>
      </c>
      <c r="B104" s="29">
        <f t="shared" si="63"/>
        <v>3200228</v>
      </c>
      <c r="C104" s="29">
        <f t="shared" si="63"/>
        <v>3204148</v>
      </c>
      <c r="D104" s="29">
        <f t="shared" si="63"/>
        <v>3920</v>
      </c>
      <c r="E104" s="29">
        <f t="shared" ref="E104:AA104" si="111">SUM(E105,E119,E128,E116)</f>
        <v>0</v>
      </c>
      <c r="F104" s="29">
        <f t="shared" si="111"/>
        <v>0</v>
      </c>
      <c r="G104" s="29">
        <f t="shared" si="64"/>
        <v>0</v>
      </c>
      <c r="H104" s="29">
        <f t="shared" ref="H104" si="112">SUM(H105,H119,H128,H116)</f>
        <v>0</v>
      </c>
      <c r="I104" s="29">
        <f t="shared" si="111"/>
        <v>0</v>
      </c>
      <c r="J104" s="29">
        <f t="shared" si="65"/>
        <v>0</v>
      </c>
      <c r="K104" s="29">
        <f t="shared" ref="K104" si="113">SUM(K105,K119,K128,K116)</f>
        <v>24552</v>
      </c>
      <c r="L104" s="29">
        <f t="shared" si="111"/>
        <v>26932</v>
      </c>
      <c r="M104" s="29">
        <f t="shared" si="66"/>
        <v>2380</v>
      </c>
      <c r="N104" s="29">
        <f t="shared" ref="N104" si="114">SUM(N105,N119,N128,N116)</f>
        <v>23104</v>
      </c>
      <c r="O104" s="29">
        <f t="shared" si="111"/>
        <v>24644</v>
      </c>
      <c r="P104" s="29">
        <f t="shared" si="67"/>
        <v>1540</v>
      </c>
      <c r="Q104" s="29">
        <f t="shared" ref="Q104" si="115">SUM(Q105,Q119,Q128,Q116)</f>
        <v>180972</v>
      </c>
      <c r="R104" s="29">
        <f t="shared" si="111"/>
        <v>180972</v>
      </c>
      <c r="S104" s="29">
        <f t="shared" si="68"/>
        <v>0</v>
      </c>
      <c r="T104" s="29">
        <f t="shared" ref="T104" si="116">SUM(T105,T119,T128,T116)</f>
        <v>0</v>
      </c>
      <c r="U104" s="29">
        <f t="shared" si="111"/>
        <v>0</v>
      </c>
      <c r="V104" s="29">
        <f t="shared" si="69"/>
        <v>0</v>
      </c>
      <c r="W104" s="29">
        <f t="shared" si="111"/>
        <v>0</v>
      </c>
      <c r="X104" s="29">
        <f t="shared" si="111"/>
        <v>0</v>
      </c>
      <c r="Y104" s="29">
        <f t="shared" si="70"/>
        <v>0</v>
      </c>
      <c r="Z104" s="29">
        <f t="shared" ref="Z104" si="117">SUM(Z105,Z119,Z128,Z116)</f>
        <v>2971600</v>
      </c>
      <c r="AA104" s="29">
        <f t="shared" si="111"/>
        <v>2971600</v>
      </c>
      <c r="AB104" s="29">
        <f t="shared" si="71"/>
        <v>0</v>
      </c>
    </row>
    <row r="105" spans="1:187" s="30" customFormat="1" x14ac:dyDescent="0.25">
      <c r="A105" s="28" t="s">
        <v>84</v>
      </c>
      <c r="B105" s="29">
        <f t="shared" si="63"/>
        <v>95132</v>
      </c>
      <c r="C105" s="29">
        <f t="shared" si="63"/>
        <v>95132</v>
      </c>
      <c r="D105" s="29">
        <f t="shared" si="63"/>
        <v>0</v>
      </c>
      <c r="E105" s="29">
        <f t="shared" ref="E105:AA105" si="118">SUM(E106:E115)</f>
        <v>0</v>
      </c>
      <c r="F105" s="29">
        <f t="shared" si="118"/>
        <v>0</v>
      </c>
      <c r="G105" s="29">
        <f t="shared" si="64"/>
        <v>0</v>
      </c>
      <c r="H105" s="29">
        <f t="shared" ref="H105" si="119">SUM(H106:H115)</f>
        <v>0</v>
      </c>
      <c r="I105" s="29">
        <f t="shared" si="118"/>
        <v>0</v>
      </c>
      <c r="J105" s="29">
        <f t="shared" si="65"/>
        <v>0</v>
      </c>
      <c r="K105" s="29">
        <f t="shared" ref="K105" si="120">SUM(K106:K115)</f>
        <v>9814</v>
      </c>
      <c r="L105" s="29">
        <f t="shared" si="118"/>
        <v>9814</v>
      </c>
      <c r="M105" s="29">
        <f t="shared" si="66"/>
        <v>0</v>
      </c>
      <c r="N105" s="29">
        <f t="shared" ref="N105" si="121">SUM(N106:N115)</f>
        <v>7250</v>
      </c>
      <c r="O105" s="29">
        <f t="shared" si="118"/>
        <v>7250</v>
      </c>
      <c r="P105" s="29">
        <f t="shared" si="67"/>
        <v>0</v>
      </c>
      <c r="Q105" s="29">
        <f t="shared" ref="Q105" si="122">SUM(Q106:Q115)</f>
        <v>78068</v>
      </c>
      <c r="R105" s="29">
        <f t="shared" si="118"/>
        <v>78068</v>
      </c>
      <c r="S105" s="29">
        <f t="shared" si="68"/>
        <v>0</v>
      </c>
      <c r="T105" s="29">
        <f t="shared" ref="T105" si="123">SUM(T106:T115)</f>
        <v>0</v>
      </c>
      <c r="U105" s="29">
        <f t="shared" si="118"/>
        <v>0</v>
      </c>
      <c r="V105" s="29">
        <f t="shared" si="69"/>
        <v>0</v>
      </c>
      <c r="W105" s="29">
        <f t="shared" si="118"/>
        <v>0</v>
      </c>
      <c r="X105" s="29">
        <f t="shared" si="118"/>
        <v>0</v>
      </c>
      <c r="Y105" s="29">
        <f t="shared" si="70"/>
        <v>0</v>
      </c>
      <c r="Z105" s="29">
        <f t="shared" ref="Z105" si="124">SUM(Z106:Z115)</f>
        <v>0</v>
      </c>
      <c r="AA105" s="29">
        <f t="shared" si="118"/>
        <v>0</v>
      </c>
      <c r="AB105" s="29">
        <f t="shared" si="71"/>
        <v>0</v>
      </c>
    </row>
    <row r="106" spans="1:187" s="27" customFormat="1" ht="47.25" x14ac:dyDescent="0.25">
      <c r="A106" s="35" t="s">
        <v>101</v>
      </c>
      <c r="B106" s="36">
        <f t="shared" si="63"/>
        <v>8814</v>
      </c>
      <c r="C106" s="36">
        <f t="shared" si="63"/>
        <v>8814</v>
      </c>
      <c r="D106" s="36">
        <f t="shared" si="63"/>
        <v>0</v>
      </c>
      <c r="E106" s="36">
        <v>0</v>
      </c>
      <c r="F106" s="36">
        <v>0</v>
      </c>
      <c r="G106" s="36">
        <f t="shared" si="64"/>
        <v>0</v>
      </c>
      <c r="H106" s="36"/>
      <c r="I106" s="36"/>
      <c r="J106" s="36">
        <f t="shared" si="65"/>
        <v>0</v>
      </c>
      <c r="K106" s="36">
        <v>0</v>
      </c>
      <c r="L106" s="36">
        <v>0</v>
      </c>
      <c r="M106" s="36">
        <f t="shared" si="66"/>
        <v>0</v>
      </c>
      <c r="N106" s="36"/>
      <c r="O106" s="36"/>
      <c r="P106" s="36">
        <f t="shared" si="67"/>
        <v>0</v>
      </c>
      <c r="Q106" s="36">
        <v>8814</v>
      </c>
      <c r="R106" s="36">
        <v>8814</v>
      </c>
      <c r="S106" s="36">
        <f t="shared" si="68"/>
        <v>0</v>
      </c>
      <c r="T106" s="36">
        <v>0</v>
      </c>
      <c r="U106" s="36">
        <v>0</v>
      </c>
      <c r="V106" s="36">
        <f t="shared" si="69"/>
        <v>0</v>
      </c>
      <c r="W106" s="36"/>
      <c r="X106" s="36"/>
      <c r="Y106" s="36">
        <f t="shared" si="70"/>
        <v>0</v>
      </c>
      <c r="Z106" s="36"/>
      <c r="AA106" s="36"/>
      <c r="AB106" s="36">
        <f t="shared" si="71"/>
        <v>0</v>
      </c>
      <c r="AC106" s="30"/>
      <c r="AD106" s="30"/>
      <c r="AE106" s="30"/>
      <c r="AF106" s="30"/>
      <c r="AG106" s="30"/>
      <c r="AH106" s="30"/>
      <c r="AI106" s="30"/>
      <c r="AJ106" s="30"/>
      <c r="AK106" s="30"/>
      <c r="AL106" s="30"/>
      <c r="AM106" s="30"/>
      <c r="AN106" s="30"/>
      <c r="AO106" s="30"/>
      <c r="AP106" s="30"/>
      <c r="AQ106" s="30"/>
      <c r="AR106" s="30"/>
      <c r="AS106" s="30"/>
      <c r="AT106" s="30"/>
      <c r="AU106" s="30"/>
      <c r="AV106" s="30"/>
      <c r="AW106" s="30"/>
      <c r="AX106" s="30"/>
      <c r="AY106" s="30"/>
      <c r="AZ106" s="30"/>
      <c r="BA106" s="30"/>
      <c r="BB106" s="30"/>
      <c r="BC106" s="30"/>
      <c r="BD106" s="30"/>
      <c r="BE106" s="30"/>
      <c r="BF106" s="30"/>
      <c r="BG106" s="30"/>
      <c r="BH106" s="30"/>
      <c r="BI106" s="30"/>
      <c r="BJ106" s="30"/>
      <c r="BK106" s="30"/>
      <c r="BL106" s="30"/>
      <c r="BM106" s="30"/>
      <c r="BN106" s="30"/>
      <c r="BO106" s="30"/>
      <c r="BP106" s="30"/>
      <c r="BQ106" s="30"/>
      <c r="BR106" s="30"/>
      <c r="BS106" s="30"/>
      <c r="BT106" s="30"/>
      <c r="BU106" s="30"/>
      <c r="BV106" s="30"/>
      <c r="BW106" s="30"/>
      <c r="BX106" s="30"/>
      <c r="BY106" s="30"/>
      <c r="BZ106" s="30"/>
      <c r="CA106" s="30"/>
      <c r="CB106" s="30"/>
      <c r="CC106" s="30"/>
      <c r="CD106" s="30"/>
      <c r="CE106" s="30"/>
      <c r="CF106" s="30"/>
      <c r="CG106" s="30"/>
      <c r="CH106" s="30"/>
      <c r="CI106" s="30"/>
      <c r="CJ106" s="30"/>
      <c r="CK106" s="30"/>
      <c r="CL106" s="30"/>
      <c r="CM106" s="30"/>
      <c r="CN106" s="30"/>
      <c r="CO106" s="30"/>
      <c r="CP106" s="30"/>
      <c r="CQ106" s="30"/>
      <c r="CR106" s="30"/>
      <c r="CS106" s="30"/>
      <c r="CT106" s="30"/>
      <c r="CU106" s="30"/>
      <c r="CV106" s="30"/>
      <c r="CW106" s="30"/>
      <c r="CX106" s="30"/>
      <c r="CY106" s="30"/>
      <c r="CZ106" s="30"/>
      <c r="DA106" s="30"/>
      <c r="DB106" s="30"/>
      <c r="DC106" s="30"/>
      <c r="DD106" s="30"/>
      <c r="DE106" s="30"/>
      <c r="DF106" s="30"/>
      <c r="DG106" s="30"/>
      <c r="DH106" s="30"/>
      <c r="DI106" s="30"/>
      <c r="DJ106" s="30"/>
      <c r="DK106" s="30"/>
      <c r="DL106" s="30"/>
      <c r="DM106" s="30"/>
      <c r="DN106" s="30"/>
      <c r="DO106" s="30"/>
      <c r="DP106" s="30"/>
      <c r="DQ106" s="30"/>
      <c r="DR106" s="30"/>
      <c r="DS106" s="30"/>
      <c r="DT106" s="30"/>
      <c r="DU106" s="30"/>
      <c r="DV106" s="30"/>
      <c r="DW106" s="30"/>
      <c r="DX106" s="30"/>
      <c r="DY106" s="30"/>
      <c r="DZ106" s="30"/>
      <c r="EA106" s="30"/>
      <c r="EB106" s="30"/>
      <c r="EC106" s="30"/>
      <c r="ED106" s="30"/>
      <c r="EE106" s="30"/>
      <c r="EF106" s="30"/>
      <c r="EG106" s="30"/>
      <c r="EH106" s="30"/>
      <c r="EI106" s="30"/>
      <c r="EJ106" s="30"/>
      <c r="EK106" s="30"/>
      <c r="EL106" s="30"/>
      <c r="EM106" s="30"/>
      <c r="EN106" s="30"/>
      <c r="EO106" s="30"/>
      <c r="EP106" s="30"/>
      <c r="EQ106" s="30"/>
      <c r="ER106" s="30"/>
      <c r="ES106" s="30"/>
      <c r="ET106" s="30"/>
      <c r="EU106" s="30"/>
      <c r="EV106" s="30"/>
      <c r="EW106" s="30"/>
      <c r="EX106" s="30"/>
      <c r="EY106" s="30"/>
      <c r="EZ106" s="30"/>
      <c r="FA106" s="30"/>
      <c r="FB106" s="30"/>
      <c r="FC106" s="30"/>
      <c r="FD106" s="30"/>
      <c r="FE106" s="30"/>
      <c r="FF106" s="30"/>
      <c r="FG106" s="30"/>
      <c r="FH106" s="30"/>
      <c r="FI106" s="30"/>
      <c r="FJ106" s="30"/>
      <c r="FK106" s="30"/>
      <c r="FL106" s="30"/>
      <c r="FM106" s="30"/>
      <c r="FN106" s="30"/>
      <c r="FO106" s="30"/>
      <c r="FP106" s="30"/>
      <c r="FQ106" s="30"/>
      <c r="FR106" s="30"/>
      <c r="FS106" s="30"/>
      <c r="FT106" s="30"/>
      <c r="FU106" s="30"/>
      <c r="FV106" s="30"/>
      <c r="FW106" s="30"/>
      <c r="FX106" s="30"/>
      <c r="FY106" s="30"/>
      <c r="FZ106" s="30"/>
      <c r="GA106" s="30"/>
      <c r="GB106" s="30"/>
      <c r="GC106" s="30"/>
      <c r="GD106" s="30"/>
      <c r="GE106" s="30"/>
    </row>
    <row r="107" spans="1:187" s="27" customFormat="1" ht="47.25" x14ac:dyDescent="0.25">
      <c r="A107" s="35" t="s">
        <v>102</v>
      </c>
      <c r="B107" s="36">
        <f t="shared" si="63"/>
        <v>19999</v>
      </c>
      <c r="C107" s="36">
        <f t="shared" si="63"/>
        <v>19999</v>
      </c>
      <c r="D107" s="36">
        <f t="shared" si="63"/>
        <v>0</v>
      </c>
      <c r="E107" s="36">
        <v>0</v>
      </c>
      <c r="F107" s="36">
        <v>0</v>
      </c>
      <c r="G107" s="36">
        <f t="shared" si="64"/>
        <v>0</v>
      </c>
      <c r="H107" s="36"/>
      <c r="I107" s="36"/>
      <c r="J107" s="36">
        <f t="shared" si="65"/>
        <v>0</v>
      </c>
      <c r="K107" s="36">
        <v>0</v>
      </c>
      <c r="L107" s="36">
        <v>0</v>
      </c>
      <c r="M107" s="36">
        <f t="shared" si="66"/>
        <v>0</v>
      </c>
      <c r="N107" s="36"/>
      <c r="O107" s="36"/>
      <c r="P107" s="36">
        <f t="shared" si="67"/>
        <v>0</v>
      </c>
      <c r="Q107" s="36">
        <v>19999</v>
      </c>
      <c r="R107" s="36">
        <v>19999</v>
      </c>
      <c r="S107" s="36">
        <f t="shared" si="68"/>
        <v>0</v>
      </c>
      <c r="T107" s="36">
        <v>0</v>
      </c>
      <c r="U107" s="36">
        <v>0</v>
      </c>
      <c r="V107" s="36">
        <f t="shared" si="69"/>
        <v>0</v>
      </c>
      <c r="W107" s="36"/>
      <c r="X107" s="36"/>
      <c r="Y107" s="36">
        <f t="shared" si="70"/>
        <v>0</v>
      </c>
      <c r="Z107" s="36"/>
      <c r="AA107" s="36"/>
      <c r="AB107" s="36">
        <f t="shared" si="71"/>
        <v>0</v>
      </c>
      <c r="AC107" s="30"/>
      <c r="AD107" s="30"/>
      <c r="AE107" s="30"/>
      <c r="AF107" s="30"/>
      <c r="AG107" s="30"/>
      <c r="AH107" s="30"/>
      <c r="AI107" s="30"/>
      <c r="AJ107" s="30"/>
      <c r="AK107" s="30"/>
      <c r="AL107" s="30"/>
      <c r="AM107" s="30"/>
      <c r="AN107" s="30"/>
      <c r="AO107" s="30"/>
      <c r="AP107" s="30"/>
      <c r="AQ107" s="30"/>
      <c r="AR107" s="30"/>
      <c r="AS107" s="30"/>
      <c r="AT107" s="30"/>
      <c r="AU107" s="30"/>
      <c r="AV107" s="30"/>
      <c r="AW107" s="30"/>
      <c r="AX107" s="30"/>
      <c r="AY107" s="30"/>
      <c r="AZ107" s="30"/>
      <c r="BA107" s="30"/>
      <c r="BB107" s="30"/>
      <c r="BC107" s="30"/>
      <c r="BD107" s="30"/>
      <c r="BE107" s="30"/>
      <c r="BF107" s="30"/>
      <c r="BG107" s="30"/>
      <c r="BH107" s="30"/>
      <c r="BI107" s="30"/>
      <c r="BJ107" s="30"/>
      <c r="BK107" s="30"/>
      <c r="BL107" s="30"/>
      <c r="BM107" s="30"/>
      <c r="BN107" s="30"/>
      <c r="BO107" s="30"/>
      <c r="BP107" s="30"/>
      <c r="BQ107" s="30"/>
      <c r="BR107" s="30"/>
      <c r="BS107" s="30"/>
      <c r="BT107" s="30"/>
      <c r="BU107" s="30"/>
      <c r="BV107" s="30"/>
      <c r="BW107" s="30"/>
      <c r="BX107" s="30"/>
      <c r="BY107" s="30"/>
      <c r="BZ107" s="30"/>
      <c r="CA107" s="30"/>
      <c r="CB107" s="30"/>
      <c r="CC107" s="30"/>
      <c r="CD107" s="30"/>
      <c r="CE107" s="30"/>
      <c r="CF107" s="30"/>
      <c r="CG107" s="30"/>
      <c r="CH107" s="30"/>
      <c r="CI107" s="30"/>
      <c r="CJ107" s="30"/>
      <c r="CK107" s="30"/>
      <c r="CL107" s="30"/>
      <c r="CM107" s="30"/>
      <c r="CN107" s="30"/>
      <c r="CO107" s="30"/>
      <c r="CP107" s="30"/>
      <c r="CQ107" s="30"/>
      <c r="CR107" s="30"/>
      <c r="CS107" s="30"/>
      <c r="CT107" s="30"/>
      <c r="CU107" s="30"/>
      <c r="CV107" s="30"/>
      <c r="CW107" s="30"/>
      <c r="CX107" s="30"/>
      <c r="CY107" s="30"/>
      <c r="CZ107" s="30"/>
      <c r="DA107" s="30"/>
      <c r="DB107" s="30"/>
      <c r="DC107" s="30"/>
      <c r="DD107" s="30"/>
      <c r="DE107" s="30"/>
      <c r="DF107" s="30"/>
      <c r="DG107" s="30"/>
      <c r="DH107" s="30"/>
      <c r="DI107" s="30"/>
      <c r="DJ107" s="30"/>
      <c r="DK107" s="30"/>
      <c r="DL107" s="30"/>
      <c r="DM107" s="30"/>
      <c r="DN107" s="30"/>
      <c r="DO107" s="30"/>
      <c r="DP107" s="30"/>
      <c r="DQ107" s="30"/>
      <c r="DR107" s="30"/>
      <c r="DS107" s="30"/>
      <c r="DT107" s="30"/>
      <c r="DU107" s="30"/>
      <c r="DV107" s="30"/>
      <c r="DW107" s="30"/>
      <c r="DX107" s="30"/>
      <c r="DY107" s="30"/>
      <c r="DZ107" s="30"/>
      <c r="EA107" s="30"/>
      <c r="EB107" s="30"/>
      <c r="EC107" s="30"/>
      <c r="ED107" s="30"/>
      <c r="EE107" s="30"/>
      <c r="EF107" s="30"/>
      <c r="EG107" s="30"/>
      <c r="EH107" s="30"/>
      <c r="EI107" s="30"/>
      <c r="EJ107" s="30"/>
      <c r="EK107" s="30"/>
      <c r="EL107" s="30"/>
      <c r="EM107" s="30"/>
      <c r="EN107" s="30"/>
      <c r="EO107" s="30"/>
      <c r="EP107" s="30"/>
      <c r="EQ107" s="30"/>
      <c r="ER107" s="30"/>
      <c r="ES107" s="30"/>
      <c r="ET107" s="30"/>
      <c r="EU107" s="30"/>
      <c r="EV107" s="30"/>
      <c r="EW107" s="30"/>
      <c r="EX107" s="30"/>
      <c r="EY107" s="30"/>
      <c r="EZ107" s="30"/>
      <c r="FA107" s="30"/>
      <c r="FB107" s="30"/>
      <c r="FC107" s="30"/>
      <c r="FD107" s="30"/>
      <c r="FE107" s="30"/>
      <c r="FF107" s="30"/>
      <c r="FG107" s="30"/>
      <c r="FH107" s="30"/>
      <c r="FI107" s="30"/>
      <c r="FJ107" s="30"/>
      <c r="FK107" s="30"/>
      <c r="FL107" s="30"/>
      <c r="FM107" s="30"/>
      <c r="FN107" s="30"/>
      <c r="FO107" s="30"/>
      <c r="FP107" s="30"/>
      <c r="FQ107" s="30"/>
      <c r="FR107" s="30"/>
      <c r="FS107" s="30"/>
      <c r="FT107" s="30"/>
      <c r="FU107" s="30"/>
      <c r="FV107" s="30"/>
      <c r="FW107" s="30"/>
      <c r="FX107" s="30"/>
      <c r="FY107" s="30"/>
      <c r="FZ107" s="30"/>
      <c r="GA107" s="30"/>
      <c r="GB107" s="30"/>
      <c r="GC107" s="30"/>
      <c r="GD107" s="30"/>
      <c r="GE107" s="30"/>
    </row>
    <row r="108" spans="1:187" s="27" customFormat="1" ht="31.5" x14ac:dyDescent="0.25">
      <c r="A108" s="35" t="s">
        <v>103</v>
      </c>
      <c r="B108" s="36">
        <f t="shared" si="63"/>
        <v>3280</v>
      </c>
      <c r="C108" s="36">
        <f t="shared" si="63"/>
        <v>3280</v>
      </c>
      <c r="D108" s="36">
        <f t="shared" si="63"/>
        <v>0</v>
      </c>
      <c r="E108" s="36">
        <v>0</v>
      </c>
      <c r="F108" s="36">
        <v>0</v>
      </c>
      <c r="G108" s="36">
        <f t="shared" si="64"/>
        <v>0</v>
      </c>
      <c r="H108" s="36"/>
      <c r="I108" s="36"/>
      <c r="J108" s="36">
        <f t="shared" si="65"/>
        <v>0</v>
      </c>
      <c r="K108" s="36">
        <v>0</v>
      </c>
      <c r="L108" s="36">
        <v>0</v>
      </c>
      <c r="M108" s="36">
        <f t="shared" si="66"/>
        <v>0</v>
      </c>
      <c r="N108" s="36"/>
      <c r="O108" s="36"/>
      <c r="P108" s="36">
        <f t="shared" si="67"/>
        <v>0</v>
      </c>
      <c r="Q108" s="36">
        <v>3280</v>
      </c>
      <c r="R108" s="36">
        <v>3280</v>
      </c>
      <c r="S108" s="36">
        <f t="shared" si="68"/>
        <v>0</v>
      </c>
      <c r="T108" s="36">
        <v>0</v>
      </c>
      <c r="U108" s="36">
        <v>0</v>
      </c>
      <c r="V108" s="36">
        <f t="shared" si="69"/>
        <v>0</v>
      </c>
      <c r="W108" s="36"/>
      <c r="X108" s="36"/>
      <c r="Y108" s="36">
        <f t="shared" si="70"/>
        <v>0</v>
      </c>
      <c r="Z108" s="36"/>
      <c r="AA108" s="36"/>
      <c r="AB108" s="36">
        <f t="shared" si="71"/>
        <v>0</v>
      </c>
      <c r="AC108" s="30"/>
      <c r="AD108" s="30"/>
      <c r="AE108" s="30"/>
      <c r="AF108" s="30"/>
      <c r="AG108" s="30"/>
      <c r="AH108" s="30"/>
      <c r="AI108" s="30"/>
      <c r="AJ108" s="30"/>
      <c r="AK108" s="30"/>
      <c r="AL108" s="30"/>
      <c r="AM108" s="30"/>
      <c r="AN108" s="30"/>
      <c r="AO108" s="30"/>
      <c r="AP108" s="30"/>
      <c r="AQ108" s="30"/>
      <c r="AR108" s="30"/>
      <c r="AS108" s="30"/>
      <c r="AT108" s="30"/>
      <c r="AU108" s="30"/>
      <c r="AV108" s="30"/>
      <c r="AW108" s="30"/>
      <c r="AX108" s="30"/>
      <c r="AY108" s="30"/>
      <c r="AZ108" s="30"/>
      <c r="BA108" s="30"/>
      <c r="BB108" s="30"/>
      <c r="BC108" s="30"/>
      <c r="BD108" s="30"/>
      <c r="BE108" s="30"/>
      <c r="BF108" s="30"/>
      <c r="BG108" s="30"/>
      <c r="BH108" s="30"/>
      <c r="BI108" s="30"/>
      <c r="BJ108" s="30"/>
      <c r="BK108" s="30"/>
      <c r="BL108" s="30"/>
      <c r="BM108" s="30"/>
      <c r="BN108" s="30"/>
      <c r="BO108" s="30"/>
      <c r="BP108" s="30"/>
      <c r="BQ108" s="30"/>
      <c r="BR108" s="30"/>
      <c r="BS108" s="30"/>
      <c r="BT108" s="30"/>
      <c r="BU108" s="30"/>
      <c r="BV108" s="30"/>
      <c r="BW108" s="30"/>
      <c r="BX108" s="30"/>
      <c r="BY108" s="30"/>
      <c r="BZ108" s="30"/>
      <c r="CA108" s="30"/>
      <c r="CB108" s="30"/>
      <c r="CC108" s="30"/>
      <c r="CD108" s="30"/>
      <c r="CE108" s="30"/>
      <c r="CF108" s="30"/>
      <c r="CG108" s="30"/>
      <c r="CH108" s="30"/>
      <c r="CI108" s="30"/>
      <c r="CJ108" s="30"/>
      <c r="CK108" s="30"/>
      <c r="CL108" s="30"/>
      <c r="CM108" s="30"/>
      <c r="CN108" s="30"/>
      <c r="CO108" s="30"/>
      <c r="CP108" s="30"/>
      <c r="CQ108" s="30"/>
      <c r="CR108" s="30"/>
      <c r="CS108" s="30"/>
      <c r="CT108" s="30"/>
      <c r="CU108" s="30"/>
      <c r="CV108" s="30"/>
      <c r="CW108" s="30"/>
      <c r="CX108" s="30"/>
      <c r="CY108" s="30"/>
      <c r="CZ108" s="30"/>
      <c r="DA108" s="30"/>
      <c r="DB108" s="30"/>
      <c r="DC108" s="30"/>
      <c r="DD108" s="30"/>
      <c r="DE108" s="30"/>
      <c r="DF108" s="30"/>
      <c r="DG108" s="30"/>
      <c r="DH108" s="30"/>
      <c r="DI108" s="30"/>
      <c r="DJ108" s="30"/>
      <c r="DK108" s="30"/>
      <c r="DL108" s="30"/>
      <c r="DM108" s="30"/>
      <c r="DN108" s="30"/>
      <c r="DO108" s="30"/>
      <c r="DP108" s="30"/>
      <c r="DQ108" s="30"/>
      <c r="DR108" s="30"/>
      <c r="DS108" s="30"/>
      <c r="DT108" s="30"/>
      <c r="DU108" s="30"/>
      <c r="DV108" s="30"/>
      <c r="DW108" s="30"/>
      <c r="DX108" s="30"/>
      <c r="DY108" s="30"/>
      <c r="DZ108" s="30"/>
      <c r="EA108" s="30"/>
      <c r="EB108" s="30"/>
      <c r="EC108" s="30"/>
      <c r="ED108" s="30"/>
      <c r="EE108" s="30"/>
      <c r="EF108" s="30"/>
      <c r="EG108" s="30"/>
      <c r="EH108" s="30"/>
      <c r="EI108" s="30"/>
      <c r="EJ108" s="30"/>
      <c r="EK108" s="30"/>
      <c r="EL108" s="30"/>
      <c r="EM108" s="30"/>
      <c r="EN108" s="30"/>
      <c r="EO108" s="30"/>
      <c r="EP108" s="30"/>
      <c r="EQ108" s="30"/>
      <c r="ER108" s="30"/>
      <c r="ES108" s="30"/>
      <c r="ET108" s="30"/>
      <c r="EU108" s="30"/>
      <c r="EV108" s="30"/>
      <c r="EW108" s="30"/>
      <c r="EX108" s="30"/>
      <c r="EY108" s="30"/>
      <c r="EZ108" s="30"/>
      <c r="FA108" s="30"/>
      <c r="FB108" s="30"/>
      <c r="FC108" s="30"/>
      <c r="FD108" s="30"/>
      <c r="FE108" s="30"/>
      <c r="FF108" s="30"/>
      <c r="FG108" s="30"/>
      <c r="FH108" s="30"/>
      <c r="FI108" s="30"/>
      <c r="FJ108" s="30"/>
      <c r="FK108" s="30"/>
      <c r="FL108" s="30"/>
      <c r="FM108" s="30"/>
      <c r="FN108" s="30"/>
      <c r="FO108" s="30"/>
      <c r="FP108" s="30"/>
      <c r="FQ108" s="30"/>
      <c r="FR108" s="30"/>
      <c r="FS108" s="30"/>
      <c r="FT108" s="30"/>
      <c r="FU108" s="30"/>
      <c r="FV108" s="30"/>
      <c r="FW108" s="30"/>
      <c r="FX108" s="30"/>
      <c r="FY108" s="30"/>
      <c r="FZ108" s="30"/>
      <c r="GA108" s="30"/>
      <c r="GB108" s="30"/>
      <c r="GC108" s="30"/>
      <c r="GD108" s="30"/>
      <c r="GE108" s="30"/>
    </row>
    <row r="109" spans="1:187" s="27" customFormat="1" ht="47.25" x14ac:dyDescent="0.25">
      <c r="A109" s="35" t="s">
        <v>104</v>
      </c>
      <c r="B109" s="36">
        <f t="shared" si="63"/>
        <v>24632</v>
      </c>
      <c r="C109" s="36">
        <f t="shared" si="63"/>
        <v>24632</v>
      </c>
      <c r="D109" s="36">
        <f t="shared" si="63"/>
        <v>0</v>
      </c>
      <c r="E109" s="36">
        <v>0</v>
      </c>
      <c r="F109" s="36">
        <v>0</v>
      </c>
      <c r="G109" s="36">
        <f t="shared" si="64"/>
        <v>0</v>
      </c>
      <c r="H109" s="36"/>
      <c r="I109" s="36"/>
      <c r="J109" s="36">
        <f t="shared" si="65"/>
        <v>0</v>
      </c>
      <c r="K109" s="36">
        <v>0</v>
      </c>
      <c r="L109" s="36">
        <v>0</v>
      </c>
      <c r="M109" s="36">
        <f t="shared" si="66"/>
        <v>0</v>
      </c>
      <c r="N109" s="36"/>
      <c r="O109" s="36"/>
      <c r="P109" s="36">
        <f t="shared" si="67"/>
        <v>0</v>
      </c>
      <c r="Q109" s="36">
        <v>24632</v>
      </c>
      <c r="R109" s="36">
        <v>24632</v>
      </c>
      <c r="S109" s="36">
        <f t="shared" si="68"/>
        <v>0</v>
      </c>
      <c r="T109" s="36">
        <v>0</v>
      </c>
      <c r="U109" s="36">
        <v>0</v>
      </c>
      <c r="V109" s="36">
        <f t="shared" si="69"/>
        <v>0</v>
      </c>
      <c r="W109" s="36"/>
      <c r="X109" s="36"/>
      <c r="Y109" s="36">
        <f t="shared" si="70"/>
        <v>0</v>
      </c>
      <c r="Z109" s="36"/>
      <c r="AA109" s="36"/>
      <c r="AB109" s="36">
        <f t="shared" si="71"/>
        <v>0</v>
      </c>
      <c r="AC109" s="30"/>
      <c r="AD109" s="30"/>
      <c r="AE109" s="30"/>
      <c r="AF109" s="30"/>
      <c r="AG109" s="30"/>
      <c r="AH109" s="30"/>
      <c r="AI109" s="30"/>
      <c r="AJ109" s="30"/>
      <c r="AK109" s="30"/>
      <c r="AL109" s="30"/>
      <c r="AM109" s="30"/>
      <c r="AN109" s="30"/>
      <c r="AO109" s="30"/>
      <c r="AP109" s="30"/>
      <c r="AQ109" s="30"/>
      <c r="AR109" s="30"/>
      <c r="AS109" s="30"/>
      <c r="AT109" s="30"/>
      <c r="AU109" s="30"/>
      <c r="AV109" s="30"/>
      <c r="AW109" s="30"/>
      <c r="AX109" s="30"/>
      <c r="AY109" s="30"/>
      <c r="AZ109" s="30"/>
      <c r="BA109" s="30"/>
      <c r="BB109" s="30"/>
      <c r="BC109" s="30"/>
      <c r="BD109" s="30"/>
      <c r="BE109" s="30"/>
      <c r="BF109" s="30"/>
      <c r="BG109" s="30"/>
      <c r="BH109" s="30"/>
      <c r="BI109" s="30"/>
      <c r="BJ109" s="30"/>
      <c r="BK109" s="30"/>
      <c r="BL109" s="30"/>
      <c r="BM109" s="30"/>
      <c r="BN109" s="30"/>
      <c r="BO109" s="30"/>
      <c r="BP109" s="30"/>
      <c r="BQ109" s="30"/>
      <c r="BR109" s="30"/>
      <c r="BS109" s="30"/>
      <c r="BT109" s="30"/>
      <c r="BU109" s="30"/>
      <c r="BV109" s="30"/>
      <c r="BW109" s="30"/>
      <c r="BX109" s="30"/>
      <c r="BY109" s="30"/>
      <c r="BZ109" s="30"/>
      <c r="CA109" s="30"/>
      <c r="CB109" s="30"/>
      <c r="CC109" s="30"/>
      <c r="CD109" s="30"/>
      <c r="CE109" s="30"/>
      <c r="CF109" s="30"/>
      <c r="CG109" s="30"/>
      <c r="CH109" s="30"/>
      <c r="CI109" s="30"/>
      <c r="CJ109" s="30"/>
      <c r="CK109" s="30"/>
      <c r="CL109" s="30"/>
      <c r="CM109" s="30"/>
      <c r="CN109" s="30"/>
      <c r="CO109" s="30"/>
      <c r="CP109" s="30"/>
      <c r="CQ109" s="30"/>
      <c r="CR109" s="30"/>
      <c r="CS109" s="30"/>
      <c r="CT109" s="30"/>
      <c r="CU109" s="30"/>
      <c r="CV109" s="30"/>
      <c r="CW109" s="30"/>
      <c r="CX109" s="30"/>
      <c r="CY109" s="30"/>
      <c r="CZ109" s="30"/>
      <c r="DA109" s="30"/>
      <c r="DB109" s="30"/>
      <c r="DC109" s="30"/>
      <c r="DD109" s="30"/>
      <c r="DE109" s="30"/>
      <c r="DF109" s="30"/>
      <c r="DG109" s="30"/>
      <c r="DH109" s="30"/>
      <c r="DI109" s="30"/>
      <c r="DJ109" s="30"/>
      <c r="DK109" s="30"/>
      <c r="DL109" s="30"/>
      <c r="DM109" s="30"/>
      <c r="DN109" s="30"/>
      <c r="DO109" s="30"/>
      <c r="DP109" s="30"/>
      <c r="DQ109" s="30"/>
      <c r="DR109" s="30"/>
      <c r="DS109" s="30"/>
      <c r="DT109" s="30"/>
      <c r="DU109" s="30"/>
      <c r="DV109" s="30"/>
      <c r="DW109" s="30"/>
      <c r="DX109" s="30"/>
      <c r="DY109" s="30"/>
      <c r="DZ109" s="30"/>
      <c r="EA109" s="30"/>
      <c r="EB109" s="30"/>
      <c r="EC109" s="30"/>
      <c r="ED109" s="30"/>
      <c r="EE109" s="30"/>
      <c r="EF109" s="30"/>
      <c r="EG109" s="30"/>
      <c r="EH109" s="30"/>
      <c r="EI109" s="30"/>
      <c r="EJ109" s="30"/>
      <c r="EK109" s="30"/>
      <c r="EL109" s="30"/>
      <c r="EM109" s="30"/>
      <c r="EN109" s="30"/>
      <c r="EO109" s="30"/>
      <c r="EP109" s="30"/>
      <c r="EQ109" s="30"/>
      <c r="ER109" s="30"/>
      <c r="ES109" s="30"/>
      <c r="ET109" s="30"/>
      <c r="EU109" s="30"/>
      <c r="EV109" s="30"/>
      <c r="EW109" s="30"/>
      <c r="EX109" s="30"/>
      <c r="EY109" s="30"/>
      <c r="EZ109" s="30"/>
      <c r="FA109" s="30"/>
      <c r="FB109" s="30"/>
      <c r="FC109" s="30"/>
      <c r="FD109" s="30"/>
      <c r="FE109" s="30"/>
      <c r="FF109" s="30"/>
      <c r="FG109" s="30"/>
      <c r="FH109" s="30"/>
      <c r="FI109" s="30"/>
      <c r="FJ109" s="30"/>
      <c r="FK109" s="30"/>
      <c r="FL109" s="30"/>
      <c r="FM109" s="30"/>
      <c r="FN109" s="30"/>
      <c r="FO109" s="30"/>
      <c r="FP109" s="30"/>
      <c r="FQ109" s="30"/>
      <c r="FR109" s="30"/>
      <c r="FS109" s="30"/>
      <c r="FT109" s="30"/>
      <c r="FU109" s="30"/>
      <c r="FV109" s="30"/>
      <c r="FW109" s="30"/>
      <c r="FX109" s="30"/>
      <c r="FY109" s="30"/>
      <c r="FZ109" s="30"/>
      <c r="GA109" s="30"/>
      <c r="GB109" s="30"/>
      <c r="GC109" s="30"/>
      <c r="GD109" s="30"/>
      <c r="GE109" s="30"/>
    </row>
    <row r="110" spans="1:187" s="27" customFormat="1" ht="31.5" x14ac:dyDescent="0.25">
      <c r="A110" s="35" t="s">
        <v>105</v>
      </c>
      <c r="B110" s="36">
        <f t="shared" si="63"/>
        <v>18343</v>
      </c>
      <c r="C110" s="36">
        <f t="shared" si="63"/>
        <v>18343</v>
      </c>
      <c r="D110" s="36">
        <f t="shared" si="63"/>
        <v>0</v>
      </c>
      <c r="E110" s="36">
        <v>0</v>
      </c>
      <c r="F110" s="36">
        <v>0</v>
      </c>
      <c r="G110" s="36">
        <f t="shared" si="64"/>
        <v>0</v>
      </c>
      <c r="H110" s="36"/>
      <c r="I110" s="36"/>
      <c r="J110" s="36">
        <f t="shared" si="65"/>
        <v>0</v>
      </c>
      <c r="K110" s="36">
        <v>0</v>
      </c>
      <c r="L110" s="36">
        <v>0</v>
      </c>
      <c r="M110" s="36">
        <f t="shared" si="66"/>
        <v>0</v>
      </c>
      <c r="N110" s="36"/>
      <c r="O110" s="36"/>
      <c r="P110" s="36">
        <f t="shared" si="67"/>
        <v>0</v>
      </c>
      <c r="Q110" s="36">
        <v>18343</v>
      </c>
      <c r="R110" s="36">
        <v>18343</v>
      </c>
      <c r="S110" s="36">
        <f t="shared" si="68"/>
        <v>0</v>
      </c>
      <c r="T110" s="36">
        <v>0</v>
      </c>
      <c r="U110" s="36">
        <v>0</v>
      </c>
      <c r="V110" s="36">
        <f t="shared" si="69"/>
        <v>0</v>
      </c>
      <c r="W110" s="36"/>
      <c r="X110" s="36"/>
      <c r="Y110" s="36">
        <f t="shared" si="70"/>
        <v>0</v>
      </c>
      <c r="Z110" s="36"/>
      <c r="AA110" s="36"/>
      <c r="AB110" s="36">
        <f t="shared" si="71"/>
        <v>0</v>
      </c>
      <c r="AC110" s="30"/>
      <c r="AD110" s="30"/>
      <c r="AE110" s="30"/>
      <c r="AF110" s="30"/>
      <c r="AG110" s="30"/>
      <c r="AH110" s="30"/>
      <c r="AI110" s="30"/>
      <c r="AJ110" s="30"/>
      <c r="AK110" s="30"/>
      <c r="AL110" s="30"/>
      <c r="AM110" s="30"/>
      <c r="AN110" s="30"/>
      <c r="AO110" s="30"/>
      <c r="AP110" s="30"/>
      <c r="AQ110" s="30"/>
      <c r="AR110" s="30"/>
      <c r="AS110" s="30"/>
      <c r="AT110" s="30"/>
      <c r="AU110" s="30"/>
      <c r="AV110" s="30"/>
      <c r="AW110" s="30"/>
      <c r="AX110" s="30"/>
      <c r="AY110" s="30"/>
      <c r="AZ110" s="30"/>
      <c r="BA110" s="30"/>
      <c r="BB110" s="30"/>
      <c r="BC110" s="30"/>
      <c r="BD110" s="30"/>
      <c r="BE110" s="30"/>
      <c r="BF110" s="30"/>
      <c r="BG110" s="30"/>
      <c r="BH110" s="30"/>
      <c r="BI110" s="30"/>
      <c r="BJ110" s="30"/>
      <c r="BK110" s="30"/>
      <c r="BL110" s="30"/>
      <c r="BM110" s="30"/>
      <c r="BN110" s="30"/>
      <c r="BO110" s="30"/>
      <c r="BP110" s="30"/>
      <c r="BQ110" s="30"/>
      <c r="BR110" s="30"/>
      <c r="BS110" s="30"/>
      <c r="BT110" s="30"/>
      <c r="BU110" s="30"/>
      <c r="BV110" s="30"/>
      <c r="BW110" s="30"/>
      <c r="BX110" s="30"/>
      <c r="BY110" s="30"/>
      <c r="BZ110" s="30"/>
      <c r="CA110" s="30"/>
      <c r="CB110" s="30"/>
      <c r="CC110" s="30"/>
      <c r="CD110" s="30"/>
      <c r="CE110" s="30"/>
      <c r="CF110" s="30"/>
      <c r="CG110" s="30"/>
      <c r="CH110" s="30"/>
      <c r="CI110" s="30"/>
      <c r="CJ110" s="30"/>
      <c r="CK110" s="30"/>
      <c r="CL110" s="30"/>
      <c r="CM110" s="30"/>
      <c r="CN110" s="30"/>
      <c r="CO110" s="30"/>
      <c r="CP110" s="30"/>
      <c r="CQ110" s="30"/>
      <c r="CR110" s="30"/>
      <c r="CS110" s="30"/>
      <c r="CT110" s="30"/>
      <c r="CU110" s="30"/>
      <c r="CV110" s="30"/>
      <c r="CW110" s="30"/>
      <c r="CX110" s="30"/>
      <c r="CY110" s="30"/>
      <c r="CZ110" s="30"/>
      <c r="DA110" s="30"/>
      <c r="DB110" s="30"/>
      <c r="DC110" s="30"/>
      <c r="DD110" s="30"/>
      <c r="DE110" s="30"/>
      <c r="DF110" s="30"/>
      <c r="DG110" s="30"/>
      <c r="DH110" s="30"/>
      <c r="DI110" s="30"/>
      <c r="DJ110" s="30"/>
      <c r="DK110" s="30"/>
      <c r="DL110" s="30"/>
      <c r="DM110" s="30"/>
      <c r="DN110" s="30"/>
      <c r="DO110" s="30"/>
      <c r="DP110" s="30"/>
      <c r="DQ110" s="30"/>
      <c r="DR110" s="30"/>
      <c r="DS110" s="30"/>
      <c r="DT110" s="30"/>
      <c r="DU110" s="30"/>
      <c r="DV110" s="30"/>
      <c r="DW110" s="30"/>
      <c r="DX110" s="30"/>
      <c r="DY110" s="30"/>
      <c r="DZ110" s="30"/>
      <c r="EA110" s="30"/>
      <c r="EB110" s="30"/>
      <c r="EC110" s="30"/>
      <c r="ED110" s="30"/>
      <c r="EE110" s="30"/>
      <c r="EF110" s="30"/>
      <c r="EG110" s="30"/>
      <c r="EH110" s="30"/>
      <c r="EI110" s="30"/>
      <c r="EJ110" s="30"/>
      <c r="EK110" s="30"/>
      <c r="EL110" s="30"/>
      <c r="EM110" s="30"/>
      <c r="EN110" s="30"/>
      <c r="EO110" s="30"/>
      <c r="EP110" s="30"/>
      <c r="EQ110" s="30"/>
      <c r="ER110" s="30"/>
      <c r="ES110" s="30"/>
      <c r="ET110" s="30"/>
      <c r="EU110" s="30"/>
      <c r="EV110" s="30"/>
      <c r="EW110" s="30"/>
      <c r="EX110" s="30"/>
      <c r="EY110" s="30"/>
      <c r="EZ110" s="30"/>
      <c r="FA110" s="30"/>
      <c r="FB110" s="30"/>
      <c r="FC110" s="30"/>
      <c r="FD110" s="30"/>
      <c r="FE110" s="30"/>
      <c r="FF110" s="30"/>
      <c r="FG110" s="30"/>
      <c r="FH110" s="30"/>
      <c r="FI110" s="30"/>
      <c r="FJ110" s="30"/>
      <c r="FK110" s="30"/>
      <c r="FL110" s="30"/>
      <c r="FM110" s="30"/>
      <c r="FN110" s="30"/>
      <c r="FO110" s="30"/>
      <c r="FP110" s="30"/>
      <c r="FQ110" s="30"/>
      <c r="FR110" s="30"/>
      <c r="FS110" s="30"/>
      <c r="FT110" s="30"/>
      <c r="FU110" s="30"/>
      <c r="FV110" s="30"/>
      <c r="FW110" s="30"/>
      <c r="FX110" s="30"/>
      <c r="FY110" s="30"/>
      <c r="FZ110" s="30"/>
      <c r="GA110" s="30"/>
      <c r="GB110" s="30"/>
      <c r="GC110" s="30"/>
      <c r="GD110" s="30"/>
      <c r="GE110" s="30"/>
    </row>
    <row r="111" spans="1:187" s="27" customFormat="1" ht="63" x14ac:dyDescent="0.25">
      <c r="A111" s="35" t="s">
        <v>106</v>
      </c>
      <c r="B111" s="36">
        <f t="shared" si="63"/>
        <v>1250</v>
      </c>
      <c r="C111" s="36">
        <f t="shared" si="63"/>
        <v>1250</v>
      </c>
      <c r="D111" s="36">
        <f t="shared" si="63"/>
        <v>0</v>
      </c>
      <c r="E111" s="36">
        <v>0</v>
      </c>
      <c r="F111" s="36">
        <v>0</v>
      </c>
      <c r="G111" s="36">
        <f t="shared" si="64"/>
        <v>0</v>
      </c>
      <c r="H111" s="36"/>
      <c r="I111" s="36"/>
      <c r="J111" s="36">
        <f t="shared" si="65"/>
        <v>0</v>
      </c>
      <c r="K111" s="36">
        <v>0</v>
      </c>
      <c r="L111" s="36">
        <v>0</v>
      </c>
      <c r="M111" s="36">
        <f t="shared" si="66"/>
        <v>0</v>
      </c>
      <c r="N111" s="36">
        <v>1250</v>
      </c>
      <c r="O111" s="36">
        <v>1250</v>
      </c>
      <c r="P111" s="36">
        <f t="shared" si="67"/>
        <v>0</v>
      </c>
      <c r="Q111" s="36"/>
      <c r="R111" s="36"/>
      <c r="S111" s="36">
        <f t="shared" si="68"/>
        <v>0</v>
      </c>
      <c r="T111" s="36">
        <v>0</v>
      </c>
      <c r="U111" s="36">
        <v>0</v>
      </c>
      <c r="V111" s="36">
        <f t="shared" si="69"/>
        <v>0</v>
      </c>
      <c r="W111" s="36"/>
      <c r="X111" s="36"/>
      <c r="Y111" s="36">
        <f t="shared" si="70"/>
        <v>0</v>
      </c>
      <c r="Z111" s="36"/>
      <c r="AA111" s="36"/>
      <c r="AB111" s="36">
        <f t="shared" si="71"/>
        <v>0</v>
      </c>
      <c r="AC111" s="30"/>
      <c r="AD111" s="30"/>
      <c r="AE111" s="30"/>
      <c r="AF111" s="30"/>
      <c r="AG111" s="30"/>
      <c r="AH111" s="30"/>
      <c r="AI111" s="30"/>
      <c r="AJ111" s="30"/>
      <c r="AK111" s="30"/>
      <c r="AL111" s="30"/>
      <c r="AM111" s="30"/>
      <c r="AN111" s="30"/>
      <c r="AO111" s="30"/>
      <c r="AP111" s="30"/>
      <c r="AQ111" s="30"/>
      <c r="AR111" s="30"/>
      <c r="AS111" s="30"/>
      <c r="AT111" s="30"/>
      <c r="AU111" s="30"/>
      <c r="AV111" s="30"/>
      <c r="AW111" s="30"/>
      <c r="AX111" s="30"/>
      <c r="AY111" s="30"/>
      <c r="AZ111" s="30"/>
      <c r="BA111" s="30"/>
      <c r="BB111" s="30"/>
      <c r="BC111" s="30"/>
      <c r="BD111" s="30"/>
      <c r="BE111" s="30"/>
      <c r="BF111" s="30"/>
      <c r="BG111" s="30"/>
      <c r="BH111" s="30"/>
      <c r="BI111" s="30"/>
      <c r="BJ111" s="30"/>
      <c r="BK111" s="30"/>
      <c r="BL111" s="30"/>
      <c r="BM111" s="30"/>
      <c r="BN111" s="30"/>
      <c r="BO111" s="30"/>
      <c r="BP111" s="30"/>
      <c r="BQ111" s="30"/>
      <c r="BR111" s="30"/>
      <c r="BS111" s="30"/>
      <c r="BT111" s="30"/>
      <c r="BU111" s="30"/>
      <c r="BV111" s="30"/>
      <c r="BW111" s="30"/>
      <c r="BX111" s="30"/>
      <c r="BY111" s="30"/>
      <c r="BZ111" s="30"/>
      <c r="CA111" s="30"/>
      <c r="CB111" s="30"/>
      <c r="CC111" s="30"/>
      <c r="CD111" s="30"/>
      <c r="CE111" s="30"/>
      <c r="CF111" s="30"/>
      <c r="CG111" s="30"/>
      <c r="CH111" s="30"/>
      <c r="CI111" s="30"/>
      <c r="CJ111" s="30"/>
      <c r="CK111" s="30"/>
      <c r="CL111" s="30"/>
      <c r="CM111" s="30"/>
      <c r="CN111" s="30"/>
      <c r="CO111" s="30"/>
      <c r="CP111" s="30"/>
      <c r="CQ111" s="30"/>
      <c r="CR111" s="30"/>
      <c r="CS111" s="30"/>
      <c r="CT111" s="30"/>
      <c r="CU111" s="30"/>
      <c r="CV111" s="30"/>
      <c r="CW111" s="30"/>
      <c r="CX111" s="30"/>
      <c r="CY111" s="30"/>
      <c r="CZ111" s="30"/>
      <c r="DA111" s="30"/>
      <c r="DB111" s="30"/>
      <c r="DC111" s="30"/>
      <c r="DD111" s="30"/>
      <c r="DE111" s="30"/>
      <c r="DF111" s="30"/>
      <c r="DG111" s="30"/>
      <c r="DH111" s="30"/>
      <c r="DI111" s="30"/>
      <c r="DJ111" s="30"/>
      <c r="DK111" s="30"/>
      <c r="DL111" s="30"/>
      <c r="DM111" s="30"/>
      <c r="DN111" s="30"/>
      <c r="DO111" s="30"/>
      <c r="DP111" s="30"/>
      <c r="DQ111" s="30"/>
      <c r="DR111" s="30"/>
      <c r="DS111" s="30"/>
      <c r="DT111" s="30"/>
      <c r="DU111" s="30"/>
      <c r="DV111" s="30"/>
      <c r="DW111" s="30"/>
      <c r="DX111" s="30"/>
      <c r="DY111" s="30"/>
      <c r="DZ111" s="30"/>
      <c r="EA111" s="30"/>
      <c r="EB111" s="30"/>
      <c r="EC111" s="30"/>
      <c r="ED111" s="30"/>
      <c r="EE111" s="30"/>
      <c r="EF111" s="30"/>
      <c r="EG111" s="30"/>
      <c r="EH111" s="30"/>
      <c r="EI111" s="30"/>
      <c r="EJ111" s="30"/>
      <c r="EK111" s="30"/>
      <c r="EL111" s="30"/>
      <c r="EM111" s="30"/>
      <c r="EN111" s="30"/>
      <c r="EO111" s="30"/>
      <c r="EP111" s="30"/>
      <c r="EQ111" s="30"/>
      <c r="ER111" s="30"/>
      <c r="ES111" s="30"/>
      <c r="ET111" s="30"/>
      <c r="EU111" s="30"/>
      <c r="EV111" s="30"/>
      <c r="EW111" s="30"/>
      <c r="EX111" s="30"/>
      <c r="EY111" s="30"/>
      <c r="EZ111" s="30"/>
      <c r="FA111" s="30"/>
      <c r="FB111" s="30"/>
      <c r="FC111" s="30"/>
      <c r="FD111" s="30"/>
      <c r="FE111" s="30"/>
      <c r="FF111" s="30"/>
      <c r="FG111" s="30"/>
      <c r="FH111" s="30"/>
      <c r="FI111" s="30"/>
      <c r="FJ111" s="30"/>
      <c r="FK111" s="30"/>
      <c r="FL111" s="30"/>
      <c r="FM111" s="30"/>
      <c r="FN111" s="30"/>
      <c r="FO111" s="30"/>
      <c r="FP111" s="30"/>
      <c r="FQ111" s="30"/>
      <c r="FR111" s="30"/>
      <c r="FS111" s="30"/>
      <c r="FT111" s="30"/>
      <c r="FU111" s="30"/>
      <c r="FV111" s="30"/>
      <c r="FW111" s="30"/>
      <c r="FX111" s="30"/>
      <c r="FY111" s="30"/>
      <c r="FZ111" s="30"/>
      <c r="GA111" s="30"/>
      <c r="GB111" s="30"/>
      <c r="GC111" s="30"/>
      <c r="GD111" s="30"/>
      <c r="GE111" s="30"/>
    </row>
    <row r="112" spans="1:187" s="30" customFormat="1" ht="31.5" x14ac:dyDescent="0.25">
      <c r="A112" s="35" t="s">
        <v>107</v>
      </c>
      <c r="B112" s="36">
        <f t="shared" si="63"/>
        <v>1500</v>
      </c>
      <c r="C112" s="36">
        <f t="shared" si="63"/>
        <v>1500</v>
      </c>
      <c r="D112" s="36">
        <f t="shared" si="63"/>
        <v>0</v>
      </c>
      <c r="E112" s="36">
        <v>0</v>
      </c>
      <c r="F112" s="36">
        <v>0</v>
      </c>
      <c r="G112" s="36">
        <f t="shared" si="64"/>
        <v>0</v>
      </c>
      <c r="H112" s="36"/>
      <c r="I112" s="36"/>
      <c r="J112" s="36">
        <f t="shared" si="65"/>
        <v>0</v>
      </c>
      <c r="K112" s="36">
        <v>1500</v>
      </c>
      <c r="L112" s="36">
        <v>1500</v>
      </c>
      <c r="M112" s="36">
        <f t="shared" si="66"/>
        <v>0</v>
      </c>
      <c r="N112" s="36"/>
      <c r="O112" s="36"/>
      <c r="P112" s="36">
        <f t="shared" si="67"/>
        <v>0</v>
      </c>
      <c r="Q112" s="36">
        <v>0</v>
      </c>
      <c r="R112" s="36">
        <v>0</v>
      </c>
      <c r="S112" s="36">
        <f t="shared" si="68"/>
        <v>0</v>
      </c>
      <c r="T112" s="36"/>
      <c r="U112" s="36"/>
      <c r="V112" s="36">
        <f t="shared" si="69"/>
        <v>0</v>
      </c>
      <c r="W112" s="36"/>
      <c r="X112" s="36"/>
      <c r="Y112" s="36">
        <f t="shared" si="70"/>
        <v>0</v>
      </c>
      <c r="Z112" s="36"/>
      <c r="AA112" s="36"/>
      <c r="AB112" s="36">
        <f t="shared" si="71"/>
        <v>0</v>
      </c>
    </row>
    <row r="113" spans="1:187" s="30" customFormat="1" ht="31.5" x14ac:dyDescent="0.25">
      <c r="A113" s="35" t="s">
        <v>108</v>
      </c>
      <c r="B113" s="36">
        <f t="shared" si="63"/>
        <v>8314</v>
      </c>
      <c r="C113" s="36">
        <f t="shared" si="63"/>
        <v>8314</v>
      </c>
      <c r="D113" s="36">
        <f t="shared" si="63"/>
        <v>0</v>
      </c>
      <c r="E113" s="36">
        <v>0</v>
      </c>
      <c r="F113" s="36">
        <v>0</v>
      </c>
      <c r="G113" s="36">
        <f t="shared" si="64"/>
        <v>0</v>
      </c>
      <c r="H113" s="36"/>
      <c r="I113" s="36"/>
      <c r="J113" s="36">
        <f t="shared" si="65"/>
        <v>0</v>
      </c>
      <c r="K113" s="36">
        <f>3660+4654</f>
        <v>8314</v>
      </c>
      <c r="L113" s="36">
        <f>3660+4654</f>
        <v>8314</v>
      </c>
      <c r="M113" s="36">
        <f t="shared" si="66"/>
        <v>0</v>
      </c>
      <c r="N113" s="36"/>
      <c r="O113" s="36"/>
      <c r="P113" s="36">
        <f t="shared" si="67"/>
        <v>0</v>
      </c>
      <c r="Q113" s="36">
        <v>0</v>
      </c>
      <c r="R113" s="36">
        <v>0</v>
      </c>
      <c r="S113" s="36">
        <f t="shared" si="68"/>
        <v>0</v>
      </c>
      <c r="T113" s="36"/>
      <c r="U113" s="36"/>
      <c r="V113" s="36">
        <f t="shared" si="69"/>
        <v>0</v>
      </c>
      <c r="W113" s="36"/>
      <c r="X113" s="36"/>
      <c r="Y113" s="36">
        <f t="shared" si="70"/>
        <v>0</v>
      </c>
      <c r="Z113" s="36"/>
      <c r="AA113" s="36"/>
      <c r="AB113" s="36">
        <f t="shared" si="71"/>
        <v>0</v>
      </c>
    </row>
    <row r="114" spans="1:187" s="30" customFormat="1" ht="63" x14ac:dyDescent="0.25">
      <c r="A114" s="35" t="s">
        <v>109</v>
      </c>
      <c r="B114" s="36">
        <f t="shared" si="63"/>
        <v>6000</v>
      </c>
      <c r="C114" s="36">
        <f t="shared" si="63"/>
        <v>6000</v>
      </c>
      <c r="D114" s="36">
        <f t="shared" si="63"/>
        <v>0</v>
      </c>
      <c r="E114" s="36">
        <v>0</v>
      </c>
      <c r="F114" s="36">
        <v>0</v>
      </c>
      <c r="G114" s="36">
        <f t="shared" si="64"/>
        <v>0</v>
      </c>
      <c r="H114" s="36"/>
      <c r="I114" s="36"/>
      <c r="J114" s="36">
        <f t="shared" si="65"/>
        <v>0</v>
      </c>
      <c r="K114" s="36">
        <v>0</v>
      </c>
      <c r="L114" s="36">
        <v>0</v>
      </c>
      <c r="M114" s="36">
        <f t="shared" si="66"/>
        <v>0</v>
      </c>
      <c r="N114" s="36">
        <v>6000</v>
      </c>
      <c r="O114" s="36">
        <v>6000</v>
      </c>
      <c r="P114" s="36">
        <f t="shared" si="67"/>
        <v>0</v>
      </c>
      <c r="Q114" s="36">
        <v>0</v>
      </c>
      <c r="R114" s="36">
        <v>0</v>
      </c>
      <c r="S114" s="36">
        <f t="shared" si="68"/>
        <v>0</v>
      </c>
      <c r="T114" s="36"/>
      <c r="U114" s="36"/>
      <c r="V114" s="36">
        <f t="shared" si="69"/>
        <v>0</v>
      </c>
      <c r="W114" s="36"/>
      <c r="X114" s="36"/>
      <c r="Y114" s="36">
        <f t="shared" si="70"/>
        <v>0</v>
      </c>
      <c r="Z114" s="36"/>
      <c r="AA114" s="36"/>
      <c r="AB114" s="36">
        <f t="shared" si="71"/>
        <v>0</v>
      </c>
    </row>
    <row r="115" spans="1:187" s="27" customFormat="1" x14ac:dyDescent="0.25">
      <c r="A115" s="35" t="s">
        <v>110</v>
      </c>
      <c r="B115" s="36">
        <f t="shared" si="63"/>
        <v>3000</v>
      </c>
      <c r="C115" s="36">
        <f t="shared" si="63"/>
        <v>3000</v>
      </c>
      <c r="D115" s="36">
        <f t="shared" si="63"/>
        <v>0</v>
      </c>
      <c r="E115" s="36">
        <v>0</v>
      </c>
      <c r="F115" s="36">
        <v>0</v>
      </c>
      <c r="G115" s="36">
        <f t="shared" si="64"/>
        <v>0</v>
      </c>
      <c r="H115" s="36"/>
      <c r="I115" s="36"/>
      <c r="J115" s="36">
        <f t="shared" si="65"/>
        <v>0</v>
      </c>
      <c r="K115" s="36">
        <v>0</v>
      </c>
      <c r="L115" s="36">
        <v>0</v>
      </c>
      <c r="M115" s="36">
        <f t="shared" si="66"/>
        <v>0</v>
      </c>
      <c r="N115" s="36"/>
      <c r="O115" s="36"/>
      <c r="P115" s="36">
        <f t="shared" si="67"/>
        <v>0</v>
      </c>
      <c r="Q115" s="36">
        <v>3000</v>
      </c>
      <c r="R115" s="36">
        <v>3000</v>
      </c>
      <c r="S115" s="36">
        <f t="shared" si="68"/>
        <v>0</v>
      </c>
      <c r="T115" s="36">
        <v>0</v>
      </c>
      <c r="U115" s="36">
        <v>0</v>
      </c>
      <c r="V115" s="36">
        <f t="shared" si="69"/>
        <v>0</v>
      </c>
      <c r="W115" s="36"/>
      <c r="X115" s="36"/>
      <c r="Y115" s="36">
        <f t="shared" si="70"/>
        <v>0</v>
      </c>
      <c r="Z115" s="36"/>
      <c r="AA115" s="36"/>
      <c r="AB115" s="36">
        <f t="shared" si="71"/>
        <v>0</v>
      </c>
      <c r="AC115" s="30"/>
      <c r="AD115" s="30"/>
      <c r="AE115" s="30"/>
      <c r="AF115" s="30"/>
      <c r="AG115" s="30"/>
      <c r="AH115" s="30"/>
      <c r="AI115" s="30"/>
      <c r="AJ115" s="30"/>
      <c r="AK115" s="30"/>
      <c r="AL115" s="30"/>
      <c r="AM115" s="30"/>
      <c r="AN115" s="30"/>
      <c r="AO115" s="30"/>
      <c r="AP115" s="30"/>
      <c r="AQ115" s="30"/>
      <c r="AR115" s="30"/>
      <c r="AS115" s="30"/>
      <c r="AT115" s="30"/>
      <c r="AU115" s="30"/>
      <c r="AV115" s="30"/>
      <c r="AW115" s="30"/>
      <c r="AX115" s="30"/>
      <c r="AY115" s="30"/>
      <c r="AZ115" s="30"/>
      <c r="BA115" s="30"/>
      <c r="BB115" s="30"/>
      <c r="BC115" s="30"/>
      <c r="BD115" s="30"/>
      <c r="BE115" s="30"/>
      <c r="BF115" s="30"/>
      <c r="BG115" s="30"/>
      <c r="BH115" s="30"/>
      <c r="BI115" s="30"/>
      <c r="BJ115" s="30"/>
      <c r="BK115" s="30"/>
      <c r="BL115" s="30"/>
      <c r="BM115" s="30"/>
      <c r="BN115" s="30"/>
      <c r="BO115" s="30"/>
      <c r="BP115" s="30"/>
      <c r="BQ115" s="30"/>
      <c r="BR115" s="30"/>
      <c r="BS115" s="30"/>
      <c r="BT115" s="30"/>
      <c r="BU115" s="30"/>
      <c r="BV115" s="30"/>
      <c r="BW115" s="30"/>
      <c r="BX115" s="30"/>
      <c r="BY115" s="30"/>
      <c r="BZ115" s="30"/>
      <c r="CA115" s="30"/>
      <c r="CB115" s="30"/>
      <c r="CC115" s="30"/>
      <c r="CD115" s="30"/>
      <c r="CE115" s="30"/>
      <c r="CF115" s="30"/>
      <c r="CG115" s="30"/>
      <c r="CH115" s="30"/>
      <c r="CI115" s="30"/>
      <c r="CJ115" s="30"/>
      <c r="CK115" s="30"/>
      <c r="CL115" s="30"/>
      <c r="CM115" s="30"/>
      <c r="CN115" s="30"/>
      <c r="CO115" s="30"/>
      <c r="CP115" s="30"/>
      <c r="CQ115" s="30"/>
      <c r="CR115" s="30"/>
      <c r="CS115" s="30"/>
      <c r="CT115" s="30"/>
      <c r="CU115" s="30"/>
      <c r="CV115" s="30"/>
      <c r="CW115" s="30"/>
      <c r="CX115" s="30"/>
      <c r="CY115" s="30"/>
      <c r="CZ115" s="30"/>
      <c r="DA115" s="30"/>
      <c r="DB115" s="30"/>
      <c r="DC115" s="30"/>
      <c r="DD115" s="30"/>
      <c r="DE115" s="30"/>
      <c r="DF115" s="30"/>
      <c r="DG115" s="30"/>
      <c r="DH115" s="30"/>
      <c r="DI115" s="30"/>
      <c r="DJ115" s="30"/>
      <c r="DK115" s="30"/>
      <c r="DL115" s="30"/>
      <c r="DM115" s="30"/>
      <c r="DN115" s="30"/>
      <c r="DO115" s="30"/>
      <c r="DP115" s="30"/>
      <c r="DQ115" s="30"/>
      <c r="DR115" s="30"/>
      <c r="DS115" s="30"/>
      <c r="DT115" s="30"/>
      <c r="DU115" s="30"/>
      <c r="DV115" s="30"/>
      <c r="DW115" s="30"/>
      <c r="DX115" s="30"/>
      <c r="DY115" s="30"/>
      <c r="DZ115" s="30"/>
      <c r="EA115" s="30"/>
      <c r="EB115" s="30"/>
      <c r="EC115" s="30"/>
      <c r="ED115" s="30"/>
      <c r="EE115" s="30"/>
      <c r="EF115" s="30"/>
      <c r="EG115" s="30"/>
      <c r="EH115" s="30"/>
      <c r="EI115" s="30"/>
      <c r="EJ115" s="30"/>
      <c r="EK115" s="30"/>
      <c r="EL115" s="30"/>
      <c r="EM115" s="30"/>
      <c r="EN115" s="30"/>
      <c r="EO115" s="30"/>
      <c r="EP115" s="30"/>
      <c r="EQ115" s="30"/>
      <c r="ER115" s="30"/>
      <c r="ES115" s="30"/>
      <c r="ET115" s="30"/>
      <c r="EU115" s="30"/>
      <c r="EV115" s="30"/>
      <c r="EW115" s="30"/>
      <c r="EX115" s="30"/>
      <c r="EY115" s="30"/>
      <c r="EZ115" s="30"/>
      <c r="FA115" s="30"/>
      <c r="FB115" s="30"/>
      <c r="FC115" s="30"/>
      <c r="FD115" s="30"/>
      <c r="FE115" s="30"/>
      <c r="FF115" s="30"/>
      <c r="FG115" s="30"/>
      <c r="FH115" s="30"/>
      <c r="FI115" s="30"/>
      <c r="FJ115" s="30"/>
      <c r="FK115" s="30"/>
      <c r="FL115" s="30"/>
      <c r="FM115" s="30"/>
      <c r="FN115" s="30"/>
      <c r="FO115" s="30"/>
      <c r="FP115" s="30"/>
      <c r="FQ115" s="30"/>
      <c r="FR115" s="30"/>
      <c r="FS115" s="30"/>
      <c r="FT115" s="30"/>
      <c r="FU115" s="30"/>
      <c r="FV115" s="30"/>
      <c r="FW115" s="30"/>
      <c r="FX115" s="30"/>
      <c r="FY115" s="30"/>
      <c r="FZ115" s="30"/>
      <c r="GA115" s="30"/>
      <c r="GB115" s="30"/>
      <c r="GC115" s="30"/>
      <c r="GD115" s="30"/>
      <c r="GE115" s="30"/>
    </row>
    <row r="116" spans="1:187" s="30" customFormat="1" x14ac:dyDescent="0.25">
      <c r="A116" s="28" t="s">
        <v>88</v>
      </c>
      <c r="B116" s="29">
        <f t="shared" si="63"/>
        <v>2976580</v>
      </c>
      <c r="C116" s="29">
        <f t="shared" si="63"/>
        <v>2976580</v>
      </c>
      <c r="D116" s="29">
        <f t="shared" si="63"/>
        <v>0</v>
      </c>
      <c r="E116" s="29">
        <f>SUM(E117:E118)</f>
        <v>0</v>
      </c>
      <c r="F116" s="29">
        <f>SUM(F117:F118)</f>
        <v>0</v>
      </c>
      <c r="G116" s="29">
        <f t="shared" si="64"/>
        <v>0</v>
      </c>
      <c r="H116" s="29">
        <f t="shared" ref="H116:I116" si="125">SUM(H117:H118)</f>
        <v>0</v>
      </c>
      <c r="I116" s="29">
        <f t="shared" si="125"/>
        <v>0</v>
      </c>
      <c r="J116" s="29">
        <f t="shared" si="65"/>
        <v>0</v>
      </c>
      <c r="K116" s="29">
        <f t="shared" ref="K116:L116" si="126">SUM(K117:K118)</f>
        <v>4980</v>
      </c>
      <c r="L116" s="29">
        <f t="shared" si="126"/>
        <v>4980</v>
      </c>
      <c r="M116" s="29">
        <f t="shared" si="66"/>
        <v>0</v>
      </c>
      <c r="N116" s="29">
        <f t="shared" ref="N116:O116" si="127">SUM(N117:N118)</f>
        <v>0</v>
      </c>
      <c r="O116" s="29">
        <f t="shared" si="127"/>
        <v>0</v>
      </c>
      <c r="P116" s="29">
        <f t="shared" si="67"/>
        <v>0</v>
      </c>
      <c r="Q116" s="29">
        <f t="shared" ref="Q116:R116" si="128">SUM(Q117:Q118)</f>
        <v>0</v>
      </c>
      <c r="R116" s="29">
        <f t="shared" si="128"/>
        <v>0</v>
      </c>
      <c r="S116" s="29">
        <f t="shared" si="68"/>
        <v>0</v>
      </c>
      <c r="T116" s="29">
        <f t="shared" ref="T116:U116" si="129">SUM(T117:T118)</f>
        <v>0</v>
      </c>
      <c r="U116" s="29">
        <f t="shared" si="129"/>
        <v>0</v>
      </c>
      <c r="V116" s="29">
        <f t="shared" si="69"/>
        <v>0</v>
      </c>
      <c r="W116" s="29">
        <f t="shared" ref="W116:X116" si="130">SUM(W117:W118)</f>
        <v>0</v>
      </c>
      <c r="X116" s="29">
        <f t="shared" si="130"/>
        <v>0</v>
      </c>
      <c r="Y116" s="29">
        <f t="shared" si="70"/>
        <v>0</v>
      </c>
      <c r="Z116" s="29">
        <f t="shared" ref="Z116:AA116" si="131">SUM(Z117:Z118)</f>
        <v>2971600</v>
      </c>
      <c r="AA116" s="29">
        <f t="shared" si="131"/>
        <v>2971600</v>
      </c>
      <c r="AB116" s="29">
        <f t="shared" si="71"/>
        <v>0</v>
      </c>
      <c r="AC116" s="27"/>
      <c r="AD116" s="27"/>
      <c r="AE116" s="27"/>
      <c r="AF116" s="27"/>
      <c r="AG116" s="27"/>
      <c r="AH116" s="27"/>
      <c r="AI116" s="27"/>
      <c r="AJ116" s="27"/>
      <c r="AK116" s="27"/>
      <c r="AL116" s="27"/>
      <c r="AM116" s="27"/>
      <c r="AN116" s="27"/>
      <c r="AO116" s="27"/>
      <c r="AP116" s="27"/>
      <c r="AQ116" s="27"/>
      <c r="AR116" s="27"/>
      <c r="AS116" s="27"/>
      <c r="AT116" s="27"/>
      <c r="AU116" s="27"/>
      <c r="AV116" s="27"/>
      <c r="AW116" s="27"/>
      <c r="AX116" s="27"/>
      <c r="AY116" s="27"/>
      <c r="AZ116" s="27"/>
      <c r="BA116" s="27"/>
      <c r="BB116" s="27"/>
      <c r="BC116" s="27"/>
      <c r="BD116" s="27"/>
      <c r="BE116" s="27"/>
      <c r="BF116" s="27"/>
      <c r="BG116" s="27"/>
      <c r="BH116" s="27"/>
      <c r="BI116" s="27"/>
      <c r="BJ116" s="27"/>
      <c r="BK116" s="27"/>
      <c r="BL116" s="27"/>
      <c r="BM116" s="27"/>
      <c r="BN116" s="27"/>
      <c r="BO116" s="27"/>
      <c r="BP116" s="27"/>
      <c r="BQ116" s="27"/>
      <c r="BR116" s="27"/>
      <c r="BS116" s="27"/>
      <c r="BT116" s="27"/>
      <c r="BU116" s="27"/>
      <c r="BV116" s="27"/>
      <c r="BW116" s="27"/>
      <c r="BX116" s="27"/>
      <c r="BY116" s="27"/>
      <c r="BZ116" s="27"/>
      <c r="CA116" s="27"/>
      <c r="CB116" s="27"/>
      <c r="CC116" s="27"/>
      <c r="CD116" s="27"/>
      <c r="CE116" s="27"/>
      <c r="CF116" s="27"/>
      <c r="CG116" s="27"/>
      <c r="CH116" s="27"/>
      <c r="CI116" s="27"/>
      <c r="CJ116" s="27"/>
      <c r="CK116" s="27"/>
      <c r="CL116" s="27"/>
      <c r="CM116" s="27"/>
      <c r="CN116" s="27"/>
      <c r="CO116" s="27"/>
      <c r="CP116" s="27"/>
      <c r="CQ116" s="27"/>
      <c r="CR116" s="27"/>
      <c r="CS116" s="27"/>
      <c r="CT116" s="27"/>
      <c r="CU116" s="27"/>
      <c r="CV116" s="27"/>
      <c r="CW116" s="27"/>
      <c r="CX116" s="27"/>
      <c r="CY116" s="27"/>
      <c r="CZ116" s="27"/>
      <c r="DA116" s="27"/>
      <c r="DB116" s="27"/>
      <c r="DC116" s="27"/>
      <c r="DD116" s="27"/>
      <c r="DE116" s="27"/>
      <c r="DF116" s="27"/>
      <c r="DG116" s="27"/>
      <c r="DH116" s="27"/>
      <c r="DI116" s="27"/>
      <c r="DJ116" s="27"/>
      <c r="DK116" s="27"/>
      <c r="DL116" s="27"/>
      <c r="DM116" s="27"/>
      <c r="DN116" s="27"/>
      <c r="DO116" s="27"/>
      <c r="DP116" s="27"/>
      <c r="DQ116" s="27"/>
      <c r="DR116" s="27"/>
      <c r="DS116" s="27"/>
      <c r="DT116" s="27"/>
      <c r="DU116" s="27"/>
      <c r="DV116" s="27"/>
      <c r="DW116" s="27"/>
      <c r="DX116" s="27"/>
      <c r="DY116" s="27"/>
      <c r="DZ116" s="27"/>
      <c r="EA116" s="27"/>
      <c r="EB116" s="27"/>
      <c r="EC116" s="27"/>
      <c r="ED116" s="27"/>
      <c r="EE116" s="27"/>
      <c r="EF116" s="27"/>
      <c r="EG116" s="27"/>
      <c r="EH116" s="27"/>
      <c r="EI116" s="27"/>
      <c r="EJ116" s="27"/>
      <c r="EK116" s="27"/>
      <c r="EL116" s="27"/>
      <c r="EM116" s="27"/>
      <c r="EN116" s="27"/>
      <c r="EO116" s="27"/>
      <c r="EP116" s="27"/>
      <c r="EQ116" s="27"/>
      <c r="ER116" s="27"/>
      <c r="ES116" s="27"/>
      <c r="ET116" s="27"/>
      <c r="EU116" s="27"/>
      <c r="EV116" s="27"/>
      <c r="EW116" s="27"/>
      <c r="EX116" s="27"/>
      <c r="EY116" s="27"/>
      <c r="EZ116" s="27"/>
      <c r="FA116" s="27"/>
      <c r="FB116" s="27"/>
      <c r="FC116" s="27"/>
      <c r="FD116" s="27"/>
      <c r="FE116" s="27"/>
      <c r="FF116" s="27"/>
      <c r="FG116" s="27"/>
      <c r="FH116" s="27"/>
      <c r="FI116" s="27"/>
      <c r="FJ116" s="27"/>
      <c r="FK116" s="27"/>
      <c r="FL116" s="27"/>
      <c r="FM116" s="27"/>
      <c r="FN116" s="27"/>
      <c r="FO116" s="27"/>
      <c r="FP116" s="27"/>
      <c r="FQ116" s="27"/>
      <c r="FR116" s="27"/>
      <c r="FS116" s="27"/>
      <c r="FT116" s="27"/>
      <c r="FU116" s="27"/>
      <c r="FV116" s="27"/>
      <c r="FW116" s="27"/>
      <c r="FX116" s="27"/>
      <c r="FY116" s="27"/>
      <c r="FZ116" s="27"/>
      <c r="GA116" s="27"/>
      <c r="GB116" s="27"/>
      <c r="GC116" s="27"/>
      <c r="GD116" s="27"/>
      <c r="GE116" s="27"/>
    </row>
    <row r="117" spans="1:187" s="30" customFormat="1" x14ac:dyDescent="0.25">
      <c r="A117" s="35" t="s">
        <v>111</v>
      </c>
      <c r="B117" s="36">
        <f t="shared" si="63"/>
        <v>2971600</v>
      </c>
      <c r="C117" s="36">
        <f t="shared" si="63"/>
        <v>2971600</v>
      </c>
      <c r="D117" s="36">
        <f t="shared" si="63"/>
        <v>0</v>
      </c>
      <c r="E117" s="36">
        <v>0</v>
      </c>
      <c r="F117" s="36">
        <v>0</v>
      </c>
      <c r="G117" s="36">
        <f t="shared" si="64"/>
        <v>0</v>
      </c>
      <c r="H117" s="36"/>
      <c r="I117" s="36"/>
      <c r="J117" s="36">
        <f t="shared" si="65"/>
        <v>0</v>
      </c>
      <c r="K117" s="36">
        <v>0</v>
      </c>
      <c r="L117" s="36">
        <v>0</v>
      </c>
      <c r="M117" s="36">
        <f t="shared" si="66"/>
        <v>0</v>
      </c>
      <c r="N117" s="36">
        <v>0</v>
      </c>
      <c r="O117" s="36">
        <v>0</v>
      </c>
      <c r="P117" s="36">
        <f t="shared" si="67"/>
        <v>0</v>
      </c>
      <c r="Q117" s="36"/>
      <c r="R117" s="36"/>
      <c r="S117" s="36">
        <f t="shared" si="68"/>
        <v>0</v>
      </c>
      <c r="T117" s="36">
        <v>0</v>
      </c>
      <c r="U117" s="36">
        <v>0</v>
      </c>
      <c r="V117" s="36">
        <f t="shared" si="69"/>
        <v>0</v>
      </c>
      <c r="W117" s="36"/>
      <c r="X117" s="36"/>
      <c r="Y117" s="36">
        <f t="shared" si="70"/>
        <v>0</v>
      </c>
      <c r="Z117" s="36">
        <v>2971600</v>
      </c>
      <c r="AA117" s="36">
        <v>2971600</v>
      </c>
      <c r="AB117" s="36">
        <f t="shared" si="71"/>
        <v>0</v>
      </c>
    </row>
    <row r="118" spans="1:187" s="30" customFormat="1" ht="31.5" x14ac:dyDescent="0.25">
      <c r="A118" s="35" t="s">
        <v>112</v>
      </c>
      <c r="B118" s="36">
        <f t="shared" si="63"/>
        <v>4980</v>
      </c>
      <c r="C118" s="36">
        <f t="shared" si="63"/>
        <v>4980</v>
      </c>
      <c r="D118" s="36">
        <f t="shared" si="63"/>
        <v>0</v>
      </c>
      <c r="E118" s="36">
        <v>0</v>
      </c>
      <c r="F118" s="36">
        <v>0</v>
      </c>
      <c r="G118" s="36">
        <f t="shared" si="64"/>
        <v>0</v>
      </c>
      <c r="H118" s="36"/>
      <c r="I118" s="36"/>
      <c r="J118" s="36">
        <f t="shared" si="65"/>
        <v>0</v>
      </c>
      <c r="K118" s="36">
        <v>4980</v>
      </c>
      <c r="L118" s="36">
        <v>4980</v>
      </c>
      <c r="M118" s="36">
        <f t="shared" si="66"/>
        <v>0</v>
      </c>
      <c r="N118" s="36">
        <v>0</v>
      </c>
      <c r="O118" s="36">
        <v>0</v>
      </c>
      <c r="P118" s="36">
        <f t="shared" si="67"/>
        <v>0</v>
      </c>
      <c r="Q118" s="36"/>
      <c r="R118" s="36"/>
      <c r="S118" s="36">
        <f t="shared" si="68"/>
        <v>0</v>
      </c>
      <c r="T118" s="36">
        <v>0</v>
      </c>
      <c r="U118" s="36">
        <v>0</v>
      </c>
      <c r="V118" s="36">
        <f t="shared" si="69"/>
        <v>0</v>
      </c>
      <c r="W118" s="36"/>
      <c r="X118" s="36"/>
      <c r="Y118" s="36">
        <f t="shared" si="70"/>
        <v>0</v>
      </c>
      <c r="Z118" s="36"/>
      <c r="AA118" s="36"/>
      <c r="AB118" s="36">
        <f t="shared" si="71"/>
        <v>0</v>
      </c>
    </row>
    <row r="119" spans="1:187" s="30" customFormat="1" ht="31.5" x14ac:dyDescent="0.25">
      <c r="A119" s="28" t="s">
        <v>90</v>
      </c>
      <c r="B119" s="29">
        <f t="shared" si="63"/>
        <v>116867</v>
      </c>
      <c r="C119" s="29">
        <f t="shared" si="63"/>
        <v>116867</v>
      </c>
      <c r="D119" s="29">
        <f t="shared" si="63"/>
        <v>0</v>
      </c>
      <c r="E119" s="29"/>
      <c r="F119" s="29"/>
      <c r="G119" s="29">
        <f t="shared" si="64"/>
        <v>0</v>
      </c>
      <c r="H119" s="29">
        <f t="shared" ref="H119:AA119" si="132">SUM(H120:H127)</f>
        <v>0</v>
      </c>
      <c r="I119" s="29">
        <f t="shared" si="132"/>
        <v>0</v>
      </c>
      <c r="J119" s="29">
        <f t="shared" si="65"/>
        <v>0</v>
      </c>
      <c r="K119" s="29">
        <f t="shared" ref="K119" si="133">SUM(K120:K127)</f>
        <v>9758</v>
      </c>
      <c r="L119" s="29">
        <f t="shared" si="132"/>
        <v>9758</v>
      </c>
      <c r="M119" s="29">
        <f t="shared" si="66"/>
        <v>0</v>
      </c>
      <c r="N119" s="29">
        <f t="shared" ref="N119" si="134">SUM(N120:N127)</f>
        <v>14455</v>
      </c>
      <c r="O119" s="29">
        <f t="shared" si="132"/>
        <v>14455</v>
      </c>
      <c r="P119" s="29">
        <f t="shared" si="67"/>
        <v>0</v>
      </c>
      <c r="Q119" s="29">
        <f t="shared" ref="Q119" si="135">SUM(Q120:Q127)</f>
        <v>92654</v>
      </c>
      <c r="R119" s="29">
        <f t="shared" si="132"/>
        <v>92654</v>
      </c>
      <c r="S119" s="29">
        <f t="shared" si="68"/>
        <v>0</v>
      </c>
      <c r="T119" s="29">
        <f t="shared" ref="T119" si="136">SUM(T120:T127)</f>
        <v>0</v>
      </c>
      <c r="U119" s="29">
        <f t="shared" si="132"/>
        <v>0</v>
      </c>
      <c r="V119" s="29">
        <f t="shared" si="69"/>
        <v>0</v>
      </c>
      <c r="W119" s="29">
        <f t="shared" si="132"/>
        <v>0</v>
      </c>
      <c r="X119" s="29">
        <f t="shared" si="132"/>
        <v>0</v>
      </c>
      <c r="Y119" s="29">
        <f t="shared" si="70"/>
        <v>0</v>
      </c>
      <c r="Z119" s="29">
        <f t="shared" ref="Z119" si="137">SUM(Z120:Z127)</f>
        <v>0</v>
      </c>
      <c r="AA119" s="29">
        <f t="shared" si="132"/>
        <v>0</v>
      </c>
      <c r="AB119" s="29">
        <f t="shared" si="71"/>
        <v>0</v>
      </c>
    </row>
    <row r="120" spans="1:187" s="30" customFormat="1" ht="63" x14ac:dyDescent="0.25">
      <c r="A120" s="35" t="s">
        <v>113</v>
      </c>
      <c r="B120" s="36">
        <f t="shared" si="63"/>
        <v>14455</v>
      </c>
      <c r="C120" s="36">
        <f t="shared" si="63"/>
        <v>14455</v>
      </c>
      <c r="D120" s="36">
        <f t="shared" si="63"/>
        <v>0</v>
      </c>
      <c r="E120" s="36">
        <v>0</v>
      </c>
      <c r="F120" s="36">
        <v>0</v>
      </c>
      <c r="G120" s="36">
        <f t="shared" si="64"/>
        <v>0</v>
      </c>
      <c r="H120" s="36"/>
      <c r="I120" s="36"/>
      <c r="J120" s="36">
        <f t="shared" si="65"/>
        <v>0</v>
      </c>
      <c r="K120" s="36">
        <v>0</v>
      </c>
      <c r="L120" s="36">
        <v>0</v>
      </c>
      <c r="M120" s="36">
        <f t="shared" si="66"/>
        <v>0</v>
      </c>
      <c r="N120" s="36">
        <v>14455</v>
      </c>
      <c r="O120" s="36">
        <v>14455</v>
      </c>
      <c r="P120" s="36">
        <f t="shared" si="67"/>
        <v>0</v>
      </c>
      <c r="Q120" s="36">
        <v>0</v>
      </c>
      <c r="R120" s="36">
        <v>0</v>
      </c>
      <c r="S120" s="36">
        <f t="shared" si="68"/>
        <v>0</v>
      </c>
      <c r="T120" s="36"/>
      <c r="U120" s="36"/>
      <c r="V120" s="36">
        <f t="shared" si="69"/>
        <v>0</v>
      </c>
      <c r="W120" s="36"/>
      <c r="X120" s="36"/>
      <c r="Y120" s="36">
        <f t="shared" si="70"/>
        <v>0</v>
      </c>
      <c r="Z120" s="36"/>
      <c r="AA120" s="36"/>
      <c r="AB120" s="36">
        <f t="shared" si="71"/>
        <v>0</v>
      </c>
    </row>
    <row r="121" spans="1:187" s="30" customFormat="1" ht="31.5" x14ac:dyDescent="0.25">
      <c r="A121" s="35" t="s">
        <v>114</v>
      </c>
      <c r="B121" s="36">
        <f t="shared" si="63"/>
        <v>1700</v>
      </c>
      <c r="C121" s="36">
        <f t="shared" si="63"/>
        <v>1700</v>
      </c>
      <c r="D121" s="36">
        <f t="shared" si="63"/>
        <v>0</v>
      </c>
      <c r="E121" s="36">
        <v>0</v>
      </c>
      <c r="F121" s="36">
        <v>0</v>
      </c>
      <c r="G121" s="36">
        <f t="shared" si="64"/>
        <v>0</v>
      </c>
      <c r="H121" s="36"/>
      <c r="I121" s="36"/>
      <c r="J121" s="36">
        <f t="shared" si="65"/>
        <v>0</v>
      </c>
      <c r="K121" s="36">
        <v>1700</v>
      </c>
      <c r="L121" s="36">
        <v>1700</v>
      </c>
      <c r="M121" s="36">
        <f t="shared" si="66"/>
        <v>0</v>
      </c>
      <c r="N121" s="36"/>
      <c r="O121" s="36"/>
      <c r="P121" s="36">
        <f t="shared" si="67"/>
        <v>0</v>
      </c>
      <c r="Q121" s="36">
        <v>0</v>
      </c>
      <c r="R121" s="36">
        <v>0</v>
      </c>
      <c r="S121" s="36">
        <f t="shared" si="68"/>
        <v>0</v>
      </c>
      <c r="T121" s="36"/>
      <c r="U121" s="36"/>
      <c r="V121" s="36">
        <f t="shared" si="69"/>
        <v>0</v>
      </c>
      <c r="W121" s="36"/>
      <c r="X121" s="36"/>
      <c r="Y121" s="36">
        <f t="shared" si="70"/>
        <v>0</v>
      </c>
      <c r="Z121" s="36"/>
      <c r="AA121" s="36"/>
      <c r="AB121" s="36">
        <f t="shared" si="71"/>
        <v>0</v>
      </c>
    </row>
    <row r="122" spans="1:187" s="30" customFormat="1" ht="31.5" x14ac:dyDescent="0.25">
      <c r="A122" s="35" t="s">
        <v>115</v>
      </c>
      <c r="B122" s="36">
        <f t="shared" si="63"/>
        <v>3600</v>
      </c>
      <c r="C122" s="36">
        <f t="shared" si="63"/>
        <v>3600</v>
      </c>
      <c r="D122" s="36">
        <f t="shared" si="63"/>
        <v>0</v>
      </c>
      <c r="E122" s="36">
        <v>0</v>
      </c>
      <c r="F122" s="36">
        <v>0</v>
      </c>
      <c r="G122" s="36">
        <f t="shared" si="64"/>
        <v>0</v>
      </c>
      <c r="H122" s="36"/>
      <c r="I122" s="36"/>
      <c r="J122" s="36">
        <f t="shared" si="65"/>
        <v>0</v>
      </c>
      <c r="K122" s="36">
        <v>3600</v>
      </c>
      <c r="L122" s="36">
        <v>3600</v>
      </c>
      <c r="M122" s="36">
        <f t="shared" si="66"/>
        <v>0</v>
      </c>
      <c r="N122" s="36"/>
      <c r="O122" s="36"/>
      <c r="P122" s="36">
        <f t="shared" si="67"/>
        <v>0</v>
      </c>
      <c r="Q122" s="36">
        <v>0</v>
      </c>
      <c r="R122" s="36">
        <v>0</v>
      </c>
      <c r="S122" s="36">
        <f t="shared" si="68"/>
        <v>0</v>
      </c>
      <c r="T122" s="36"/>
      <c r="U122" s="36"/>
      <c r="V122" s="36">
        <f t="shared" si="69"/>
        <v>0</v>
      </c>
      <c r="W122" s="36"/>
      <c r="X122" s="36"/>
      <c r="Y122" s="36">
        <f t="shared" si="70"/>
        <v>0</v>
      </c>
      <c r="Z122" s="36"/>
      <c r="AA122" s="36"/>
      <c r="AB122" s="36">
        <f t="shared" si="71"/>
        <v>0</v>
      </c>
    </row>
    <row r="123" spans="1:187" s="30" customFormat="1" ht="31.5" x14ac:dyDescent="0.25">
      <c r="A123" s="35" t="s">
        <v>116</v>
      </c>
      <c r="B123" s="36">
        <f t="shared" si="63"/>
        <v>1704</v>
      </c>
      <c r="C123" s="36">
        <f t="shared" si="63"/>
        <v>1704</v>
      </c>
      <c r="D123" s="36">
        <f t="shared" si="63"/>
        <v>0</v>
      </c>
      <c r="E123" s="36">
        <v>0</v>
      </c>
      <c r="F123" s="36">
        <v>0</v>
      </c>
      <c r="G123" s="36">
        <f t="shared" si="64"/>
        <v>0</v>
      </c>
      <c r="H123" s="36"/>
      <c r="I123" s="36"/>
      <c r="J123" s="36">
        <f t="shared" si="65"/>
        <v>0</v>
      </c>
      <c r="K123" s="36">
        <v>1704</v>
      </c>
      <c r="L123" s="36">
        <v>1704</v>
      </c>
      <c r="M123" s="36">
        <f t="shared" si="66"/>
        <v>0</v>
      </c>
      <c r="N123" s="36"/>
      <c r="O123" s="36"/>
      <c r="P123" s="36">
        <f t="shared" si="67"/>
        <v>0</v>
      </c>
      <c r="Q123" s="36"/>
      <c r="R123" s="36"/>
      <c r="S123" s="36">
        <f t="shared" si="68"/>
        <v>0</v>
      </c>
      <c r="T123" s="36"/>
      <c r="U123" s="36"/>
      <c r="V123" s="36">
        <f t="shared" si="69"/>
        <v>0</v>
      </c>
      <c r="W123" s="36"/>
      <c r="X123" s="36"/>
      <c r="Y123" s="36">
        <f t="shared" si="70"/>
        <v>0</v>
      </c>
      <c r="Z123" s="36"/>
      <c r="AA123" s="36"/>
      <c r="AB123" s="36">
        <f t="shared" si="71"/>
        <v>0</v>
      </c>
    </row>
    <row r="124" spans="1:187" s="30" customFormat="1" ht="31.5" x14ac:dyDescent="0.25">
      <c r="A124" s="35" t="s">
        <v>117</v>
      </c>
      <c r="B124" s="36">
        <f t="shared" si="63"/>
        <v>21500</v>
      </c>
      <c r="C124" s="36">
        <f t="shared" si="63"/>
        <v>21500</v>
      </c>
      <c r="D124" s="36">
        <f t="shared" si="63"/>
        <v>0</v>
      </c>
      <c r="E124" s="36">
        <v>0</v>
      </c>
      <c r="F124" s="36">
        <v>0</v>
      </c>
      <c r="G124" s="36">
        <f t="shared" si="64"/>
        <v>0</v>
      </c>
      <c r="H124" s="36"/>
      <c r="I124" s="36"/>
      <c r="J124" s="36">
        <f t="shared" si="65"/>
        <v>0</v>
      </c>
      <c r="K124" s="36"/>
      <c r="L124" s="36"/>
      <c r="M124" s="36">
        <f t="shared" si="66"/>
        <v>0</v>
      </c>
      <c r="N124" s="36"/>
      <c r="O124" s="36"/>
      <c r="P124" s="36">
        <f t="shared" si="67"/>
        <v>0</v>
      </c>
      <c r="Q124" s="36">
        <f>21426+74</f>
        <v>21500</v>
      </c>
      <c r="R124" s="36">
        <f>21426+74</f>
        <v>21500</v>
      </c>
      <c r="S124" s="36">
        <f t="shared" si="68"/>
        <v>0</v>
      </c>
      <c r="T124" s="36"/>
      <c r="U124" s="36"/>
      <c r="V124" s="36">
        <f t="shared" si="69"/>
        <v>0</v>
      </c>
      <c r="W124" s="36"/>
      <c r="X124" s="36"/>
      <c r="Y124" s="36">
        <f t="shared" si="70"/>
        <v>0</v>
      </c>
      <c r="Z124" s="36"/>
      <c r="AA124" s="36"/>
      <c r="AB124" s="36">
        <f t="shared" si="71"/>
        <v>0</v>
      </c>
    </row>
    <row r="125" spans="1:187" s="30" customFormat="1" ht="31.5" x14ac:dyDescent="0.25">
      <c r="A125" s="35" t="s">
        <v>118</v>
      </c>
      <c r="B125" s="36">
        <f t="shared" si="63"/>
        <v>2754</v>
      </c>
      <c r="C125" s="36">
        <f t="shared" si="63"/>
        <v>2754</v>
      </c>
      <c r="D125" s="36">
        <f t="shared" si="63"/>
        <v>0</v>
      </c>
      <c r="E125" s="36">
        <v>0</v>
      </c>
      <c r="F125" s="36">
        <v>0</v>
      </c>
      <c r="G125" s="36">
        <f t="shared" si="64"/>
        <v>0</v>
      </c>
      <c r="H125" s="36"/>
      <c r="I125" s="36"/>
      <c r="J125" s="36">
        <f t="shared" si="65"/>
        <v>0</v>
      </c>
      <c r="K125" s="36">
        <v>2754</v>
      </c>
      <c r="L125" s="36">
        <v>2754</v>
      </c>
      <c r="M125" s="36">
        <f t="shared" si="66"/>
        <v>0</v>
      </c>
      <c r="N125" s="36"/>
      <c r="O125" s="36"/>
      <c r="P125" s="36">
        <f t="shared" si="67"/>
        <v>0</v>
      </c>
      <c r="Q125" s="36"/>
      <c r="R125" s="36"/>
      <c r="S125" s="36">
        <f t="shared" si="68"/>
        <v>0</v>
      </c>
      <c r="T125" s="36"/>
      <c r="U125" s="36"/>
      <c r="V125" s="36">
        <f t="shared" si="69"/>
        <v>0</v>
      </c>
      <c r="W125" s="36"/>
      <c r="X125" s="36"/>
      <c r="Y125" s="36">
        <f t="shared" si="70"/>
        <v>0</v>
      </c>
      <c r="Z125" s="36"/>
      <c r="AA125" s="36"/>
      <c r="AB125" s="36">
        <f t="shared" si="71"/>
        <v>0</v>
      </c>
    </row>
    <row r="126" spans="1:187" s="30" customFormat="1" ht="31.5" x14ac:dyDescent="0.25">
      <c r="A126" s="35" t="s">
        <v>119</v>
      </c>
      <c r="B126" s="36">
        <f t="shared" si="63"/>
        <v>60156</v>
      </c>
      <c r="C126" s="36">
        <f t="shared" si="63"/>
        <v>60156</v>
      </c>
      <c r="D126" s="36">
        <f t="shared" si="63"/>
        <v>0</v>
      </c>
      <c r="E126" s="36">
        <v>0</v>
      </c>
      <c r="F126" s="36">
        <v>0</v>
      </c>
      <c r="G126" s="36">
        <f t="shared" si="64"/>
        <v>0</v>
      </c>
      <c r="H126" s="36"/>
      <c r="I126" s="36"/>
      <c r="J126" s="36">
        <f t="shared" si="65"/>
        <v>0</v>
      </c>
      <c r="K126" s="36">
        <v>0</v>
      </c>
      <c r="L126" s="36">
        <v>0</v>
      </c>
      <c r="M126" s="36">
        <f t="shared" si="66"/>
        <v>0</v>
      </c>
      <c r="N126" s="36"/>
      <c r="O126" s="36"/>
      <c r="P126" s="36">
        <f t="shared" si="67"/>
        <v>0</v>
      </c>
      <c r="Q126" s="36">
        <v>60156</v>
      </c>
      <c r="R126" s="36">
        <v>60156</v>
      </c>
      <c r="S126" s="36">
        <f t="shared" si="68"/>
        <v>0</v>
      </c>
      <c r="T126" s="36"/>
      <c r="U126" s="36"/>
      <c r="V126" s="36">
        <f t="shared" si="69"/>
        <v>0</v>
      </c>
      <c r="W126" s="36"/>
      <c r="X126" s="36"/>
      <c r="Y126" s="36">
        <f t="shared" si="70"/>
        <v>0</v>
      </c>
      <c r="Z126" s="36"/>
      <c r="AA126" s="36"/>
      <c r="AB126" s="36">
        <f t="shared" si="71"/>
        <v>0</v>
      </c>
    </row>
    <row r="127" spans="1:187" s="30" customFormat="1" ht="31.5" x14ac:dyDescent="0.25">
      <c r="A127" s="35" t="s">
        <v>120</v>
      </c>
      <c r="B127" s="36">
        <f t="shared" si="63"/>
        <v>10998</v>
      </c>
      <c r="C127" s="36">
        <f t="shared" si="63"/>
        <v>10998</v>
      </c>
      <c r="D127" s="36">
        <f t="shared" si="63"/>
        <v>0</v>
      </c>
      <c r="E127" s="36">
        <v>0</v>
      </c>
      <c r="F127" s="36">
        <v>0</v>
      </c>
      <c r="G127" s="36">
        <f t="shared" si="64"/>
        <v>0</v>
      </c>
      <c r="H127" s="36"/>
      <c r="I127" s="36"/>
      <c r="J127" s="36">
        <f t="shared" si="65"/>
        <v>0</v>
      </c>
      <c r="K127" s="36">
        <v>0</v>
      </c>
      <c r="L127" s="36">
        <v>0</v>
      </c>
      <c r="M127" s="36">
        <f t="shared" si="66"/>
        <v>0</v>
      </c>
      <c r="N127" s="36"/>
      <c r="O127" s="36"/>
      <c r="P127" s="36">
        <f t="shared" si="67"/>
        <v>0</v>
      </c>
      <c r="Q127" s="36">
        <v>10998</v>
      </c>
      <c r="R127" s="36">
        <v>10998</v>
      </c>
      <c r="S127" s="36">
        <f t="shared" si="68"/>
        <v>0</v>
      </c>
      <c r="T127" s="36"/>
      <c r="U127" s="36"/>
      <c r="V127" s="36">
        <f t="shared" si="69"/>
        <v>0</v>
      </c>
      <c r="W127" s="36"/>
      <c r="X127" s="36"/>
      <c r="Y127" s="36">
        <f t="shared" si="70"/>
        <v>0</v>
      </c>
      <c r="Z127" s="36"/>
      <c r="AA127" s="36"/>
      <c r="AB127" s="36">
        <f t="shared" si="71"/>
        <v>0</v>
      </c>
    </row>
    <row r="128" spans="1:187" s="30" customFormat="1" x14ac:dyDescent="0.25">
      <c r="A128" s="28" t="s">
        <v>121</v>
      </c>
      <c r="B128" s="29">
        <f t="shared" si="63"/>
        <v>11649</v>
      </c>
      <c r="C128" s="29">
        <f t="shared" si="63"/>
        <v>15569</v>
      </c>
      <c r="D128" s="29">
        <f t="shared" si="63"/>
        <v>3920</v>
      </c>
      <c r="E128" s="29">
        <f t="shared" ref="E128" si="138">SUM(E129:E133)</f>
        <v>0</v>
      </c>
      <c r="F128" s="29">
        <f>SUM(F129:F133)</f>
        <v>0</v>
      </c>
      <c r="G128" s="29">
        <f t="shared" si="64"/>
        <v>0</v>
      </c>
      <c r="H128" s="29">
        <f t="shared" ref="H128" si="139">SUM(H129:H133)</f>
        <v>0</v>
      </c>
      <c r="I128" s="29">
        <f>SUM(I129:I133)</f>
        <v>0</v>
      </c>
      <c r="J128" s="29">
        <f t="shared" si="65"/>
        <v>0</v>
      </c>
      <c r="K128" s="29">
        <f t="shared" ref="K128" si="140">SUM(K129:K133)</f>
        <v>0</v>
      </c>
      <c r="L128" s="29">
        <f>SUM(L129:L133)</f>
        <v>2380</v>
      </c>
      <c r="M128" s="29">
        <f t="shared" si="66"/>
        <v>2380</v>
      </c>
      <c r="N128" s="29">
        <f t="shared" ref="N128" si="141">SUM(N129:N133)</f>
        <v>1399</v>
      </c>
      <c r="O128" s="29">
        <f>SUM(O129:O133)</f>
        <v>2939</v>
      </c>
      <c r="P128" s="29">
        <f t="shared" si="67"/>
        <v>1540</v>
      </c>
      <c r="Q128" s="29">
        <f t="shared" ref="Q128" si="142">SUM(Q129:Q133)</f>
        <v>10250</v>
      </c>
      <c r="R128" s="29">
        <f>SUM(R129:R133)</f>
        <v>10250</v>
      </c>
      <c r="S128" s="29">
        <f t="shared" si="68"/>
        <v>0</v>
      </c>
      <c r="T128" s="29">
        <f t="shared" ref="T128" si="143">SUM(T129:T133)</f>
        <v>0</v>
      </c>
      <c r="U128" s="29">
        <f>SUM(U129:U133)</f>
        <v>0</v>
      </c>
      <c r="V128" s="29">
        <f t="shared" si="69"/>
        <v>0</v>
      </c>
      <c r="W128" s="29">
        <f>SUM(W129:W133)</f>
        <v>0</v>
      </c>
      <c r="X128" s="29">
        <f>SUM(X129:X133)</f>
        <v>0</v>
      </c>
      <c r="Y128" s="29">
        <f t="shared" si="70"/>
        <v>0</v>
      </c>
      <c r="Z128" s="29">
        <f t="shared" ref="Z128" si="144">SUM(Z129:Z133)</f>
        <v>0</v>
      </c>
      <c r="AA128" s="29">
        <f>SUM(AA129:AA133)</f>
        <v>0</v>
      </c>
      <c r="AB128" s="29">
        <f t="shared" si="71"/>
        <v>0</v>
      </c>
      <c r="AC128" s="27"/>
      <c r="AD128" s="27"/>
      <c r="AE128" s="27"/>
      <c r="AF128" s="27"/>
      <c r="AG128" s="27"/>
      <c r="AH128" s="27"/>
      <c r="AI128" s="27"/>
      <c r="AJ128" s="27"/>
      <c r="AK128" s="27"/>
      <c r="AL128" s="27"/>
      <c r="AM128" s="27"/>
      <c r="AN128" s="27"/>
      <c r="AO128" s="27"/>
      <c r="AP128" s="27"/>
      <c r="AQ128" s="27"/>
      <c r="AR128" s="27"/>
      <c r="AS128" s="27"/>
      <c r="AT128" s="27"/>
      <c r="AU128" s="27"/>
      <c r="AV128" s="27"/>
      <c r="AW128" s="27"/>
      <c r="AX128" s="27"/>
      <c r="AY128" s="27"/>
      <c r="AZ128" s="27"/>
      <c r="BA128" s="27"/>
      <c r="BB128" s="27"/>
      <c r="BC128" s="27"/>
      <c r="BD128" s="27"/>
      <c r="BE128" s="27"/>
      <c r="BF128" s="27"/>
      <c r="BG128" s="27"/>
      <c r="BH128" s="27"/>
      <c r="BI128" s="27"/>
      <c r="BJ128" s="27"/>
      <c r="BK128" s="27"/>
      <c r="BL128" s="27"/>
      <c r="BM128" s="27"/>
      <c r="BN128" s="27"/>
      <c r="BO128" s="27"/>
      <c r="BP128" s="27"/>
      <c r="BQ128" s="27"/>
      <c r="BR128" s="27"/>
      <c r="BS128" s="27"/>
      <c r="BT128" s="27"/>
      <c r="BU128" s="27"/>
      <c r="BV128" s="27"/>
      <c r="BW128" s="27"/>
      <c r="BX128" s="27"/>
      <c r="BY128" s="27"/>
      <c r="BZ128" s="27"/>
      <c r="CA128" s="27"/>
      <c r="CB128" s="27"/>
      <c r="CC128" s="27"/>
      <c r="CD128" s="27"/>
      <c r="CE128" s="27"/>
      <c r="CF128" s="27"/>
      <c r="CG128" s="27"/>
      <c r="CH128" s="27"/>
      <c r="CI128" s="27"/>
      <c r="CJ128" s="27"/>
      <c r="CK128" s="27"/>
      <c r="CL128" s="27"/>
      <c r="CM128" s="27"/>
      <c r="CN128" s="27"/>
      <c r="CO128" s="27"/>
      <c r="CP128" s="27"/>
      <c r="CQ128" s="27"/>
      <c r="CR128" s="27"/>
      <c r="CS128" s="27"/>
      <c r="CT128" s="27"/>
      <c r="CU128" s="27"/>
      <c r="CV128" s="27"/>
      <c r="CW128" s="27"/>
      <c r="CX128" s="27"/>
      <c r="CY128" s="27"/>
      <c r="CZ128" s="27"/>
      <c r="DA128" s="27"/>
      <c r="DB128" s="27"/>
      <c r="DC128" s="27"/>
      <c r="DD128" s="27"/>
      <c r="DE128" s="27"/>
      <c r="DF128" s="27"/>
      <c r="DG128" s="27"/>
      <c r="DH128" s="27"/>
      <c r="DI128" s="27"/>
      <c r="DJ128" s="27"/>
      <c r="DK128" s="27"/>
      <c r="DL128" s="27"/>
      <c r="DM128" s="27"/>
      <c r="DN128" s="27"/>
      <c r="DO128" s="27"/>
      <c r="DP128" s="27"/>
      <c r="DQ128" s="27"/>
      <c r="DR128" s="27"/>
      <c r="DS128" s="27"/>
      <c r="DT128" s="27"/>
      <c r="DU128" s="27"/>
      <c r="DV128" s="27"/>
      <c r="DW128" s="27"/>
      <c r="DX128" s="27"/>
      <c r="DY128" s="27"/>
      <c r="DZ128" s="27"/>
      <c r="EA128" s="27"/>
      <c r="EB128" s="27"/>
      <c r="EC128" s="27"/>
      <c r="ED128" s="27"/>
      <c r="EE128" s="27"/>
      <c r="EF128" s="27"/>
      <c r="EG128" s="27"/>
      <c r="EH128" s="27"/>
      <c r="EI128" s="27"/>
      <c r="EJ128" s="27"/>
      <c r="EK128" s="27"/>
      <c r="EL128" s="27"/>
      <c r="EM128" s="27"/>
      <c r="EN128" s="27"/>
      <c r="EO128" s="27"/>
      <c r="EP128" s="27"/>
      <c r="EQ128" s="27"/>
      <c r="ER128" s="27"/>
      <c r="ES128" s="27"/>
      <c r="ET128" s="27"/>
      <c r="EU128" s="27"/>
      <c r="EV128" s="27"/>
      <c r="EW128" s="27"/>
      <c r="EX128" s="27"/>
      <c r="EY128" s="27"/>
      <c r="EZ128" s="27"/>
      <c r="FA128" s="27"/>
      <c r="FB128" s="27"/>
      <c r="FC128" s="27"/>
      <c r="FD128" s="27"/>
      <c r="FE128" s="27"/>
      <c r="FF128" s="27"/>
      <c r="FG128" s="27"/>
      <c r="FH128" s="27"/>
      <c r="FI128" s="27"/>
      <c r="FJ128" s="27"/>
      <c r="FK128" s="27"/>
      <c r="FL128" s="27"/>
      <c r="FM128" s="27"/>
      <c r="FN128" s="27"/>
      <c r="FO128" s="27"/>
      <c r="FP128" s="27"/>
      <c r="FQ128" s="27"/>
      <c r="FR128" s="27"/>
      <c r="FS128" s="27"/>
      <c r="FT128" s="27"/>
      <c r="FU128" s="27"/>
      <c r="FV128" s="27"/>
      <c r="FW128" s="27"/>
      <c r="FX128" s="27"/>
      <c r="FY128" s="27"/>
      <c r="FZ128" s="27"/>
      <c r="GA128" s="27"/>
      <c r="GB128" s="27"/>
      <c r="GC128" s="27"/>
      <c r="GD128" s="27"/>
      <c r="GE128" s="27"/>
    </row>
    <row r="129" spans="1:187" s="30" customFormat="1" ht="31.5" x14ac:dyDescent="0.25">
      <c r="A129" s="35" t="s">
        <v>122</v>
      </c>
      <c r="B129" s="36">
        <f t="shared" si="63"/>
        <v>5040</v>
      </c>
      <c r="C129" s="36">
        <f t="shared" si="63"/>
        <v>5040</v>
      </c>
      <c r="D129" s="36">
        <f t="shared" si="63"/>
        <v>0</v>
      </c>
      <c r="E129" s="36"/>
      <c r="F129" s="36"/>
      <c r="G129" s="36">
        <f t="shared" si="64"/>
        <v>0</v>
      </c>
      <c r="H129" s="36"/>
      <c r="I129" s="36"/>
      <c r="J129" s="36">
        <f t="shared" si="65"/>
        <v>0</v>
      </c>
      <c r="K129" s="36">
        <v>0</v>
      </c>
      <c r="L129" s="36">
        <v>0</v>
      </c>
      <c r="M129" s="36">
        <f t="shared" si="66"/>
        <v>0</v>
      </c>
      <c r="N129" s="36">
        <v>0</v>
      </c>
      <c r="O129" s="36">
        <v>0</v>
      </c>
      <c r="P129" s="36">
        <f t="shared" si="67"/>
        <v>0</v>
      </c>
      <c r="Q129" s="36">
        <v>5040</v>
      </c>
      <c r="R129" s="36">
        <v>5040</v>
      </c>
      <c r="S129" s="36">
        <f t="shared" si="68"/>
        <v>0</v>
      </c>
      <c r="T129" s="36"/>
      <c r="U129" s="36"/>
      <c r="V129" s="36">
        <f t="shared" si="69"/>
        <v>0</v>
      </c>
      <c r="W129" s="36"/>
      <c r="X129" s="36"/>
      <c r="Y129" s="36">
        <f t="shared" si="70"/>
        <v>0</v>
      </c>
      <c r="Z129" s="36"/>
      <c r="AA129" s="36"/>
      <c r="AB129" s="36">
        <f t="shared" si="71"/>
        <v>0</v>
      </c>
    </row>
    <row r="130" spans="1:187" s="30" customFormat="1" ht="31.5" x14ac:dyDescent="0.25">
      <c r="A130" s="35" t="s">
        <v>123</v>
      </c>
      <c r="B130" s="36">
        <f t="shared" si="63"/>
        <v>0</v>
      </c>
      <c r="C130" s="36">
        <f t="shared" si="63"/>
        <v>2380</v>
      </c>
      <c r="D130" s="36">
        <f t="shared" si="63"/>
        <v>2380</v>
      </c>
      <c r="E130" s="36"/>
      <c r="F130" s="36"/>
      <c r="G130" s="36">
        <f t="shared" si="64"/>
        <v>0</v>
      </c>
      <c r="H130" s="36"/>
      <c r="I130" s="36"/>
      <c r="J130" s="36">
        <f t="shared" si="65"/>
        <v>0</v>
      </c>
      <c r="K130" s="36">
        <v>0</v>
      </c>
      <c r="L130" s="36">
        <v>2380</v>
      </c>
      <c r="M130" s="36">
        <f t="shared" si="66"/>
        <v>2380</v>
      </c>
      <c r="N130" s="36">
        <v>0</v>
      </c>
      <c r="O130" s="36">
        <v>0</v>
      </c>
      <c r="P130" s="36">
        <f t="shared" si="67"/>
        <v>0</v>
      </c>
      <c r="Q130" s="36"/>
      <c r="R130" s="36"/>
      <c r="S130" s="36">
        <f t="shared" si="68"/>
        <v>0</v>
      </c>
      <c r="T130" s="36"/>
      <c r="U130" s="36"/>
      <c r="V130" s="36">
        <f t="shared" si="69"/>
        <v>0</v>
      </c>
      <c r="W130" s="36"/>
      <c r="X130" s="36"/>
      <c r="Y130" s="36">
        <f t="shared" si="70"/>
        <v>0</v>
      </c>
      <c r="Z130" s="36"/>
      <c r="AA130" s="36"/>
      <c r="AB130" s="36">
        <f t="shared" si="71"/>
        <v>0</v>
      </c>
    </row>
    <row r="131" spans="1:187" s="30" customFormat="1" ht="47.25" x14ac:dyDescent="0.25">
      <c r="A131" s="35" t="s">
        <v>124</v>
      </c>
      <c r="B131" s="36">
        <f t="shared" si="63"/>
        <v>0</v>
      </c>
      <c r="C131" s="36">
        <f t="shared" si="63"/>
        <v>1540</v>
      </c>
      <c r="D131" s="36">
        <f t="shared" si="63"/>
        <v>1540</v>
      </c>
      <c r="E131" s="36"/>
      <c r="F131" s="36"/>
      <c r="G131" s="36">
        <f t="shared" si="64"/>
        <v>0</v>
      </c>
      <c r="H131" s="36"/>
      <c r="I131" s="36"/>
      <c r="J131" s="36">
        <f t="shared" si="65"/>
        <v>0</v>
      </c>
      <c r="K131" s="36">
        <v>0</v>
      </c>
      <c r="L131" s="36">
        <v>0</v>
      </c>
      <c r="M131" s="36">
        <f t="shared" si="66"/>
        <v>0</v>
      </c>
      <c r="N131" s="36"/>
      <c r="O131" s="36">
        <v>1540</v>
      </c>
      <c r="P131" s="36">
        <f t="shared" si="67"/>
        <v>1540</v>
      </c>
      <c r="Q131" s="36"/>
      <c r="R131" s="36"/>
      <c r="S131" s="36">
        <f t="shared" si="68"/>
        <v>0</v>
      </c>
      <c r="T131" s="36"/>
      <c r="U131" s="36"/>
      <c r="V131" s="36">
        <f t="shared" si="69"/>
        <v>0</v>
      </c>
      <c r="W131" s="36"/>
      <c r="X131" s="36"/>
      <c r="Y131" s="36">
        <f t="shared" si="70"/>
        <v>0</v>
      </c>
      <c r="Z131" s="36"/>
      <c r="AA131" s="36"/>
      <c r="AB131" s="36">
        <f t="shared" si="71"/>
        <v>0</v>
      </c>
    </row>
    <row r="132" spans="1:187" s="30" customFormat="1" ht="47.25" x14ac:dyDescent="0.25">
      <c r="A132" s="35" t="s">
        <v>125</v>
      </c>
      <c r="B132" s="36">
        <f t="shared" si="63"/>
        <v>1399</v>
      </c>
      <c r="C132" s="36">
        <f t="shared" si="63"/>
        <v>1399</v>
      </c>
      <c r="D132" s="36">
        <f t="shared" si="63"/>
        <v>0</v>
      </c>
      <c r="E132" s="36"/>
      <c r="F132" s="36"/>
      <c r="G132" s="36">
        <f t="shared" si="64"/>
        <v>0</v>
      </c>
      <c r="H132" s="36"/>
      <c r="I132" s="36"/>
      <c r="J132" s="36">
        <f t="shared" si="65"/>
        <v>0</v>
      </c>
      <c r="K132" s="36">
        <v>0</v>
      </c>
      <c r="L132" s="36">
        <v>0</v>
      </c>
      <c r="M132" s="36">
        <f t="shared" si="66"/>
        <v>0</v>
      </c>
      <c r="N132" s="36">
        <v>1399</v>
      </c>
      <c r="O132" s="36">
        <v>1399</v>
      </c>
      <c r="P132" s="36">
        <f t="shared" si="67"/>
        <v>0</v>
      </c>
      <c r="Q132" s="36"/>
      <c r="R132" s="36"/>
      <c r="S132" s="36">
        <f t="shared" si="68"/>
        <v>0</v>
      </c>
      <c r="T132" s="36"/>
      <c r="U132" s="36"/>
      <c r="V132" s="36">
        <f t="shared" si="69"/>
        <v>0</v>
      </c>
      <c r="W132" s="36"/>
      <c r="X132" s="36"/>
      <c r="Y132" s="36">
        <f t="shared" si="70"/>
        <v>0</v>
      </c>
      <c r="Z132" s="36"/>
      <c r="AA132" s="36"/>
      <c r="AB132" s="36">
        <f t="shared" si="71"/>
        <v>0</v>
      </c>
    </row>
    <row r="133" spans="1:187" s="30" customFormat="1" x14ac:dyDescent="0.25">
      <c r="A133" s="35" t="s">
        <v>126</v>
      </c>
      <c r="B133" s="36">
        <f t="shared" si="63"/>
        <v>5210</v>
      </c>
      <c r="C133" s="36">
        <f t="shared" si="63"/>
        <v>5210</v>
      </c>
      <c r="D133" s="36">
        <f t="shared" si="63"/>
        <v>0</v>
      </c>
      <c r="E133" s="36"/>
      <c r="F133" s="36"/>
      <c r="G133" s="36">
        <f t="shared" si="64"/>
        <v>0</v>
      </c>
      <c r="H133" s="36"/>
      <c r="I133" s="36"/>
      <c r="J133" s="36">
        <f t="shared" si="65"/>
        <v>0</v>
      </c>
      <c r="K133" s="36">
        <v>0</v>
      </c>
      <c r="L133" s="36">
        <v>0</v>
      </c>
      <c r="M133" s="36">
        <f t="shared" si="66"/>
        <v>0</v>
      </c>
      <c r="N133" s="36">
        <v>0</v>
      </c>
      <c r="O133" s="36">
        <v>0</v>
      </c>
      <c r="P133" s="36">
        <f t="shared" si="67"/>
        <v>0</v>
      </c>
      <c r="Q133" s="36">
        <v>5210</v>
      </c>
      <c r="R133" s="36">
        <v>5210</v>
      </c>
      <c r="S133" s="36">
        <f t="shared" si="68"/>
        <v>0</v>
      </c>
      <c r="T133" s="36"/>
      <c r="U133" s="36"/>
      <c r="V133" s="36">
        <f t="shared" si="69"/>
        <v>0</v>
      </c>
      <c r="W133" s="36"/>
      <c r="X133" s="36"/>
      <c r="Y133" s="36">
        <f t="shared" si="70"/>
        <v>0</v>
      </c>
      <c r="Z133" s="36"/>
      <c r="AA133" s="36"/>
      <c r="AB133" s="36">
        <f t="shared" si="71"/>
        <v>0</v>
      </c>
    </row>
    <row r="134" spans="1:187" s="30" customFormat="1" x14ac:dyDescent="0.25">
      <c r="A134" s="28" t="s">
        <v>48</v>
      </c>
      <c r="B134" s="29">
        <f t="shared" si="63"/>
        <v>103490</v>
      </c>
      <c r="C134" s="29">
        <f t="shared" si="63"/>
        <v>103490</v>
      </c>
      <c r="D134" s="29">
        <f t="shared" si="63"/>
        <v>0</v>
      </c>
      <c r="E134" s="29">
        <f t="shared" ref="E134:AA134" si="145">SUM(E135,E139,E143)</f>
        <v>0</v>
      </c>
      <c r="F134" s="29">
        <f t="shared" si="145"/>
        <v>0</v>
      </c>
      <c r="G134" s="29">
        <f t="shared" si="64"/>
        <v>0</v>
      </c>
      <c r="H134" s="29">
        <f t="shared" ref="H134" si="146">SUM(H135,H139,H143)</f>
        <v>0</v>
      </c>
      <c r="I134" s="29">
        <f t="shared" si="145"/>
        <v>0</v>
      </c>
      <c r="J134" s="29">
        <f t="shared" si="65"/>
        <v>0</v>
      </c>
      <c r="K134" s="29">
        <f t="shared" ref="K134" si="147">SUM(K135,K139,K143)</f>
        <v>0</v>
      </c>
      <c r="L134" s="29">
        <f t="shared" si="145"/>
        <v>0</v>
      </c>
      <c r="M134" s="29">
        <f t="shared" si="66"/>
        <v>0</v>
      </c>
      <c r="N134" s="29">
        <f t="shared" ref="N134" si="148">SUM(N135,N139,N143)</f>
        <v>0</v>
      </c>
      <c r="O134" s="29">
        <f t="shared" si="145"/>
        <v>0</v>
      </c>
      <c r="P134" s="29">
        <f t="shared" si="67"/>
        <v>0</v>
      </c>
      <c r="Q134" s="29">
        <f t="shared" ref="Q134" si="149">SUM(Q135,Q139,Q143)</f>
        <v>103490</v>
      </c>
      <c r="R134" s="29">
        <f t="shared" si="145"/>
        <v>103490</v>
      </c>
      <c r="S134" s="29">
        <f t="shared" si="68"/>
        <v>0</v>
      </c>
      <c r="T134" s="29">
        <f t="shared" ref="T134" si="150">SUM(T135,T139,T143)</f>
        <v>0</v>
      </c>
      <c r="U134" s="29">
        <f t="shared" si="145"/>
        <v>0</v>
      </c>
      <c r="V134" s="29">
        <f t="shared" si="69"/>
        <v>0</v>
      </c>
      <c r="W134" s="29">
        <f t="shared" si="145"/>
        <v>0</v>
      </c>
      <c r="X134" s="29">
        <f t="shared" si="145"/>
        <v>0</v>
      </c>
      <c r="Y134" s="29">
        <f t="shared" si="70"/>
        <v>0</v>
      </c>
      <c r="Z134" s="29">
        <f t="shared" ref="Z134" si="151">SUM(Z135,Z139,Z143)</f>
        <v>0</v>
      </c>
      <c r="AA134" s="29">
        <f t="shared" si="145"/>
        <v>0</v>
      </c>
      <c r="AB134" s="29">
        <f t="shared" si="71"/>
        <v>0</v>
      </c>
    </row>
    <row r="135" spans="1:187" s="30" customFormat="1" x14ac:dyDescent="0.25">
      <c r="A135" s="28" t="s">
        <v>84</v>
      </c>
      <c r="B135" s="29">
        <f t="shared" si="63"/>
        <v>13339</v>
      </c>
      <c r="C135" s="29">
        <f t="shared" si="63"/>
        <v>13339</v>
      </c>
      <c r="D135" s="29">
        <f t="shared" si="63"/>
        <v>0</v>
      </c>
      <c r="E135" s="29">
        <f t="shared" ref="E135:AA135" si="152">SUM(E136:E138)</f>
        <v>0</v>
      </c>
      <c r="F135" s="29">
        <f t="shared" si="152"/>
        <v>0</v>
      </c>
      <c r="G135" s="29">
        <f t="shared" si="64"/>
        <v>0</v>
      </c>
      <c r="H135" s="29">
        <f t="shared" ref="H135" si="153">SUM(H136:H138)</f>
        <v>0</v>
      </c>
      <c r="I135" s="29">
        <f t="shared" si="152"/>
        <v>0</v>
      </c>
      <c r="J135" s="29">
        <f t="shared" si="65"/>
        <v>0</v>
      </c>
      <c r="K135" s="29">
        <f t="shared" ref="K135" si="154">SUM(K136:K138)</f>
        <v>0</v>
      </c>
      <c r="L135" s="29">
        <f t="shared" si="152"/>
        <v>0</v>
      </c>
      <c r="M135" s="29">
        <f t="shared" si="66"/>
        <v>0</v>
      </c>
      <c r="N135" s="29">
        <f t="shared" ref="N135" si="155">SUM(N136:N138)</f>
        <v>0</v>
      </c>
      <c r="O135" s="29">
        <f t="shared" si="152"/>
        <v>0</v>
      </c>
      <c r="P135" s="29">
        <f t="shared" si="67"/>
        <v>0</v>
      </c>
      <c r="Q135" s="29">
        <f t="shared" ref="Q135" si="156">SUM(Q136:Q138)</f>
        <v>13339</v>
      </c>
      <c r="R135" s="29">
        <f t="shared" si="152"/>
        <v>13339</v>
      </c>
      <c r="S135" s="29">
        <f t="shared" si="68"/>
        <v>0</v>
      </c>
      <c r="T135" s="29">
        <f t="shared" ref="T135" si="157">SUM(T136:T138)</f>
        <v>0</v>
      </c>
      <c r="U135" s="29">
        <f t="shared" si="152"/>
        <v>0</v>
      </c>
      <c r="V135" s="29">
        <f t="shared" si="69"/>
        <v>0</v>
      </c>
      <c r="W135" s="29">
        <f t="shared" si="152"/>
        <v>0</v>
      </c>
      <c r="X135" s="29">
        <f t="shared" si="152"/>
        <v>0</v>
      </c>
      <c r="Y135" s="29">
        <f t="shared" si="70"/>
        <v>0</v>
      </c>
      <c r="Z135" s="29">
        <f t="shared" ref="Z135" si="158">SUM(Z136:Z138)</f>
        <v>0</v>
      </c>
      <c r="AA135" s="29">
        <f t="shared" si="152"/>
        <v>0</v>
      </c>
      <c r="AB135" s="29">
        <f t="shared" si="71"/>
        <v>0</v>
      </c>
    </row>
    <row r="136" spans="1:187" s="30" customFormat="1" ht="31.5" x14ac:dyDescent="0.25">
      <c r="A136" s="35" t="s">
        <v>127</v>
      </c>
      <c r="B136" s="36">
        <f t="shared" si="63"/>
        <v>10201</v>
      </c>
      <c r="C136" s="36">
        <f t="shared" si="63"/>
        <v>10201</v>
      </c>
      <c r="D136" s="36">
        <f t="shared" si="63"/>
        <v>0</v>
      </c>
      <c r="E136" s="36"/>
      <c r="F136" s="36"/>
      <c r="G136" s="36">
        <f t="shared" si="64"/>
        <v>0</v>
      </c>
      <c r="H136" s="36"/>
      <c r="I136" s="36"/>
      <c r="J136" s="36">
        <f t="shared" si="65"/>
        <v>0</v>
      </c>
      <c r="K136" s="36"/>
      <c r="L136" s="36"/>
      <c r="M136" s="36">
        <f t="shared" si="66"/>
        <v>0</v>
      </c>
      <c r="N136" s="36"/>
      <c r="O136" s="36"/>
      <c r="P136" s="36">
        <f t="shared" si="67"/>
        <v>0</v>
      </c>
      <c r="Q136" s="36">
        <v>10201</v>
      </c>
      <c r="R136" s="36">
        <v>10201</v>
      </c>
      <c r="S136" s="36">
        <f t="shared" si="68"/>
        <v>0</v>
      </c>
      <c r="T136" s="36"/>
      <c r="U136" s="36"/>
      <c r="V136" s="36">
        <f t="shared" si="69"/>
        <v>0</v>
      </c>
      <c r="W136" s="36"/>
      <c r="X136" s="36"/>
      <c r="Y136" s="36">
        <f t="shared" si="70"/>
        <v>0</v>
      </c>
      <c r="Z136" s="36"/>
      <c r="AA136" s="36"/>
      <c r="AB136" s="36">
        <f t="shared" si="71"/>
        <v>0</v>
      </c>
    </row>
    <row r="137" spans="1:187" s="30" customFormat="1" x14ac:dyDescent="0.25">
      <c r="A137" s="35" t="s">
        <v>128</v>
      </c>
      <c r="B137" s="36">
        <f t="shared" si="63"/>
        <v>1836</v>
      </c>
      <c r="C137" s="36">
        <f t="shared" si="63"/>
        <v>1836</v>
      </c>
      <c r="D137" s="36">
        <f t="shared" si="63"/>
        <v>0</v>
      </c>
      <c r="E137" s="36"/>
      <c r="F137" s="36"/>
      <c r="G137" s="36">
        <f t="shared" si="64"/>
        <v>0</v>
      </c>
      <c r="H137" s="36"/>
      <c r="I137" s="36"/>
      <c r="J137" s="36">
        <f t="shared" si="65"/>
        <v>0</v>
      </c>
      <c r="K137" s="36"/>
      <c r="L137" s="36"/>
      <c r="M137" s="36">
        <f t="shared" si="66"/>
        <v>0</v>
      </c>
      <c r="N137" s="36"/>
      <c r="O137" s="36"/>
      <c r="P137" s="36">
        <f t="shared" si="67"/>
        <v>0</v>
      </c>
      <c r="Q137" s="36">
        <v>1836</v>
      </c>
      <c r="R137" s="36">
        <v>1836</v>
      </c>
      <c r="S137" s="36">
        <f t="shared" si="68"/>
        <v>0</v>
      </c>
      <c r="T137" s="36"/>
      <c r="U137" s="36"/>
      <c r="V137" s="36">
        <f t="shared" si="69"/>
        <v>0</v>
      </c>
      <c r="W137" s="36"/>
      <c r="X137" s="36"/>
      <c r="Y137" s="36">
        <f t="shared" si="70"/>
        <v>0</v>
      </c>
      <c r="Z137" s="36"/>
      <c r="AA137" s="36"/>
      <c r="AB137" s="36">
        <f t="shared" si="71"/>
        <v>0</v>
      </c>
    </row>
    <row r="138" spans="1:187" s="30" customFormat="1" x14ac:dyDescent="0.25">
      <c r="A138" s="35" t="s">
        <v>129</v>
      </c>
      <c r="B138" s="36">
        <f t="shared" si="63"/>
        <v>1302</v>
      </c>
      <c r="C138" s="36">
        <f t="shared" si="63"/>
        <v>1302</v>
      </c>
      <c r="D138" s="36">
        <f t="shared" si="63"/>
        <v>0</v>
      </c>
      <c r="E138" s="36"/>
      <c r="F138" s="36"/>
      <c r="G138" s="36">
        <f t="shared" si="64"/>
        <v>0</v>
      </c>
      <c r="H138" s="36"/>
      <c r="I138" s="36"/>
      <c r="J138" s="36">
        <f t="shared" si="65"/>
        <v>0</v>
      </c>
      <c r="K138" s="36"/>
      <c r="L138" s="36"/>
      <c r="M138" s="36">
        <f t="shared" si="66"/>
        <v>0</v>
      </c>
      <c r="N138" s="36"/>
      <c r="O138" s="36"/>
      <c r="P138" s="36">
        <f t="shared" si="67"/>
        <v>0</v>
      </c>
      <c r="Q138" s="36">
        <v>1302</v>
      </c>
      <c r="R138" s="36">
        <v>1302</v>
      </c>
      <c r="S138" s="36">
        <f t="shared" si="68"/>
        <v>0</v>
      </c>
      <c r="T138" s="36"/>
      <c r="U138" s="36"/>
      <c r="V138" s="36">
        <f t="shared" si="69"/>
        <v>0</v>
      </c>
      <c r="W138" s="36"/>
      <c r="X138" s="36"/>
      <c r="Y138" s="36">
        <f t="shared" si="70"/>
        <v>0</v>
      </c>
      <c r="Z138" s="36"/>
      <c r="AA138" s="36"/>
      <c r="AB138" s="36">
        <f t="shared" si="71"/>
        <v>0</v>
      </c>
    </row>
    <row r="139" spans="1:187" s="30" customFormat="1" ht="31.5" x14ac:dyDescent="0.25">
      <c r="A139" s="28" t="s">
        <v>90</v>
      </c>
      <c r="B139" s="29">
        <f t="shared" si="63"/>
        <v>25218</v>
      </c>
      <c r="C139" s="29">
        <f t="shared" si="63"/>
        <v>25218</v>
      </c>
      <c r="D139" s="29">
        <f t="shared" si="63"/>
        <v>0</v>
      </c>
      <c r="E139" s="29">
        <f t="shared" ref="E139:AA139" si="159">SUM(E140:E142)</f>
        <v>0</v>
      </c>
      <c r="F139" s="29">
        <f t="shared" si="159"/>
        <v>0</v>
      </c>
      <c r="G139" s="29">
        <f t="shared" si="64"/>
        <v>0</v>
      </c>
      <c r="H139" s="29">
        <f t="shared" ref="H139" si="160">SUM(H140:H142)</f>
        <v>0</v>
      </c>
      <c r="I139" s="29">
        <f t="shared" si="159"/>
        <v>0</v>
      </c>
      <c r="J139" s="29">
        <f t="shared" si="65"/>
        <v>0</v>
      </c>
      <c r="K139" s="29">
        <f t="shared" ref="K139" si="161">SUM(K140:K142)</f>
        <v>0</v>
      </c>
      <c r="L139" s="29">
        <f t="shared" si="159"/>
        <v>0</v>
      </c>
      <c r="M139" s="29">
        <f t="shared" si="66"/>
        <v>0</v>
      </c>
      <c r="N139" s="29">
        <f t="shared" ref="N139" si="162">SUM(N140:N142)</f>
        <v>0</v>
      </c>
      <c r="O139" s="29">
        <f t="shared" si="159"/>
        <v>0</v>
      </c>
      <c r="P139" s="29">
        <f t="shared" si="67"/>
        <v>0</v>
      </c>
      <c r="Q139" s="29">
        <f t="shared" ref="Q139" si="163">SUM(Q140:Q142)</f>
        <v>25218</v>
      </c>
      <c r="R139" s="29">
        <f t="shared" si="159"/>
        <v>25218</v>
      </c>
      <c r="S139" s="29">
        <f t="shared" si="68"/>
        <v>0</v>
      </c>
      <c r="T139" s="29">
        <f t="shared" ref="T139" si="164">SUM(T140:T142)</f>
        <v>0</v>
      </c>
      <c r="U139" s="29">
        <f t="shared" si="159"/>
        <v>0</v>
      </c>
      <c r="V139" s="29">
        <f t="shared" si="69"/>
        <v>0</v>
      </c>
      <c r="W139" s="29">
        <f t="shared" si="159"/>
        <v>0</v>
      </c>
      <c r="X139" s="29">
        <f t="shared" si="159"/>
        <v>0</v>
      </c>
      <c r="Y139" s="29">
        <f t="shared" si="70"/>
        <v>0</v>
      </c>
      <c r="Z139" s="29">
        <f t="shared" ref="Z139" si="165">SUM(Z140:Z142)</f>
        <v>0</v>
      </c>
      <c r="AA139" s="29">
        <f t="shared" si="159"/>
        <v>0</v>
      </c>
      <c r="AB139" s="29">
        <f t="shared" si="71"/>
        <v>0</v>
      </c>
    </row>
    <row r="140" spans="1:187" s="30" customFormat="1" ht="31.5" x14ac:dyDescent="0.25">
      <c r="A140" s="35" t="s">
        <v>130</v>
      </c>
      <c r="B140" s="36">
        <f t="shared" si="63"/>
        <v>12272</v>
      </c>
      <c r="C140" s="36">
        <f t="shared" si="63"/>
        <v>12272</v>
      </c>
      <c r="D140" s="36">
        <f t="shared" si="63"/>
        <v>0</v>
      </c>
      <c r="E140" s="36">
        <v>0</v>
      </c>
      <c r="F140" s="36">
        <v>0</v>
      </c>
      <c r="G140" s="36">
        <f t="shared" si="64"/>
        <v>0</v>
      </c>
      <c r="H140" s="36"/>
      <c r="I140" s="36"/>
      <c r="J140" s="36">
        <f t="shared" si="65"/>
        <v>0</v>
      </c>
      <c r="K140" s="36"/>
      <c r="L140" s="36"/>
      <c r="M140" s="36">
        <f t="shared" si="66"/>
        <v>0</v>
      </c>
      <c r="N140" s="36"/>
      <c r="O140" s="36"/>
      <c r="P140" s="36">
        <f t="shared" si="67"/>
        <v>0</v>
      </c>
      <c r="Q140" s="36">
        <f>2122+1596+3531+3336+1687</f>
        <v>12272</v>
      </c>
      <c r="R140" s="36">
        <f>2122+1596+3531+3336+1687</f>
        <v>12272</v>
      </c>
      <c r="S140" s="36">
        <f t="shared" si="68"/>
        <v>0</v>
      </c>
      <c r="T140" s="36"/>
      <c r="U140" s="36"/>
      <c r="V140" s="36">
        <f t="shared" si="69"/>
        <v>0</v>
      </c>
      <c r="W140" s="36"/>
      <c r="X140" s="36"/>
      <c r="Y140" s="36">
        <f t="shared" si="70"/>
        <v>0</v>
      </c>
      <c r="Z140" s="36"/>
      <c r="AA140" s="36"/>
      <c r="AB140" s="36">
        <f t="shared" si="71"/>
        <v>0</v>
      </c>
    </row>
    <row r="141" spans="1:187" s="30" customFormat="1" ht="31.5" x14ac:dyDescent="0.25">
      <c r="A141" s="35" t="s">
        <v>131</v>
      </c>
      <c r="B141" s="36">
        <f t="shared" si="63"/>
        <v>3905</v>
      </c>
      <c r="C141" s="36">
        <f t="shared" si="63"/>
        <v>3905</v>
      </c>
      <c r="D141" s="36">
        <f t="shared" si="63"/>
        <v>0</v>
      </c>
      <c r="E141" s="36"/>
      <c r="F141" s="36"/>
      <c r="G141" s="36">
        <f t="shared" si="64"/>
        <v>0</v>
      </c>
      <c r="H141" s="36"/>
      <c r="I141" s="36"/>
      <c r="J141" s="36">
        <f t="shared" si="65"/>
        <v>0</v>
      </c>
      <c r="K141" s="36"/>
      <c r="L141" s="36"/>
      <c r="M141" s="36">
        <f t="shared" si="66"/>
        <v>0</v>
      </c>
      <c r="N141" s="36"/>
      <c r="O141" s="36"/>
      <c r="P141" s="36">
        <f t="shared" si="67"/>
        <v>0</v>
      </c>
      <c r="Q141" s="36">
        <v>3905</v>
      </c>
      <c r="R141" s="36">
        <v>3905</v>
      </c>
      <c r="S141" s="36">
        <f t="shared" si="68"/>
        <v>0</v>
      </c>
      <c r="T141" s="36"/>
      <c r="U141" s="36"/>
      <c r="V141" s="36">
        <f t="shared" si="69"/>
        <v>0</v>
      </c>
      <c r="W141" s="36"/>
      <c r="X141" s="36"/>
      <c r="Y141" s="36">
        <f t="shared" si="70"/>
        <v>0</v>
      </c>
      <c r="Z141" s="36"/>
      <c r="AA141" s="36"/>
      <c r="AB141" s="36">
        <f t="shared" si="71"/>
        <v>0</v>
      </c>
    </row>
    <row r="142" spans="1:187" s="30" customFormat="1" x14ac:dyDescent="0.25">
      <c r="A142" s="35" t="s">
        <v>132</v>
      </c>
      <c r="B142" s="36">
        <f t="shared" si="63"/>
        <v>9041</v>
      </c>
      <c r="C142" s="36">
        <f t="shared" si="63"/>
        <v>9041</v>
      </c>
      <c r="D142" s="36">
        <f t="shared" si="63"/>
        <v>0</v>
      </c>
      <c r="E142" s="36"/>
      <c r="F142" s="36"/>
      <c r="G142" s="36">
        <f t="shared" si="64"/>
        <v>0</v>
      </c>
      <c r="H142" s="36"/>
      <c r="I142" s="36"/>
      <c r="J142" s="36">
        <f t="shared" si="65"/>
        <v>0</v>
      </c>
      <c r="K142" s="36"/>
      <c r="L142" s="36"/>
      <c r="M142" s="36">
        <f t="shared" si="66"/>
        <v>0</v>
      </c>
      <c r="N142" s="36"/>
      <c r="O142" s="36"/>
      <c r="P142" s="36">
        <f t="shared" si="67"/>
        <v>0</v>
      </c>
      <c r="Q142" s="36">
        <f>11170-2129</f>
        <v>9041</v>
      </c>
      <c r="R142" s="36">
        <f>11170-2129</f>
        <v>9041</v>
      </c>
      <c r="S142" s="36">
        <f t="shared" si="68"/>
        <v>0</v>
      </c>
      <c r="T142" s="36"/>
      <c r="U142" s="36"/>
      <c r="V142" s="36">
        <f t="shared" si="69"/>
        <v>0</v>
      </c>
      <c r="W142" s="36"/>
      <c r="X142" s="36"/>
      <c r="Y142" s="36">
        <f t="shared" si="70"/>
        <v>0</v>
      </c>
      <c r="Z142" s="36"/>
      <c r="AA142" s="36"/>
      <c r="AB142" s="36">
        <f t="shared" si="71"/>
        <v>0</v>
      </c>
    </row>
    <row r="143" spans="1:187" s="30" customFormat="1" x14ac:dyDescent="0.25">
      <c r="A143" s="28" t="s">
        <v>121</v>
      </c>
      <c r="B143" s="29">
        <f t="shared" si="63"/>
        <v>64933</v>
      </c>
      <c r="C143" s="29">
        <f t="shared" si="63"/>
        <v>64933</v>
      </c>
      <c r="D143" s="29">
        <f t="shared" si="63"/>
        <v>0</v>
      </c>
      <c r="E143" s="29">
        <f t="shared" ref="E143:AA143" si="166">SUM(E144:E149)</f>
        <v>0</v>
      </c>
      <c r="F143" s="29">
        <f t="shared" si="166"/>
        <v>0</v>
      </c>
      <c r="G143" s="29">
        <f t="shared" si="64"/>
        <v>0</v>
      </c>
      <c r="H143" s="29">
        <f t="shared" ref="H143" si="167">SUM(H144:H149)</f>
        <v>0</v>
      </c>
      <c r="I143" s="29">
        <f t="shared" si="166"/>
        <v>0</v>
      </c>
      <c r="J143" s="29">
        <f t="shared" si="65"/>
        <v>0</v>
      </c>
      <c r="K143" s="29">
        <f t="shared" ref="K143" si="168">SUM(K144:K149)</f>
        <v>0</v>
      </c>
      <c r="L143" s="29">
        <f t="shared" si="166"/>
        <v>0</v>
      </c>
      <c r="M143" s="29">
        <f t="shared" si="66"/>
        <v>0</v>
      </c>
      <c r="N143" s="29">
        <f t="shared" ref="N143" si="169">SUM(N144:N149)</f>
        <v>0</v>
      </c>
      <c r="O143" s="29">
        <f t="shared" si="166"/>
        <v>0</v>
      </c>
      <c r="P143" s="29">
        <f t="shared" si="67"/>
        <v>0</v>
      </c>
      <c r="Q143" s="29">
        <f t="shared" ref="Q143" si="170">SUM(Q144:Q149)</f>
        <v>64933</v>
      </c>
      <c r="R143" s="29">
        <f t="shared" si="166"/>
        <v>64933</v>
      </c>
      <c r="S143" s="29">
        <f t="shared" si="68"/>
        <v>0</v>
      </c>
      <c r="T143" s="29">
        <f t="shared" ref="T143" si="171">SUM(T144:T149)</f>
        <v>0</v>
      </c>
      <c r="U143" s="29">
        <f t="shared" si="166"/>
        <v>0</v>
      </c>
      <c r="V143" s="29">
        <f t="shared" si="69"/>
        <v>0</v>
      </c>
      <c r="W143" s="29">
        <f t="shared" si="166"/>
        <v>0</v>
      </c>
      <c r="X143" s="29">
        <f t="shared" si="166"/>
        <v>0</v>
      </c>
      <c r="Y143" s="29">
        <f t="shared" si="70"/>
        <v>0</v>
      </c>
      <c r="Z143" s="29">
        <f t="shared" ref="Z143" si="172">SUM(Z144:Z149)</f>
        <v>0</v>
      </c>
      <c r="AA143" s="29">
        <f t="shared" si="166"/>
        <v>0</v>
      </c>
      <c r="AB143" s="29">
        <f t="shared" si="71"/>
        <v>0</v>
      </c>
      <c r="AC143" s="27"/>
      <c r="AD143" s="27"/>
      <c r="AE143" s="27"/>
      <c r="AF143" s="27"/>
      <c r="AG143" s="27"/>
      <c r="AH143" s="27"/>
      <c r="AI143" s="27"/>
      <c r="AJ143" s="27"/>
      <c r="AK143" s="27"/>
      <c r="AL143" s="27"/>
      <c r="AM143" s="27"/>
      <c r="AN143" s="27"/>
      <c r="AO143" s="27"/>
      <c r="AP143" s="27"/>
      <c r="AQ143" s="27"/>
      <c r="AR143" s="27"/>
      <c r="AS143" s="27"/>
      <c r="AT143" s="27"/>
      <c r="AU143" s="27"/>
      <c r="AV143" s="27"/>
      <c r="AW143" s="27"/>
      <c r="AX143" s="27"/>
      <c r="AY143" s="27"/>
      <c r="AZ143" s="27"/>
      <c r="BA143" s="27"/>
      <c r="BB143" s="27"/>
      <c r="BC143" s="27"/>
      <c r="BD143" s="27"/>
      <c r="BE143" s="27"/>
      <c r="BF143" s="27"/>
      <c r="BG143" s="27"/>
      <c r="BH143" s="27"/>
      <c r="BI143" s="27"/>
      <c r="BJ143" s="27"/>
      <c r="BK143" s="27"/>
      <c r="BL143" s="27"/>
      <c r="BM143" s="27"/>
      <c r="BN143" s="27"/>
      <c r="BO143" s="27"/>
      <c r="BP143" s="27"/>
      <c r="BQ143" s="27"/>
      <c r="BR143" s="27"/>
      <c r="BS143" s="27"/>
      <c r="BT143" s="27"/>
      <c r="BU143" s="27"/>
      <c r="BV143" s="27"/>
      <c r="BW143" s="27"/>
      <c r="BX143" s="27"/>
      <c r="BY143" s="27"/>
      <c r="BZ143" s="27"/>
      <c r="CA143" s="27"/>
      <c r="CB143" s="27"/>
      <c r="CC143" s="27"/>
      <c r="CD143" s="27"/>
      <c r="CE143" s="27"/>
      <c r="CF143" s="27"/>
      <c r="CG143" s="27"/>
      <c r="CH143" s="27"/>
      <c r="CI143" s="27"/>
      <c r="CJ143" s="27"/>
      <c r="CK143" s="27"/>
      <c r="CL143" s="27"/>
      <c r="CM143" s="27"/>
      <c r="CN143" s="27"/>
      <c r="CO143" s="27"/>
      <c r="CP143" s="27"/>
      <c r="CQ143" s="27"/>
      <c r="CR143" s="27"/>
      <c r="CS143" s="27"/>
      <c r="CT143" s="27"/>
      <c r="CU143" s="27"/>
      <c r="CV143" s="27"/>
      <c r="CW143" s="27"/>
      <c r="CX143" s="27"/>
      <c r="CY143" s="27"/>
      <c r="CZ143" s="27"/>
      <c r="DA143" s="27"/>
      <c r="DB143" s="27"/>
      <c r="DC143" s="27"/>
      <c r="DD143" s="27"/>
      <c r="DE143" s="27"/>
      <c r="DF143" s="27"/>
      <c r="DG143" s="27"/>
      <c r="DH143" s="27"/>
      <c r="DI143" s="27"/>
      <c r="DJ143" s="27"/>
      <c r="DK143" s="27"/>
      <c r="DL143" s="27"/>
      <c r="DM143" s="27"/>
      <c r="DN143" s="27"/>
      <c r="DO143" s="27"/>
      <c r="DP143" s="27"/>
      <c r="DQ143" s="27"/>
      <c r="DR143" s="27"/>
      <c r="DS143" s="27"/>
      <c r="DT143" s="27"/>
      <c r="DU143" s="27"/>
      <c r="DV143" s="27"/>
      <c r="DW143" s="27"/>
      <c r="DX143" s="27"/>
      <c r="DY143" s="27"/>
      <c r="DZ143" s="27"/>
      <c r="EA143" s="27"/>
      <c r="EB143" s="27"/>
      <c r="EC143" s="27"/>
      <c r="ED143" s="27"/>
      <c r="EE143" s="27"/>
      <c r="EF143" s="27"/>
      <c r="EG143" s="27"/>
      <c r="EH143" s="27"/>
      <c r="EI143" s="27"/>
      <c r="EJ143" s="27"/>
      <c r="EK143" s="27"/>
      <c r="EL143" s="27"/>
      <c r="EM143" s="27"/>
      <c r="EN143" s="27"/>
      <c r="EO143" s="27"/>
      <c r="EP143" s="27"/>
      <c r="EQ143" s="27"/>
      <c r="ER143" s="27"/>
      <c r="ES143" s="27"/>
      <c r="ET143" s="27"/>
      <c r="EU143" s="27"/>
      <c r="EV143" s="27"/>
      <c r="EW143" s="27"/>
      <c r="EX143" s="27"/>
      <c r="EY143" s="27"/>
      <c r="EZ143" s="27"/>
      <c r="FA143" s="27"/>
      <c r="FB143" s="27"/>
      <c r="FC143" s="27"/>
      <c r="FD143" s="27"/>
      <c r="FE143" s="27"/>
      <c r="FF143" s="27"/>
      <c r="FG143" s="27"/>
      <c r="FH143" s="27"/>
      <c r="FI143" s="27"/>
      <c r="FJ143" s="27"/>
      <c r="FK143" s="27"/>
      <c r="FL143" s="27"/>
      <c r="FM143" s="27"/>
      <c r="FN143" s="27"/>
      <c r="FO143" s="27"/>
      <c r="FP143" s="27"/>
      <c r="FQ143" s="27"/>
      <c r="FR143" s="27"/>
      <c r="FS143" s="27"/>
      <c r="FT143" s="27"/>
      <c r="FU143" s="27"/>
      <c r="FV143" s="27"/>
      <c r="FW143" s="27"/>
      <c r="FX143" s="27"/>
      <c r="FY143" s="27"/>
      <c r="FZ143" s="27"/>
      <c r="GA143" s="27"/>
      <c r="GB143" s="27"/>
      <c r="GC143" s="27"/>
      <c r="GD143" s="27"/>
      <c r="GE143" s="27"/>
    </row>
    <row r="144" spans="1:187" s="30" customFormat="1" x14ac:dyDescent="0.25">
      <c r="A144" s="35" t="s">
        <v>133</v>
      </c>
      <c r="B144" s="36">
        <f t="shared" si="63"/>
        <v>5848</v>
      </c>
      <c r="C144" s="36">
        <f t="shared" si="63"/>
        <v>5848</v>
      </c>
      <c r="D144" s="36">
        <f t="shared" si="63"/>
        <v>0</v>
      </c>
      <c r="E144" s="36"/>
      <c r="F144" s="36"/>
      <c r="G144" s="36">
        <f t="shared" si="64"/>
        <v>0</v>
      </c>
      <c r="H144" s="36"/>
      <c r="I144" s="36"/>
      <c r="J144" s="36">
        <f t="shared" si="65"/>
        <v>0</v>
      </c>
      <c r="K144" s="36"/>
      <c r="L144" s="36"/>
      <c r="M144" s="36">
        <f t="shared" si="66"/>
        <v>0</v>
      </c>
      <c r="N144" s="36"/>
      <c r="O144" s="36"/>
      <c r="P144" s="36">
        <f t="shared" si="67"/>
        <v>0</v>
      </c>
      <c r="Q144" s="36">
        <f>7366-1518</f>
        <v>5848</v>
      </c>
      <c r="R144" s="36">
        <f>7366-1518</f>
        <v>5848</v>
      </c>
      <c r="S144" s="36">
        <f t="shared" si="68"/>
        <v>0</v>
      </c>
      <c r="T144" s="36"/>
      <c r="U144" s="36"/>
      <c r="V144" s="36">
        <f t="shared" si="69"/>
        <v>0</v>
      </c>
      <c r="W144" s="36"/>
      <c r="X144" s="36"/>
      <c r="Y144" s="36">
        <f t="shared" si="70"/>
        <v>0</v>
      </c>
      <c r="Z144" s="36"/>
      <c r="AA144" s="36"/>
      <c r="AB144" s="36">
        <f t="shared" si="71"/>
        <v>0</v>
      </c>
    </row>
    <row r="145" spans="1:187" s="30" customFormat="1" ht="31.5" x14ac:dyDescent="0.25">
      <c r="A145" s="35" t="s">
        <v>134</v>
      </c>
      <c r="B145" s="36">
        <f t="shared" si="63"/>
        <v>28316</v>
      </c>
      <c r="C145" s="36">
        <f t="shared" si="63"/>
        <v>28316</v>
      </c>
      <c r="D145" s="36">
        <f t="shared" si="63"/>
        <v>0</v>
      </c>
      <c r="E145" s="36"/>
      <c r="F145" s="36"/>
      <c r="G145" s="36">
        <f t="shared" si="64"/>
        <v>0</v>
      </c>
      <c r="H145" s="36"/>
      <c r="I145" s="36"/>
      <c r="J145" s="36">
        <f t="shared" si="65"/>
        <v>0</v>
      </c>
      <c r="K145" s="36"/>
      <c r="L145" s="36"/>
      <c r="M145" s="36">
        <f t="shared" si="66"/>
        <v>0</v>
      </c>
      <c r="N145" s="36"/>
      <c r="O145" s="36"/>
      <c r="P145" s="36">
        <f t="shared" si="67"/>
        <v>0</v>
      </c>
      <c r="Q145" s="36">
        <v>28316</v>
      </c>
      <c r="R145" s="36">
        <v>28316</v>
      </c>
      <c r="S145" s="36">
        <f t="shared" si="68"/>
        <v>0</v>
      </c>
      <c r="T145" s="36"/>
      <c r="U145" s="36"/>
      <c r="V145" s="36">
        <f t="shared" si="69"/>
        <v>0</v>
      </c>
      <c r="W145" s="36"/>
      <c r="X145" s="36"/>
      <c r="Y145" s="36">
        <f t="shared" si="70"/>
        <v>0</v>
      </c>
      <c r="Z145" s="36"/>
      <c r="AA145" s="36"/>
      <c r="AB145" s="36">
        <f t="shared" si="71"/>
        <v>0</v>
      </c>
    </row>
    <row r="146" spans="1:187" s="30" customFormat="1" ht="31.5" x14ac:dyDescent="0.25">
      <c r="A146" s="35" t="s">
        <v>135</v>
      </c>
      <c r="B146" s="36">
        <f t="shared" si="63"/>
        <v>10006</v>
      </c>
      <c r="C146" s="36">
        <f t="shared" si="63"/>
        <v>10006</v>
      </c>
      <c r="D146" s="36">
        <f t="shared" si="63"/>
        <v>0</v>
      </c>
      <c r="E146" s="36"/>
      <c r="F146" s="36"/>
      <c r="G146" s="36">
        <f t="shared" si="64"/>
        <v>0</v>
      </c>
      <c r="H146" s="36"/>
      <c r="I146" s="36"/>
      <c r="J146" s="36">
        <f t="shared" si="65"/>
        <v>0</v>
      </c>
      <c r="K146" s="36"/>
      <c r="L146" s="36"/>
      <c r="M146" s="36">
        <f t="shared" si="66"/>
        <v>0</v>
      </c>
      <c r="N146" s="36"/>
      <c r="O146" s="36"/>
      <c r="P146" s="36">
        <f t="shared" si="67"/>
        <v>0</v>
      </c>
      <c r="Q146" s="36">
        <v>10006</v>
      </c>
      <c r="R146" s="36">
        <v>10006</v>
      </c>
      <c r="S146" s="36">
        <f t="shared" si="68"/>
        <v>0</v>
      </c>
      <c r="T146" s="36"/>
      <c r="U146" s="36"/>
      <c r="V146" s="36">
        <f t="shared" si="69"/>
        <v>0</v>
      </c>
      <c r="W146" s="36"/>
      <c r="X146" s="36"/>
      <c r="Y146" s="36">
        <f t="shared" si="70"/>
        <v>0</v>
      </c>
      <c r="Z146" s="36"/>
      <c r="AA146" s="36"/>
      <c r="AB146" s="36">
        <f t="shared" si="71"/>
        <v>0</v>
      </c>
    </row>
    <row r="147" spans="1:187" s="30" customFormat="1" ht="31.5" x14ac:dyDescent="0.25">
      <c r="A147" s="35" t="s">
        <v>136</v>
      </c>
      <c r="B147" s="36">
        <f t="shared" si="63"/>
        <v>4594</v>
      </c>
      <c r="C147" s="36">
        <f t="shared" si="63"/>
        <v>4594</v>
      </c>
      <c r="D147" s="36">
        <f t="shared" si="63"/>
        <v>0</v>
      </c>
      <c r="E147" s="36"/>
      <c r="F147" s="36"/>
      <c r="G147" s="36">
        <f t="shared" si="64"/>
        <v>0</v>
      </c>
      <c r="H147" s="36"/>
      <c r="I147" s="36"/>
      <c r="J147" s="36">
        <f t="shared" si="65"/>
        <v>0</v>
      </c>
      <c r="K147" s="36"/>
      <c r="L147" s="36"/>
      <c r="M147" s="36">
        <f t="shared" si="66"/>
        <v>0</v>
      </c>
      <c r="N147" s="36"/>
      <c r="O147" s="36"/>
      <c r="P147" s="36">
        <f t="shared" si="67"/>
        <v>0</v>
      </c>
      <c r="Q147" s="36">
        <v>4594</v>
      </c>
      <c r="R147" s="36">
        <v>4594</v>
      </c>
      <c r="S147" s="36">
        <f t="shared" si="68"/>
        <v>0</v>
      </c>
      <c r="T147" s="36"/>
      <c r="U147" s="36"/>
      <c r="V147" s="36">
        <f t="shared" si="69"/>
        <v>0</v>
      </c>
      <c r="W147" s="36"/>
      <c r="X147" s="36"/>
      <c r="Y147" s="36">
        <f t="shared" si="70"/>
        <v>0</v>
      </c>
      <c r="Z147" s="36"/>
      <c r="AA147" s="36"/>
      <c r="AB147" s="36">
        <f t="shared" si="71"/>
        <v>0</v>
      </c>
    </row>
    <row r="148" spans="1:187" s="30" customFormat="1" ht="31.5" x14ac:dyDescent="0.25">
      <c r="A148" s="35" t="s">
        <v>137</v>
      </c>
      <c r="B148" s="36">
        <f t="shared" si="63"/>
        <v>10006</v>
      </c>
      <c r="C148" s="36">
        <f t="shared" si="63"/>
        <v>10006</v>
      </c>
      <c r="D148" s="36">
        <f t="shared" si="63"/>
        <v>0</v>
      </c>
      <c r="E148" s="36"/>
      <c r="F148" s="36"/>
      <c r="G148" s="36">
        <f t="shared" si="64"/>
        <v>0</v>
      </c>
      <c r="H148" s="36"/>
      <c r="I148" s="36"/>
      <c r="J148" s="36">
        <f t="shared" si="65"/>
        <v>0</v>
      </c>
      <c r="K148" s="36"/>
      <c r="L148" s="36"/>
      <c r="M148" s="36">
        <f t="shared" si="66"/>
        <v>0</v>
      </c>
      <c r="N148" s="36"/>
      <c r="O148" s="36"/>
      <c r="P148" s="36">
        <f t="shared" si="67"/>
        <v>0</v>
      </c>
      <c r="Q148" s="36">
        <v>10006</v>
      </c>
      <c r="R148" s="36">
        <v>10006</v>
      </c>
      <c r="S148" s="36">
        <f t="shared" si="68"/>
        <v>0</v>
      </c>
      <c r="T148" s="36"/>
      <c r="U148" s="36"/>
      <c r="V148" s="36">
        <f t="shared" si="69"/>
        <v>0</v>
      </c>
      <c r="W148" s="36"/>
      <c r="X148" s="36"/>
      <c r="Y148" s="36">
        <f t="shared" si="70"/>
        <v>0</v>
      </c>
      <c r="Z148" s="36"/>
      <c r="AA148" s="36"/>
      <c r="AB148" s="36">
        <f t="shared" si="71"/>
        <v>0</v>
      </c>
    </row>
    <row r="149" spans="1:187" s="30" customFormat="1" x14ac:dyDescent="0.25">
      <c r="A149" s="35" t="s">
        <v>138</v>
      </c>
      <c r="B149" s="36">
        <f t="shared" si="63"/>
        <v>6163</v>
      </c>
      <c r="C149" s="36">
        <f t="shared" si="63"/>
        <v>6163</v>
      </c>
      <c r="D149" s="36">
        <f t="shared" si="63"/>
        <v>0</v>
      </c>
      <c r="E149" s="36"/>
      <c r="F149" s="36"/>
      <c r="G149" s="36">
        <f t="shared" si="64"/>
        <v>0</v>
      </c>
      <c r="H149" s="36"/>
      <c r="I149" s="36"/>
      <c r="J149" s="36">
        <f t="shared" si="65"/>
        <v>0</v>
      </c>
      <c r="K149" s="36"/>
      <c r="L149" s="36"/>
      <c r="M149" s="36">
        <f t="shared" si="66"/>
        <v>0</v>
      </c>
      <c r="N149" s="36"/>
      <c r="O149" s="36"/>
      <c r="P149" s="36">
        <f t="shared" si="67"/>
        <v>0</v>
      </c>
      <c r="Q149" s="36">
        <v>6163</v>
      </c>
      <c r="R149" s="36">
        <v>6163</v>
      </c>
      <c r="S149" s="36">
        <f t="shared" si="68"/>
        <v>0</v>
      </c>
      <c r="T149" s="36"/>
      <c r="U149" s="36"/>
      <c r="V149" s="36">
        <f t="shared" si="69"/>
        <v>0</v>
      </c>
      <c r="W149" s="36"/>
      <c r="X149" s="36"/>
      <c r="Y149" s="36">
        <f t="shared" si="70"/>
        <v>0</v>
      </c>
      <c r="Z149" s="36"/>
      <c r="AA149" s="36"/>
      <c r="AB149" s="36">
        <f t="shared" si="71"/>
        <v>0</v>
      </c>
    </row>
    <row r="150" spans="1:187" s="30" customFormat="1" ht="31.5" x14ac:dyDescent="0.25">
      <c r="A150" s="28" t="s">
        <v>52</v>
      </c>
      <c r="B150" s="29">
        <f t="shared" si="63"/>
        <v>454493</v>
      </c>
      <c r="C150" s="29">
        <f t="shared" si="63"/>
        <v>497547</v>
      </c>
      <c r="D150" s="29">
        <f t="shared" si="63"/>
        <v>43054</v>
      </c>
      <c r="E150" s="29">
        <f t="shared" ref="E150:AB150" si="173">SUM(E151,E162,E176,E180,E187)</f>
        <v>0</v>
      </c>
      <c r="F150" s="29">
        <f t="shared" si="173"/>
        <v>0</v>
      </c>
      <c r="G150" s="29">
        <f t="shared" si="173"/>
        <v>0</v>
      </c>
      <c r="H150" s="29">
        <f t="shared" si="173"/>
        <v>0</v>
      </c>
      <c r="I150" s="29">
        <f t="shared" si="173"/>
        <v>0</v>
      </c>
      <c r="J150" s="29">
        <f t="shared" si="173"/>
        <v>0</v>
      </c>
      <c r="K150" s="29">
        <f t="shared" si="173"/>
        <v>0</v>
      </c>
      <c r="L150" s="29">
        <f t="shared" si="173"/>
        <v>0</v>
      </c>
      <c r="M150" s="29">
        <f t="shared" si="173"/>
        <v>0</v>
      </c>
      <c r="N150" s="29">
        <f t="shared" si="173"/>
        <v>220201</v>
      </c>
      <c r="O150" s="29">
        <f t="shared" si="173"/>
        <v>250201</v>
      </c>
      <c r="P150" s="29">
        <f t="shared" si="173"/>
        <v>30000</v>
      </c>
      <c r="Q150" s="29">
        <f t="shared" si="173"/>
        <v>234292</v>
      </c>
      <c r="R150" s="29">
        <f t="shared" si="173"/>
        <v>247346</v>
      </c>
      <c r="S150" s="29">
        <f t="shared" si="173"/>
        <v>13054</v>
      </c>
      <c r="T150" s="29">
        <f t="shared" si="173"/>
        <v>0</v>
      </c>
      <c r="U150" s="29">
        <f t="shared" si="173"/>
        <v>0</v>
      </c>
      <c r="V150" s="29">
        <f t="shared" si="173"/>
        <v>0</v>
      </c>
      <c r="W150" s="29">
        <f t="shared" si="173"/>
        <v>0</v>
      </c>
      <c r="X150" s="29">
        <f t="shared" si="173"/>
        <v>0</v>
      </c>
      <c r="Y150" s="29">
        <f t="shared" si="173"/>
        <v>0</v>
      </c>
      <c r="Z150" s="29">
        <f t="shared" si="173"/>
        <v>0</v>
      </c>
      <c r="AA150" s="29">
        <f t="shared" si="173"/>
        <v>0</v>
      </c>
      <c r="AB150" s="29">
        <f t="shared" si="173"/>
        <v>0</v>
      </c>
    </row>
    <row r="151" spans="1:187" s="30" customFormat="1" x14ac:dyDescent="0.25">
      <c r="A151" s="28" t="s">
        <v>84</v>
      </c>
      <c r="B151" s="29">
        <f t="shared" ref="B151:D220" si="174">E151+H151+K151+N151+Q151+T151+W151+Z151</f>
        <v>79114</v>
      </c>
      <c r="C151" s="29">
        <f t="shared" si="174"/>
        <v>121469</v>
      </c>
      <c r="D151" s="29">
        <f t="shared" si="174"/>
        <v>42355</v>
      </c>
      <c r="E151" s="29">
        <f>SUM(E152:E161)</f>
        <v>0</v>
      </c>
      <c r="F151" s="29">
        <f>SUM(F152:F161)</f>
        <v>0</v>
      </c>
      <c r="G151" s="29">
        <f t="shared" si="64"/>
        <v>0</v>
      </c>
      <c r="H151" s="29">
        <f>SUM(H152:H161)</f>
        <v>0</v>
      </c>
      <c r="I151" s="29">
        <f>SUM(I152:I161)</f>
        <v>0</v>
      </c>
      <c r="J151" s="29">
        <f t="shared" si="65"/>
        <v>0</v>
      </c>
      <c r="K151" s="29">
        <f>SUM(K152:K161)</f>
        <v>0</v>
      </c>
      <c r="L151" s="29">
        <f>SUM(L152:L161)</f>
        <v>0</v>
      </c>
      <c r="M151" s="29">
        <f t="shared" si="66"/>
        <v>0</v>
      </c>
      <c r="N151" s="29">
        <f>SUM(N152:N161)</f>
        <v>72471</v>
      </c>
      <c r="O151" s="29">
        <f>SUM(O152:O161)</f>
        <v>102471</v>
      </c>
      <c r="P151" s="29">
        <f t="shared" si="67"/>
        <v>30000</v>
      </c>
      <c r="Q151" s="29">
        <f>SUM(Q152:Q161)</f>
        <v>6643</v>
      </c>
      <c r="R151" s="29">
        <f>SUM(R152:R161)</f>
        <v>18998</v>
      </c>
      <c r="S151" s="29">
        <f t="shared" si="68"/>
        <v>12355</v>
      </c>
      <c r="T151" s="29">
        <f>SUM(T152:T161)</f>
        <v>0</v>
      </c>
      <c r="U151" s="29">
        <f>SUM(U152:U161)</f>
        <v>0</v>
      </c>
      <c r="V151" s="29">
        <f t="shared" si="69"/>
        <v>0</v>
      </c>
      <c r="W151" s="29">
        <f>SUM(W152:W161)</f>
        <v>0</v>
      </c>
      <c r="X151" s="29">
        <f>SUM(X152:X161)</f>
        <v>0</v>
      </c>
      <c r="Y151" s="29">
        <f t="shared" si="70"/>
        <v>0</v>
      </c>
      <c r="Z151" s="29">
        <f>SUM(Z152:Z161)</f>
        <v>0</v>
      </c>
      <c r="AA151" s="29">
        <f>SUM(AA152:AA161)</f>
        <v>0</v>
      </c>
      <c r="AB151" s="29">
        <f t="shared" si="71"/>
        <v>0</v>
      </c>
      <c r="AC151" s="27"/>
      <c r="AD151" s="27"/>
      <c r="AE151" s="27"/>
      <c r="AF151" s="27"/>
      <c r="AG151" s="27"/>
      <c r="AH151" s="27"/>
      <c r="AI151" s="27"/>
      <c r="AJ151" s="27"/>
      <c r="AK151" s="27"/>
      <c r="AL151" s="27"/>
      <c r="AM151" s="27"/>
      <c r="AN151" s="27"/>
      <c r="AO151" s="27"/>
      <c r="AP151" s="27"/>
      <c r="AQ151" s="27"/>
      <c r="AR151" s="27"/>
      <c r="AS151" s="27"/>
      <c r="AT151" s="27"/>
      <c r="AU151" s="27"/>
      <c r="AV151" s="27"/>
      <c r="AW151" s="27"/>
      <c r="AX151" s="27"/>
      <c r="AY151" s="27"/>
      <c r="AZ151" s="27"/>
      <c r="BA151" s="27"/>
      <c r="BB151" s="27"/>
      <c r="BC151" s="27"/>
      <c r="BD151" s="27"/>
      <c r="BE151" s="27"/>
      <c r="BF151" s="27"/>
      <c r="BG151" s="27"/>
      <c r="BH151" s="27"/>
      <c r="BI151" s="27"/>
      <c r="BJ151" s="27"/>
      <c r="BK151" s="27"/>
      <c r="BL151" s="27"/>
      <c r="BM151" s="27"/>
      <c r="BN151" s="27"/>
      <c r="BO151" s="27"/>
      <c r="BP151" s="27"/>
      <c r="BQ151" s="27"/>
      <c r="BR151" s="27"/>
      <c r="BS151" s="27"/>
      <c r="BT151" s="27"/>
      <c r="BU151" s="27"/>
      <c r="BV151" s="27"/>
      <c r="BW151" s="27"/>
      <c r="BX151" s="27"/>
      <c r="BY151" s="27"/>
      <c r="BZ151" s="27"/>
      <c r="CA151" s="27"/>
      <c r="CB151" s="27"/>
      <c r="CC151" s="27"/>
      <c r="CD151" s="27"/>
      <c r="CE151" s="27"/>
      <c r="CF151" s="27"/>
      <c r="CG151" s="27"/>
      <c r="CH151" s="27"/>
      <c r="CI151" s="27"/>
      <c r="CJ151" s="27"/>
      <c r="CK151" s="27"/>
      <c r="CL151" s="27"/>
      <c r="CM151" s="27"/>
      <c r="CN151" s="27"/>
      <c r="CO151" s="27"/>
      <c r="CP151" s="27"/>
      <c r="CQ151" s="27"/>
      <c r="CR151" s="27"/>
      <c r="CS151" s="27"/>
      <c r="CT151" s="27"/>
      <c r="CU151" s="27"/>
      <c r="CV151" s="27"/>
      <c r="CW151" s="27"/>
      <c r="CX151" s="27"/>
      <c r="CY151" s="27"/>
      <c r="CZ151" s="27"/>
      <c r="DA151" s="27"/>
      <c r="DB151" s="27"/>
      <c r="DC151" s="27"/>
      <c r="DD151" s="27"/>
      <c r="DE151" s="27"/>
      <c r="DF151" s="27"/>
      <c r="DG151" s="27"/>
      <c r="DH151" s="27"/>
      <c r="DI151" s="27"/>
      <c r="DJ151" s="27"/>
      <c r="DK151" s="27"/>
      <c r="DL151" s="27"/>
      <c r="DM151" s="27"/>
      <c r="DN151" s="27"/>
      <c r="DO151" s="27"/>
      <c r="DP151" s="27"/>
      <c r="DQ151" s="27"/>
      <c r="DR151" s="27"/>
      <c r="DS151" s="27"/>
      <c r="DT151" s="27"/>
      <c r="DU151" s="27"/>
      <c r="DV151" s="27"/>
      <c r="DW151" s="27"/>
      <c r="DX151" s="27"/>
      <c r="DY151" s="27"/>
      <c r="DZ151" s="27"/>
      <c r="EA151" s="27"/>
      <c r="EB151" s="27"/>
      <c r="EC151" s="27"/>
      <c r="ED151" s="27"/>
      <c r="EE151" s="27"/>
      <c r="EF151" s="27"/>
      <c r="EG151" s="27"/>
      <c r="EH151" s="27"/>
      <c r="EI151" s="27"/>
      <c r="EJ151" s="27"/>
      <c r="EK151" s="27"/>
      <c r="EL151" s="27"/>
      <c r="EM151" s="27"/>
      <c r="EN151" s="27"/>
      <c r="EO151" s="27"/>
      <c r="EP151" s="27"/>
      <c r="EQ151" s="27"/>
      <c r="ER151" s="27"/>
      <c r="ES151" s="27"/>
      <c r="ET151" s="27"/>
      <c r="EU151" s="27"/>
      <c r="EV151" s="27"/>
      <c r="EW151" s="27"/>
      <c r="EX151" s="27"/>
      <c r="EY151" s="27"/>
      <c r="EZ151" s="27"/>
      <c r="FA151" s="27"/>
      <c r="FB151" s="27"/>
      <c r="FC151" s="27"/>
      <c r="FD151" s="27"/>
      <c r="FE151" s="27"/>
      <c r="FF151" s="27"/>
      <c r="FG151" s="27"/>
      <c r="FH151" s="27"/>
      <c r="FI151" s="27"/>
      <c r="FJ151" s="27"/>
      <c r="FK151" s="27"/>
      <c r="FL151" s="27"/>
      <c r="FM151" s="27"/>
      <c r="FN151" s="27"/>
      <c r="FO151" s="27"/>
      <c r="FP151" s="27"/>
      <c r="FQ151" s="27"/>
      <c r="FR151" s="27"/>
      <c r="FS151" s="27"/>
      <c r="FT151" s="27"/>
      <c r="FU151" s="27"/>
      <c r="FV151" s="27"/>
      <c r="FW151" s="27"/>
      <c r="FX151" s="27"/>
      <c r="FY151" s="27"/>
      <c r="FZ151" s="27"/>
      <c r="GA151" s="27"/>
      <c r="GB151" s="27"/>
      <c r="GC151" s="27"/>
      <c r="GD151" s="27"/>
      <c r="GE151" s="27"/>
    </row>
    <row r="152" spans="1:187" s="30" customFormat="1" x14ac:dyDescent="0.25">
      <c r="A152" s="35" t="s">
        <v>139</v>
      </c>
      <c r="B152" s="36">
        <f t="shared" si="174"/>
        <v>720</v>
      </c>
      <c r="C152" s="36">
        <f t="shared" si="174"/>
        <v>720</v>
      </c>
      <c r="D152" s="36">
        <f t="shared" si="174"/>
        <v>0</v>
      </c>
      <c r="E152" s="36"/>
      <c r="F152" s="36"/>
      <c r="G152" s="36">
        <f t="shared" ref="G152:G221" si="175">F152-E152</f>
        <v>0</v>
      </c>
      <c r="H152" s="36"/>
      <c r="I152" s="36"/>
      <c r="J152" s="36">
        <f t="shared" ref="J152:J221" si="176">I152-H152</f>
        <v>0</v>
      </c>
      <c r="K152" s="36">
        <v>0</v>
      </c>
      <c r="L152" s="36">
        <v>0</v>
      </c>
      <c r="M152" s="36">
        <f t="shared" ref="M152:M221" si="177">L152-K152</f>
        <v>0</v>
      </c>
      <c r="N152" s="36">
        <v>0</v>
      </c>
      <c r="O152" s="36">
        <v>0</v>
      </c>
      <c r="P152" s="36">
        <f t="shared" ref="P152:P221" si="178">O152-N152</f>
        <v>0</v>
      </c>
      <c r="Q152" s="36">
        <v>720</v>
      </c>
      <c r="R152" s="36">
        <v>720</v>
      </c>
      <c r="S152" s="36">
        <f t="shared" ref="S152:S221" si="179">R152-Q152</f>
        <v>0</v>
      </c>
      <c r="T152" s="36"/>
      <c r="U152" s="36"/>
      <c r="V152" s="36">
        <f t="shared" ref="V152:V221" si="180">U152-T152</f>
        <v>0</v>
      </c>
      <c r="W152" s="36"/>
      <c r="X152" s="36"/>
      <c r="Y152" s="36">
        <f t="shared" ref="Y152:Y221" si="181">X152-W152</f>
        <v>0</v>
      </c>
      <c r="Z152" s="36"/>
      <c r="AA152" s="36"/>
      <c r="AB152" s="36">
        <f t="shared" ref="AB152:AB221" si="182">AA152-Z152</f>
        <v>0</v>
      </c>
    </row>
    <row r="153" spans="1:187" s="27" customFormat="1" x14ac:dyDescent="0.25">
      <c r="A153" s="38" t="s">
        <v>140</v>
      </c>
      <c r="B153" s="40">
        <f t="shared" si="174"/>
        <v>1320</v>
      </c>
      <c r="C153" s="40">
        <f t="shared" si="174"/>
        <v>1320</v>
      </c>
      <c r="D153" s="40">
        <f t="shared" si="174"/>
        <v>0</v>
      </c>
      <c r="E153" s="40"/>
      <c r="F153" s="40"/>
      <c r="G153" s="40">
        <f t="shared" si="175"/>
        <v>0</v>
      </c>
      <c r="H153" s="40"/>
      <c r="I153" s="40"/>
      <c r="J153" s="40">
        <f t="shared" si="176"/>
        <v>0</v>
      </c>
      <c r="K153" s="40">
        <v>0</v>
      </c>
      <c r="L153" s="40">
        <v>0</v>
      </c>
      <c r="M153" s="40">
        <f t="shared" si="177"/>
        <v>0</v>
      </c>
      <c r="N153" s="40">
        <v>0</v>
      </c>
      <c r="O153" s="40">
        <v>0</v>
      </c>
      <c r="P153" s="40">
        <f t="shared" si="178"/>
        <v>0</v>
      </c>
      <c r="Q153" s="40">
        <v>1320</v>
      </c>
      <c r="R153" s="40">
        <v>1320</v>
      </c>
      <c r="S153" s="40">
        <f t="shared" si="179"/>
        <v>0</v>
      </c>
      <c r="T153" s="40"/>
      <c r="U153" s="40"/>
      <c r="V153" s="40">
        <f t="shared" si="180"/>
        <v>0</v>
      </c>
      <c r="W153" s="40"/>
      <c r="X153" s="40"/>
      <c r="Y153" s="40">
        <f t="shared" si="181"/>
        <v>0</v>
      </c>
      <c r="Z153" s="40"/>
      <c r="AA153" s="40"/>
      <c r="AB153" s="40">
        <f t="shared" si="182"/>
        <v>0</v>
      </c>
      <c r="AC153" s="30"/>
      <c r="AD153" s="30"/>
      <c r="AE153" s="30"/>
      <c r="AF153" s="30"/>
      <c r="AG153" s="30"/>
      <c r="AH153" s="30"/>
      <c r="AI153" s="30"/>
      <c r="AJ153" s="30"/>
      <c r="AK153" s="30"/>
      <c r="AL153" s="30"/>
      <c r="AM153" s="30"/>
      <c r="AN153" s="30"/>
      <c r="AO153" s="30"/>
      <c r="AP153" s="30"/>
      <c r="AQ153" s="30"/>
      <c r="AR153" s="30"/>
      <c r="AS153" s="30"/>
      <c r="AT153" s="30"/>
      <c r="AU153" s="30"/>
      <c r="AV153" s="30"/>
      <c r="AW153" s="30"/>
      <c r="AX153" s="30"/>
      <c r="AY153" s="30"/>
      <c r="AZ153" s="30"/>
      <c r="BA153" s="30"/>
      <c r="BB153" s="30"/>
      <c r="BC153" s="30"/>
      <c r="BD153" s="30"/>
      <c r="BE153" s="30"/>
      <c r="BF153" s="30"/>
      <c r="BG153" s="30"/>
      <c r="BH153" s="30"/>
      <c r="BI153" s="30"/>
      <c r="BJ153" s="30"/>
      <c r="BK153" s="30"/>
      <c r="BL153" s="30"/>
      <c r="BM153" s="30"/>
      <c r="BN153" s="30"/>
      <c r="BO153" s="30"/>
      <c r="BP153" s="30"/>
      <c r="BQ153" s="30"/>
      <c r="BR153" s="30"/>
      <c r="BS153" s="30"/>
      <c r="BT153" s="30"/>
      <c r="BU153" s="30"/>
      <c r="BV153" s="30"/>
      <c r="BW153" s="30"/>
      <c r="BX153" s="30"/>
      <c r="BY153" s="30"/>
      <c r="BZ153" s="30"/>
      <c r="CA153" s="30"/>
      <c r="CB153" s="30"/>
      <c r="CC153" s="30"/>
      <c r="CD153" s="30"/>
      <c r="CE153" s="30"/>
      <c r="CF153" s="30"/>
      <c r="CG153" s="30"/>
      <c r="CH153" s="30"/>
      <c r="CI153" s="30"/>
      <c r="CJ153" s="30"/>
      <c r="CK153" s="30"/>
      <c r="CL153" s="30"/>
      <c r="CM153" s="30"/>
      <c r="CN153" s="30"/>
      <c r="CO153" s="30"/>
      <c r="CP153" s="30"/>
      <c r="CQ153" s="30"/>
      <c r="CR153" s="30"/>
      <c r="CS153" s="30"/>
      <c r="CT153" s="30"/>
      <c r="CU153" s="30"/>
      <c r="CV153" s="30"/>
      <c r="CW153" s="30"/>
      <c r="CX153" s="30"/>
      <c r="CY153" s="30"/>
      <c r="CZ153" s="30"/>
      <c r="DA153" s="30"/>
      <c r="DB153" s="30"/>
      <c r="DC153" s="30"/>
      <c r="DD153" s="30"/>
      <c r="DE153" s="30"/>
      <c r="DF153" s="30"/>
      <c r="DG153" s="30"/>
      <c r="DH153" s="30"/>
      <c r="DI153" s="30"/>
      <c r="DJ153" s="30"/>
      <c r="DK153" s="30"/>
      <c r="DL153" s="30"/>
      <c r="DM153" s="30"/>
      <c r="DN153" s="30"/>
      <c r="DO153" s="30"/>
      <c r="DP153" s="30"/>
      <c r="DQ153" s="30"/>
      <c r="DR153" s="30"/>
      <c r="DS153" s="30"/>
      <c r="DT153" s="30"/>
      <c r="DU153" s="30"/>
      <c r="DV153" s="30"/>
      <c r="DW153" s="30"/>
      <c r="DX153" s="30"/>
      <c r="DY153" s="30"/>
      <c r="DZ153" s="30"/>
      <c r="EA153" s="30"/>
      <c r="EB153" s="30"/>
      <c r="EC153" s="30"/>
      <c r="ED153" s="30"/>
      <c r="EE153" s="30"/>
      <c r="EF153" s="30"/>
      <c r="EG153" s="30"/>
      <c r="EH153" s="30"/>
      <c r="EI153" s="30"/>
      <c r="EJ153" s="30"/>
      <c r="EK153" s="30"/>
      <c r="EL153" s="30"/>
      <c r="EM153" s="30"/>
      <c r="EN153" s="30"/>
      <c r="EO153" s="30"/>
      <c r="EP153" s="30"/>
      <c r="EQ153" s="30"/>
      <c r="ER153" s="30"/>
      <c r="ES153" s="30"/>
      <c r="ET153" s="30"/>
      <c r="EU153" s="30"/>
      <c r="EV153" s="30"/>
      <c r="EW153" s="30"/>
      <c r="EX153" s="30"/>
      <c r="EY153" s="30"/>
      <c r="EZ153" s="30"/>
      <c r="FA153" s="30"/>
      <c r="FB153" s="30"/>
      <c r="FC153" s="30"/>
      <c r="FD153" s="30"/>
      <c r="FE153" s="30"/>
      <c r="FF153" s="30"/>
      <c r="FG153" s="30"/>
      <c r="FH153" s="30"/>
      <c r="FI153" s="30"/>
      <c r="FJ153" s="30"/>
      <c r="FK153" s="30"/>
      <c r="FL153" s="30"/>
      <c r="FM153" s="30"/>
      <c r="FN153" s="30"/>
      <c r="FO153" s="30"/>
      <c r="FP153" s="30"/>
      <c r="FQ153" s="30"/>
      <c r="FR153" s="30"/>
      <c r="FS153" s="30"/>
      <c r="FT153" s="30"/>
      <c r="FU153" s="30"/>
      <c r="FV153" s="30"/>
      <c r="FW153" s="30"/>
      <c r="FX153" s="30"/>
      <c r="FY153" s="30"/>
      <c r="FZ153" s="30"/>
      <c r="GA153" s="30"/>
      <c r="GB153" s="30"/>
      <c r="GC153" s="30"/>
      <c r="GD153" s="30"/>
      <c r="GE153" s="30"/>
    </row>
    <row r="154" spans="1:187" s="27" customFormat="1" ht="31.5" x14ac:dyDescent="0.25">
      <c r="A154" s="38" t="s">
        <v>141</v>
      </c>
      <c r="B154" s="40">
        <f t="shared" si="174"/>
        <v>720</v>
      </c>
      <c r="C154" s="40">
        <f t="shared" si="174"/>
        <v>720</v>
      </c>
      <c r="D154" s="40">
        <f t="shared" si="174"/>
        <v>0</v>
      </c>
      <c r="E154" s="40"/>
      <c r="F154" s="40"/>
      <c r="G154" s="40">
        <f t="shared" si="175"/>
        <v>0</v>
      </c>
      <c r="H154" s="40"/>
      <c r="I154" s="40"/>
      <c r="J154" s="40">
        <f t="shared" si="176"/>
        <v>0</v>
      </c>
      <c r="K154" s="40">
        <v>0</v>
      </c>
      <c r="L154" s="40">
        <v>0</v>
      </c>
      <c r="M154" s="40">
        <f t="shared" si="177"/>
        <v>0</v>
      </c>
      <c r="N154" s="40">
        <v>0</v>
      </c>
      <c r="O154" s="40">
        <v>0</v>
      </c>
      <c r="P154" s="40">
        <f t="shared" si="178"/>
        <v>0</v>
      </c>
      <c r="Q154" s="40">
        <v>720</v>
      </c>
      <c r="R154" s="40">
        <v>720</v>
      </c>
      <c r="S154" s="40">
        <f t="shared" si="179"/>
        <v>0</v>
      </c>
      <c r="T154" s="40"/>
      <c r="U154" s="40"/>
      <c r="V154" s="40">
        <f t="shared" si="180"/>
        <v>0</v>
      </c>
      <c r="W154" s="40"/>
      <c r="X154" s="40"/>
      <c r="Y154" s="40">
        <f t="shared" si="181"/>
        <v>0</v>
      </c>
      <c r="Z154" s="40"/>
      <c r="AA154" s="40"/>
      <c r="AB154" s="40">
        <f t="shared" si="182"/>
        <v>0</v>
      </c>
      <c r="AC154" s="30"/>
      <c r="AD154" s="30"/>
      <c r="AE154" s="30"/>
      <c r="AF154" s="30"/>
      <c r="AG154" s="30"/>
      <c r="AH154" s="30"/>
      <c r="AI154" s="30"/>
      <c r="AJ154" s="30"/>
      <c r="AK154" s="30"/>
      <c r="AL154" s="30"/>
      <c r="AM154" s="30"/>
      <c r="AN154" s="30"/>
      <c r="AO154" s="30"/>
      <c r="AP154" s="30"/>
      <c r="AQ154" s="30"/>
      <c r="AR154" s="30"/>
      <c r="AS154" s="30"/>
      <c r="AT154" s="30"/>
      <c r="AU154" s="30"/>
      <c r="AV154" s="30"/>
      <c r="AW154" s="30"/>
      <c r="AX154" s="30"/>
      <c r="AY154" s="30"/>
      <c r="AZ154" s="30"/>
      <c r="BA154" s="30"/>
      <c r="BB154" s="30"/>
      <c r="BC154" s="30"/>
      <c r="BD154" s="30"/>
      <c r="BE154" s="30"/>
      <c r="BF154" s="30"/>
      <c r="BG154" s="30"/>
      <c r="BH154" s="30"/>
      <c r="BI154" s="30"/>
      <c r="BJ154" s="30"/>
      <c r="BK154" s="30"/>
      <c r="BL154" s="30"/>
      <c r="BM154" s="30"/>
      <c r="BN154" s="30"/>
      <c r="BO154" s="30"/>
      <c r="BP154" s="30"/>
      <c r="BQ154" s="30"/>
      <c r="BR154" s="30"/>
      <c r="BS154" s="30"/>
      <c r="BT154" s="30"/>
      <c r="BU154" s="30"/>
      <c r="BV154" s="30"/>
      <c r="BW154" s="30"/>
      <c r="BX154" s="30"/>
      <c r="BY154" s="30"/>
      <c r="BZ154" s="30"/>
      <c r="CA154" s="30"/>
      <c r="CB154" s="30"/>
      <c r="CC154" s="30"/>
      <c r="CD154" s="30"/>
      <c r="CE154" s="30"/>
      <c r="CF154" s="30"/>
      <c r="CG154" s="30"/>
      <c r="CH154" s="30"/>
      <c r="CI154" s="30"/>
      <c r="CJ154" s="30"/>
      <c r="CK154" s="30"/>
      <c r="CL154" s="30"/>
      <c r="CM154" s="30"/>
      <c r="CN154" s="30"/>
      <c r="CO154" s="30"/>
      <c r="CP154" s="30"/>
      <c r="CQ154" s="30"/>
      <c r="CR154" s="30"/>
      <c r="CS154" s="30"/>
      <c r="CT154" s="30"/>
      <c r="CU154" s="30"/>
      <c r="CV154" s="30"/>
      <c r="CW154" s="30"/>
      <c r="CX154" s="30"/>
      <c r="CY154" s="30"/>
      <c r="CZ154" s="30"/>
      <c r="DA154" s="30"/>
      <c r="DB154" s="30"/>
      <c r="DC154" s="30"/>
      <c r="DD154" s="30"/>
      <c r="DE154" s="30"/>
      <c r="DF154" s="30"/>
      <c r="DG154" s="30"/>
      <c r="DH154" s="30"/>
      <c r="DI154" s="30"/>
      <c r="DJ154" s="30"/>
      <c r="DK154" s="30"/>
      <c r="DL154" s="30"/>
      <c r="DM154" s="30"/>
      <c r="DN154" s="30"/>
      <c r="DO154" s="30"/>
      <c r="DP154" s="30"/>
      <c r="DQ154" s="30"/>
      <c r="DR154" s="30"/>
      <c r="DS154" s="30"/>
      <c r="DT154" s="30"/>
      <c r="DU154" s="30"/>
      <c r="DV154" s="30"/>
      <c r="DW154" s="30"/>
      <c r="DX154" s="30"/>
      <c r="DY154" s="30"/>
      <c r="DZ154" s="30"/>
      <c r="EA154" s="30"/>
      <c r="EB154" s="30"/>
      <c r="EC154" s="30"/>
      <c r="ED154" s="30"/>
      <c r="EE154" s="30"/>
      <c r="EF154" s="30"/>
      <c r="EG154" s="30"/>
      <c r="EH154" s="30"/>
      <c r="EI154" s="30"/>
      <c r="EJ154" s="30"/>
      <c r="EK154" s="30"/>
      <c r="EL154" s="30"/>
      <c r="EM154" s="30"/>
      <c r="EN154" s="30"/>
      <c r="EO154" s="30"/>
      <c r="EP154" s="30"/>
      <c r="EQ154" s="30"/>
      <c r="ER154" s="30"/>
      <c r="ES154" s="30"/>
      <c r="ET154" s="30"/>
      <c r="EU154" s="30"/>
      <c r="EV154" s="30"/>
      <c r="EW154" s="30"/>
      <c r="EX154" s="30"/>
      <c r="EY154" s="30"/>
      <c r="EZ154" s="30"/>
      <c r="FA154" s="30"/>
      <c r="FB154" s="30"/>
      <c r="FC154" s="30"/>
      <c r="FD154" s="30"/>
      <c r="FE154" s="30"/>
      <c r="FF154" s="30"/>
      <c r="FG154" s="30"/>
      <c r="FH154" s="30"/>
      <c r="FI154" s="30"/>
      <c r="FJ154" s="30"/>
      <c r="FK154" s="30"/>
      <c r="FL154" s="30"/>
      <c r="FM154" s="30"/>
      <c r="FN154" s="30"/>
      <c r="FO154" s="30"/>
      <c r="FP154" s="30"/>
      <c r="FQ154" s="30"/>
      <c r="FR154" s="30"/>
      <c r="FS154" s="30"/>
      <c r="FT154" s="30"/>
      <c r="FU154" s="30"/>
      <c r="FV154" s="30"/>
      <c r="FW154" s="30"/>
      <c r="FX154" s="30"/>
      <c r="FY154" s="30"/>
      <c r="FZ154" s="30"/>
      <c r="GA154" s="30"/>
      <c r="GB154" s="30"/>
      <c r="GC154" s="30"/>
      <c r="GD154" s="30"/>
      <c r="GE154" s="30"/>
    </row>
    <row r="155" spans="1:187" s="27" customFormat="1" x14ac:dyDescent="0.25">
      <c r="A155" s="38" t="s">
        <v>142</v>
      </c>
      <c r="B155" s="40">
        <f t="shared" si="174"/>
        <v>0</v>
      </c>
      <c r="C155" s="40">
        <f t="shared" si="174"/>
        <v>12355</v>
      </c>
      <c r="D155" s="40">
        <f t="shared" si="174"/>
        <v>12355</v>
      </c>
      <c r="E155" s="40"/>
      <c r="F155" s="40"/>
      <c r="G155" s="40">
        <f t="shared" si="175"/>
        <v>0</v>
      </c>
      <c r="H155" s="40"/>
      <c r="I155" s="40"/>
      <c r="J155" s="40">
        <f t="shared" si="176"/>
        <v>0</v>
      </c>
      <c r="K155" s="40">
        <v>0</v>
      </c>
      <c r="L155" s="40">
        <v>0</v>
      </c>
      <c r="M155" s="40">
        <f t="shared" si="177"/>
        <v>0</v>
      </c>
      <c r="N155" s="40">
        <v>0</v>
      </c>
      <c r="O155" s="40">
        <v>0</v>
      </c>
      <c r="P155" s="40">
        <f t="shared" si="178"/>
        <v>0</v>
      </c>
      <c r="Q155" s="40"/>
      <c r="R155" s="40">
        <v>12355</v>
      </c>
      <c r="S155" s="40">
        <f t="shared" si="179"/>
        <v>12355</v>
      </c>
      <c r="T155" s="40"/>
      <c r="U155" s="40"/>
      <c r="V155" s="40">
        <f t="shared" si="180"/>
        <v>0</v>
      </c>
      <c r="W155" s="40"/>
      <c r="X155" s="40"/>
      <c r="Y155" s="40">
        <f t="shared" si="181"/>
        <v>0</v>
      </c>
      <c r="Z155" s="40"/>
      <c r="AA155" s="40"/>
      <c r="AB155" s="40">
        <f t="shared" si="182"/>
        <v>0</v>
      </c>
      <c r="AC155" s="30"/>
      <c r="AD155" s="30"/>
      <c r="AE155" s="30"/>
      <c r="AF155" s="30"/>
      <c r="AG155" s="30"/>
      <c r="AH155" s="30"/>
      <c r="AI155" s="30"/>
      <c r="AJ155" s="30"/>
      <c r="AK155" s="30"/>
      <c r="AL155" s="30"/>
      <c r="AM155" s="30"/>
      <c r="AN155" s="30"/>
      <c r="AO155" s="30"/>
      <c r="AP155" s="30"/>
      <c r="AQ155" s="30"/>
      <c r="AR155" s="30"/>
      <c r="AS155" s="30"/>
      <c r="AT155" s="30"/>
      <c r="AU155" s="30"/>
      <c r="AV155" s="30"/>
      <c r="AW155" s="30"/>
      <c r="AX155" s="30"/>
      <c r="AY155" s="30"/>
      <c r="AZ155" s="30"/>
      <c r="BA155" s="30"/>
      <c r="BB155" s="30"/>
      <c r="BC155" s="30"/>
      <c r="BD155" s="30"/>
      <c r="BE155" s="30"/>
      <c r="BF155" s="30"/>
      <c r="BG155" s="30"/>
      <c r="BH155" s="30"/>
      <c r="BI155" s="30"/>
      <c r="BJ155" s="30"/>
      <c r="BK155" s="30"/>
      <c r="BL155" s="30"/>
      <c r="BM155" s="30"/>
      <c r="BN155" s="30"/>
      <c r="BO155" s="30"/>
      <c r="BP155" s="30"/>
      <c r="BQ155" s="30"/>
      <c r="BR155" s="30"/>
      <c r="BS155" s="30"/>
      <c r="BT155" s="30"/>
      <c r="BU155" s="30"/>
      <c r="BV155" s="30"/>
      <c r="BW155" s="30"/>
      <c r="BX155" s="30"/>
      <c r="BY155" s="30"/>
      <c r="BZ155" s="30"/>
      <c r="CA155" s="30"/>
      <c r="CB155" s="30"/>
      <c r="CC155" s="30"/>
      <c r="CD155" s="30"/>
      <c r="CE155" s="30"/>
      <c r="CF155" s="30"/>
      <c r="CG155" s="30"/>
      <c r="CH155" s="30"/>
      <c r="CI155" s="30"/>
      <c r="CJ155" s="30"/>
      <c r="CK155" s="30"/>
      <c r="CL155" s="30"/>
      <c r="CM155" s="30"/>
      <c r="CN155" s="30"/>
      <c r="CO155" s="30"/>
      <c r="CP155" s="30"/>
      <c r="CQ155" s="30"/>
      <c r="CR155" s="30"/>
      <c r="CS155" s="30"/>
      <c r="CT155" s="30"/>
      <c r="CU155" s="30"/>
      <c r="CV155" s="30"/>
      <c r="CW155" s="30"/>
      <c r="CX155" s="30"/>
      <c r="CY155" s="30"/>
      <c r="CZ155" s="30"/>
      <c r="DA155" s="30"/>
      <c r="DB155" s="30"/>
      <c r="DC155" s="30"/>
      <c r="DD155" s="30"/>
      <c r="DE155" s="30"/>
      <c r="DF155" s="30"/>
      <c r="DG155" s="30"/>
      <c r="DH155" s="30"/>
      <c r="DI155" s="30"/>
      <c r="DJ155" s="30"/>
      <c r="DK155" s="30"/>
      <c r="DL155" s="30"/>
      <c r="DM155" s="30"/>
      <c r="DN155" s="30"/>
      <c r="DO155" s="30"/>
      <c r="DP155" s="30"/>
      <c r="DQ155" s="30"/>
      <c r="DR155" s="30"/>
      <c r="DS155" s="30"/>
      <c r="DT155" s="30"/>
      <c r="DU155" s="30"/>
      <c r="DV155" s="30"/>
      <c r="DW155" s="30"/>
      <c r="DX155" s="30"/>
      <c r="DY155" s="30"/>
      <c r="DZ155" s="30"/>
      <c r="EA155" s="30"/>
      <c r="EB155" s="30"/>
      <c r="EC155" s="30"/>
      <c r="ED155" s="30"/>
      <c r="EE155" s="30"/>
      <c r="EF155" s="30"/>
      <c r="EG155" s="30"/>
      <c r="EH155" s="30"/>
      <c r="EI155" s="30"/>
      <c r="EJ155" s="30"/>
      <c r="EK155" s="30"/>
      <c r="EL155" s="30"/>
      <c r="EM155" s="30"/>
      <c r="EN155" s="30"/>
      <c r="EO155" s="30"/>
      <c r="EP155" s="30"/>
      <c r="EQ155" s="30"/>
      <c r="ER155" s="30"/>
      <c r="ES155" s="30"/>
      <c r="ET155" s="30"/>
      <c r="EU155" s="30"/>
      <c r="EV155" s="30"/>
      <c r="EW155" s="30"/>
      <c r="EX155" s="30"/>
      <c r="EY155" s="30"/>
      <c r="EZ155" s="30"/>
      <c r="FA155" s="30"/>
      <c r="FB155" s="30"/>
      <c r="FC155" s="30"/>
      <c r="FD155" s="30"/>
      <c r="FE155" s="30"/>
      <c r="FF155" s="30"/>
      <c r="FG155" s="30"/>
      <c r="FH155" s="30"/>
      <c r="FI155" s="30"/>
      <c r="FJ155" s="30"/>
      <c r="FK155" s="30"/>
      <c r="FL155" s="30"/>
      <c r="FM155" s="30"/>
      <c r="FN155" s="30"/>
      <c r="FO155" s="30"/>
      <c r="FP155" s="30"/>
      <c r="FQ155" s="30"/>
      <c r="FR155" s="30"/>
      <c r="FS155" s="30"/>
      <c r="FT155" s="30"/>
      <c r="FU155" s="30"/>
      <c r="FV155" s="30"/>
      <c r="FW155" s="30"/>
      <c r="FX155" s="30"/>
      <c r="FY155" s="30"/>
      <c r="FZ155" s="30"/>
      <c r="GA155" s="30"/>
      <c r="GB155" s="30"/>
      <c r="GC155" s="30"/>
      <c r="GD155" s="30"/>
      <c r="GE155" s="30"/>
    </row>
    <row r="156" spans="1:187" s="27" customFormat="1" ht="31.5" x14ac:dyDescent="0.25">
      <c r="A156" s="38" t="s">
        <v>143</v>
      </c>
      <c r="B156" s="40">
        <f t="shared" si="174"/>
        <v>1889</v>
      </c>
      <c r="C156" s="40">
        <f t="shared" si="174"/>
        <v>1889</v>
      </c>
      <c r="D156" s="40">
        <f t="shared" si="174"/>
        <v>0</v>
      </c>
      <c r="E156" s="40"/>
      <c r="F156" s="40"/>
      <c r="G156" s="40">
        <f t="shared" si="175"/>
        <v>0</v>
      </c>
      <c r="H156" s="40"/>
      <c r="I156" s="40"/>
      <c r="J156" s="40">
        <f t="shared" si="176"/>
        <v>0</v>
      </c>
      <c r="K156" s="40">
        <v>0</v>
      </c>
      <c r="L156" s="40">
        <v>0</v>
      </c>
      <c r="M156" s="40">
        <f t="shared" si="177"/>
        <v>0</v>
      </c>
      <c r="N156" s="40">
        <v>0</v>
      </c>
      <c r="O156" s="40">
        <v>0</v>
      </c>
      <c r="P156" s="40">
        <f t="shared" si="178"/>
        <v>0</v>
      </c>
      <c r="Q156" s="40">
        <f>929+960</f>
        <v>1889</v>
      </c>
      <c r="R156" s="40">
        <f>929+960</f>
        <v>1889</v>
      </c>
      <c r="S156" s="40">
        <f t="shared" si="179"/>
        <v>0</v>
      </c>
      <c r="T156" s="40"/>
      <c r="U156" s="40"/>
      <c r="V156" s="40">
        <f t="shared" si="180"/>
        <v>0</v>
      </c>
      <c r="W156" s="40"/>
      <c r="X156" s="40"/>
      <c r="Y156" s="40">
        <f t="shared" si="181"/>
        <v>0</v>
      </c>
      <c r="Z156" s="40"/>
      <c r="AA156" s="40"/>
      <c r="AB156" s="40">
        <f t="shared" si="182"/>
        <v>0</v>
      </c>
      <c r="AC156" s="30"/>
      <c r="AD156" s="30"/>
      <c r="AE156" s="30"/>
      <c r="AF156" s="30"/>
      <c r="AG156" s="30"/>
      <c r="AH156" s="30"/>
      <c r="AI156" s="30"/>
      <c r="AJ156" s="30"/>
      <c r="AK156" s="30"/>
      <c r="AL156" s="30"/>
      <c r="AM156" s="30"/>
      <c r="AN156" s="30"/>
      <c r="AO156" s="30"/>
      <c r="AP156" s="30"/>
      <c r="AQ156" s="30"/>
      <c r="AR156" s="30"/>
      <c r="AS156" s="30"/>
      <c r="AT156" s="30"/>
      <c r="AU156" s="30"/>
      <c r="AV156" s="30"/>
      <c r="AW156" s="30"/>
      <c r="AX156" s="30"/>
      <c r="AY156" s="30"/>
      <c r="AZ156" s="30"/>
      <c r="BA156" s="30"/>
      <c r="BB156" s="30"/>
      <c r="BC156" s="30"/>
      <c r="BD156" s="30"/>
      <c r="BE156" s="30"/>
      <c r="BF156" s="30"/>
      <c r="BG156" s="30"/>
      <c r="BH156" s="30"/>
      <c r="BI156" s="30"/>
      <c r="BJ156" s="30"/>
      <c r="BK156" s="30"/>
      <c r="BL156" s="30"/>
      <c r="BM156" s="30"/>
      <c r="BN156" s="30"/>
      <c r="BO156" s="30"/>
      <c r="BP156" s="30"/>
      <c r="BQ156" s="30"/>
      <c r="BR156" s="30"/>
      <c r="BS156" s="30"/>
      <c r="BT156" s="30"/>
      <c r="BU156" s="30"/>
      <c r="BV156" s="30"/>
      <c r="BW156" s="30"/>
      <c r="BX156" s="30"/>
      <c r="BY156" s="30"/>
      <c r="BZ156" s="30"/>
      <c r="CA156" s="30"/>
      <c r="CB156" s="30"/>
      <c r="CC156" s="30"/>
      <c r="CD156" s="30"/>
      <c r="CE156" s="30"/>
      <c r="CF156" s="30"/>
      <c r="CG156" s="30"/>
      <c r="CH156" s="30"/>
      <c r="CI156" s="30"/>
      <c r="CJ156" s="30"/>
      <c r="CK156" s="30"/>
      <c r="CL156" s="30"/>
      <c r="CM156" s="30"/>
      <c r="CN156" s="30"/>
      <c r="CO156" s="30"/>
      <c r="CP156" s="30"/>
      <c r="CQ156" s="30"/>
      <c r="CR156" s="30"/>
      <c r="CS156" s="30"/>
      <c r="CT156" s="30"/>
      <c r="CU156" s="30"/>
      <c r="CV156" s="30"/>
      <c r="CW156" s="30"/>
      <c r="CX156" s="30"/>
      <c r="CY156" s="30"/>
      <c r="CZ156" s="30"/>
      <c r="DA156" s="30"/>
      <c r="DB156" s="30"/>
      <c r="DC156" s="30"/>
      <c r="DD156" s="30"/>
      <c r="DE156" s="30"/>
      <c r="DF156" s="30"/>
      <c r="DG156" s="30"/>
      <c r="DH156" s="30"/>
      <c r="DI156" s="30"/>
      <c r="DJ156" s="30"/>
      <c r="DK156" s="30"/>
      <c r="DL156" s="30"/>
      <c r="DM156" s="30"/>
      <c r="DN156" s="30"/>
      <c r="DO156" s="30"/>
      <c r="DP156" s="30"/>
      <c r="DQ156" s="30"/>
      <c r="DR156" s="30"/>
      <c r="DS156" s="30"/>
      <c r="DT156" s="30"/>
      <c r="DU156" s="30"/>
      <c r="DV156" s="30"/>
      <c r="DW156" s="30"/>
      <c r="DX156" s="30"/>
      <c r="DY156" s="30"/>
      <c r="DZ156" s="30"/>
      <c r="EA156" s="30"/>
      <c r="EB156" s="30"/>
      <c r="EC156" s="30"/>
      <c r="ED156" s="30"/>
      <c r="EE156" s="30"/>
      <c r="EF156" s="30"/>
      <c r="EG156" s="30"/>
      <c r="EH156" s="30"/>
      <c r="EI156" s="30"/>
      <c r="EJ156" s="30"/>
      <c r="EK156" s="30"/>
      <c r="EL156" s="30"/>
      <c r="EM156" s="30"/>
      <c r="EN156" s="30"/>
      <c r="EO156" s="30"/>
      <c r="EP156" s="30"/>
      <c r="EQ156" s="30"/>
      <c r="ER156" s="30"/>
      <c r="ES156" s="30"/>
      <c r="ET156" s="30"/>
      <c r="EU156" s="30"/>
      <c r="EV156" s="30"/>
      <c r="EW156" s="30"/>
      <c r="EX156" s="30"/>
      <c r="EY156" s="30"/>
      <c r="EZ156" s="30"/>
      <c r="FA156" s="30"/>
      <c r="FB156" s="30"/>
      <c r="FC156" s="30"/>
      <c r="FD156" s="30"/>
      <c r="FE156" s="30"/>
      <c r="FF156" s="30"/>
      <c r="FG156" s="30"/>
      <c r="FH156" s="30"/>
      <c r="FI156" s="30"/>
      <c r="FJ156" s="30"/>
      <c r="FK156" s="30"/>
      <c r="FL156" s="30"/>
      <c r="FM156" s="30"/>
      <c r="FN156" s="30"/>
      <c r="FO156" s="30"/>
      <c r="FP156" s="30"/>
      <c r="FQ156" s="30"/>
      <c r="FR156" s="30"/>
      <c r="FS156" s="30"/>
      <c r="FT156" s="30"/>
      <c r="FU156" s="30"/>
      <c r="FV156" s="30"/>
      <c r="FW156" s="30"/>
      <c r="FX156" s="30"/>
      <c r="FY156" s="30"/>
      <c r="FZ156" s="30"/>
      <c r="GA156" s="30"/>
      <c r="GB156" s="30"/>
      <c r="GC156" s="30"/>
      <c r="GD156" s="30"/>
      <c r="GE156" s="30"/>
    </row>
    <row r="157" spans="1:187" s="27" customFormat="1" ht="31.5" x14ac:dyDescent="0.25">
      <c r="A157" s="38" t="s">
        <v>144</v>
      </c>
      <c r="B157" s="40">
        <f t="shared" si="174"/>
        <v>1994</v>
      </c>
      <c r="C157" s="40">
        <f t="shared" si="174"/>
        <v>1994</v>
      </c>
      <c r="D157" s="40">
        <f t="shared" si="174"/>
        <v>0</v>
      </c>
      <c r="E157" s="40"/>
      <c r="F157" s="40"/>
      <c r="G157" s="40">
        <f t="shared" si="175"/>
        <v>0</v>
      </c>
      <c r="H157" s="40"/>
      <c r="I157" s="40"/>
      <c r="J157" s="40">
        <f t="shared" si="176"/>
        <v>0</v>
      </c>
      <c r="K157" s="40">
        <v>0</v>
      </c>
      <c r="L157" s="40">
        <v>0</v>
      </c>
      <c r="M157" s="40">
        <f t="shared" si="177"/>
        <v>0</v>
      </c>
      <c r="N157" s="40">
        <v>0</v>
      </c>
      <c r="O157" s="40">
        <v>0</v>
      </c>
      <c r="P157" s="40">
        <f t="shared" si="178"/>
        <v>0</v>
      </c>
      <c r="Q157" s="40">
        <v>1994</v>
      </c>
      <c r="R157" s="40">
        <v>1994</v>
      </c>
      <c r="S157" s="40">
        <f t="shared" si="179"/>
        <v>0</v>
      </c>
      <c r="T157" s="40"/>
      <c r="U157" s="40"/>
      <c r="V157" s="40">
        <f t="shared" si="180"/>
        <v>0</v>
      </c>
      <c r="W157" s="40"/>
      <c r="X157" s="40"/>
      <c r="Y157" s="40">
        <f t="shared" si="181"/>
        <v>0</v>
      </c>
      <c r="Z157" s="40"/>
      <c r="AA157" s="40"/>
      <c r="AB157" s="40">
        <f t="shared" si="182"/>
        <v>0</v>
      </c>
      <c r="AC157" s="30"/>
      <c r="AD157" s="30"/>
      <c r="AE157" s="30"/>
      <c r="AF157" s="30"/>
      <c r="AG157" s="30"/>
      <c r="AH157" s="30"/>
      <c r="AI157" s="30"/>
      <c r="AJ157" s="30"/>
      <c r="AK157" s="30"/>
      <c r="AL157" s="30"/>
      <c r="AM157" s="30"/>
      <c r="AN157" s="30"/>
      <c r="AO157" s="30"/>
      <c r="AP157" s="30"/>
      <c r="AQ157" s="30"/>
      <c r="AR157" s="30"/>
      <c r="AS157" s="30"/>
      <c r="AT157" s="30"/>
      <c r="AU157" s="30"/>
      <c r="AV157" s="30"/>
      <c r="AW157" s="30"/>
      <c r="AX157" s="30"/>
      <c r="AY157" s="30"/>
      <c r="AZ157" s="30"/>
      <c r="BA157" s="30"/>
      <c r="BB157" s="30"/>
      <c r="BC157" s="30"/>
      <c r="BD157" s="30"/>
      <c r="BE157" s="30"/>
      <c r="BF157" s="30"/>
      <c r="BG157" s="30"/>
      <c r="BH157" s="30"/>
      <c r="BI157" s="30"/>
      <c r="BJ157" s="30"/>
      <c r="BK157" s="30"/>
      <c r="BL157" s="30"/>
      <c r="BM157" s="30"/>
      <c r="BN157" s="30"/>
      <c r="BO157" s="30"/>
      <c r="BP157" s="30"/>
      <c r="BQ157" s="30"/>
      <c r="BR157" s="30"/>
      <c r="BS157" s="30"/>
      <c r="BT157" s="30"/>
      <c r="BU157" s="30"/>
      <c r="BV157" s="30"/>
      <c r="BW157" s="30"/>
      <c r="BX157" s="30"/>
      <c r="BY157" s="30"/>
      <c r="BZ157" s="30"/>
      <c r="CA157" s="30"/>
      <c r="CB157" s="30"/>
      <c r="CC157" s="30"/>
      <c r="CD157" s="30"/>
      <c r="CE157" s="30"/>
      <c r="CF157" s="30"/>
      <c r="CG157" s="30"/>
      <c r="CH157" s="30"/>
      <c r="CI157" s="30"/>
      <c r="CJ157" s="30"/>
      <c r="CK157" s="30"/>
      <c r="CL157" s="30"/>
      <c r="CM157" s="30"/>
      <c r="CN157" s="30"/>
      <c r="CO157" s="30"/>
      <c r="CP157" s="30"/>
      <c r="CQ157" s="30"/>
      <c r="CR157" s="30"/>
      <c r="CS157" s="30"/>
      <c r="CT157" s="30"/>
      <c r="CU157" s="30"/>
      <c r="CV157" s="30"/>
      <c r="CW157" s="30"/>
      <c r="CX157" s="30"/>
      <c r="CY157" s="30"/>
      <c r="CZ157" s="30"/>
      <c r="DA157" s="30"/>
      <c r="DB157" s="30"/>
      <c r="DC157" s="30"/>
      <c r="DD157" s="30"/>
      <c r="DE157" s="30"/>
      <c r="DF157" s="30"/>
      <c r="DG157" s="30"/>
      <c r="DH157" s="30"/>
      <c r="DI157" s="30"/>
      <c r="DJ157" s="30"/>
      <c r="DK157" s="30"/>
      <c r="DL157" s="30"/>
      <c r="DM157" s="30"/>
      <c r="DN157" s="30"/>
      <c r="DO157" s="30"/>
      <c r="DP157" s="30"/>
      <c r="DQ157" s="30"/>
      <c r="DR157" s="30"/>
      <c r="DS157" s="30"/>
      <c r="DT157" s="30"/>
      <c r="DU157" s="30"/>
      <c r="DV157" s="30"/>
      <c r="DW157" s="30"/>
      <c r="DX157" s="30"/>
      <c r="DY157" s="30"/>
      <c r="DZ157" s="30"/>
      <c r="EA157" s="30"/>
      <c r="EB157" s="30"/>
      <c r="EC157" s="30"/>
      <c r="ED157" s="30"/>
      <c r="EE157" s="30"/>
      <c r="EF157" s="30"/>
      <c r="EG157" s="30"/>
      <c r="EH157" s="30"/>
      <c r="EI157" s="30"/>
      <c r="EJ157" s="30"/>
      <c r="EK157" s="30"/>
      <c r="EL157" s="30"/>
      <c r="EM157" s="30"/>
      <c r="EN157" s="30"/>
      <c r="EO157" s="30"/>
      <c r="EP157" s="30"/>
      <c r="EQ157" s="30"/>
      <c r="ER157" s="30"/>
      <c r="ES157" s="30"/>
      <c r="ET157" s="30"/>
      <c r="EU157" s="30"/>
      <c r="EV157" s="30"/>
      <c r="EW157" s="30"/>
      <c r="EX157" s="30"/>
      <c r="EY157" s="30"/>
      <c r="EZ157" s="30"/>
      <c r="FA157" s="30"/>
      <c r="FB157" s="30"/>
      <c r="FC157" s="30"/>
      <c r="FD157" s="30"/>
      <c r="FE157" s="30"/>
      <c r="FF157" s="30"/>
      <c r="FG157" s="30"/>
      <c r="FH157" s="30"/>
      <c r="FI157" s="30"/>
      <c r="FJ157" s="30"/>
      <c r="FK157" s="30"/>
      <c r="FL157" s="30"/>
      <c r="FM157" s="30"/>
      <c r="FN157" s="30"/>
      <c r="FO157" s="30"/>
      <c r="FP157" s="30"/>
      <c r="FQ157" s="30"/>
      <c r="FR157" s="30"/>
      <c r="FS157" s="30"/>
      <c r="FT157" s="30"/>
      <c r="FU157" s="30"/>
      <c r="FV157" s="30"/>
      <c r="FW157" s="30"/>
      <c r="FX157" s="30"/>
      <c r="FY157" s="30"/>
      <c r="FZ157" s="30"/>
      <c r="GA157" s="30"/>
      <c r="GB157" s="30"/>
      <c r="GC157" s="30"/>
      <c r="GD157" s="30"/>
      <c r="GE157" s="30"/>
    </row>
    <row r="158" spans="1:187" s="30" customFormat="1" ht="47.25" x14ac:dyDescent="0.25">
      <c r="A158" s="38" t="s">
        <v>145</v>
      </c>
      <c r="B158" s="33">
        <f t="shared" si="174"/>
        <v>0</v>
      </c>
      <c r="C158" s="33">
        <f t="shared" si="174"/>
        <v>30000</v>
      </c>
      <c r="D158" s="33">
        <f t="shared" si="174"/>
        <v>30000</v>
      </c>
      <c r="E158" s="33"/>
      <c r="F158" s="33"/>
      <c r="G158" s="33">
        <f t="shared" si="175"/>
        <v>0</v>
      </c>
      <c r="H158" s="33"/>
      <c r="I158" s="33"/>
      <c r="J158" s="33">
        <f t="shared" si="176"/>
        <v>0</v>
      </c>
      <c r="K158" s="33">
        <v>0</v>
      </c>
      <c r="L158" s="33">
        <v>0</v>
      </c>
      <c r="M158" s="33">
        <f t="shared" si="177"/>
        <v>0</v>
      </c>
      <c r="N158" s="33"/>
      <c r="O158" s="33">
        <v>30000</v>
      </c>
      <c r="P158" s="33">
        <f t="shared" si="178"/>
        <v>30000</v>
      </c>
      <c r="Q158" s="33">
        <v>0</v>
      </c>
      <c r="R158" s="33">
        <v>0</v>
      </c>
      <c r="S158" s="33">
        <f t="shared" si="179"/>
        <v>0</v>
      </c>
      <c r="T158" s="33"/>
      <c r="U158" s="33"/>
      <c r="V158" s="33">
        <f t="shared" si="180"/>
        <v>0</v>
      </c>
      <c r="W158" s="33"/>
      <c r="X158" s="33"/>
      <c r="Y158" s="33">
        <f t="shared" si="181"/>
        <v>0</v>
      </c>
      <c r="Z158" s="33"/>
      <c r="AA158" s="33"/>
      <c r="AB158" s="33">
        <f t="shared" si="182"/>
        <v>0</v>
      </c>
    </row>
    <row r="159" spans="1:187" s="30" customFormat="1" ht="52.5" customHeight="1" x14ac:dyDescent="0.25">
      <c r="A159" s="38" t="s">
        <v>146</v>
      </c>
      <c r="B159" s="33">
        <f t="shared" si="174"/>
        <v>52246</v>
      </c>
      <c r="C159" s="33">
        <f t="shared" si="174"/>
        <v>52246</v>
      </c>
      <c r="D159" s="33">
        <f t="shared" si="174"/>
        <v>0</v>
      </c>
      <c r="E159" s="33"/>
      <c r="F159" s="33"/>
      <c r="G159" s="33">
        <f t="shared" si="175"/>
        <v>0</v>
      </c>
      <c r="H159" s="33"/>
      <c r="I159" s="33"/>
      <c r="J159" s="33">
        <f t="shared" si="176"/>
        <v>0</v>
      </c>
      <c r="K159" s="33">
        <v>0</v>
      </c>
      <c r="L159" s="33">
        <v>0</v>
      </c>
      <c r="M159" s="33">
        <f t="shared" si="177"/>
        <v>0</v>
      </c>
      <c r="N159" s="33">
        <v>52246</v>
      </c>
      <c r="O159" s="33">
        <v>52246</v>
      </c>
      <c r="P159" s="33">
        <f t="shared" si="178"/>
        <v>0</v>
      </c>
      <c r="Q159" s="33">
        <v>0</v>
      </c>
      <c r="R159" s="33">
        <v>0</v>
      </c>
      <c r="S159" s="33">
        <f t="shared" si="179"/>
        <v>0</v>
      </c>
      <c r="T159" s="33"/>
      <c r="U159" s="33"/>
      <c r="V159" s="33">
        <f t="shared" si="180"/>
        <v>0</v>
      </c>
      <c r="W159" s="33"/>
      <c r="X159" s="33"/>
      <c r="Y159" s="33">
        <f t="shared" si="181"/>
        <v>0</v>
      </c>
      <c r="Z159" s="33"/>
      <c r="AA159" s="33"/>
      <c r="AB159" s="33">
        <f t="shared" si="182"/>
        <v>0</v>
      </c>
    </row>
    <row r="160" spans="1:187" s="30" customFormat="1" ht="78.75" x14ac:dyDescent="0.25">
      <c r="A160" s="38" t="s">
        <v>147</v>
      </c>
      <c r="B160" s="33">
        <f t="shared" si="174"/>
        <v>9000</v>
      </c>
      <c r="C160" s="33">
        <f t="shared" si="174"/>
        <v>9000</v>
      </c>
      <c r="D160" s="33">
        <f t="shared" si="174"/>
        <v>0</v>
      </c>
      <c r="E160" s="33"/>
      <c r="F160" s="33"/>
      <c r="G160" s="33">
        <f t="shared" si="175"/>
        <v>0</v>
      </c>
      <c r="H160" s="33"/>
      <c r="I160" s="33"/>
      <c r="J160" s="33">
        <f t="shared" si="176"/>
        <v>0</v>
      </c>
      <c r="K160" s="33">
        <v>0</v>
      </c>
      <c r="L160" s="33">
        <v>0</v>
      </c>
      <c r="M160" s="33">
        <f t="shared" si="177"/>
        <v>0</v>
      </c>
      <c r="N160" s="33">
        <v>9000</v>
      </c>
      <c r="O160" s="33">
        <v>9000</v>
      </c>
      <c r="P160" s="33">
        <f t="shared" si="178"/>
        <v>0</v>
      </c>
      <c r="Q160" s="33">
        <v>0</v>
      </c>
      <c r="R160" s="33">
        <v>0</v>
      </c>
      <c r="S160" s="33">
        <f t="shared" si="179"/>
        <v>0</v>
      </c>
      <c r="T160" s="33"/>
      <c r="U160" s="33"/>
      <c r="V160" s="33">
        <f t="shared" si="180"/>
        <v>0</v>
      </c>
      <c r="W160" s="33"/>
      <c r="X160" s="33"/>
      <c r="Y160" s="33">
        <f t="shared" si="181"/>
        <v>0</v>
      </c>
      <c r="Z160" s="33"/>
      <c r="AA160" s="33"/>
      <c r="AB160" s="33">
        <f t="shared" si="182"/>
        <v>0</v>
      </c>
    </row>
    <row r="161" spans="1:187" s="30" customFormat="1" ht="94.5" x14ac:dyDescent="0.25">
      <c r="A161" s="38" t="s">
        <v>148</v>
      </c>
      <c r="B161" s="33">
        <f t="shared" si="174"/>
        <v>11225</v>
      </c>
      <c r="C161" s="33">
        <f t="shared" si="174"/>
        <v>11225</v>
      </c>
      <c r="D161" s="33">
        <f t="shared" si="174"/>
        <v>0</v>
      </c>
      <c r="E161" s="33"/>
      <c r="F161" s="33"/>
      <c r="G161" s="33">
        <f t="shared" si="175"/>
        <v>0</v>
      </c>
      <c r="H161" s="33"/>
      <c r="I161" s="33"/>
      <c r="J161" s="33">
        <f t="shared" si="176"/>
        <v>0</v>
      </c>
      <c r="K161" s="33">
        <v>0</v>
      </c>
      <c r="L161" s="33">
        <v>0</v>
      </c>
      <c r="M161" s="33">
        <f t="shared" si="177"/>
        <v>0</v>
      </c>
      <c r="N161" s="33">
        <v>11225</v>
      </c>
      <c r="O161" s="33">
        <v>11225</v>
      </c>
      <c r="P161" s="33">
        <f t="shared" si="178"/>
        <v>0</v>
      </c>
      <c r="Q161" s="33">
        <v>0</v>
      </c>
      <c r="R161" s="33">
        <v>0</v>
      </c>
      <c r="S161" s="33">
        <f t="shared" si="179"/>
        <v>0</v>
      </c>
      <c r="T161" s="33"/>
      <c r="U161" s="33"/>
      <c r="V161" s="33">
        <f t="shared" si="180"/>
        <v>0</v>
      </c>
      <c r="W161" s="33"/>
      <c r="X161" s="33"/>
      <c r="Y161" s="33">
        <f t="shared" si="181"/>
        <v>0</v>
      </c>
      <c r="Z161" s="33"/>
      <c r="AA161" s="33"/>
      <c r="AB161" s="33">
        <f t="shared" si="182"/>
        <v>0</v>
      </c>
    </row>
    <row r="162" spans="1:187" s="30" customFormat="1" ht="31.5" x14ac:dyDescent="0.25">
      <c r="A162" s="28" t="s">
        <v>90</v>
      </c>
      <c r="B162" s="29">
        <f t="shared" si="174"/>
        <v>83674</v>
      </c>
      <c r="C162" s="29">
        <f t="shared" si="174"/>
        <v>84373</v>
      </c>
      <c r="D162" s="29">
        <f t="shared" si="174"/>
        <v>699</v>
      </c>
      <c r="E162" s="29">
        <f t="shared" ref="E162:AA162" si="183">SUM(E163:E175)</f>
        <v>0</v>
      </c>
      <c r="F162" s="29">
        <f t="shared" si="183"/>
        <v>0</v>
      </c>
      <c r="G162" s="29">
        <f t="shared" si="175"/>
        <v>0</v>
      </c>
      <c r="H162" s="29">
        <f t="shared" ref="H162" si="184">SUM(H163:H175)</f>
        <v>0</v>
      </c>
      <c r="I162" s="29">
        <f t="shared" si="183"/>
        <v>0</v>
      </c>
      <c r="J162" s="29">
        <f t="shared" si="176"/>
        <v>0</v>
      </c>
      <c r="K162" s="29">
        <f t="shared" ref="K162" si="185">SUM(K163:K175)</f>
        <v>0</v>
      </c>
      <c r="L162" s="29">
        <f t="shared" si="183"/>
        <v>0</v>
      </c>
      <c r="M162" s="29">
        <f t="shared" si="177"/>
        <v>0</v>
      </c>
      <c r="N162" s="29">
        <f t="shared" ref="N162" si="186">SUM(N163:N175)</f>
        <v>27932</v>
      </c>
      <c r="O162" s="29">
        <f t="shared" si="183"/>
        <v>27932</v>
      </c>
      <c r="P162" s="29">
        <f t="shared" si="178"/>
        <v>0</v>
      </c>
      <c r="Q162" s="29">
        <f t="shared" ref="Q162" si="187">SUM(Q163:Q175)</f>
        <v>55742</v>
      </c>
      <c r="R162" s="29">
        <f t="shared" si="183"/>
        <v>56441</v>
      </c>
      <c r="S162" s="29">
        <f t="shared" si="179"/>
        <v>699</v>
      </c>
      <c r="T162" s="29">
        <f t="shared" ref="T162" si="188">SUM(T163:T175)</f>
        <v>0</v>
      </c>
      <c r="U162" s="29">
        <f t="shared" si="183"/>
        <v>0</v>
      </c>
      <c r="V162" s="29">
        <f t="shared" si="180"/>
        <v>0</v>
      </c>
      <c r="W162" s="29">
        <f t="shared" si="183"/>
        <v>0</v>
      </c>
      <c r="X162" s="29">
        <f t="shared" si="183"/>
        <v>0</v>
      </c>
      <c r="Y162" s="29">
        <f t="shared" si="181"/>
        <v>0</v>
      </c>
      <c r="Z162" s="29">
        <f t="shared" ref="Z162" si="189">SUM(Z163:Z175)</f>
        <v>0</v>
      </c>
      <c r="AA162" s="29">
        <f t="shared" si="183"/>
        <v>0</v>
      </c>
      <c r="AB162" s="29">
        <f t="shared" si="182"/>
        <v>0</v>
      </c>
    </row>
    <row r="163" spans="1:187" s="30" customFormat="1" ht="94.5" x14ac:dyDescent="0.25">
      <c r="A163" s="38" t="s">
        <v>149</v>
      </c>
      <c r="B163" s="33">
        <f t="shared" si="174"/>
        <v>4684</v>
      </c>
      <c r="C163" s="33">
        <f t="shared" si="174"/>
        <v>4684</v>
      </c>
      <c r="D163" s="33">
        <f t="shared" si="174"/>
        <v>0</v>
      </c>
      <c r="E163" s="33"/>
      <c r="F163" s="33"/>
      <c r="G163" s="33">
        <f t="shared" si="175"/>
        <v>0</v>
      </c>
      <c r="H163" s="33"/>
      <c r="I163" s="33"/>
      <c r="J163" s="33">
        <f t="shared" si="176"/>
        <v>0</v>
      </c>
      <c r="K163" s="33"/>
      <c r="L163" s="33"/>
      <c r="M163" s="33">
        <f t="shared" si="177"/>
        <v>0</v>
      </c>
      <c r="N163" s="33">
        <v>4684</v>
      </c>
      <c r="O163" s="33">
        <v>4684</v>
      </c>
      <c r="P163" s="33">
        <f t="shared" si="178"/>
        <v>0</v>
      </c>
      <c r="Q163" s="33">
        <v>0</v>
      </c>
      <c r="R163" s="33">
        <v>0</v>
      </c>
      <c r="S163" s="33">
        <f t="shared" si="179"/>
        <v>0</v>
      </c>
      <c r="T163" s="33"/>
      <c r="U163" s="33"/>
      <c r="V163" s="33">
        <f t="shared" si="180"/>
        <v>0</v>
      </c>
      <c r="W163" s="33"/>
      <c r="X163" s="33"/>
      <c r="Y163" s="33">
        <f t="shared" si="181"/>
        <v>0</v>
      </c>
      <c r="Z163" s="33"/>
      <c r="AA163" s="33"/>
      <c r="AB163" s="33">
        <f t="shared" si="182"/>
        <v>0</v>
      </c>
    </row>
    <row r="164" spans="1:187" s="30" customFormat="1" ht="94.5" x14ac:dyDescent="0.25">
      <c r="A164" s="38" t="s">
        <v>150</v>
      </c>
      <c r="B164" s="33">
        <f t="shared" si="174"/>
        <v>18000</v>
      </c>
      <c r="C164" s="33">
        <f t="shared" si="174"/>
        <v>18000</v>
      </c>
      <c r="D164" s="33">
        <f t="shared" si="174"/>
        <v>0</v>
      </c>
      <c r="E164" s="33"/>
      <c r="F164" s="33"/>
      <c r="G164" s="33">
        <f t="shared" si="175"/>
        <v>0</v>
      </c>
      <c r="H164" s="33"/>
      <c r="I164" s="33"/>
      <c r="J164" s="33">
        <f t="shared" si="176"/>
        <v>0</v>
      </c>
      <c r="K164" s="33"/>
      <c r="L164" s="33"/>
      <c r="M164" s="33">
        <f t="shared" si="177"/>
        <v>0</v>
      </c>
      <c r="N164" s="33">
        <v>18000</v>
      </c>
      <c r="O164" s="33">
        <v>18000</v>
      </c>
      <c r="P164" s="33">
        <f t="shared" si="178"/>
        <v>0</v>
      </c>
      <c r="Q164" s="33">
        <v>0</v>
      </c>
      <c r="R164" s="33">
        <v>0</v>
      </c>
      <c r="S164" s="33">
        <f t="shared" si="179"/>
        <v>0</v>
      </c>
      <c r="T164" s="33"/>
      <c r="U164" s="33"/>
      <c r="V164" s="33">
        <f t="shared" si="180"/>
        <v>0</v>
      </c>
      <c r="W164" s="33"/>
      <c r="X164" s="33"/>
      <c r="Y164" s="33">
        <f t="shared" si="181"/>
        <v>0</v>
      </c>
      <c r="Z164" s="33"/>
      <c r="AA164" s="33"/>
      <c r="AB164" s="33">
        <f t="shared" si="182"/>
        <v>0</v>
      </c>
    </row>
    <row r="165" spans="1:187" s="30" customFormat="1" ht="47.25" x14ac:dyDescent="0.25">
      <c r="A165" s="38" t="s">
        <v>151</v>
      </c>
      <c r="B165" s="33">
        <f t="shared" si="174"/>
        <v>1500</v>
      </c>
      <c r="C165" s="33">
        <f t="shared" si="174"/>
        <v>1500</v>
      </c>
      <c r="D165" s="33">
        <f t="shared" si="174"/>
        <v>0</v>
      </c>
      <c r="E165" s="33"/>
      <c r="F165" s="33"/>
      <c r="G165" s="33">
        <f t="shared" si="175"/>
        <v>0</v>
      </c>
      <c r="H165" s="33"/>
      <c r="I165" s="33"/>
      <c r="J165" s="33">
        <f t="shared" si="176"/>
        <v>0</v>
      </c>
      <c r="K165" s="33"/>
      <c r="L165" s="33"/>
      <c r="M165" s="33">
        <f t="shared" si="177"/>
        <v>0</v>
      </c>
      <c r="N165" s="33">
        <v>1500</v>
      </c>
      <c r="O165" s="33">
        <v>1500</v>
      </c>
      <c r="P165" s="33">
        <f t="shared" si="178"/>
        <v>0</v>
      </c>
      <c r="Q165" s="33"/>
      <c r="R165" s="33"/>
      <c r="S165" s="33">
        <f t="shared" si="179"/>
        <v>0</v>
      </c>
      <c r="T165" s="33"/>
      <c r="U165" s="33"/>
      <c r="V165" s="33">
        <f t="shared" si="180"/>
        <v>0</v>
      </c>
      <c r="W165" s="33"/>
      <c r="X165" s="33"/>
      <c r="Y165" s="33">
        <f t="shared" si="181"/>
        <v>0</v>
      </c>
      <c r="Z165" s="33"/>
      <c r="AA165" s="33"/>
      <c r="AB165" s="33">
        <f t="shared" si="182"/>
        <v>0</v>
      </c>
    </row>
    <row r="166" spans="1:187" s="27" customFormat="1" ht="63" x14ac:dyDescent="0.25">
      <c r="A166" s="38" t="s">
        <v>152</v>
      </c>
      <c r="B166" s="40">
        <f t="shared" si="174"/>
        <v>3748</v>
      </c>
      <c r="C166" s="40">
        <f t="shared" si="174"/>
        <v>3748</v>
      </c>
      <c r="D166" s="40">
        <f t="shared" si="174"/>
        <v>0</v>
      </c>
      <c r="E166" s="40"/>
      <c r="F166" s="40"/>
      <c r="G166" s="40">
        <f t="shared" si="175"/>
        <v>0</v>
      </c>
      <c r="H166" s="40"/>
      <c r="I166" s="40"/>
      <c r="J166" s="40">
        <f t="shared" si="176"/>
        <v>0</v>
      </c>
      <c r="K166" s="40"/>
      <c r="L166" s="40"/>
      <c r="M166" s="40">
        <f t="shared" si="177"/>
        <v>0</v>
      </c>
      <c r="N166" s="40">
        <v>3748</v>
      </c>
      <c r="O166" s="40">
        <v>3748</v>
      </c>
      <c r="P166" s="40">
        <f t="shared" si="178"/>
        <v>0</v>
      </c>
      <c r="Q166" s="40">
        <v>0</v>
      </c>
      <c r="R166" s="40">
        <v>0</v>
      </c>
      <c r="S166" s="40">
        <f t="shared" si="179"/>
        <v>0</v>
      </c>
      <c r="T166" s="40"/>
      <c r="U166" s="40"/>
      <c r="V166" s="40">
        <f t="shared" si="180"/>
        <v>0</v>
      </c>
      <c r="W166" s="40"/>
      <c r="X166" s="40"/>
      <c r="Y166" s="40">
        <f t="shared" si="181"/>
        <v>0</v>
      </c>
      <c r="Z166" s="40"/>
      <c r="AA166" s="40"/>
      <c r="AB166" s="40">
        <f t="shared" si="182"/>
        <v>0</v>
      </c>
      <c r="AC166" s="30"/>
      <c r="AD166" s="30"/>
      <c r="AE166" s="30"/>
      <c r="AF166" s="30"/>
      <c r="AG166" s="30"/>
      <c r="AH166" s="30"/>
      <c r="AI166" s="30"/>
      <c r="AJ166" s="30"/>
      <c r="AK166" s="30"/>
      <c r="AL166" s="30"/>
      <c r="AM166" s="30"/>
      <c r="AN166" s="30"/>
      <c r="AO166" s="30"/>
      <c r="AP166" s="30"/>
      <c r="AQ166" s="30"/>
      <c r="AR166" s="30"/>
      <c r="AS166" s="30"/>
      <c r="AT166" s="30"/>
      <c r="AU166" s="30"/>
      <c r="AV166" s="30"/>
      <c r="AW166" s="30"/>
      <c r="AX166" s="30"/>
      <c r="AY166" s="30"/>
      <c r="AZ166" s="30"/>
      <c r="BA166" s="30"/>
      <c r="BB166" s="30"/>
      <c r="BC166" s="30"/>
      <c r="BD166" s="30"/>
      <c r="BE166" s="30"/>
      <c r="BF166" s="30"/>
      <c r="BG166" s="30"/>
      <c r="BH166" s="30"/>
      <c r="BI166" s="30"/>
      <c r="BJ166" s="30"/>
      <c r="BK166" s="30"/>
      <c r="BL166" s="30"/>
      <c r="BM166" s="30"/>
      <c r="BN166" s="30"/>
      <c r="BO166" s="30"/>
      <c r="BP166" s="30"/>
      <c r="BQ166" s="30"/>
      <c r="BR166" s="30"/>
      <c r="BS166" s="30"/>
      <c r="BT166" s="30"/>
      <c r="BU166" s="30"/>
      <c r="BV166" s="30"/>
      <c r="BW166" s="30"/>
      <c r="BX166" s="30"/>
      <c r="BY166" s="30"/>
      <c r="BZ166" s="30"/>
      <c r="CA166" s="30"/>
      <c r="CB166" s="30"/>
      <c r="CC166" s="30"/>
      <c r="CD166" s="30"/>
      <c r="CE166" s="30"/>
      <c r="CF166" s="30"/>
      <c r="CG166" s="30"/>
      <c r="CH166" s="30"/>
      <c r="CI166" s="30"/>
      <c r="CJ166" s="30"/>
      <c r="CK166" s="30"/>
      <c r="CL166" s="30"/>
      <c r="CM166" s="30"/>
      <c r="CN166" s="30"/>
      <c r="CO166" s="30"/>
      <c r="CP166" s="30"/>
      <c r="CQ166" s="30"/>
      <c r="CR166" s="30"/>
      <c r="CS166" s="30"/>
      <c r="CT166" s="30"/>
      <c r="CU166" s="30"/>
      <c r="CV166" s="30"/>
      <c r="CW166" s="30"/>
      <c r="CX166" s="30"/>
      <c r="CY166" s="30"/>
      <c r="CZ166" s="30"/>
      <c r="DA166" s="30"/>
      <c r="DB166" s="30"/>
      <c r="DC166" s="30"/>
      <c r="DD166" s="30"/>
      <c r="DE166" s="30"/>
      <c r="DF166" s="30"/>
      <c r="DG166" s="30"/>
      <c r="DH166" s="30"/>
      <c r="DI166" s="30"/>
      <c r="DJ166" s="30"/>
      <c r="DK166" s="30"/>
      <c r="DL166" s="30"/>
      <c r="DM166" s="30"/>
      <c r="DN166" s="30"/>
      <c r="DO166" s="30"/>
      <c r="DP166" s="30"/>
      <c r="DQ166" s="30"/>
      <c r="DR166" s="30"/>
      <c r="DS166" s="30"/>
      <c r="DT166" s="30"/>
      <c r="DU166" s="30"/>
      <c r="DV166" s="30"/>
      <c r="DW166" s="30"/>
      <c r="DX166" s="30"/>
      <c r="DY166" s="30"/>
      <c r="DZ166" s="30"/>
      <c r="EA166" s="30"/>
      <c r="EB166" s="30"/>
      <c r="EC166" s="30"/>
      <c r="ED166" s="30"/>
      <c r="EE166" s="30"/>
      <c r="EF166" s="30"/>
      <c r="EG166" s="30"/>
      <c r="EH166" s="30"/>
      <c r="EI166" s="30"/>
      <c r="EJ166" s="30"/>
      <c r="EK166" s="30"/>
      <c r="EL166" s="30"/>
      <c r="EM166" s="30"/>
      <c r="EN166" s="30"/>
      <c r="EO166" s="30"/>
      <c r="EP166" s="30"/>
      <c r="EQ166" s="30"/>
      <c r="ER166" s="30"/>
      <c r="ES166" s="30"/>
      <c r="ET166" s="30"/>
      <c r="EU166" s="30"/>
      <c r="EV166" s="30"/>
      <c r="EW166" s="30"/>
      <c r="EX166" s="30"/>
      <c r="EY166" s="30"/>
      <c r="EZ166" s="30"/>
      <c r="FA166" s="30"/>
      <c r="FB166" s="30"/>
      <c r="FC166" s="30"/>
      <c r="FD166" s="30"/>
      <c r="FE166" s="30"/>
      <c r="FF166" s="30"/>
      <c r="FG166" s="30"/>
      <c r="FH166" s="30"/>
      <c r="FI166" s="30"/>
      <c r="FJ166" s="30"/>
      <c r="FK166" s="30"/>
      <c r="FL166" s="30"/>
      <c r="FM166" s="30"/>
      <c r="FN166" s="30"/>
      <c r="FO166" s="30"/>
      <c r="FP166" s="30"/>
      <c r="FQ166" s="30"/>
      <c r="FR166" s="30"/>
      <c r="FS166" s="30"/>
      <c r="FT166" s="30"/>
      <c r="FU166" s="30"/>
      <c r="FV166" s="30"/>
      <c r="FW166" s="30"/>
      <c r="FX166" s="30"/>
      <c r="FY166" s="30"/>
      <c r="FZ166" s="30"/>
      <c r="GA166" s="30"/>
      <c r="GB166" s="30"/>
      <c r="GC166" s="30"/>
      <c r="GD166" s="30"/>
      <c r="GE166" s="30"/>
    </row>
    <row r="167" spans="1:187" s="27" customFormat="1" ht="31.5" x14ac:dyDescent="0.25">
      <c r="A167" s="38" t="s">
        <v>153</v>
      </c>
      <c r="B167" s="40">
        <f t="shared" si="174"/>
        <v>3500</v>
      </c>
      <c r="C167" s="40">
        <f t="shared" si="174"/>
        <v>3500</v>
      </c>
      <c r="D167" s="40">
        <f t="shared" si="174"/>
        <v>0</v>
      </c>
      <c r="E167" s="40"/>
      <c r="F167" s="40"/>
      <c r="G167" s="40">
        <f t="shared" si="175"/>
        <v>0</v>
      </c>
      <c r="H167" s="40"/>
      <c r="I167" s="40"/>
      <c r="J167" s="40">
        <f t="shared" si="176"/>
        <v>0</v>
      </c>
      <c r="K167" s="40">
        <v>0</v>
      </c>
      <c r="L167" s="40">
        <v>0</v>
      </c>
      <c r="M167" s="40">
        <f t="shared" si="177"/>
        <v>0</v>
      </c>
      <c r="N167" s="40"/>
      <c r="O167" s="40"/>
      <c r="P167" s="40">
        <f t="shared" si="178"/>
        <v>0</v>
      </c>
      <c r="Q167" s="40">
        <v>3500</v>
      </c>
      <c r="R167" s="40">
        <v>3500</v>
      </c>
      <c r="S167" s="40">
        <f t="shared" si="179"/>
        <v>0</v>
      </c>
      <c r="T167" s="40"/>
      <c r="U167" s="40"/>
      <c r="V167" s="40">
        <f t="shared" si="180"/>
        <v>0</v>
      </c>
      <c r="W167" s="40"/>
      <c r="X167" s="40"/>
      <c r="Y167" s="40">
        <f t="shared" si="181"/>
        <v>0</v>
      </c>
      <c r="Z167" s="40"/>
      <c r="AA167" s="40"/>
      <c r="AB167" s="40">
        <f t="shared" si="182"/>
        <v>0</v>
      </c>
      <c r="AC167" s="30"/>
      <c r="AD167" s="30"/>
      <c r="AE167" s="30"/>
      <c r="AF167" s="30"/>
      <c r="AG167" s="30"/>
      <c r="AH167" s="30"/>
      <c r="AI167" s="30"/>
      <c r="AJ167" s="30"/>
      <c r="AK167" s="30"/>
      <c r="AL167" s="30"/>
      <c r="AM167" s="30"/>
      <c r="AN167" s="30"/>
      <c r="AO167" s="30"/>
      <c r="AP167" s="30"/>
      <c r="AQ167" s="30"/>
      <c r="AR167" s="30"/>
      <c r="AS167" s="30"/>
      <c r="AT167" s="30"/>
      <c r="AU167" s="30"/>
      <c r="AV167" s="30"/>
      <c r="AW167" s="30"/>
      <c r="AX167" s="30"/>
      <c r="AY167" s="30"/>
      <c r="AZ167" s="30"/>
      <c r="BA167" s="30"/>
      <c r="BB167" s="30"/>
      <c r="BC167" s="30"/>
      <c r="BD167" s="30"/>
      <c r="BE167" s="30"/>
      <c r="BF167" s="30"/>
      <c r="BG167" s="30"/>
      <c r="BH167" s="30"/>
      <c r="BI167" s="30"/>
      <c r="BJ167" s="30"/>
      <c r="BK167" s="30"/>
      <c r="BL167" s="30"/>
      <c r="BM167" s="30"/>
      <c r="BN167" s="30"/>
      <c r="BO167" s="30"/>
      <c r="BP167" s="30"/>
      <c r="BQ167" s="30"/>
      <c r="BR167" s="30"/>
      <c r="BS167" s="30"/>
      <c r="BT167" s="30"/>
      <c r="BU167" s="30"/>
      <c r="BV167" s="30"/>
      <c r="BW167" s="30"/>
      <c r="BX167" s="30"/>
      <c r="BY167" s="30"/>
      <c r="BZ167" s="30"/>
      <c r="CA167" s="30"/>
      <c r="CB167" s="30"/>
      <c r="CC167" s="30"/>
      <c r="CD167" s="30"/>
      <c r="CE167" s="30"/>
      <c r="CF167" s="30"/>
      <c r="CG167" s="30"/>
      <c r="CH167" s="30"/>
      <c r="CI167" s="30"/>
      <c r="CJ167" s="30"/>
      <c r="CK167" s="30"/>
      <c r="CL167" s="30"/>
      <c r="CM167" s="30"/>
      <c r="CN167" s="30"/>
      <c r="CO167" s="30"/>
      <c r="CP167" s="30"/>
      <c r="CQ167" s="30"/>
      <c r="CR167" s="30"/>
      <c r="CS167" s="30"/>
      <c r="CT167" s="30"/>
      <c r="CU167" s="30"/>
      <c r="CV167" s="30"/>
      <c r="CW167" s="30"/>
      <c r="CX167" s="30"/>
      <c r="CY167" s="30"/>
      <c r="CZ167" s="30"/>
      <c r="DA167" s="30"/>
      <c r="DB167" s="30"/>
      <c r="DC167" s="30"/>
      <c r="DD167" s="30"/>
      <c r="DE167" s="30"/>
      <c r="DF167" s="30"/>
      <c r="DG167" s="30"/>
      <c r="DH167" s="30"/>
      <c r="DI167" s="30"/>
      <c r="DJ167" s="30"/>
      <c r="DK167" s="30"/>
      <c r="DL167" s="30"/>
      <c r="DM167" s="30"/>
      <c r="DN167" s="30"/>
      <c r="DO167" s="30"/>
      <c r="DP167" s="30"/>
      <c r="DQ167" s="30"/>
      <c r="DR167" s="30"/>
      <c r="DS167" s="30"/>
      <c r="DT167" s="30"/>
      <c r="DU167" s="30"/>
      <c r="DV167" s="30"/>
      <c r="DW167" s="30"/>
      <c r="DX167" s="30"/>
      <c r="DY167" s="30"/>
      <c r="DZ167" s="30"/>
      <c r="EA167" s="30"/>
      <c r="EB167" s="30"/>
      <c r="EC167" s="30"/>
      <c r="ED167" s="30"/>
      <c r="EE167" s="30"/>
      <c r="EF167" s="30"/>
      <c r="EG167" s="30"/>
      <c r="EH167" s="30"/>
      <c r="EI167" s="30"/>
      <c r="EJ167" s="30"/>
      <c r="EK167" s="30"/>
      <c r="EL167" s="30"/>
      <c r="EM167" s="30"/>
      <c r="EN167" s="30"/>
      <c r="EO167" s="30"/>
      <c r="EP167" s="30"/>
      <c r="EQ167" s="30"/>
      <c r="ER167" s="30"/>
      <c r="ES167" s="30"/>
      <c r="ET167" s="30"/>
      <c r="EU167" s="30"/>
      <c r="EV167" s="30"/>
      <c r="EW167" s="30"/>
      <c r="EX167" s="30"/>
      <c r="EY167" s="30"/>
      <c r="EZ167" s="30"/>
      <c r="FA167" s="30"/>
      <c r="FB167" s="30"/>
      <c r="FC167" s="30"/>
      <c r="FD167" s="30"/>
      <c r="FE167" s="30"/>
      <c r="FF167" s="30"/>
      <c r="FG167" s="30"/>
      <c r="FH167" s="30"/>
      <c r="FI167" s="30"/>
      <c r="FJ167" s="30"/>
      <c r="FK167" s="30"/>
      <c r="FL167" s="30"/>
      <c r="FM167" s="30"/>
      <c r="FN167" s="30"/>
      <c r="FO167" s="30"/>
      <c r="FP167" s="30"/>
      <c r="FQ167" s="30"/>
      <c r="FR167" s="30"/>
      <c r="FS167" s="30"/>
      <c r="FT167" s="30"/>
      <c r="FU167" s="30"/>
      <c r="FV167" s="30"/>
      <c r="FW167" s="30"/>
      <c r="FX167" s="30"/>
      <c r="FY167" s="30"/>
      <c r="FZ167" s="30"/>
      <c r="GA167" s="30"/>
      <c r="GB167" s="30"/>
      <c r="GC167" s="30"/>
      <c r="GD167" s="30"/>
      <c r="GE167" s="30"/>
    </row>
    <row r="168" spans="1:187" s="27" customFormat="1" ht="31.5" x14ac:dyDescent="0.25">
      <c r="A168" s="38" t="s">
        <v>154</v>
      </c>
      <c r="B168" s="40">
        <f t="shared" si="174"/>
        <v>3360</v>
      </c>
      <c r="C168" s="40">
        <f t="shared" si="174"/>
        <v>3360</v>
      </c>
      <c r="D168" s="40">
        <f t="shared" si="174"/>
        <v>0</v>
      </c>
      <c r="E168" s="40"/>
      <c r="F168" s="40"/>
      <c r="G168" s="40">
        <f t="shared" si="175"/>
        <v>0</v>
      </c>
      <c r="H168" s="40"/>
      <c r="I168" s="40"/>
      <c r="J168" s="40">
        <f t="shared" si="176"/>
        <v>0</v>
      </c>
      <c r="K168" s="40">
        <v>0</v>
      </c>
      <c r="L168" s="40">
        <v>0</v>
      </c>
      <c r="M168" s="40">
        <f t="shared" si="177"/>
        <v>0</v>
      </c>
      <c r="N168" s="40"/>
      <c r="O168" s="40"/>
      <c r="P168" s="40">
        <f t="shared" si="178"/>
        <v>0</v>
      </c>
      <c r="Q168" s="40">
        <v>3360</v>
      </c>
      <c r="R168" s="40">
        <v>3360</v>
      </c>
      <c r="S168" s="40">
        <f t="shared" si="179"/>
        <v>0</v>
      </c>
      <c r="T168" s="40"/>
      <c r="U168" s="40"/>
      <c r="V168" s="40">
        <f t="shared" si="180"/>
        <v>0</v>
      </c>
      <c r="W168" s="40"/>
      <c r="X168" s="40"/>
      <c r="Y168" s="40">
        <f t="shared" si="181"/>
        <v>0</v>
      </c>
      <c r="Z168" s="40"/>
      <c r="AA168" s="40"/>
      <c r="AB168" s="40">
        <f t="shared" si="182"/>
        <v>0</v>
      </c>
      <c r="AC168" s="30"/>
      <c r="AD168" s="30"/>
      <c r="AE168" s="30"/>
      <c r="AF168" s="30"/>
      <c r="AG168" s="30"/>
      <c r="AH168" s="30"/>
      <c r="AI168" s="30"/>
      <c r="AJ168" s="30"/>
      <c r="AK168" s="30"/>
      <c r="AL168" s="30"/>
      <c r="AM168" s="30"/>
      <c r="AN168" s="30"/>
      <c r="AO168" s="30"/>
      <c r="AP168" s="30"/>
      <c r="AQ168" s="30"/>
      <c r="AR168" s="30"/>
      <c r="AS168" s="30"/>
      <c r="AT168" s="30"/>
      <c r="AU168" s="30"/>
      <c r="AV168" s="30"/>
      <c r="AW168" s="30"/>
      <c r="AX168" s="30"/>
      <c r="AY168" s="30"/>
      <c r="AZ168" s="30"/>
      <c r="BA168" s="30"/>
      <c r="BB168" s="30"/>
      <c r="BC168" s="30"/>
      <c r="BD168" s="30"/>
      <c r="BE168" s="30"/>
      <c r="BF168" s="30"/>
      <c r="BG168" s="30"/>
      <c r="BH168" s="30"/>
      <c r="BI168" s="30"/>
      <c r="BJ168" s="30"/>
      <c r="BK168" s="30"/>
      <c r="BL168" s="30"/>
      <c r="BM168" s="30"/>
      <c r="BN168" s="30"/>
      <c r="BO168" s="30"/>
      <c r="BP168" s="30"/>
      <c r="BQ168" s="30"/>
      <c r="BR168" s="30"/>
      <c r="BS168" s="30"/>
      <c r="BT168" s="30"/>
      <c r="BU168" s="30"/>
      <c r="BV168" s="30"/>
      <c r="BW168" s="30"/>
      <c r="BX168" s="30"/>
      <c r="BY168" s="30"/>
      <c r="BZ168" s="30"/>
      <c r="CA168" s="30"/>
      <c r="CB168" s="30"/>
      <c r="CC168" s="30"/>
      <c r="CD168" s="30"/>
      <c r="CE168" s="30"/>
      <c r="CF168" s="30"/>
      <c r="CG168" s="30"/>
      <c r="CH168" s="30"/>
      <c r="CI168" s="30"/>
      <c r="CJ168" s="30"/>
      <c r="CK168" s="30"/>
      <c r="CL168" s="30"/>
      <c r="CM168" s="30"/>
      <c r="CN168" s="30"/>
      <c r="CO168" s="30"/>
      <c r="CP168" s="30"/>
      <c r="CQ168" s="30"/>
      <c r="CR168" s="30"/>
      <c r="CS168" s="30"/>
      <c r="CT168" s="30"/>
      <c r="CU168" s="30"/>
      <c r="CV168" s="30"/>
      <c r="CW168" s="30"/>
      <c r="CX168" s="30"/>
      <c r="CY168" s="30"/>
      <c r="CZ168" s="30"/>
      <c r="DA168" s="30"/>
      <c r="DB168" s="30"/>
      <c r="DC168" s="30"/>
      <c r="DD168" s="30"/>
      <c r="DE168" s="30"/>
      <c r="DF168" s="30"/>
      <c r="DG168" s="30"/>
      <c r="DH168" s="30"/>
      <c r="DI168" s="30"/>
      <c r="DJ168" s="30"/>
      <c r="DK168" s="30"/>
      <c r="DL168" s="30"/>
      <c r="DM168" s="30"/>
      <c r="DN168" s="30"/>
      <c r="DO168" s="30"/>
      <c r="DP168" s="30"/>
      <c r="DQ168" s="30"/>
      <c r="DR168" s="30"/>
      <c r="DS168" s="30"/>
      <c r="DT168" s="30"/>
      <c r="DU168" s="30"/>
      <c r="DV168" s="30"/>
      <c r="DW168" s="30"/>
      <c r="DX168" s="30"/>
      <c r="DY168" s="30"/>
      <c r="DZ168" s="30"/>
      <c r="EA168" s="30"/>
      <c r="EB168" s="30"/>
      <c r="EC168" s="30"/>
      <c r="ED168" s="30"/>
      <c r="EE168" s="30"/>
      <c r="EF168" s="30"/>
      <c r="EG168" s="30"/>
      <c r="EH168" s="30"/>
      <c r="EI168" s="30"/>
      <c r="EJ168" s="30"/>
      <c r="EK168" s="30"/>
      <c r="EL168" s="30"/>
      <c r="EM168" s="30"/>
      <c r="EN168" s="30"/>
      <c r="EO168" s="30"/>
      <c r="EP168" s="30"/>
      <c r="EQ168" s="30"/>
      <c r="ER168" s="30"/>
      <c r="ES168" s="30"/>
      <c r="ET168" s="30"/>
      <c r="EU168" s="30"/>
      <c r="EV168" s="30"/>
      <c r="EW168" s="30"/>
      <c r="EX168" s="30"/>
      <c r="EY168" s="30"/>
      <c r="EZ168" s="30"/>
      <c r="FA168" s="30"/>
      <c r="FB168" s="30"/>
      <c r="FC168" s="30"/>
      <c r="FD168" s="30"/>
      <c r="FE168" s="30"/>
      <c r="FF168" s="30"/>
      <c r="FG168" s="30"/>
      <c r="FH168" s="30"/>
      <c r="FI168" s="30"/>
      <c r="FJ168" s="30"/>
      <c r="FK168" s="30"/>
      <c r="FL168" s="30"/>
      <c r="FM168" s="30"/>
      <c r="FN168" s="30"/>
      <c r="FO168" s="30"/>
      <c r="FP168" s="30"/>
      <c r="FQ168" s="30"/>
      <c r="FR168" s="30"/>
      <c r="FS168" s="30"/>
      <c r="FT168" s="30"/>
      <c r="FU168" s="30"/>
      <c r="FV168" s="30"/>
      <c r="FW168" s="30"/>
      <c r="FX168" s="30"/>
      <c r="FY168" s="30"/>
      <c r="FZ168" s="30"/>
      <c r="GA168" s="30"/>
      <c r="GB168" s="30"/>
      <c r="GC168" s="30"/>
      <c r="GD168" s="30"/>
      <c r="GE168" s="30"/>
    </row>
    <row r="169" spans="1:187" s="27" customFormat="1" ht="31.5" x14ac:dyDescent="0.25">
      <c r="A169" s="38" t="s">
        <v>155</v>
      </c>
      <c r="B169" s="40">
        <f t="shared" si="174"/>
        <v>3816</v>
      </c>
      <c r="C169" s="40">
        <f t="shared" si="174"/>
        <v>3816</v>
      </c>
      <c r="D169" s="40">
        <f t="shared" si="174"/>
        <v>0</v>
      </c>
      <c r="E169" s="40"/>
      <c r="F169" s="40"/>
      <c r="G169" s="40">
        <f t="shared" si="175"/>
        <v>0</v>
      </c>
      <c r="H169" s="40"/>
      <c r="I169" s="40"/>
      <c r="J169" s="40">
        <f t="shared" si="176"/>
        <v>0</v>
      </c>
      <c r="K169" s="40">
        <v>0</v>
      </c>
      <c r="L169" s="40">
        <v>0</v>
      </c>
      <c r="M169" s="40">
        <f t="shared" si="177"/>
        <v>0</v>
      </c>
      <c r="N169" s="40"/>
      <c r="O169" s="40"/>
      <c r="P169" s="40">
        <f t="shared" si="178"/>
        <v>0</v>
      </c>
      <c r="Q169" s="40">
        <v>3816</v>
      </c>
      <c r="R169" s="40">
        <v>3816</v>
      </c>
      <c r="S169" s="40">
        <f t="shared" si="179"/>
        <v>0</v>
      </c>
      <c r="T169" s="40"/>
      <c r="U169" s="40"/>
      <c r="V169" s="40">
        <f t="shared" si="180"/>
        <v>0</v>
      </c>
      <c r="W169" s="40"/>
      <c r="X169" s="40"/>
      <c r="Y169" s="40">
        <f t="shared" si="181"/>
        <v>0</v>
      </c>
      <c r="Z169" s="40"/>
      <c r="AA169" s="40"/>
      <c r="AB169" s="40">
        <f t="shared" si="182"/>
        <v>0</v>
      </c>
      <c r="AC169" s="30"/>
      <c r="AD169" s="30"/>
      <c r="AE169" s="30"/>
      <c r="AF169" s="30"/>
      <c r="AG169" s="30"/>
      <c r="AH169" s="30"/>
      <c r="AI169" s="30"/>
      <c r="AJ169" s="30"/>
      <c r="AK169" s="30"/>
      <c r="AL169" s="30"/>
      <c r="AM169" s="30"/>
      <c r="AN169" s="30"/>
      <c r="AO169" s="30"/>
      <c r="AP169" s="30"/>
      <c r="AQ169" s="30"/>
      <c r="AR169" s="30"/>
      <c r="AS169" s="30"/>
      <c r="AT169" s="30"/>
      <c r="AU169" s="30"/>
      <c r="AV169" s="30"/>
      <c r="AW169" s="30"/>
      <c r="AX169" s="30"/>
      <c r="AY169" s="30"/>
      <c r="AZ169" s="30"/>
      <c r="BA169" s="30"/>
      <c r="BB169" s="30"/>
      <c r="BC169" s="30"/>
      <c r="BD169" s="30"/>
      <c r="BE169" s="30"/>
      <c r="BF169" s="30"/>
      <c r="BG169" s="30"/>
      <c r="BH169" s="30"/>
      <c r="BI169" s="30"/>
      <c r="BJ169" s="30"/>
      <c r="BK169" s="30"/>
      <c r="BL169" s="30"/>
      <c r="BM169" s="30"/>
      <c r="BN169" s="30"/>
      <c r="BO169" s="30"/>
      <c r="BP169" s="30"/>
      <c r="BQ169" s="30"/>
      <c r="BR169" s="30"/>
      <c r="BS169" s="30"/>
      <c r="BT169" s="30"/>
      <c r="BU169" s="30"/>
      <c r="BV169" s="30"/>
      <c r="BW169" s="30"/>
      <c r="BX169" s="30"/>
      <c r="BY169" s="30"/>
      <c r="BZ169" s="30"/>
      <c r="CA169" s="30"/>
      <c r="CB169" s="30"/>
      <c r="CC169" s="30"/>
      <c r="CD169" s="30"/>
      <c r="CE169" s="30"/>
      <c r="CF169" s="30"/>
      <c r="CG169" s="30"/>
      <c r="CH169" s="30"/>
      <c r="CI169" s="30"/>
      <c r="CJ169" s="30"/>
      <c r="CK169" s="30"/>
      <c r="CL169" s="30"/>
      <c r="CM169" s="30"/>
      <c r="CN169" s="30"/>
      <c r="CO169" s="30"/>
      <c r="CP169" s="30"/>
      <c r="CQ169" s="30"/>
      <c r="CR169" s="30"/>
      <c r="CS169" s="30"/>
      <c r="CT169" s="30"/>
      <c r="CU169" s="30"/>
      <c r="CV169" s="30"/>
      <c r="CW169" s="30"/>
      <c r="CX169" s="30"/>
      <c r="CY169" s="30"/>
      <c r="CZ169" s="30"/>
      <c r="DA169" s="30"/>
      <c r="DB169" s="30"/>
      <c r="DC169" s="30"/>
      <c r="DD169" s="30"/>
      <c r="DE169" s="30"/>
      <c r="DF169" s="30"/>
      <c r="DG169" s="30"/>
      <c r="DH169" s="30"/>
      <c r="DI169" s="30"/>
      <c r="DJ169" s="30"/>
      <c r="DK169" s="30"/>
      <c r="DL169" s="30"/>
      <c r="DM169" s="30"/>
      <c r="DN169" s="30"/>
      <c r="DO169" s="30"/>
      <c r="DP169" s="30"/>
      <c r="DQ169" s="30"/>
      <c r="DR169" s="30"/>
      <c r="DS169" s="30"/>
      <c r="DT169" s="30"/>
      <c r="DU169" s="30"/>
      <c r="DV169" s="30"/>
      <c r="DW169" s="30"/>
      <c r="DX169" s="30"/>
      <c r="DY169" s="30"/>
      <c r="DZ169" s="30"/>
      <c r="EA169" s="30"/>
      <c r="EB169" s="30"/>
      <c r="EC169" s="30"/>
      <c r="ED169" s="30"/>
      <c r="EE169" s="30"/>
      <c r="EF169" s="30"/>
      <c r="EG169" s="30"/>
      <c r="EH169" s="30"/>
      <c r="EI169" s="30"/>
      <c r="EJ169" s="30"/>
      <c r="EK169" s="30"/>
      <c r="EL169" s="30"/>
      <c r="EM169" s="30"/>
      <c r="EN169" s="30"/>
      <c r="EO169" s="30"/>
      <c r="EP169" s="30"/>
      <c r="EQ169" s="30"/>
      <c r="ER169" s="30"/>
      <c r="ES169" s="30"/>
      <c r="ET169" s="30"/>
      <c r="EU169" s="30"/>
      <c r="EV169" s="30"/>
      <c r="EW169" s="30"/>
      <c r="EX169" s="30"/>
      <c r="EY169" s="30"/>
      <c r="EZ169" s="30"/>
      <c r="FA169" s="30"/>
      <c r="FB169" s="30"/>
      <c r="FC169" s="30"/>
      <c r="FD169" s="30"/>
      <c r="FE169" s="30"/>
      <c r="FF169" s="30"/>
      <c r="FG169" s="30"/>
      <c r="FH169" s="30"/>
      <c r="FI169" s="30"/>
      <c r="FJ169" s="30"/>
      <c r="FK169" s="30"/>
      <c r="FL169" s="30"/>
      <c r="FM169" s="30"/>
      <c r="FN169" s="30"/>
      <c r="FO169" s="30"/>
      <c r="FP169" s="30"/>
      <c r="FQ169" s="30"/>
      <c r="FR169" s="30"/>
      <c r="FS169" s="30"/>
      <c r="FT169" s="30"/>
      <c r="FU169" s="30"/>
      <c r="FV169" s="30"/>
      <c r="FW169" s="30"/>
      <c r="FX169" s="30"/>
      <c r="FY169" s="30"/>
      <c r="FZ169" s="30"/>
      <c r="GA169" s="30"/>
      <c r="GB169" s="30"/>
      <c r="GC169" s="30"/>
      <c r="GD169" s="30"/>
      <c r="GE169" s="30"/>
    </row>
    <row r="170" spans="1:187" s="27" customFormat="1" ht="31.5" x14ac:dyDescent="0.25">
      <c r="A170" s="38" t="s">
        <v>156</v>
      </c>
      <c r="B170" s="40">
        <f t="shared" si="174"/>
        <v>5843</v>
      </c>
      <c r="C170" s="40">
        <f t="shared" si="174"/>
        <v>5843</v>
      </c>
      <c r="D170" s="40">
        <f t="shared" si="174"/>
        <v>0</v>
      </c>
      <c r="E170" s="40"/>
      <c r="F170" s="40"/>
      <c r="G170" s="40">
        <f t="shared" si="175"/>
        <v>0</v>
      </c>
      <c r="H170" s="40"/>
      <c r="I170" s="40"/>
      <c r="J170" s="40">
        <f t="shared" si="176"/>
        <v>0</v>
      </c>
      <c r="K170" s="40">
        <v>0</v>
      </c>
      <c r="L170" s="40">
        <v>0</v>
      </c>
      <c r="M170" s="40">
        <f t="shared" si="177"/>
        <v>0</v>
      </c>
      <c r="N170" s="40"/>
      <c r="O170" s="40"/>
      <c r="P170" s="40">
        <f t="shared" si="178"/>
        <v>0</v>
      </c>
      <c r="Q170" s="40">
        <v>5843</v>
      </c>
      <c r="R170" s="40">
        <v>5843</v>
      </c>
      <c r="S170" s="40">
        <f t="shared" si="179"/>
        <v>0</v>
      </c>
      <c r="T170" s="40"/>
      <c r="U170" s="40"/>
      <c r="V170" s="40">
        <f t="shared" si="180"/>
        <v>0</v>
      </c>
      <c r="W170" s="40"/>
      <c r="X170" s="40"/>
      <c r="Y170" s="40">
        <f t="shared" si="181"/>
        <v>0</v>
      </c>
      <c r="Z170" s="40"/>
      <c r="AA170" s="40"/>
      <c r="AB170" s="40">
        <f t="shared" si="182"/>
        <v>0</v>
      </c>
      <c r="AC170" s="30"/>
      <c r="AD170" s="30"/>
      <c r="AE170" s="30"/>
      <c r="AF170" s="30"/>
      <c r="AG170" s="30"/>
      <c r="AH170" s="30"/>
      <c r="AI170" s="30"/>
      <c r="AJ170" s="30"/>
      <c r="AK170" s="30"/>
      <c r="AL170" s="30"/>
      <c r="AM170" s="30"/>
      <c r="AN170" s="30"/>
      <c r="AO170" s="30"/>
      <c r="AP170" s="30"/>
      <c r="AQ170" s="30"/>
      <c r="AR170" s="30"/>
      <c r="AS170" s="30"/>
      <c r="AT170" s="30"/>
      <c r="AU170" s="30"/>
      <c r="AV170" s="30"/>
      <c r="AW170" s="30"/>
      <c r="AX170" s="30"/>
      <c r="AY170" s="30"/>
      <c r="AZ170" s="30"/>
      <c r="BA170" s="30"/>
      <c r="BB170" s="30"/>
      <c r="BC170" s="30"/>
      <c r="BD170" s="30"/>
      <c r="BE170" s="30"/>
      <c r="BF170" s="30"/>
      <c r="BG170" s="30"/>
      <c r="BH170" s="30"/>
      <c r="BI170" s="30"/>
      <c r="BJ170" s="30"/>
      <c r="BK170" s="30"/>
      <c r="BL170" s="30"/>
      <c r="BM170" s="30"/>
      <c r="BN170" s="30"/>
      <c r="BO170" s="30"/>
      <c r="BP170" s="30"/>
      <c r="BQ170" s="30"/>
      <c r="BR170" s="30"/>
      <c r="BS170" s="30"/>
      <c r="BT170" s="30"/>
      <c r="BU170" s="30"/>
      <c r="BV170" s="30"/>
      <c r="BW170" s="30"/>
      <c r="BX170" s="30"/>
      <c r="BY170" s="30"/>
      <c r="BZ170" s="30"/>
      <c r="CA170" s="30"/>
      <c r="CB170" s="30"/>
      <c r="CC170" s="30"/>
      <c r="CD170" s="30"/>
      <c r="CE170" s="30"/>
      <c r="CF170" s="30"/>
      <c r="CG170" s="30"/>
      <c r="CH170" s="30"/>
      <c r="CI170" s="30"/>
      <c r="CJ170" s="30"/>
      <c r="CK170" s="30"/>
      <c r="CL170" s="30"/>
      <c r="CM170" s="30"/>
      <c r="CN170" s="30"/>
      <c r="CO170" s="30"/>
      <c r="CP170" s="30"/>
      <c r="CQ170" s="30"/>
      <c r="CR170" s="30"/>
      <c r="CS170" s="30"/>
      <c r="CT170" s="30"/>
      <c r="CU170" s="30"/>
      <c r="CV170" s="30"/>
      <c r="CW170" s="30"/>
      <c r="CX170" s="30"/>
      <c r="CY170" s="30"/>
      <c r="CZ170" s="30"/>
      <c r="DA170" s="30"/>
      <c r="DB170" s="30"/>
      <c r="DC170" s="30"/>
      <c r="DD170" s="30"/>
      <c r="DE170" s="30"/>
      <c r="DF170" s="30"/>
      <c r="DG170" s="30"/>
      <c r="DH170" s="30"/>
      <c r="DI170" s="30"/>
      <c r="DJ170" s="30"/>
      <c r="DK170" s="30"/>
      <c r="DL170" s="30"/>
      <c r="DM170" s="30"/>
      <c r="DN170" s="30"/>
      <c r="DO170" s="30"/>
      <c r="DP170" s="30"/>
      <c r="DQ170" s="30"/>
      <c r="DR170" s="30"/>
      <c r="DS170" s="30"/>
      <c r="DT170" s="30"/>
      <c r="DU170" s="30"/>
      <c r="DV170" s="30"/>
      <c r="DW170" s="30"/>
      <c r="DX170" s="30"/>
      <c r="DY170" s="30"/>
      <c r="DZ170" s="30"/>
      <c r="EA170" s="30"/>
      <c r="EB170" s="30"/>
      <c r="EC170" s="30"/>
      <c r="ED170" s="30"/>
      <c r="EE170" s="30"/>
      <c r="EF170" s="30"/>
      <c r="EG170" s="30"/>
      <c r="EH170" s="30"/>
      <c r="EI170" s="30"/>
      <c r="EJ170" s="30"/>
      <c r="EK170" s="30"/>
      <c r="EL170" s="30"/>
      <c r="EM170" s="30"/>
      <c r="EN170" s="30"/>
      <c r="EO170" s="30"/>
      <c r="EP170" s="30"/>
      <c r="EQ170" s="30"/>
      <c r="ER170" s="30"/>
      <c r="ES170" s="30"/>
      <c r="ET170" s="30"/>
      <c r="EU170" s="30"/>
      <c r="EV170" s="30"/>
      <c r="EW170" s="30"/>
      <c r="EX170" s="30"/>
      <c r="EY170" s="30"/>
      <c r="EZ170" s="30"/>
      <c r="FA170" s="30"/>
      <c r="FB170" s="30"/>
      <c r="FC170" s="30"/>
      <c r="FD170" s="30"/>
      <c r="FE170" s="30"/>
      <c r="FF170" s="30"/>
      <c r="FG170" s="30"/>
      <c r="FH170" s="30"/>
      <c r="FI170" s="30"/>
      <c r="FJ170" s="30"/>
      <c r="FK170" s="30"/>
      <c r="FL170" s="30"/>
      <c r="FM170" s="30"/>
      <c r="FN170" s="30"/>
      <c r="FO170" s="30"/>
      <c r="FP170" s="30"/>
      <c r="FQ170" s="30"/>
      <c r="FR170" s="30"/>
      <c r="FS170" s="30"/>
      <c r="FT170" s="30"/>
      <c r="FU170" s="30"/>
      <c r="FV170" s="30"/>
      <c r="FW170" s="30"/>
      <c r="FX170" s="30"/>
      <c r="FY170" s="30"/>
      <c r="FZ170" s="30"/>
      <c r="GA170" s="30"/>
      <c r="GB170" s="30"/>
      <c r="GC170" s="30"/>
      <c r="GD170" s="30"/>
      <c r="GE170" s="30"/>
    </row>
    <row r="171" spans="1:187" s="27" customFormat="1" ht="31.5" x14ac:dyDescent="0.25">
      <c r="A171" s="38" t="s">
        <v>157</v>
      </c>
      <c r="B171" s="40">
        <f t="shared" si="174"/>
        <v>2400</v>
      </c>
      <c r="C171" s="40">
        <f t="shared" si="174"/>
        <v>2400</v>
      </c>
      <c r="D171" s="40">
        <f t="shared" si="174"/>
        <v>0</v>
      </c>
      <c r="E171" s="40"/>
      <c r="F171" s="40"/>
      <c r="G171" s="40">
        <f t="shared" si="175"/>
        <v>0</v>
      </c>
      <c r="H171" s="40"/>
      <c r="I171" s="40"/>
      <c r="J171" s="40">
        <f t="shared" si="176"/>
        <v>0</v>
      </c>
      <c r="K171" s="40">
        <v>0</v>
      </c>
      <c r="L171" s="40">
        <v>0</v>
      </c>
      <c r="M171" s="40">
        <f t="shared" si="177"/>
        <v>0</v>
      </c>
      <c r="N171" s="40"/>
      <c r="O171" s="40"/>
      <c r="P171" s="40">
        <f t="shared" si="178"/>
        <v>0</v>
      </c>
      <c r="Q171" s="40">
        <v>2400</v>
      </c>
      <c r="R171" s="40">
        <v>2400</v>
      </c>
      <c r="S171" s="40">
        <f t="shared" si="179"/>
        <v>0</v>
      </c>
      <c r="T171" s="40"/>
      <c r="U171" s="40"/>
      <c r="V171" s="40">
        <f t="shared" si="180"/>
        <v>0</v>
      </c>
      <c r="W171" s="40"/>
      <c r="X171" s="40"/>
      <c r="Y171" s="40">
        <f t="shared" si="181"/>
        <v>0</v>
      </c>
      <c r="Z171" s="40"/>
      <c r="AA171" s="40"/>
      <c r="AB171" s="40">
        <f t="shared" si="182"/>
        <v>0</v>
      </c>
      <c r="AC171" s="30"/>
      <c r="AD171" s="30"/>
      <c r="AE171" s="30"/>
      <c r="AF171" s="30"/>
      <c r="AG171" s="30"/>
      <c r="AH171" s="30"/>
      <c r="AI171" s="30"/>
      <c r="AJ171" s="30"/>
      <c r="AK171" s="30"/>
      <c r="AL171" s="30"/>
      <c r="AM171" s="30"/>
      <c r="AN171" s="30"/>
      <c r="AO171" s="30"/>
      <c r="AP171" s="30"/>
      <c r="AQ171" s="30"/>
      <c r="AR171" s="30"/>
      <c r="AS171" s="30"/>
      <c r="AT171" s="30"/>
      <c r="AU171" s="30"/>
      <c r="AV171" s="30"/>
      <c r="AW171" s="30"/>
      <c r="AX171" s="30"/>
      <c r="AY171" s="30"/>
      <c r="AZ171" s="30"/>
      <c r="BA171" s="30"/>
      <c r="BB171" s="30"/>
      <c r="BC171" s="30"/>
      <c r="BD171" s="30"/>
      <c r="BE171" s="30"/>
      <c r="BF171" s="30"/>
      <c r="BG171" s="30"/>
      <c r="BH171" s="30"/>
      <c r="BI171" s="30"/>
      <c r="BJ171" s="30"/>
      <c r="BK171" s="30"/>
      <c r="BL171" s="30"/>
      <c r="BM171" s="30"/>
      <c r="BN171" s="30"/>
      <c r="BO171" s="30"/>
      <c r="BP171" s="30"/>
      <c r="BQ171" s="30"/>
      <c r="BR171" s="30"/>
      <c r="BS171" s="30"/>
      <c r="BT171" s="30"/>
      <c r="BU171" s="30"/>
      <c r="BV171" s="30"/>
      <c r="BW171" s="30"/>
      <c r="BX171" s="30"/>
      <c r="BY171" s="30"/>
      <c r="BZ171" s="30"/>
      <c r="CA171" s="30"/>
      <c r="CB171" s="30"/>
      <c r="CC171" s="30"/>
      <c r="CD171" s="30"/>
      <c r="CE171" s="30"/>
      <c r="CF171" s="30"/>
      <c r="CG171" s="30"/>
      <c r="CH171" s="30"/>
      <c r="CI171" s="30"/>
      <c r="CJ171" s="30"/>
      <c r="CK171" s="30"/>
      <c r="CL171" s="30"/>
      <c r="CM171" s="30"/>
      <c r="CN171" s="30"/>
      <c r="CO171" s="30"/>
      <c r="CP171" s="30"/>
      <c r="CQ171" s="30"/>
      <c r="CR171" s="30"/>
      <c r="CS171" s="30"/>
      <c r="CT171" s="30"/>
      <c r="CU171" s="30"/>
      <c r="CV171" s="30"/>
      <c r="CW171" s="30"/>
      <c r="CX171" s="30"/>
      <c r="CY171" s="30"/>
      <c r="CZ171" s="30"/>
      <c r="DA171" s="30"/>
      <c r="DB171" s="30"/>
      <c r="DC171" s="30"/>
      <c r="DD171" s="30"/>
      <c r="DE171" s="30"/>
      <c r="DF171" s="30"/>
      <c r="DG171" s="30"/>
      <c r="DH171" s="30"/>
      <c r="DI171" s="30"/>
      <c r="DJ171" s="30"/>
      <c r="DK171" s="30"/>
      <c r="DL171" s="30"/>
      <c r="DM171" s="30"/>
      <c r="DN171" s="30"/>
      <c r="DO171" s="30"/>
      <c r="DP171" s="30"/>
      <c r="DQ171" s="30"/>
      <c r="DR171" s="30"/>
      <c r="DS171" s="30"/>
      <c r="DT171" s="30"/>
      <c r="DU171" s="30"/>
      <c r="DV171" s="30"/>
      <c r="DW171" s="30"/>
      <c r="DX171" s="30"/>
      <c r="DY171" s="30"/>
      <c r="DZ171" s="30"/>
      <c r="EA171" s="30"/>
      <c r="EB171" s="30"/>
      <c r="EC171" s="30"/>
      <c r="ED171" s="30"/>
      <c r="EE171" s="30"/>
      <c r="EF171" s="30"/>
      <c r="EG171" s="30"/>
      <c r="EH171" s="30"/>
      <c r="EI171" s="30"/>
      <c r="EJ171" s="30"/>
      <c r="EK171" s="30"/>
      <c r="EL171" s="30"/>
      <c r="EM171" s="30"/>
      <c r="EN171" s="30"/>
      <c r="EO171" s="30"/>
      <c r="EP171" s="30"/>
      <c r="EQ171" s="30"/>
      <c r="ER171" s="30"/>
      <c r="ES171" s="30"/>
      <c r="ET171" s="30"/>
      <c r="EU171" s="30"/>
      <c r="EV171" s="30"/>
      <c r="EW171" s="30"/>
      <c r="EX171" s="30"/>
      <c r="EY171" s="30"/>
      <c r="EZ171" s="30"/>
      <c r="FA171" s="30"/>
      <c r="FB171" s="30"/>
      <c r="FC171" s="30"/>
      <c r="FD171" s="30"/>
      <c r="FE171" s="30"/>
      <c r="FF171" s="30"/>
      <c r="FG171" s="30"/>
      <c r="FH171" s="30"/>
      <c r="FI171" s="30"/>
      <c r="FJ171" s="30"/>
      <c r="FK171" s="30"/>
      <c r="FL171" s="30"/>
      <c r="FM171" s="30"/>
      <c r="FN171" s="30"/>
      <c r="FO171" s="30"/>
      <c r="FP171" s="30"/>
      <c r="FQ171" s="30"/>
      <c r="FR171" s="30"/>
      <c r="FS171" s="30"/>
      <c r="FT171" s="30"/>
      <c r="FU171" s="30"/>
      <c r="FV171" s="30"/>
      <c r="FW171" s="30"/>
      <c r="FX171" s="30"/>
      <c r="FY171" s="30"/>
      <c r="FZ171" s="30"/>
      <c r="GA171" s="30"/>
      <c r="GB171" s="30"/>
      <c r="GC171" s="30"/>
      <c r="GD171" s="30"/>
      <c r="GE171" s="30"/>
    </row>
    <row r="172" spans="1:187" s="30" customFormat="1" ht="47.25" x14ac:dyDescent="0.25">
      <c r="A172" s="35" t="s">
        <v>158</v>
      </c>
      <c r="B172" s="36">
        <f t="shared" si="174"/>
        <v>6414</v>
      </c>
      <c r="C172" s="36">
        <f t="shared" si="174"/>
        <v>7113</v>
      </c>
      <c r="D172" s="36">
        <f t="shared" si="174"/>
        <v>699</v>
      </c>
      <c r="E172" s="36"/>
      <c r="F172" s="36"/>
      <c r="G172" s="36">
        <f t="shared" si="175"/>
        <v>0</v>
      </c>
      <c r="H172" s="36"/>
      <c r="I172" s="36"/>
      <c r="J172" s="36">
        <f t="shared" si="176"/>
        <v>0</v>
      </c>
      <c r="K172" s="36"/>
      <c r="L172" s="36"/>
      <c r="M172" s="36">
        <f t="shared" si="177"/>
        <v>0</v>
      </c>
      <c r="N172" s="36">
        <v>0</v>
      </c>
      <c r="O172" s="36">
        <v>0</v>
      </c>
      <c r="P172" s="36">
        <f t="shared" si="178"/>
        <v>0</v>
      </c>
      <c r="Q172" s="36">
        <v>6414</v>
      </c>
      <c r="R172" s="36">
        <f>6414+699</f>
        <v>7113</v>
      </c>
      <c r="S172" s="36">
        <f t="shared" si="179"/>
        <v>699</v>
      </c>
      <c r="T172" s="36"/>
      <c r="U172" s="36"/>
      <c r="V172" s="36">
        <f t="shared" si="180"/>
        <v>0</v>
      </c>
      <c r="W172" s="36"/>
      <c r="X172" s="36"/>
      <c r="Y172" s="36">
        <f t="shared" si="181"/>
        <v>0</v>
      </c>
      <c r="Z172" s="36"/>
      <c r="AA172" s="36"/>
      <c r="AB172" s="36">
        <f t="shared" si="182"/>
        <v>0</v>
      </c>
    </row>
    <row r="173" spans="1:187" s="30" customFormat="1" ht="31.5" x14ac:dyDescent="0.25">
      <c r="A173" s="38" t="s">
        <v>159</v>
      </c>
      <c r="B173" s="33">
        <f t="shared" si="174"/>
        <v>14998</v>
      </c>
      <c r="C173" s="33">
        <f t="shared" si="174"/>
        <v>14998</v>
      </c>
      <c r="D173" s="33">
        <f t="shared" si="174"/>
        <v>0</v>
      </c>
      <c r="E173" s="33"/>
      <c r="F173" s="33"/>
      <c r="G173" s="33">
        <f t="shared" si="175"/>
        <v>0</v>
      </c>
      <c r="H173" s="33"/>
      <c r="I173" s="33"/>
      <c r="J173" s="33">
        <f t="shared" si="176"/>
        <v>0</v>
      </c>
      <c r="K173" s="33"/>
      <c r="L173" s="33"/>
      <c r="M173" s="33">
        <f t="shared" si="177"/>
        <v>0</v>
      </c>
      <c r="N173" s="33">
        <v>0</v>
      </c>
      <c r="O173" s="33">
        <v>0</v>
      </c>
      <c r="P173" s="33">
        <f t="shared" si="178"/>
        <v>0</v>
      </c>
      <c r="Q173" s="33">
        <v>14998</v>
      </c>
      <c r="R173" s="33">
        <v>14998</v>
      </c>
      <c r="S173" s="33">
        <f t="shared" si="179"/>
        <v>0</v>
      </c>
      <c r="T173" s="33"/>
      <c r="U173" s="33"/>
      <c r="V173" s="33">
        <f t="shared" si="180"/>
        <v>0</v>
      </c>
      <c r="W173" s="33"/>
      <c r="X173" s="33"/>
      <c r="Y173" s="33">
        <f t="shared" si="181"/>
        <v>0</v>
      </c>
      <c r="Z173" s="33"/>
      <c r="AA173" s="33"/>
      <c r="AB173" s="33">
        <f t="shared" si="182"/>
        <v>0</v>
      </c>
    </row>
    <row r="174" spans="1:187" s="30" customFormat="1" ht="47.25" x14ac:dyDescent="0.25">
      <c r="A174" s="35" t="s">
        <v>160</v>
      </c>
      <c r="B174" s="36">
        <f t="shared" si="174"/>
        <v>3605</v>
      </c>
      <c r="C174" s="36">
        <f t="shared" si="174"/>
        <v>3605</v>
      </c>
      <c r="D174" s="36">
        <f t="shared" si="174"/>
        <v>0</v>
      </c>
      <c r="E174" s="36">
        <v>0</v>
      </c>
      <c r="F174" s="36">
        <v>0</v>
      </c>
      <c r="G174" s="36">
        <f t="shared" si="175"/>
        <v>0</v>
      </c>
      <c r="H174" s="36"/>
      <c r="I174" s="36"/>
      <c r="J174" s="36">
        <f t="shared" si="176"/>
        <v>0</v>
      </c>
      <c r="K174" s="36"/>
      <c r="L174" s="36"/>
      <c r="M174" s="36">
        <f t="shared" si="177"/>
        <v>0</v>
      </c>
      <c r="N174" s="36"/>
      <c r="O174" s="36"/>
      <c r="P174" s="36">
        <f t="shared" si="178"/>
        <v>0</v>
      </c>
      <c r="Q174" s="36">
        <v>3605</v>
      </c>
      <c r="R174" s="36">
        <v>3605</v>
      </c>
      <c r="S174" s="36">
        <f t="shared" si="179"/>
        <v>0</v>
      </c>
      <c r="T174" s="36"/>
      <c r="U174" s="36"/>
      <c r="V174" s="36">
        <f t="shared" si="180"/>
        <v>0</v>
      </c>
      <c r="W174" s="36"/>
      <c r="X174" s="36"/>
      <c r="Y174" s="36">
        <f t="shared" si="181"/>
        <v>0</v>
      </c>
      <c r="Z174" s="36"/>
      <c r="AA174" s="36"/>
      <c r="AB174" s="36">
        <f t="shared" si="182"/>
        <v>0</v>
      </c>
    </row>
    <row r="175" spans="1:187" s="30" customFormat="1" x14ac:dyDescent="0.25">
      <c r="A175" s="35" t="s">
        <v>161</v>
      </c>
      <c r="B175" s="36">
        <f t="shared" si="174"/>
        <v>11806</v>
      </c>
      <c r="C175" s="36">
        <f t="shared" si="174"/>
        <v>11806</v>
      </c>
      <c r="D175" s="36">
        <f t="shared" si="174"/>
        <v>0</v>
      </c>
      <c r="E175" s="36"/>
      <c r="F175" s="36"/>
      <c r="G175" s="36">
        <f t="shared" si="175"/>
        <v>0</v>
      </c>
      <c r="H175" s="36"/>
      <c r="I175" s="36"/>
      <c r="J175" s="36">
        <f t="shared" si="176"/>
        <v>0</v>
      </c>
      <c r="K175" s="36"/>
      <c r="L175" s="36"/>
      <c r="M175" s="36">
        <f t="shared" si="177"/>
        <v>0</v>
      </c>
      <c r="N175" s="36">
        <v>0</v>
      </c>
      <c r="O175" s="36">
        <v>0</v>
      </c>
      <c r="P175" s="36">
        <f t="shared" si="178"/>
        <v>0</v>
      </c>
      <c r="Q175" s="36">
        <v>11806</v>
      </c>
      <c r="R175" s="36">
        <v>11806</v>
      </c>
      <c r="S175" s="36">
        <f t="shared" si="179"/>
        <v>0</v>
      </c>
      <c r="T175" s="36"/>
      <c r="U175" s="36"/>
      <c r="V175" s="36">
        <f t="shared" si="180"/>
        <v>0</v>
      </c>
      <c r="W175" s="36"/>
      <c r="X175" s="36"/>
      <c r="Y175" s="36">
        <f t="shared" si="181"/>
        <v>0</v>
      </c>
      <c r="Z175" s="36"/>
      <c r="AA175" s="36"/>
      <c r="AB175" s="36">
        <f t="shared" si="182"/>
        <v>0</v>
      </c>
    </row>
    <row r="176" spans="1:187" s="30" customFormat="1" x14ac:dyDescent="0.25">
      <c r="A176" s="28" t="s">
        <v>162</v>
      </c>
      <c r="B176" s="29">
        <f t="shared" si="174"/>
        <v>183988</v>
      </c>
      <c r="C176" s="29">
        <f t="shared" si="174"/>
        <v>183988</v>
      </c>
      <c r="D176" s="29">
        <f t="shared" si="174"/>
        <v>0</v>
      </c>
      <c r="E176" s="29">
        <f>SUM(E177:E179)</f>
        <v>0</v>
      </c>
      <c r="F176" s="29">
        <f>SUM(F177:F179)</f>
        <v>0</v>
      </c>
      <c r="G176" s="29">
        <f t="shared" si="175"/>
        <v>0</v>
      </c>
      <c r="H176" s="29">
        <f>SUM(H177:H179)</f>
        <v>0</v>
      </c>
      <c r="I176" s="29">
        <f>SUM(I177:I179)</f>
        <v>0</v>
      </c>
      <c r="J176" s="29">
        <f t="shared" si="176"/>
        <v>0</v>
      </c>
      <c r="K176" s="29">
        <f>SUM(K177:K179)</f>
        <v>0</v>
      </c>
      <c r="L176" s="29">
        <f>SUM(L177:L179)</f>
        <v>0</v>
      </c>
      <c r="M176" s="29">
        <f t="shared" si="177"/>
        <v>0</v>
      </c>
      <c r="N176" s="29">
        <f>SUM(N177:N179)</f>
        <v>113488</v>
      </c>
      <c r="O176" s="29">
        <f>SUM(O177:O179)</f>
        <v>113488</v>
      </c>
      <c r="P176" s="29">
        <f t="shared" si="178"/>
        <v>0</v>
      </c>
      <c r="Q176" s="29">
        <f>SUM(Q177:Q179)</f>
        <v>70500</v>
      </c>
      <c r="R176" s="29">
        <f>SUM(R177:R179)</f>
        <v>70500</v>
      </c>
      <c r="S176" s="29">
        <f t="shared" si="179"/>
        <v>0</v>
      </c>
      <c r="T176" s="29">
        <f>SUM(T177:T179)</f>
        <v>0</v>
      </c>
      <c r="U176" s="29">
        <f>SUM(U177:U179)</f>
        <v>0</v>
      </c>
      <c r="V176" s="29">
        <f t="shared" si="180"/>
        <v>0</v>
      </c>
      <c r="W176" s="29">
        <f>SUM(W177:W179)</f>
        <v>0</v>
      </c>
      <c r="X176" s="29">
        <f>SUM(X177:X179)</f>
        <v>0</v>
      </c>
      <c r="Y176" s="29">
        <f t="shared" si="181"/>
        <v>0</v>
      </c>
      <c r="Z176" s="29">
        <f>SUM(Z177:Z179)</f>
        <v>0</v>
      </c>
      <c r="AA176" s="29">
        <f>SUM(AA177:AA179)</f>
        <v>0</v>
      </c>
      <c r="AB176" s="29">
        <f t="shared" si="182"/>
        <v>0</v>
      </c>
    </row>
    <row r="177" spans="1:187" s="27" customFormat="1" ht="31.5" x14ac:dyDescent="0.25">
      <c r="A177" s="38" t="s">
        <v>163</v>
      </c>
      <c r="B177" s="40">
        <f t="shared" si="174"/>
        <v>70500</v>
      </c>
      <c r="C177" s="40">
        <f t="shared" si="174"/>
        <v>70500</v>
      </c>
      <c r="D177" s="40">
        <f t="shared" si="174"/>
        <v>0</v>
      </c>
      <c r="E177" s="40"/>
      <c r="F177" s="40"/>
      <c r="G177" s="40">
        <f t="shared" si="175"/>
        <v>0</v>
      </c>
      <c r="H177" s="40"/>
      <c r="I177" s="40"/>
      <c r="J177" s="40">
        <f t="shared" si="176"/>
        <v>0</v>
      </c>
      <c r="K177" s="40">
        <v>0</v>
      </c>
      <c r="L177" s="40">
        <v>0</v>
      </c>
      <c r="M177" s="40">
        <f t="shared" si="177"/>
        <v>0</v>
      </c>
      <c r="N177" s="40"/>
      <c r="O177" s="40"/>
      <c r="P177" s="40">
        <f t="shared" si="178"/>
        <v>0</v>
      </c>
      <c r="Q177" s="40">
        <v>70500</v>
      </c>
      <c r="R177" s="40">
        <v>70500</v>
      </c>
      <c r="S177" s="40">
        <f t="shared" si="179"/>
        <v>0</v>
      </c>
      <c r="T177" s="40"/>
      <c r="U177" s="40"/>
      <c r="V177" s="40">
        <f t="shared" si="180"/>
        <v>0</v>
      </c>
      <c r="W177" s="40"/>
      <c r="X177" s="40"/>
      <c r="Y177" s="40">
        <f t="shared" si="181"/>
        <v>0</v>
      </c>
      <c r="Z177" s="40"/>
      <c r="AA177" s="40"/>
      <c r="AB177" s="40">
        <f t="shared" si="182"/>
        <v>0</v>
      </c>
      <c r="AC177" s="30"/>
      <c r="AD177" s="30"/>
      <c r="AE177" s="30"/>
      <c r="AF177" s="30"/>
      <c r="AG177" s="30"/>
      <c r="AH177" s="30"/>
      <c r="AI177" s="30"/>
      <c r="AJ177" s="30"/>
      <c r="AK177" s="30"/>
      <c r="AL177" s="30"/>
      <c r="AM177" s="30"/>
      <c r="AN177" s="30"/>
      <c r="AO177" s="30"/>
      <c r="AP177" s="30"/>
      <c r="AQ177" s="30"/>
      <c r="AR177" s="30"/>
      <c r="AS177" s="30"/>
      <c r="AT177" s="30"/>
      <c r="AU177" s="30"/>
      <c r="AV177" s="30"/>
      <c r="AW177" s="30"/>
      <c r="AX177" s="30"/>
      <c r="AY177" s="30"/>
      <c r="AZ177" s="30"/>
      <c r="BA177" s="30"/>
      <c r="BB177" s="30"/>
      <c r="BC177" s="30"/>
      <c r="BD177" s="30"/>
      <c r="BE177" s="30"/>
      <c r="BF177" s="30"/>
      <c r="BG177" s="30"/>
      <c r="BH177" s="30"/>
      <c r="BI177" s="30"/>
      <c r="BJ177" s="30"/>
      <c r="BK177" s="30"/>
      <c r="BL177" s="30"/>
      <c r="BM177" s="30"/>
      <c r="BN177" s="30"/>
      <c r="BO177" s="30"/>
      <c r="BP177" s="30"/>
      <c r="BQ177" s="30"/>
      <c r="BR177" s="30"/>
      <c r="BS177" s="30"/>
      <c r="BT177" s="30"/>
      <c r="BU177" s="30"/>
      <c r="BV177" s="30"/>
      <c r="BW177" s="30"/>
      <c r="BX177" s="30"/>
      <c r="BY177" s="30"/>
      <c r="BZ177" s="30"/>
      <c r="CA177" s="30"/>
      <c r="CB177" s="30"/>
      <c r="CC177" s="30"/>
      <c r="CD177" s="30"/>
      <c r="CE177" s="30"/>
      <c r="CF177" s="30"/>
      <c r="CG177" s="30"/>
      <c r="CH177" s="30"/>
      <c r="CI177" s="30"/>
      <c r="CJ177" s="30"/>
      <c r="CK177" s="30"/>
      <c r="CL177" s="30"/>
      <c r="CM177" s="30"/>
      <c r="CN177" s="30"/>
      <c r="CO177" s="30"/>
      <c r="CP177" s="30"/>
      <c r="CQ177" s="30"/>
      <c r="CR177" s="30"/>
      <c r="CS177" s="30"/>
      <c r="CT177" s="30"/>
      <c r="CU177" s="30"/>
      <c r="CV177" s="30"/>
      <c r="CW177" s="30"/>
      <c r="CX177" s="30"/>
      <c r="CY177" s="30"/>
      <c r="CZ177" s="30"/>
      <c r="DA177" s="30"/>
      <c r="DB177" s="30"/>
      <c r="DC177" s="30"/>
      <c r="DD177" s="30"/>
      <c r="DE177" s="30"/>
      <c r="DF177" s="30"/>
      <c r="DG177" s="30"/>
      <c r="DH177" s="30"/>
      <c r="DI177" s="30"/>
      <c r="DJ177" s="30"/>
      <c r="DK177" s="30"/>
      <c r="DL177" s="30"/>
      <c r="DM177" s="30"/>
      <c r="DN177" s="30"/>
      <c r="DO177" s="30"/>
      <c r="DP177" s="30"/>
      <c r="DQ177" s="30"/>
      <c r="DR177" s="30"/>
      <c r="DS177" s="30"/>
      <c r="DT177" s="30"/>
      <c r="DU177" s="30"/>
      <c r="DV177" s="30"/>
      <c r="DW177" s="30"/>
      <c r="DX177" s="30"/>
      <c r="DY177" s="30"/>
      <c r="DZ177" s="30"/>
      <c r="EA177" s="30"/>
      <c r="EB177" s="30"/>
      <c r="EC177" s="30"/>
      <c r="ED177" s="30"/>
      <c r="EE177" s="30"/>
      <c r="EF177" s="30"/>
      <c r="EG177" s="30"/>
      <c r="EH177" s="30"/>
      <c r="EI177" s="30"/>
      <c r="EJ177" s="30"/>
      <c r="EK177" s="30"/>
      <c r="EL177" s="30"/>
      <c r="EM177" s="30"/>
      <c r="EN177" s="30"/>
      <c r="EO177" s="30"/>
      <c r="EP177" s="30"/>
      <c r="EQ177" s="30"/>
      <c r="ER177" s="30"/>
      <c r="ES177" s="30"/>
      <c r="ET177" s="30"/>
      <c r="EU177" s="30"/>
      <c r="EV177" s="30"/>
      <c r="EW177" s="30"/>
      <c r="EX177" s="30"/>
      <c r="EY177" s="30"/>
      <c r="EZ177" s="30"/>
      <c r="FA177" s="30"/>
      <c r="FB177" s="30"/>
      <c r="FC177" s="30"/>
      <c r="FD177" s="30"/>
      <c r="FE177" s="30"/>
      <c r="FF177" s="30"/>
      <c r="FG177" s="30"/>
      <c r="FH177" s="30"/>
      <c r="FI177" s="30"/>
      <c r="FJ177" s="30"/>
      <c r="FK177" s="30"/>
      <c r="FL177" s="30"/>
      <c r="FM177" s="30"/>
      <c r="FN177" s="30"/>
      <c r="FO177" s="30"/>
      <c r="FP177" s="30"/>
      <c r="FQ177" s="30"/>
      <c r="FR177" s="30"/>
      <c r="FS177" s="30"/>
      <c r="FT177" s="30"/>
      <c r="FU177" s="30"/>
      <c r="FV177" s="30"/>
      <c r="FW177" s="30"/>
      <c r="FX177" s="30"/>
      <c r="FY177" s="30"/>
      <c r="FZ177" s="30"/>
      <c r="GA177" s="30"/>
      <c r="GB177" s="30"/>
      <c r="GC177" s="30"/>
      <c r="GD177" s="30"/>
      <c r="GE177" s="30"/>
    </row>
    <row r="178" spans="1:187" s="30" customFormat="1" ht="94.5" x14ac:dyDescent="0.25">
      <c r="A178" s="38" t="s">
        <v>164</v>
      </c>
      <c r="B178" s="33">
        <f t="shared" si="174"/>
        <v>77500</v>
      </c>
      <c r="C178" s="33">
        <f t="shared" si="174"/>
        <v>77500</v>
      </c>
      <c r="D178" s="33">
        <f t="shared" si="174"/>
        <v>0</v>
      </c>
      <c r="E178" s="33"/>
      <c r="F178" s="33"/>
      <c r="G178" s="33">
        <f t="shared" si="175"/>
        <v>0</v>
      </c>
      <c r="H178" s="33"/>
      <c r="I178" s="33"/>
      <c r="J178" s="33">
        <f t="shared" si="176"/>
        <v>0</v>
      </c>
      <c r="K178" s="33">
        <v>0</v>
      </c>
      <c r="L178" s="33">
        <v>0</v>
      </c>
      <c r="M178" s="33">
        <f t="shared" si="177"/>
        <v>0</v>
      </c>
      <c r="N178" s="33">
        <v>77500</v>
      </c>
      <c r="O178" s="33">
        <v>77500</v>
      </c>
      <c r="P178" s="33">
        <f t="shared" si="178"/>
        <v>0</v>
      </c>
      <c r="Q178" s="33"/>
      <c r="R178" s="33"/>
      <c r="S178" s="33">
        <f t="shared" si="179"/>
        <v>0</v>
      </c>
      <c r="T178" s="33"/>
      <c r="U178" s="33"/>
      <c r="V178" s="33">
        <f t="shared" si="180"/>
        <v>0</v>
      </c>
      <c r="W178" s="33"/>
      <c r="X178" s="33"/>
      <c r="Y178" s="33">
        <f t="shared" si="181"/>
        <v>0</v>
      </c>
      <c r="Z178" s="33"/>
      <c r="AA178" s="33"/>
      <c r="AB178" s="33">
        <f t="shared" si="182"/>
        <v>0</v>
      </c>
    </row>
    <row r="179" spans="1:187" s="30" customFormat="1" ht="78.75" x14ac:dyDescent="0.25">
      <c r="A179" s="38" t="s">
        <v>165</v>
      </c>
      <c r="B179" s="33">
        <f t="shared" si="174"/>
        <v>35988</v>
      </c>
      <c r="C179" s="33">
        <f t="shared" si="174"/>
        <v>35988</v>
      </c>
      <c r="D179" s="33">
        <f t="shared" si="174"/>
        <v>0</v>
      </c>
      <c r="E179" s="33"/>
      <c r="F179" s="33"/>
      <c r="G179" s="33">
        <f t="shared" si="175"/>
        <v>0</v>
      </c>
      <c r="H179" s="33"/>
      <c r="I179" s="33"/>
      <c r="J179" s="33">
        <f t="shared" si="176"/>
        <v>0</v>
      </c>
      <c r="K179" s="33">
        <v>0</v>
      </c>
      <c r="L179" s="33">
        <v>0</v>
      </c>
      <c r="M179" s="33">
        <f t="shared" si="177"/>
        <v>0</v>
      </c>
      <c r="N179" s="33">
        <f>29988+6000</f>
        <v>35988</v>
      </c>
      <c r="O179" s="33">
        <f>29988+6000</f>
        <v>35988</v>
      </c>
      <c r="P179" s="33">
        <f t="shared" si="178"/>
        <v>0</v>
      </c>
      <c r="Q179" s="33"/>
      <c r="R179" s="33"/>
      <c r="S179" s="33">
        <f t="shared" si="179"/>
        <v>0</v>
      </c>
      <c r="T179" s="33"/>
      <c r="U179" s="33"/>
      <c r="V179" s="33">
        <f t="shared" si="180"/>
        <v>0</v>
      </c>
      <c r="W179" s="33"/>
      <c r="X179" s="33"/>
      <c r="Y179" s="33">
        <f t="shared" si="181"/>
        <v>0</v>
      </c>
      <c r="Z179" s="33"/>
      <c r="AA179" s="33"/>
      <c r="AB179" s="33">
        <f t="shared" si="182"/>
        <v>0</v>
      </c>
    </row>
    <row r="180" spans="1:187" s="30" customFormat="1" x14ac:dyDescent="0.25">
      <c r="A180" s="28" t="s">
        <v>121</v>
      </c>
      <c r="B180" s="29">
        <f t="shared" si="174"/>
        <v>47183</v>
      </c>
      <c r="C180" s="29">
        <f t="shared" si="174"/>
        <v>47183</v>
      </c>
      <c r="D180" s="29">
        <f t="shared" si="174"/>
        <v>0</v>
      </c>
      <c r="E180" s="29">
        <f t="shared" ref="E180:AA180" si="190">SUM(E181:E186)</f>
        <v>0</v>
      </c>
      <c r="F180" s="29">
        <f t="shared" si="190"/>
        <v>0</v>
      </c>
      <c r="G180" s="29">
        <f t="shared" si="175"/>
        <v>0</v>
      </c>
      <c r="H180" s="29">
        <f t="shared" ref="H180" si="191">SUM(H181:H186)</f>
        <v>0</v>
      </c>
      <c r="I180" s="29">
        <f t="shared" si="190"/>
        <v>0</v>
      </c>
      <c r="J180" s="29">
        <f t="shared" si="176"/>
        <v>0</v>
      </c>
      <c r="K180" s="29">
        <f t="shared" ref="K180" si="192">SUM(K181:K186)</f>
        <v>0</v>
      </c>
      <c r="L180" s="29">
        <f t="shared" si="190"/>
        <v>0</v>
      </c>
      <c r="M180" s="29">
        <f t="shared" si="177"/>
        <v>0</v>
      </c>
      <c r="N180" s="29">
        <f t="shared" ref="N180" si="193">SUM(N181:N186)</f>
        <v>6310</v>
      </c>
      <c r="O180" s="29">
        <f t="shared" si="190"/>
        <v>6310</v>
      </c>
      <c r="P180" s="29">
        <f t="shared" si="178"/>
        <v>0</v>
      </c>
      <c r="Q180" s="29">
        <f t="shared" ref="Q180" si="194">SUM(Q181:Q186)</f>
        <v>40873</v>
      </c>
      <c r="R180" s="29">
        <f t="shared" si="190"/>
        <v>40873</v>
      </c>
      <c r="S180" s="29">
        <f t="shared" si="179"/>
        <v>0</v>
      </c>
      <c r="T180" s="29">
        <f t="shared" ref="T180" si="195">SUM(T181:T186)</f>
        <v>0</v>
      </c>
      <c r="U180" s="29">
        <f t="shared" si="190"/>
        <v>0</v>
      </c>
      <c r="V180" s="29">
        <f t="shared" si="180"/>
        <v>0</v>
      </c>
      <c r="W180" s="29">
        <f t="shared" si="190"/>
        <v>0</v>
      </c>
      <c r="X180" s="29">
        <f t="shared" si="190"/>
        <v>0</v>
      </c>
      <c r="Y180" s="29">
        <f t="shared" si="181"/>
        <v>0</v>
      </c>
      <c r="Z180" s="29">
        <f t="shared" ref="Z180" si="196">SUM(Z181:Z186)</f>
        <v>0</v>
      </c>
      <c r="AA180" s="29">
        <f t="shared" si="190"/>
        <v>0</v>
      </c>
      <c r="AB180" s="29">
        <f t="shared" si="182"/>
        <v>0</v>
      </c>
      <c r="AC180" s="27"/>
      <c r="AD180" s="27"/>
      <c r="AE180" s="27"/>
      <c r="AF180" s="27"/>
      <c r="AG180" s="27"/>
      <c r="AH180" s="27"/>
      <c r="AI180" s="27"/>
      <c r="AJ180" s="27"/>
      <c r="AK180" s="27"/>
      <c r="AL180" s="27"/>
      <c r="AM180" s="27"/>
      <c r="AN180" s="27"/>
      <c r="AO180" s="27"/>
      <c r="AP180" s="27"/>
      <c r="AQ180" s="27"/>
      <c r="AR180" s="27"/>
      <c r="AS180" s="27"/>
      <c r="AT180" s="27"/>
      <c r="AU180" s="27"/>
      <c r="AV180" s="27"/>
      <c r="AW180" s="27"/>
      <c r="AX180" s="27"/>
      <c r="AY180" s="27"/>
      <c r="AZ180" s="27"/>
      <c r="BA180" s="27"/>
      <c r="BB180" s="27"/>
      <c r="BC180" s="27"/>
      <c r="BD180" s="27"/>
      <c r="BE180" s="27"/>
      <c r="BF180" s="27"/>
      <c r="BG180" s="27"/>
      <c r="BH180" s="27"/>
      <c r="BI180" s="27"/>
      <c r="BJ180" s="27"/>
      <c r="BK180" s="27"/>
      <c r="BL180" s="27"/>
      <c r="BM180" s="27"/>
      <c r="BN180" s="27"/>
      <c r="BO180" s="27"/>
      <c r="BP180" s="27"/>
      <c r="BQ180" s="27"/>
      <c r="BR180" s="27"/>
      <c r="BS180" s="27"/>
      <c r="BT180" s="27"/>
      <c r="BU180" s="27"/>
      <c r="BV180" s="27"/>
      <c r="BW180" s="27"/>
      <c r="BX180" s="27"/>
      <c r="BY180" s="27"/>
      <c r="BZ180" s="27"/>
      <c r="CA180" s="27"/>
      <c r="CB180" s="27"/>
      <c r="CC180" s="27"/>
      <c r="CD180" s="27"/>
      <c r="CE180" s="27"/>
      <c r="CF180" s="27"/>
      <c r="CG180" s="27"/>
      <c r="CH180" s="27"/>
      <c r="CI180" s="27"/>
      <c r="CJ180" s="27"/>
      <c r="CK180" s="27"/>
      <c r="CL180" s="27"/>
      <c r="CM180" s="27"/>
      <c r="CN180" s="27"/>
      <c r="CO180" s="27"/>
      <c r="CP180" s="27"/>
      <c r="CQ180" s="27"/>
      <c r="CR180" s="27"/>
      <c r="CS180" s="27"/>
      <c r="CT180" s="27"/>
      <c r="CU180" s="27"/>
      <c r="CV180" s="27"/>
      <c r="CW180" s="27"/>
      <c r="CX180" s="27"/>
      <c r="CY180" s="27"/>
      <c r="CZ180" s="27"/>
      <c r="DA180" s="27"/>
      <c r="DB180" s="27"/>
      <c r="DC180" s="27"/>
      <c r="DD180" s="27"/>
      <c r="DE180" s="27"/>
      <c r="DF180" s="27"/>
      <c r="DG180" s="27"/>
      <c r="DH180" s="27"/>
      <c r="DI180" s="27"/>
      <c r="DJ180" s="27"/>
      <c r="DK180" s="27"/>
      <c r="DL180" s="27"/>
      <c r="DM180" s="27"/>
      <c r="DN180" s="27"/>
      <c r="DO180" s="27"/>
      <c r="DP180" s="27"/>
      <c r="DQ180" s="27"/>
      <c r="DR180" s="27"/>
      <c r="DS180" s="27"/>
      <c r="DT180" s="27"/>
      <c r="DU180" s="27"/>
      <c r="DV180" s="27"/>
      <c r="DW180" s="27"/>
      <c r="DX180" s="27"/>
      <c r="DY180" s="27"/>
      <c r="DZ180" s="27"/>
      <c r="EA180" s="27"/>
      <c r="EB180" s="27"/>
      <c r="EC180" s="27"/>
      <c r="ED180" s="27"/>
      <c r="EE180" s="27"/>
      <c r="EF180" s="27"/>
      <c r="EG180" s="27"/>
      <c r="EH180" s="27"/>
      <c r="EI180" s="27"/>
      <c r="EJ180" s="27"/>
      <c r="EK180" s="27"/>
      <c r="EL180" s="27"/>
      <c r="EM180" s="27"/>
      <c r="EN180" s="27"/>
      <c r="EO180" s="27"/>
      <c r="EP180" s="27"/>
      <c r="EQ180" s="27"/>
      <c r="ER180" s="27"/>
      <c r="ES180" s="27"/>
      <c r="ET180" s="27"/>
      <c r="EU180" s="27"/>
      <c r="EV180" s="27"/>
      <c r="EW180" s="27"/>
      <c r="EX180" s="27"/>
      <c r="EY180" s="27"/>
      <c r="EZ180" s="27"/>
      <c r="FA180" s="27"/>
      <c r="FB180" s="27"/>
      <c r="FC180" s="27"/>
      <c r="FD180" s="27"/>
      <c r="FE180" s="27"/>
      <c r="FF180" s="27"/>
      <c r="FG180" s="27"/>
      <c r="FH180" s="27"/>
      <c r="FI180" s="27"/>
      <c r="FJ180" s="27"/>
      <c r="FK180" s="27"/>
      <c r="FL180" s="27"/>
      <c r="FM180" s="27"/>
      <c r="FN180" s="27"/>
      <c r="FO180" s="27"/>
      <c r="FP180" s="27"/>
      <c r="FQ180" s="27"/>
      <c r="FR180" s="27"/>
      <c r="FS180" s="27"/>
      <c r="FT180" s="27"/>
      <c r="FU180" s="27"/>
      <c r="FV180" s="27"/>
      <c r="FW180" s="27"/>
      <c r="FX180" s="27"/>
      <c r="FY180" s="27"/>
      <c r="FZ180" s="27"/>
      <c r="GA180" s="27"/>
      <c r="GB180" s="27"/>
      <c r="GC180" s="27"/>
      <c r="GD180" s="27"/>
      <c r="GE180" s="27"/>
    </row>
    <row r="181" spans="1:187" s="30" customFormat="1" ht="31.5" x14ac:dyDescent="0.25">
      <c r="A181" s="37" t="s">
        <v>166</v>
      </c>
      <c r="B181" s="36">
        <f t="shared" si="174"/>
        <v>7405</v>
      </c>
      <c r="C181" s="36">
        <f t="shared" si="174"/>
        <v>7405</v>
      </c>
      <c r="D181" s="36">
        <f t="shared" si="174"/>
        <v>0</v>
      </c>
      <c r="E181" s="36"/>
      <c r="F181" s="36"/>
      <c r="G181" s="36">
        <f t="shared" si="175"/>
        <v>0</v>
      </c>
      <c r="H181" s="36"/>
      <c r="I181" s="36"/>
      <c r="J181" s="36">
        <f t="shared" si="176"/>
        <v>0</v>
      </c>
      <c r="K181" s="36"/>
      <c r="L181" s="36"/>
      <c r="M181" s="36">
        <f t="shared" si="177"/>
        <v>0</v>
      </c>
      <c r="N181" s="36">
        <v>0</v>
      </c>
      <c r="O181" s="36">
        <v>0</v>
      </c>
      <c r="P181" s="36">
        <f t="shared" si="178"/>
        <v>0</v>
      </c>
      <c r="Q181" s="36">
        <v>7405</v>
      </c>
      <c r="R181" s="36">
        <v>7405</v>
      </c>
      <c r="S181" s="36">
        <f t="shared" si="179"/>
        <v>0</v>
      </c>
      <c r="T181" s="36"/>
      <c r="U181" s="36"/>
      <c r="V181" s="36">
        <f t="shared" si="180"/>
        <v>0</v>
      </c>
      <c r="W181" s="36"/>
      <c r="X181" s="36"/>
      <c r="Y181" s="36">
        <f t="shared" si="181"/>
        <v>0</v>
      </c>
      <c r="Z181" s="36"/>
      <c r="AA181" s="36"/>
      <c r="AB181" s="36">
        <f t="shared" si="182"/>
        <v>0</v>
      </c>
    </row>
    <row r="182" spans="1:187" s="30" customFormat="1" x14ac:dyDescent="0.25">
      <c r="A182" s="38" t="s">
        <v>167</v>
      </c>
      <c r="B182" s="33">
        <f t="shared" si="174"/>
        <v>6024</v>
      </c>
      <c r="C182" s="33">
        <f t="shared" si="174"/>
        <v>6024</v>
      </c>
      <c r="D182" s="33">
        <f t="shared" si="174"/>
        <v>0</v>
      </c>
      <c r="E182" s="33"/>
      <c r="F182" s="33"/>
      <c r="G182" s="33">
        <f t="shared" si="175"/>
        <v>0</v>
      </c>
      <c r="H182" s="33"/>
      <c r="I182" s="33"/>
      <c r="J182" s="33">
        <f t="shared" si="176"/>
        <v>0</v>
      </c>
      <c r="K182" s="33"/>
      <c r="L182" s="33"/>
      <c r="M182" s="33">
        <f t="shared" si="177"/>
        <v>0</v>
      </c>
      <c r="N182" s="33">
        <v>0</v>
      </c>
      <c r="O182" s="33">
        <v>0</v>
      </c>
      <c r="P182" s="33">
        <f t="shared" si="178"/>
        <v>0</v>
      </c>
      <c r="Q182" s="33">
        <v>6024</v>
      </c>
      <c r="R182" s="33">
        <v>6024</v>
      </c>
      <c r="S182" s="33">
        <f t="shared" si="179"/>
        <v>0</v>
      </c>
      <c r="T182" s="33"/>
      <c r="U182" s="33"/>
      <c r="V182" s="33">
        <f t="shared" si="180"/>
        <v>0</v>
      </c>
      <c r="W182" s="33"/>
      <c r="X182" s="33"/>
      <c r="Y182" s="33">
        <f t="shared" si="181"/>
        <v>0</v>
      </c>
      <c r="Z182" s="33"/>
      <c r="AA182" s="33"/>
      <c r="AB182" s="33">
        <f t="shared" si="182"/>
        <v>0</v>
      </c>
    </row>
    <row r="183" spans="1:187" s="30" customFormat="1" ht="31.5" x14ac:dyDescent="0.25">
      <c r="A183" s="38" t="s">
        <v>168</v>
      </c>
      <c r="B183" s="33">
        <f t="shared" si="174"/>
        <v>19988</v>
      </c>
      <c r="C183" s="33">
        <f t="shared" si="174"/>
        <v>19988</v>
      </c>
      <c r="D183" s="33">
        <f t="shared" si="174"/>
        <v>0</v>
      </c>
      <c r="E183" s="33"/>
      <c r="F183" s="33"/>
      <c r="G183" s="33">
        <f t="shared" si="175"/>
        <v>0</v>
      </c>
      <c r="H183" s="33"/>
      <c r="I183" s="33"/>
      <c r="J183" s="33">
        <f t="shared" si="176"/>
        <v>0</v>
      </c>
      <c r="K183" s="33"/>
      <c r="L183" s="33"/>
      <c r="M183" s="33">
        <f t="shared" si="177"/>
        <v>0</v>
      </c>
      <c r="N183" s="33">
        <v>0</v>
      </c>
      <c r="O183" s="33">
        <v>0</v>
      </c>
      <c r="P183" s="33">
        <f t="shared" si="178"/>
        <v>0</v>
      </c>
      <c r="Q183" s="33">
        <v>19988</v>
      </c>
      <c r="R183" s="33">
        <v>19988</v>
      </c>
      <c r="S183" s="33">
        <f t="shared" si="179"/>
        <v>0</v>
      </c>
      <c r="T183" s="33"/>
      <c r="U183" s="33"/>
      <c r="V183" s="33">
        <f t="shared" si="180"/>
        <v>0</v>
      </c>
      <c r="W183" s="33"/>
      <c r="X183" s="33"/>
      <c r="Y183" s="33">
        <f t="shared" si="181"/>
        <v>0</v>
      </c>
      <c r="Z183" s="33"/>
      <c r="AA183" s="33"/>
      <c r="AB183" s="33">
        <f t="shared" si="182"/>
        <v>0</v>
      </c>
    </row>
    <row r="184" spans="1:187" s="30" customFormat="1" ht="31.5" x14ac:dyDescent="0.25">
      <c r="A184" s="38" t="s">
        <v>169</v>
      </c>
      <c r="B184" s="33">
        <f t="shared" si="174"/>
        <v>7456</v>
      </c>
      <c r="C184" s="33">
        <f t="shared" si="174"/>
        <v>7456</v>
      </c>
      <c r="D184" s="33">
        <f t="shared" si="174"/>
        <v>0</v>
      </c>
      <c r="E184" s="33"/>
      <c r="F184" s="33"/>
      <c r="G184" s="33">
        <f t="shared" si="175"/>
        <v>0</v>
      </c>
      <c r="H184" s="33"/>
      <c r="I184" s="33"/>
      <c r="J184" s="33">
        <f t="shared" si="176"/>
        <v>0</v>
      </c>
      <c r="K184" s="33"/>
      <c r="L184" s="33"/>
      <c r="M184" s="33">
        <f t="shared" si="177"/>
        <v>0</v>
      </c>
      <c r="N184" s="33">
        <v>0</v>
      </c>
      <c r="O184" s="33">
        <v>0</v>
      </c>
      <c r="P184" s="33">
        <f t="shared" si="178"/>
        <v>0</v>
      </c>
      <c r="Q184" s="33">
        <v>7456</v>
      </c>
      <c r="R184" s="33">
        <v>7456</v>
      </c>
      <c r="S184" s="33">
        <f t="shared" si="179"/>
        <v>0</v>
      </c>
      <c r="T184" s="33"/>
      <c r="U184" s="33"/>
      <c r="V184" s="33">
        <f t="shared" si="180"/>
        <v>0</v>
      </c>
      <c r="W184" s="33"/>
      <c r="X184" s="33"/>
      <c r="Y184" s="33">
        <f t="shared" si="181"/>
        <v>0</v>
      </c>
      <c r="Z184" s="33"/>
      <c r="AA184" s="33"/>
      <c r="AB184" s="33">
        <f t="shared" si="182"/>
        <v>0</v>
      </c>
    </row>
    <row r="185" spans="1:187" s="30" customFormat="1" ht="94.5" x14ac:dyDescent="0.25">
      <c r="A185" s="38" t="s">
        <v>170</v>
      </c>
      <c r="B185" s="33">
        <f t="shared" si="174"/>
        <v>5000</v>
      </c>
      <c r="C185" s="33">
        <f t="shared" si="174"/>
        <v>5000</v>
      </c>
      <c r="D185" s="33">
        <f t="shared" si="174"/>
        <v>0</v>
      </c>
      <c r="E185" s="33"/>
      <c r="F185" s="33"/>
      <c r="G185" s="33">
        <f t="shared" si="175"/>
        <v>0</v>
      </c>
      <c r="H185" s="33"/>
      <c r="I185" s="33"/>
      <c r="J185" s="33">
        <f t="shared" si="176"/>
        <v>0</v>
      </c>
      <c r="K185" s="33">
        <v>0</v>
      </c>
      <c r="L185" s="33">
        <v>0</v>
      </c>
      <c r="M185" s="33">
        <f t="shared" si="177"/>
        <v>0</v>
      </c>
      <c r="N185" s="33">
        <v>5000</v>
      </c>
      <c r="O185" s="33">
        <v>5000</v>
      </c>
      <c r="P185" s="33">
        <f t="shared" si="178"/>
        <v>0</v>
      </c>
      <c r="Q185" s="33"/>
      <c r="R185" s="33"/>
      <c r="S185" s="33">
        <f t="shared" si="179"/>
        <v>0</v>
      </c>
      <c r="T185" s="33"/>
      <c r="U185" s="33"/>
      <c r="V185" s="33">
        <f t="shared" si="180"/>
        <v>0</v>
      </c>
      <c r="W185" s="33"/>
      <c r="X185" s="33"/>
      <c r="Y185" s="33">
        <f t="shared" si="181"/>
        <v>0</v>
      </c>
      <c r="Z185" s="33"/>
      <c r="AA185" s="33"/>
      <c r="AB185" s="33">
        <f t="shared" si="182"/>
        <v>0</v>
      </c>
    </row>
    <row r="186" spans="1:187" s="30" customFormat="1" ht="94.5" x14ac:dyDescent="0.25">
      <c r="A186" s="38" t="s">
        <v>171</v>
      </c>
      <c r="B186" s="33">
        <f t="shared" si="174"/>
        <v>1310</v>
      </c>
      <c r="C186" s="33">
        <f t="shared" si="174"/>
        <v>1310</v>
      </c>
      <c r="D186" s="33">
        <f t="shared" si="174"/>
        <v>0</v>
      </c>
      <c r="E186" s="33"/>
      <c r="F186" s="33"/>
      <c r="G186" s="33">
        <f t="shared" si="175"/>
        <v>0</v>
      </c>
      <c r="H186" s="33"/>
      <c r="I186" s="33"/>
      <c r="J186" s="33">
        <f t="shared" si="176"/>
        <v>0</v>
      </c>
      <c r="K186" s="33"/>
      <c r="L186" s="33"/>
      <c r="M186" s="33">
        <f t="shared" si="177"/>
        <v>0</v>
      </c>
      <c r="N186" s="33">
        <v>1310</v>
      </c>
      <c r="O186" s="33">
        <v>1310</v>
      </c>
      <c r="P186" s="33">
        <f t="shared" si="178"/>
        <v>0</v>
      </c>
      <c r="Q186" s="33">
        <v>0</v>
      </c>
      <c r="R186" s="33">
        <v>0</v>
      </c>
      <c r="S186" s="33">
        <f t="shared" si="179"/>
        <v>0</v>
      </c>
      <c r="T186" s="33"/>
      <c r="U186" s="33"/>
      <c r="V186" s="33">
        <f t="shared" si="180"/>
        <v>0</v>
      </c>
      <c r="W186" s="33"/>
      <c r="X186" s="33"/>
      <c r="Y186" s="33">
        <f t="shared" si="181"/>
        <v>0</v>
      </c>
      <c r="Z186" s="33"/>
      <c r="AA186" s="33"/>
      <c r="AB186" s="33">
        <f t="shared" si="182"/>
        <v>0</v>
      </c>
    </row>
    <row r="187" spans="1:187" s="30" customFormat="1" x14ac:dyDescent="0.25">
      <c r="A187" s="28" t="s">
        <v>97</v>
      </c>
      <c r="B187" s="29">
        <f t="shared" si="174"/>
        <v>60534</v>
      </c>
      <c r="C187" s="29">
        <f t="shared" si="174"/>
        <v>60534</v>
      </c>
      <c r="D187" s="29">
        <f t="shared" si="174"/>
        <v>0</v>
      </c>
      <c r="E187" s="29">
        <f>SUM(E188)</f>
        <v>0</v>
      </c>
      <c r="F187" s="29">
        <f>SUM(F188)</f>
        <v>0</v>
      </c>
      <c r="G187" s="29">
        <f t="shared" si="175"/>
        <v>0</v>
      </c>
      <c r="H187" s="29">
        <f t="shared" ref="H187:I187" si="197">SUM(H188)</f>
        <v>0</v>
      </c>
      <c r="I187" s="29">
        <f t="shared" si="197"/>
        <v>0</v>
      </c>
      <c r="J187" s="29">
        <f t="shared" si="176"/>
        <v>0</v>
      </c>
      <c r="K187" s="29">
        <f t="shared" ref="K187:L187" si="198">SUM(K188)</f>
        <v>0</v>
      </c>
      <c r="L187" s="29">
        <f t="shared" si="198"/>
        <v>0</v>
      </c>
      <c r="M187" s="29">
        <f t="shared" si="177"/>
        <v>0</v>
      </c>
      <c r="N187" s="29">
        <f t="shared" ref="N187:O187" si="199">SUM(N188)</f>
        <v>0</v>
      </c>
      <c r="O187" s="29">
        <f t="shared" si="199"/>
        <v>0</v>
      </c>
      <c r="P187" s="29">
        <f t="shared" si="178"/>
        <v>0</v>
      </c>
      <c r="Q187" s="29">
        <f t="shared" ref="Q187:R187" si="200">SUM(Q188)</f>
        <v>60534</v>
      </c>
      <c r="R187" s="29">
        <f t="shared" si="200"/>
        <v>60534</v>
      </c>
      <c r="S187" s="29">
        <f t="shared" si="179"/>
        <v>0</v>
      </c>
      <c r="T187" s="29">
        <f t="shared" ref="T187:U187" si="201">SUM(T188)</f>
        <v>0</v>
      </c>
      <c r="U187" s="29">
        <f t="shared" si="201"/>
        <v>0</v>
      </c>
      <c r="V187" s="29">
        <f t="shared" si="180"/>
        <v>0</v>
      </c>
      <c r="W187" s="29">
        <f t="shared" ref="W187:X187" si="202">SUM(W188)</f>
        <v>0</v>
      </c>
      <c r="X187" s="29">
        <f t="shared" si="202"/>
        <v>0</v>
      </c>
      <c r="Y187" s="29">
        <f t="shared" si="181"/>
        <v>0</v>
      </c>
      <c r="Z187" s="29">
        <f t="shared" ref="Z187:AA187" si="203">SUM(Z188)</f>
        <v>0</v>
      </c>
      <c r="AA187" s="29">
        <f t="shared" si="203"/>
        <v>0</v>
      </c>
      <c r="AB187" s="29">
        <f t="shared" si="182"/>
        <v>0</v>
      </c>
    </row>
    <row r="188" spans="1:187" s="30" customFormat="1" ht="63" x14ac:dyDescent="0.25">
      <c r="A188" s="35" t="s">
        <v>172</v>
      </c>
      <c r="B188" s="36">
        <f t="shared" si="174"/>
        <v>60534</v>
      </c>
      <c r="C188" s="36">
        <f t="shared" si="174"/>
        <v>60534</v>
      </c>
      <c r="D188" s="36">
        <f t="shared" si="174"/>
        <v>0</v>
      </c>
      <c r="E188" s="36"/>
      <c r="F188" s="36"/>
      <c r="G188" s="36">
        <f t="shared" si="175"/>
        <v>0</v>
      </c>
      <c r="H188" s="36"/>
      <c r="I188" s="36"/>
      <c r="J188" s="36">
        <f t="shared" si="176"/>
        <v>0</v>
      </c>
      <c r="K188" s="36">
        <v>0</v>
      </c>
      <c r="L188" s="36">
        <v>0</v>
      </c>
      <c r="M188" s="36">
        <f t="shared" si="177"/>
        <v>0</v>
      </c>
      <c r="N188" s="36"/>
      <c r="O188" s="36"/>
      <c r="P188" s="36">
        <f t="shared" si="178"/>
        <v>0</v>
      </c>
      <c r="Q188" s="36">
        <v>60534</v>
      </c>
      <c r="R188" s="36">
        <v>60534</v>
      </c>
      <c r="S188" s="36">
        <f t="shared" si="179"/>
        <v>0</v>
      </c>
      <c r="T188" s="36"/>
      <c r="U188" s="36"/>
      <c r="V188" s="36">
        <f t="shared" si="180"/>
        <v>0</v>
      </c>
      <c r="W188" s="36">
        <v>0</v>
      </c>
      <c r="X188" s="36">
        <v>0</v>
      </c>
      <c r="Y188" s="36">
        <f t="shared" si="181"/>
        <v>0</v>
      </c>
      <c r="Z188" s="36"/>
      <c r="AA188" s="36"/>
      <c r="AB188" s="36">
        <f t="shared" si="182"/>
        <v>0</v>
      </c>
    </row>
    <row r="189" spans="1:187" s="30" customFormat="1" ht="31.5" x14ac:dyDescent="0.25">
      <c r="A189" s="28" t="s">
        <v>59</v>
      </c>
      <c r="B189" s="29">
        <f t="shared" si="174"/>
        <v>13605544</v>
      </c>
      <c r="C189" s="29">
        <f t="shared" si="174"/>
        <v>13606911</v>
      </c>
      <c r="D189" s="29">
        <f t="shared" si="174"/>
        <v>1367</v>
      </c>
      <c r="E189" s="29">
        <f t="shared" ref="E189:AA189" si="204">SUM(E190,E193,E201,E197)</f>
        <v>152495</v>
      </c>
      <c r="F189" s="29">
        <f t="shared" si="204"/>
        <v>152495</v>
      </c>
      <c r="G189" s="29">
        <f t="shared" si="175"/>
        <v>0</v>
      </c>
      <c r="H189" s="29">
        <f t="shared" ref="H189" si="205">SUM(H190,H193,H201,H197)</f>
        <v>25276</v>
      </c>
      <c r="I189" s="29">
        <f t="shared" si="204"/>
        <v>25276</v>
      </c>
      <c r="J189" s="29">
        <f t="shared" si="176"/>
        <v>0</v>
      </c>
      <c r="K189" s="29">
        <f t="shared" ref="K189" si="206">SUM(K190,K193,K201,K197)</f>
        <v>562507</v>
      </c>
      <c r="L189" s="29">
        <f t="shared" si="204"/>
        <v>563874</v>
      </c>
      <c r="M189" s="29">
        <f t="shared" si="177"/>
        <v>1367</v>
      </c>
      <c r="N189" s="29">
        <f t="shared" ref="N189" si="207">SUM(N190,N193,N201,N197)</f>
        <v>7417574</v>
      </c>
      <c r="O189" s="29">
        <f t="shared" si="204"/>
        <v>7417574</v>
      </c>
      <c r="P189" s="29">
        <f t="shared" si="178"/>
        <v>0</v>
      </c>
      <c r="Q189" s="29">
        <f t="shared" ref="Q189" si="208">SUM(Q190,Q193,Q201,Q197)</f>
        <v>0</v>
      </c>
      <c r="R189" s="29">
        <f t="shared" si="204"/>
        <v>0</v>
      </c>
      <c r="S189" s="29">
        <f t="shared" si="179"/>
        <v>0</v>
      </c>
      <c r="T189" s="29">
        <f t="shared" ref="T189" si="209">SUM(T190,T193,T201,T197)</f>
        <v>4847692</v>
      </c>
      <c r="U189" s="29">
        <f t="shared" si="204"/>
        <v>4847692</v>
      </c>
      <c r="V189" s="29">
        <f t="shared" si="180"/>
        <v>0</v>
      </c>
      <c r="W189" s="29">
        <f t="shared" si="204"/>
        <v>0</v>
      </c>
      <c r="X189" s="29">
        <f t="shared" si="204"/>
        <v>0</v>
      </c>
      <c r="Y189" s="29">
        <f t="shared" si="181"/>
        <v>0</v>
      </c>
      <c r="Z189" s="29">
        <f t="shared" ref="Z189" si="210">SUM(Z190,Z193,Z201,Z197)</f>
        <v>600000</v>
      </c>
      <c r="AA189" s="29">
        <f t="shared" si="204"/>
        <v>600000</v>
      </c>
      <c r="AB189" s="29">
        <f t="shared" si="182"/>
        <v>0</v>
      </c>
    </row>
    <row r="190" spans="1:187" s="27" customFormat="1" ht="31.5" x14ac:dyDescent="0.25">
      <c r="A190" s="28" t="s">
        <v>90</v>
      </c>
      <c r="B190" s="29">
        <f t="shared" si="174"/>
        <v>1201200</v>
      </c>
      <c r="C190" s="29">
        <f t="shared" si="174"/>
        <v>1201200</v>
      </c>
      <c r="D190" s="29">
        <f t="shared" si="174"/>
        <v>0</v>
      </c>
      <c r="E190" s="29">
        <f t="shared" ref="E190:AA190" si="211">SUM(E191:E192)</f>
        <v>0</v>
      </c>
      <c r="F190" s="29">
        <f t="shared" si="211"/>
        <v>0</v>
      </c>
      <c r="G190" s="29">
        <f t="shared" si="175"/>
        <v>0</v>
      </c>
      <c r="H190" s="29">
        <f t="shared" ref="H190" si="212">SUM(H191:H192)</f>
        <v>0</v>
      </c>
      <c r="I190" s="29">
        <f t="shared" si="211"/>
        <v>0</v>
      </c>
      <c r="J190" s="29">
        <f t="shared" si="176"/>
        <v>0</v>
      </c>
      <c r="K190" s="29">
        <f t="shared" ref="K190" si="213">SUM(K191:K192)</f>
        <v>0</v>
      </c>
      <c r="L190" s="29">
        <f t="shared" si="211"/>
        <v>0</v>
      </c>
      <c r="M190" s="29">
        <f t="shared" si="177"/>
        <v>0</v>
      </c>
      <c r="N190" s="29">
        <f t="shared" ref="N190" si="214">SUM(N191:N192)</f>
        <v>1201200</v>
      </c>
      <c r="O190" s="29">
        <f t="shared" si="211"/>
        <v>1201200</v>
      </c>
      <c r="P190" s="29">
        <f t="shared" si="178"/>
        <v>0</v>
      </c>
      <c r="Q190" s="29">
        <f t="shared" ref="Q190" si="215">SUM(Q191:Q192)</f>
        <v>0</v>
      </c>
      <c r="R190" s="29">
        <f t="shared" si="211"/>
        <v>0</v>
      </c>
      <c r="S190" s="29">
        <f t="shared" si="179"/>
        <v>0</v>
      </c>
      <c r="T190" s="29">
        <f t="shared" ref="T190" si="216">SUM(T191:T192)</f>
        <v>0</v>
      </c>
      <c r="U190" s="29">
        <f t="shared" si="211"/>
        <v>0</v>
      </c>
      <c r="V190" s="29">
        <f t="shared" si="180"/>
        <v>0</v>
      </c>
      <c r="W190" s="29">
        <f t="shared" si="211"/>
        <v>0</v>
      </c>
      <c r="X190" s="29">
        <f t="shared" si="211"/>
        <v>0</v>
      </c>
      <c r="Y190" s="29">
        <f t="shared" si="181"/>
        <v>0</v>
      </c>
      <c r="Z190" s="29">
        <f t="shared" ref="Z190" si="217">SUM(Z191:Z192)</f>
        <v>0</v>
      </c>
      <c r="AA190" s="29">
        <f t="shared" si="211"/>
        <v>0</v>
      </c>
      <c r="AB190" s="29">
        <f t="shared" si="182"/>
        <v>0</v>
      </c>
      <c r="AC190" s="30"/>
      <c r="AD190" s="30"/>
      <c r="AE190" s="30"/>
      <c r="AF190" s="30"/>
      <c r="AG190" s="30"/>
      <c r="AH190" s="30"/>
      <c r="AI190" s="30"/>
      <c r="AJ190" s="30"/>
      <c r="AK190" s="30"/>
      <c r="AL190" s="30"/>
      <c r="AM190" s="30"/>
      <c r="AN190" s="30"/>
      <c r="AO190" s="30"/>
      <c r="AP190" s="30"/>
      <c r="AQ190" s="30"/>
      <c r="AR190" s="30"/>
      <c r="AS190" s="30"/>
      <c r="AT190" s="30"/>
      <c r="AU190" s="30"/>
      <c r="AV190" s="30"/>
      <c r="AW190" s="30"/>
      <c r="AX190" s="30"/>
      <c r="AY190" s="30"/>
      <c r="AZ190" s="30"/>
      <c r="BA190" s="30"/>
      <c r="BB190" s="30"/>
      <c r="BC190" s="30"/>
      <c r="BD190" s="30"/>
      <c r="BE190" s="30"/>
      <c r="BF190" s="30"/>
      <c r="BG190" s="30"/>
      <c r="BH190" s="30"/>
      <c r="BI190" s="30"/>
      <c r="BJ190" s="30"/>
      <c r="BK190" s="30"/>
      <c r="BL190" s="30"/>
      <c r="BM190" s="30"/>
      <c r="BN190" s="30"/>
      <c r="BO190" s="30"/>
      <c r="BP190" s="30"/>
      <c r="BQ190" s="30"/>
      <c r="BR190" s="30"/>
      <c r="BS190" s="30"/>
      <c r="BT190" s="30"/>
      <c r="BU190" s="30"/>
      <c r="BV190" s="30"/>
      <c r="BW190" s="30"/>
      <c r="BX190" s="30"/>
      <c r="BY190" s="30"/>
      <c r="BZ190" s="30"/>
      <c r="CA190" s="30"/>
      <c r="CB190" s="30"/>
      <c r="CC190" s="30"/>
      <c r="CD190" s="30"/>
      <c r="CE190" s="30"/>
      <c r="CF190" s="30"/>
      <c r="CG190" s="30"/>
      <c r="CH190" s="30"/>
      <c r="CI190" s="30"/>
      <c r="CJ190" s="30"/>
      <c r="CK190" s="30"/>
      <c r="CL190" s="30"/>
      <c r="CM190" s="30"/>
      <c r="CN190" s="30"/>
      <c r="CO190" s="30"/>
      <c r="CP190" s="30"/>
      <c r="CQ190" s="30"/>
      <c r="CR190" s="30"/>
      <c r="CS190" s="30"/>
      <c r="CT190" s="30"/>
      <c r="CU190" s="30"/>
      <c r="CV190" s="30"/>
      <c r="CW190" s="30"/>
      <c r="CX190" s="30"/>
      <c r="CY190" s="30"/>
      <c r="CZ190" s="30"/>
      <c r="DA190" s="30"/>
      <c r="DB190" s="30"/>
      <c r="DC190" s="30"/>
      <c r="DD190" s="30"/>
      <c r="DE190" s="30"/>
      <c r="DF190" s="30"/>
      <c r="DG190" s="30"/>
      <c r="DH190" s="30"/>
      <c r="DI190" s="30"/>
      <c r="DJ190" s="30"/>
      <c r="DK190" s="30"/>
      <c r="DL190" s="30"/>
      <c r="DM190" s="30"/>
      <c r="DN190" s="30"/>
      <c r="DO190" s="30"/>
      <c r="DP190" s="30"/>
      <c r="DQ190" s="30"/>
      <c r="DR190" s="30"/>
      <c r="DS190" s="30"/>
      <c r="DT190" s="30"/>
      <c r="DU190" s="30"/>
      <c r="DV190" s="30"/>
      <c r="DW190" s="30"/>
      <c r="DX190" s="30"/>
      <c r="DY190" s="30"/>
      <c r="DZ190" s="30"/>
      <c r="EA190" s="30"/>
      <c r="EB190" s="30"/>
      <c r="EC190" s="30"/>
      <c r="ED190" s="30"/>
      <c r="EE190" s="30"/>
      <c r="EF190" s="30"/>
      <c r="EG190" s="30"/>
      <c r="EH190" s="30"/>
      <c r="EI190" s="30"/>
      <c r="EJ190" s="30"/>
      <c r="EK190" s="30"/>
      <c r="EL190" s="30"/>
      <c r="EM190" s="30"/>
      <c r="EN190" s="30"/>
      <c r="EO190" s="30"/>
      <c r="EP190" s="30"/>
      <c r="EQ190" s="30"/>
      <c r="ER190" s="30"/>
      <c r="ES190" s="30"/>
      <c r="ET190" s="30"/>
      <c r="EU190" s="30"/>
      <c r="EV190" s="30"/>
      <c r="EW190" s="30"/>
      <c r="EX190" s="30"/>
      <c r="EY190" s="30"/>
      <c r="EZ190" s="30"/>
      <c r="FA190" s="30"/>
      <c r="FB190" s="30"/>
      <c r="FC190" s="30"/>
      <c r="FD190" s="30"/>
      <c r="FE190" s="30"/>
      <c r="FF190" s="30"/>
      <c r="FG190" s="30"/>
      <c r="FH190" s="30"/>
      <c r="FI190" s="30"/>
      <c r="FJ190" s="30"/>
      <c r="FK190" s="30"/>
      <c r="FL190" s="30"/>
      <c r="FM190" s="30"/>
      <c r="FN190" s="30"/>
      <c r="FO190" s="30"/>
      <c r="FP190" s="30"/>
      <c r="FQ190" s="30"/>
      <c r="FR190" s="30"/>
      <c r="FS190" s="30"/>
      <c r="FT190" s="30"/>
      <c r="FU190" s="30"/>
      <c r="FV190" s="30"/>
      <c r="FW190" s="30"/>
      <c r="FX190" s="30"/>
      <c r="FY190" s="30"/>
      <c r="FZ190" s="30"/>
      <c r="GA190" s="30"/>
      <c r="GB190" s="30"/>
      <c r="GC190" s="30"/>
      <c r="GD190" s="30"/>
      <c r="GE190" s="30"/>
    </row>
    <row r="191" spans="1:187" s="30" customFormat="1" ht="63" x14ac:dyDescent="0.25">
      <c r="A191" s="38" t="s">
        <v>173</v>
      </c>
      <c r="B191" s="36">
        <f t="shared" si="174"/>
        <v>1200</v>
      </c>
      <c r="C191" s="36">
        <f t="shared" si="174"/>
        <v>1200</v>
      </c>
      <c r="D191" s="36">
        <f t="shared" si="174"/>
        <v>0</v>
      </c>
      <c r="E191" s="36">
        <v>0</v>
      </c>
      <c r="F191" s="36">
        <v>0</v>
      </c>
      <c r="G191" s="36">
        <f t="shared" si="175"/>
        <v>0</v>
      </c>
      <c r="H191" s="36"/>
      <c r="I191" s="36"/>
      <c r="J191" s="36">
        <f t="shared" si="176"/>
        <v>0</v>
      </c>
      <c r="K191" s="36">
        <v>0</v>
      </c>
      <c r="L191" s="36">
        <v>0</v>
      </c>
      <c r="M191" s="36">
        <f t="shared" si="177"/>
        <v>0</v>
      </c>
      <c r="N191" s="36">
        <v>1200</v>
      </c>
      <c r="O191" s="36">
        <v>1200</v>
      </c>
      <c r="P191" s="36">
        <f t="shared" si="178"/>
        <v>0</v>
      </c>
      <c r="Q191" s="36"/>
      <c r="R191" s="36"/>
      <c r="S191" s="36">
        <f t="shared" si="179"/>
        <v>0</v>
      </c>
      <c r="T191" s="36"/>
      <c r="U191" s="36"/>
      <c r="V191" s="36">
        <f t="shared" si="180"/>
        <v>0</v>
      </c>
      <c r="W191" s="36"/>
      <c r="X191" s="36"/>
      <c r="Y191" s="36">
        <f t="shared" si="181"/>
        <v>0</v>
      </c>
      <c r="Z191" s="36"/>
      <c r="AA191" s="36"/>
      <c r="AB191" s="36">
        <f t="shared" si="182"/>
        <v>0</v>
      </c>
    </row>
    <row r="192" spans="1:187" s="30" customFormat="1" ht="78.75" x14ac:dyDescent="0.25">
      <c r="A192" s="37" t="s">
        <v>174</v>
      </c>
      <c r="B192" s="36">
        <f t="shared" si="174"/>
        <v>1200000</v>
      </c>
      <c r="C192" s="36">
        <f t="shared" si="174"/>
        <v>1200000</v>
      </c>
      <c r="D192" s="36">
        <f t="shared" si="174"/>
        <v>0</v>
      </c>
      <c r="E192" s="36"/>
      <c r="F192" s="36"/>
      <c r="G192" s="36">
        <f t="shared" si="175"/>
        <v>0</v>
      </c>
      <c r="H192" s="36"/>
      <c r="I192" s="36"/>
      <c r="J192" s="36">
        <f t="shared" si="176"/>
        <v>0</v>
      </c>
      <c r="K192" s="36">
        <v>0</v>
      </c>
      <c r="L192" s="36">
        <v>0</v>
      </c>
      <c r="M192" s="36">
        <f t="shared" si="177"/>
        <v>0</v>
      </c>
      <c r="N192" s="36">
        <v>1200000</v>
      </c>
      <c r="O192" s="36">
        <v>1200000</v>
      </c>
      <c r="P192" s="36">
        <f t="shared" si="178"/>
        <v>0</v>
      </c>
      <c r="Q192" s="36"/>
      <c r="R192" s="36"/>
      <c r="S192" s="36">
        <f t="shared" si="179"/>
        <v>0</v>
      </c>
      <c r="T192" s="36"/>
      <c r="U192" s="36"/>
      <c r="V192" s="36">
        <f t="shared" si="180"/>
        <v>0</v>
      </c>
      <c r="W192" s="36"/>
      <c r="X192" s="36"/>
      <c r="Y192" s="36">
        <f t="shared" si="181"/>
        <v>0</v>
      </c>
      <c r="Z192" s="36"/>
      <c r="AA192" s="36"/>
      <c r="AB192" s="36">
        <f t="shared" si="182"/>
        <v>0</v>
      </c>
    </row>
    <row r="193" spans="1:28" s="30" customFormat="1" x14ac:dyDescent="0.25">
      <c r="A193" s="28" t="s">
        <v>162</v>
      </c>
      <c r="B193" s="29">
        <f t="shared" si="174"/>
        <v>468000</v>
      </c>
      <c r="C193" s="29">
        <f t="shared" si="174"/>
        <v>468000</v>
      </c>
      <c r="D193" s="29">
        <f t="shared" si="174"/>
        <v>0</v>
      </c>
      <c r="E193" s="29">
        <f t="shared" ref="E193:AA193" si="218">SUM(E194:E196)</f>
        <v>0</v>
      </c>
      <c r="F193" s="29">
        <f t="shared" si="218"/>
        <v>0</v>
      </c>
      <c r="G193" s="29">
        <f t="shared" si="175"/>
        <v>0</v>
      </c>
      <c r="H193" s="29">
        <f t="shared" ref="H193" si="219">SUM(H194:H196)</f>
        <v>0</v>
      </c>
      <c r="I193" s="29">
        <f t="shared" si="218"/>
        <v>0</v>
      </c>
      <c r="J193" s="29">
        <f t="shared" si="176"/>
        <v>0</v>
      </c>
      <c r="K193" s="29">
        <f t="shared" ref="K193" si="220">SUM(K194:K196)</f>
        <v>468000</v>
      </c>
      <c r="L193" s="29">
        <f t="shared" si="218"/>
        <v>468000</v>
      </c>
      <c r="M193" s="29">
        <f t="shared" si="177"/>
        <v>0</v>
      </c>
      <c r="N193" s="29">
        <f t="shared" ref="N193" si="221">SUM(N194:N196)</f>
        <v>0</v>
      </c>
      <c r="O193" s="29">
        <f t="shared" si="218"/>
        <v>0</v>
      </c>
      <c r="P193" s="29">
        <f t="shared" si="178"/>
        <v>0</v>
      </c>
      <c r="Q193" s="29">
        <f t="shared" ref="Q193" si="222">SUM(Q194:Q196)</f>
        <v>0</v>
      </c>
      <c r="R193" s="29">
        <f t="shared" si="218"/>
        <v>0</v>
      </c>
      <c r="S193" s="29">
        <f t="shared" si="179"/>
        <v>0</v>
      </c>
      <c r="T193" s="29">
        <f t="shared" ref="T193" si="223">SUM(T194:T196)</f>
        <v>0</v>
      </c>
      <c r="U193" s="29">
        <f t="shared" si="218"/>
        <v>0</v>
      </c>
      <c r="V193" s="29">
        <f t="shared" si="180"/>
        <v>0</v>
      </c>
      <c r="W193" s="29">
        <f t="shared" si="218"/>
        <v>0</v>
      </c>
      <c r="X193" s="29">
        <f t="shared" si="218"/>
        <v>0</v>
      </c>
      <c r="Y193" s="29">
        <f t="shared" si="181"/>
        <v>0</v>
      </c>
      <c r="Z193" s="29">
        <f t="shared" ref="Z193" si="224">SUM(Z194:Z196)</f>
        <v>0</v>
      </c>
      <c r="AA193" s="29">
        <f t="shared" si="218"/>
        <v>0</v>
      </c>
      <c r="AB193" s="29">
        <f t="shared" si="182"/>
        <v>0</v>
      </c>
    </row>
    <row r="194" spans="1:28" s="30" customFormat="1" x14ac:dyDescent="0.25">
      <c r="A194" s="37" t="s">
        <v>175</v>
      </c>
      <c r="B194" s="36">
        <f t="shared" si="174"/>
        <v>186000</v>
      </c>
      <c r="C194" s="36">
        <f t="shared" si="174"/>
        <v>186000</v>
      </c>
      <c r="D194" s="36">
        <f t="shared" si="174"/>
        <v>0</v>
      </c>
      <c r="E194" s="36"/>
      <c r="F194" s="36"/>
      <c r="G194" s="36">
        <f t="shared" si="175"/>
        <v>0</v>
      </c>
      <c r="H194" s="36"/>
      <c r="I194" s="36"/>
      <c r="J194" s="36">
        <f t="shared" si="176"/>
        <v>0</v>
      </c>
      <c r="K194" s="36">
        <v>186000</v>
      </c>
      <c r="L194" s="36">
        <v>186000</v>
      </c>
      <c r="M194" s="36">
        <f t="shared" si="177"/>
        <v>0</v>
      </c>
      <c r="N194" s="36"/>
      <c r="O194" s="36"/>
      <c r="P194" s="36">
        <f t="shared" si="178"/>
        <v>0</v>
      </c>
      <c r="Q194" s="36"/>
      <c r="R194" s="36"/>
      <c r="S194" s="36">
        <f t="shared" si="179"/>
        <v>0</v>
      </c>
      <c r="T194" s="36"/>
      <c r="U194" s="36"/>
      <c r="V194" s="36">
        <f t="shared" si="180"/>
        <v>0</v>
      </c>
      <c r="W194" s="36"/>
      <c r="X194" s="36"/>
      <c r="Y194" s="36">
        <f t="shared" si="181"/>
        <v>0</v>
      </c>
      <c r="Z194" s="36"/>
      <c r="AA194" s="36"/>
      <c r="AB194" s="36">
        <f t="shared" si="182"/>
        <v>0</v>
      </c>
    </row>
    <row r="195" spans="1:28" s="30" customFormat="1" ht="31.5" x14ac:dyDescent="0.25">
      <c r="A195" s="37" t="s">
        <v>176</v>
      </c>
      <c r="B195" s="36">
        <f t="shared" si="174"/>
        <v>222000</v>
      </c>
      <c r="C195" s="36">
        <f t="shared" si="174"/>
        <v>222000</v>
      </c>
      <c r="D195" s="36">
        <f t="shared" si="174"/>
        <v>0</v>
      </c>
      <c r="E195" s="36"/>
      <c r="F195" s="36"/>
      <c r="G195" s="36">
        <f t="shared" si="175"/>
        <v>0</v>
      </c>
      <c r="H195" s="36"/>
      <c r="I195" s="36"/>
      <c r="J195" s="36">
        <f t="shared" si="176"/>
        <v>0</v>
      </c>
      <c r="K195" s="36">
        <v>222000</v>
      </c>
      <c r="L195" s="36">
        <v>222000</v>
      </c>
      <c r="M195" s="36">
        <f t="shared" si="177"/>
        <v>0</v>
      </c>
      <c r="N195" s="36"/>
      <c r="O195" s="36"/>
      <c r="P195" s="36">
        <f t="shared" si="178"/>
        <v>0</v>
      </c>
      <c r="Q195" s="36"/>
      <c r="R195" s="36"/>
      <c r="S195" s="36">
        <f t="shared" si="179"/>
        <v>0</v>
      </c>
      <c r="T195" s="36"/>
      <c r="U195" s="36"/>
      <c r="V195" s="36">
        <f t="shared" si="180"/>
        <v>0</v>
      </c>
      <c r="W195" s="36"/>
      <c r="X195" s="36"/>
      <c r="Y195" s="36">
        <f t="shared" si="181"/>
        <v>0</v>
      </c>
      <c r="Z195" s="36"/>
      <c r="AA195" s="36"/>
      <c r="AB195" s="36">
        <f t="shared" si="182"/>
        <v>0</v>
      </c>
    </row>
    <row r="196" spans="1:28" s="30" customFormat="1" x14ac:dyDescent="0.25">
      <c r="A196" s="37" t="s">
        <v>177</v>
      </c>
      <c r="B196" s="36">
        <f t="shared" si="174"/>
        <v>60000</v>
      </c>
      <c r="C196" s="36">
        <f t="shared" si="174"/>
        <v>60000</v>
      </c>
      <c r="D196" s="36">
        <f t="shared" si="174"/>
        <v>0</v>
      </c>
      <c r="E196" s="36"/>
      <c r="F196" s="36"/>
      <c r="G196" s="36">
        <f t="shared" si="175"/>
        <v>0</v>
      </c>
      <c r="H196" s="36"/>
      <c r="I196" s="36"/>
      <c r="J196" s="36">
        <f t="shared" si="176"/>
        <v>0</v>
      </c>
      <c r="K196" s="36">
        <v>60000</v>
      </c>
      <c r="L196" s="36">
        <v>60000</v>
      </c>
      <c r="M196" s="36">
        <f t="shared" si="177"/>
        <v>0</v>
      </c>
      <c r="N196" s="36"/>
      <c r="O196" s="36"/>
      <c r="P196" s="36">
        <f t="shared" si="178"/>
        <v>0</v>
      </c>
      <c r="Q196" s="36"/>
      <c r="R196" s="36"/>
      <c r="S196" s="36">
        <f t="shared" si="179"/>
        <v>0</v>
      </c>
      <c r="T196" s="36"/>
      <c r="U196" s="36"/>
      <c r="V196" s="36">
        <f t="shared" si="180"/>
        <v>0</v>
      </c>
      <c r="W196" s="36"/>
      <c r="X196" s="36"/>
      <c r="Y196" s="36">
        <f t="shared" si="181"/>
        <v>0</v>
      </c>
      <c r="Z196" s="36"/>
      <c r="AA196" s="36"/>
      <c r="AB196" s="36">
        <f t="shared" si="182"/>
        <v>0</v>
      </c>
    </row>
    <row r="197" spans="1:28" s="30" customFormat="1" x14ac:dyDescent="0.25">
      <c r="A197" s="28" t="s">
        <v>121</v>
      </c>
      <c r="B197" s="29">
        <f t="shared" si="174"/>
        <v>10384</v>
      </c>
      <c r="C197" s="29">
        <f t="shared" si="174"/>
        <v>11751</v>
      </c>
      <c r="D197" s="29">
        <f t="shared" si="174"/>
        <v>1367</v>
      </c>
      <c r="E197" s="29">
        <f>SUM(E198:E200)</f>
        <v>0</v>
      </c>
      <c r="F197" s="29">
        <f>SUM(F198:F200)</f>
        <v>0</v>
      </c>
      <c r="G197" s="29">
        <f t="shared" si="175"/>
        <v>0</v>
      </c>
      <c r="H197" s="29">
        <f t="shared" ref="H197:I197" si="225">SUM(H198:H200)</f>
        <v>0</v>
      </c>
      <c r="I197" s="29">
        <f t="shared" si="225"/>
        <v>0</v>
      </c>
      <c r="J197" s="29">
        <f t="shared" si="176"/>
        <v>0</v>
      </c>
      <c r="K197" s="29">
        <f t="shared" ref="K197:L197" si="226">SUM(K198:K200)</f>
        <v>10384</v>
      </c>
      <c r="L197" s="29">
        <f t="shared" si="226"/>
        <v>11751</v>
      </c>
      <c r="M197" s="29">
        <f t="shared" si="177"/>
        <v>1367</v>
      </c>
      <c r="N197" s="29">
        <f t="shared" ref="N197:O197" si="227">SUM(N198:N200)</f>
        <v>0</v>
      </c>
      <c r="O197" s="29">
        <f t="shared" si="227"/>
        <v>0</v>
      </c>
      <c r="P197" s="29">
        <f t="shared" si="178"/>
        <v>0</v>
      </c>
      <c r="Q197" s="29">
        <f t="shared" ref="Q197:R197" si="228">SUM(Q198:Q200)</f>
        <v>0</v>
      </c>
      <c r="R197" s="29">
        <f t="shared" si="228"/>
        <v>0</v>
      </c>
      <c r="S197" s="29">
        <f t="shared" si="179"/>
        <v>0</v>
      </c>
      <c r="T197" s="29">
        <f t="shared" ref="T197:U197" si="229">SUM(T198:T200)</f>
        <v>0</v>
      </c>
      <c r="U197" s="29">
        <f t="shared" si="229"/>
        <v>0</v>
      </c>
      <c r="V197" s="29">
        <f t="shared" si="180"/>
        <v>0</v>
      </c>
      <c r="W197" s="29">
        <f t="shared" ref="W197:X197" si="230">SUM(W198:W200)</f>
        <v>0</v>
      </c>
      <c r="X197" s="29">
        <f t="shared" si="230"/>
        <v>0</v>
      </c>
      <c r="Y197" s="29">
        <f t="shared" si="181"/>
        <v>0</v>
      </c>
      <c r="Z197" s="29">
        <f t="shared" ref="Z197:AA197" si="231">SUM(Z198:Z200)</f>
        <v>0</v>
      </c>
      <c r="AA197" s="29">
        <f t="shared" si="231"/>
        <v>0</v>
      </c>
      <c r="AB197" s="29">
        <f t="shared" si="182"/>
        <v>0</v>
      </c>
    </row>
    <row r="198" spans="1:28" s="30" customFormat="1" ht="31.5" x14ac:dyDescent="0.25">
      <c r="A198" s="37" t="s">
        <v>178</v>
      </c>
      <c r="B198" s="36">
        <f t="shared" si="174"/>
        <v>8719</v>
      </c>
      <c r="C198" s="36">
        <f t="shared" si="174"/>
        <v>8719</v>
      </c>
      <c r="D198" s="36">
        <f t="shared" si="174"/>
        <v>0</v>
      </c>
      <c r="E198" s="36"/>
      <c r="F198" s="36"/>
      <c r="G198" s="36">
        <f t="shared" si="175"/>
        <v>0</v>
      </c>
      <c r="H198" s="36"/>
      <c r="I198" s="36"/>
      <c r="J198" s="36">
        <f t="shared" si="176"/>
        <v>0</v>
      </c>
      <c r="K198" s="36">
        <v>8719</v>
      </c>
      <c r="L198" s="36">
        <v>8719</v>
      </c>
      <c r="M198" s="36">
        <f t="shared" si="177"/>
        <v>0</v>
      </c>
      <c r="N198" s="36"/>
      <c r="O198" s="36"/>
      <c r="P198" s="36">
        <f t="shared" si="178"/>
        <v>0</v>
      </c>
      <c r="Q198" s="36"/>
      <c r="R198" s="36"/>
      <c r="S198" s="36">
        <f t="shared" si="179"/>
        <v>0</v>
      </c>
      <c r="T198" s="36"/>
      <c r="U198" s="36"/>
      <c r="V198" s="36">
        <f t="shared" si="180"/>
        <v>0</v>
      </c>
      <c r="W198" s="36"/>
      <c r="X198" s="36"/>
      <c r="Y198" s="36">
        <f t="shared" si="181"/>
        <v>0</v>
      </c>
      <c r="Z198" s="36"/>
      <c r="AA198" s="36"/>
      <c r="AB198" s="36">
        <f t="shared" si="182"/>
        <v>0</v>
      </c>
    </row>
    <row r="199" spans="1:28" s="30" customFormat="1" x14ac:dyDescent="0.25">
      <c r="A199" s="37" t="s">
        <v>179</v>
      </c>
      <c r="B199" s="36">
        <f t="shared" si="174"/>
        <v>0</v>
      </c>
      <c r="C199" s="36">
        <f t="shared" si="174"/>
        <v>1367</v>
      </c>
      <c r="D199" s="36">
        <f t="shared" si="174"/>
        <v>1367</v>
      </c>
      <c r="E199" s="36"/>
      <c r="F199" s="36"/>
      <c r="G199" s="36">
        <f t="shared" si="175"/>
        <v>0</v>
      </c>
      <c r="H199" s="36"/>
      <c r="I199" s="36"/>
      <c r="J199" s="36">
        <f t="shared" si="176"/>
        <v>0</v>
      </c>
      <c r="K199" s="36"/>
      <c r="L199" s="36">
        <v>1367</v>
      </c>
      <c r="M199" s="36">
        <f t="shared" si="177"/>
        <v>1367</v>
      </c>
      <c r="N199" s="36"/>
      <c r="O199" s="36"/>
      <c r="P199" s="36">
        <f t="shared" si="178"/>
        <v>0</v>
      </c>
      <c r="Q199" s="36"/>
      <c r="R199" s="36"/>
      <c r="S199" s="36">
        <f t="shared" si="179"/>
        <v>0</v>
      </c>
      <c r="T199" s="36"/>
      <c r="U199" s="36"/>
      <c r="V199" s="36">
        <f t="shared" si="180"/>
        <v>0</v>
      </c>
      <c r="W199" s="36"/>
      <c r="X199" s="36"/>
      <c r="Y199" s="36">
        <f t="shared" si="181"/>
        <v>0</v>
      </c>
      <c r="Z199" s="36"/>
      <c r="AA199" s="36"/>
      <c r="AB199" s="36">
        <f t="shared" si="182"/>
        <v>0</v>
      </c>
    </row>
    <row r="200" spans="1:28" s="30" customFormat="1" x14ac:dyDescent="0.25">
      <c r="A200" s="37" t="s">
        <v>180</v>
      </c>
      <c r="B200" s="36">
        <f t="shared" si="174"/>
        <v>1665</v>
      </c>
      <c r="C200" s="36">
        <f t="shared" si="174"/>
        <v>1665</v>
      </c>
      <c r="D200" s="36">
        <f t="shared" si="174"/>
        <v>0</v>
      </c>
      <c r="E200" s="36"/>
      <c r="F200" s="36"/>
      <c r="G200" s="36">
        <f t="shared" si="175"/>
        <v>0</v>
      </c>
      <c r="H200" s="36"/>
      <c r="I200" s="36"/>
      <c r="J200" s="36">
        <f t="shared" si="176"/>
        <v>0</v>
      </c>
      <c r="K200" s="36">
        <v>1665</v>
      </c>
      <c r="L200" s="36">
        <v>1665</v>
      </c>
      <c r="M200" s="36">
        <f t="shared" si="177"/>
        <v>0</v>
      </c>
      <c r="N200" s="36"/>
      <c r="O200" s="36"/>
      <c r="P200" s="36">
        <f t="shared" si="178"/>
        <v>0</v>
      </c>
      <c r="Q200" s="36"/>
      <c r="R200" s="36"/>
      <c r="S200" s="36">
        <f t="shared" si="179"/>
        <v>0</v>
      </c>
      <c r="T200" s="36"/>
      <c r="U200" s="36"/>
      <c r="V200" s="36">
        <f t="shared" si="180"/>
        <v>0</v>
      </c>
      <c r="W200" s="36"/>
      <c r="X200" s="36"/>
      <c r="Y200" s="36">
        <f t="shared" si="181"/>
        <v>0</v>
      </c>
      <c r="Z200" s="36"/>
      <c r="AA200" s="36"/>
      <c r="AB200" s="36">
        <f t="shared" si="182"/>
        <v>0</v>
      </c>
    </row>
    <row r="201" spans="1:28" s="30" customFormat="1" x14ac:dyDescent="0.25">
      <c r="A201" s="28" t="s">
        <v>97</v>
      </c>
      <c r="B201" s="29">
        <f t="shared" si="174"/>
        <v>11925960</v>
      </c>
      <c r="C201" s="29">
        <f t="shared" si="174"/>
        <v>11925960</v>
      </c>
      <c r="D201" s="29">
        <f t="shared" si="174"/>
        <v>0</v>
      </c>
      <c r="E201" s="29">
        <f t="shared" ref="E201:AA201" si="232">SUM(E202:E214)</f>
        <v>152495</v>
      </c>
      <c r="F201" s="29">
        <f t="shared" si="232"/>
        <v>152495</v>
      </c>
      <c r="G201" s="29">
        <f t="shared" si="175"/>
        <v>0</v>
      </c>
      <c r="H201" s="29">
        <f t="shared" ref="H201" si="233">SUM(H202:H214)</f>
        <v>25276</v>
      </c>
      <c r="I201" s="29">
        <f t="shared" si="232"/>
        <v>25276</v>
      </c>
      <c r="J201" s="29">
        <f t="shared" si="176"/>
        <v>0</v>
      </c>
      <c r="K201" s="29">
        <f t="shared" ref="K201" si="234">SUM(K202:K214)</f>
        <v>84123</v>
      </c>
      <c r="L201" s="29">
        <f t="shared" si="232"/>
        <v>84123</v>
      </c>
      <c r="M201" s="29">
        <f t="shared" si="177"/>
        <v>0</v>
      </c>
      <c r="N201" s="29">
        <f t="shared" ref="N201" si="235">SUM(N202:N214)</f>
        <v>6216374</v>
      </c>
      <c r="O201" s="29">
        <f t="shared" si="232"/>
        <v>6216374</v>
      </c>
      <c r="P201" s="29">
        <f t="shared" si="178"/>
        <v>0</v>
      </c>
      <c r="Q201" s="29">
        <f t="shared" ref="Q201" si="236">SUM(Q202:Q214)</f>
        <v>0</v>
      </c>
      <c r="R201" s="29">
        <f t="shared" si="232"/>
        <v>0</v>
      </c>
      <c r="S201" s="29">
        <f t="shared" si="179"/>
        <v>0</v>
      </c>
      <c r="T201" s="29">
        <f t="shared" ref="T201" si="237">SUM(T202:T214)</f>
        <v>4847692</v>
      </c>
      <c r="U201" s="29">
        <f t="shared" si="232"/>
        <v>4847692</v>
      </c>
      <c r="V201" s="29">
        <f t="shared" si="180"/>
        <v>0</v>
      </c>
      <c r="W201" s="29">
        <f t="shared" si="232"/>
        <v>0</v>
      </c>
      <c r="X201" s="29">
        <f t="shared" si="232"/>
        <v>0</v>
      </c>
      <c r="Y201" s="29">
        <f t="shared" si="181"/>
        <v>0</v>
      </c>
      <c r="Z201" s="29">
        <f t="shared" ref="Z201" si="238">SUM(Z202:Z214)</f>
        <v>600000</v>
      </c>
      <c r="AA201" s="29">
        <f t="shared" si="232"/>
        <v>600000</v>
      </c>
      <c r="AB201" s="29">
        <f t="shared" si="182"/>
        <v>0</v>
      </c>
    </row>
    <row r="202" spans="1:28" s="30" customFormat="1" x14ac:dyDescent="0.25">
      <c r="A202" s="35" t="s">
        <v>181</v>
      </c>
      <c r="B202" s="36">
        <f t="shared" si="174"/>
        <v>4053</v>
      </c>
      <c r="C202" s="36">
        <f t="shared" si="174"/>
        <v>4053</v>
      </c>
      <c r="D202" s="36">
        <f t="shared" si="174"/>
        <v>0</v>
      </c>
      <c r="E202" s="36"/>
      <c r="F202" s="36"/>
      <c r="G202" s="36">
        <f t="shared" si="175"/>
        <v>0</v>
      </c>
      <c r="H202" s="36">
        <v>4053</v>
      </c>
      <c r="I202" s="36">
        <v>4053</v>
      </c>
      <c r="J202" s="36">
        <f t="shared" si="176"/>
        <v>0</v>
      </c>
      <c r="K202" s="36">
        <v>0</v>
      </c>
      <c r="L202" s="36">
        <v>0</v>
      </c>
      <c r="M202" s="36">
        <f t="shared" si="177"/>
        <v>0</v>
      </c>
      <c r="N202" s="36"/>
      <c r="O202" s="36"/>
      <c r="P202" s="36">
        <f t="shared" si="178"/>
        <v>0</v>
      </c>
      <c r="Q202" s="36"/>
      <c r="R202" s="36"/>
      <c r="S202" s="36">
        <f t="shared" si="179"/>
        <v>0</v>
      </c>
      <c r="T202" s="36"/>
      <c r="U202" s="36"/>
      <c r="V202" s="36">
        <f t="shared" si="180"/>
        <v>0</v>
      </c>
      <c r="W202" s="36">
        <v>0</v>
      </c>
      <c r="X202" s="36">
        <v>0</v>
      </c>
      <c r="Y202" s="36">
        <f t="shared" si="181"/>
        <v>0</v>
      </c>
      <c r="Z202" s="36"/>
      <c r="AA202" s="36"/>
      <c r="AB202" s="36">
        <f t="shared" si="182"/>
        <v>0</v>
      </c>
    </row>
    <row r="203" spans="1:28" s="30" customFormat="1" ht="31.5" x14ac:dyDescent="0.25">
      <c r="A203" s="35" t="s">
        <v>182</v>
      </c>
      <c r="B203" s="36">
        <f t="shared" si="174"/>
        <v>4086</v>
      </c>
      <c r="C203" s="36">
        <f t="shared" si="174"/>
        <v>4086</v>
      </c>
      <c r="D203" s="36">
        <f t="shared" si="174"/>
        <v>0</v>
      </c>
      <c r="E203" s="36"/>
      <c r="F203" s="36"/>
      <c r="G203" s="36">
        <f t="shared" si="175"/>
        <v>0</v>
      </c>
      <c r="H203" s="36"/>
      <c r="I203" s="36"/>
      <c r="J203" s="36">
        <f t="shared" si="176"/>
        <v>0</v>
      </c>
      <c r="K203" s="36">
        <v>4086</v>
      </c>
      <c r="L203" s="36">
        <v>4086</v>
      </c>
      <c r="M203" s="36">
        <f t="shared" si="177"/>
        <v>0</v>
      </c>
      <c r="N203" s="36"/>
      <c r="O203" s="36"/>
      <c r="P203" s="36">
        <f t="shared" si="178"/>
        <v>0</v>
      </c>
      <c r="Q203" s="36"/>
      <c r="R203" s="36"/>
      <c r="S203" s="36">
        <f t="shared" si="179"/>
        <v>0</v>
      </c>
      <c r="T203" s="36"/>
      <c r="U203" s="36"/>
      <c r="V203" s="36">
        <f t="shared" si="180"/>
        <v>0</v>
      </c>
      <c r="W203" s="36">
        <v>0</v>
      </c>
      <c r="X203" s="36">
        <v>0</v>
      </c>
      <c r="Y203" s="36">
        <f t="shared" si="181"/>
        <v>0</v>
      </c>
      <c r="Z203" s="36"/>
      <c r="AA203" s="36"/>
      <c r="AB203" s="36">
        <f t="shared" si="182"/>
        <v>0</v>
      </c>
    </row>
    <row r="204" spans="1:28" s="30" customFormat="1" ht="94.5" x14ac:dyDescent="0.25">
      <c r="A204" s="35" t="s">
        <v>183</v>
      </c>
      <c r="B204" s="36">
        <f t="shared" si="174"/>
        <v>1850000</v>
      </c>
      <c r="C204" s="36">
        <f t="shared" si="174"/>
        <v>1850000</v>
      </c>
      <c r="D204" s="36">
        <f t="shared" si="174"/>
        <v>0</v>
      </c>
      <c r="E204" s="36"/>
      <c r="F204" s="36"/>
      <c r="G204" s="36">
        <f t="shared" si="175"/>
        <v>0</v>
      </c>
      <c r="H204" s="36"/>
      <c r="I204" s="36"/>
      <c r="J204" s="36">
        <f t="shared" si="176"/>
        <v>0</v>
      </c>
      <c r="K204" s="36">
        <v>0</v>
      </c>
      <c r="L204" s="36">
        <v>0</v>
      </c>
      <c r="M204" s="36">
        <f t="shared" si="177"/>
        <v>0</v>
      </c>
      <c r="N204" s="36"/>
      <c r="O204" s="36"/>
      <c r="P204" s="36">
        <f t="shared" si="178"/>
        <v>0</v>
      </c>
      <c r="Q204" s="36"/>
      <c r="R204" s="36"/>
      <c r="S204" s="36">
        <f t="shared" si="179"/>
        <v>0</v>
      </c>
      <c r="T204" s="36">
        <f>1290000</f>
        <v>1290000</v>
      </c>
      <c r="U204" s="36">
        <f>1290000</f>
        <v>1290000</v>
      </c>
      <c r="V204" s="36">
        <f t="shared" si="180"/>
        <v>0</v>
      </c>
      <c r="W204" s="36">
        <f>1290000-1290000</f>
        <v>0</v>
      </c>
      <c r="X204" s="36">
        <f>1290000-1290000</f>
        <v>0</v>
      </c>
      <c r="Y204" s="36">
        <f t="shared" si="181"/>
        <v>0</v>
      </c>
      <c r="Z204" s="36">
        <v>560000</v>
      </c>
      <c r="AA204" s="36">
        <v>560000</v>
      </c>
      <c r="AB204" s="36">
        <f t="shared" si="182"/>
        <v>0</v>
      </c>
    </row>
    <row r="205" spans="1:28" s="30" customFormat="1" ht="110.25" x14ac:dyDescent="0.25">
      <c r="A205" s="32" t="s">
        <v>184</v>
      </c>
      <c r="B205" s="36">
        <f t="shared" si="174"/>
        <v>33634</v>
      </c>
      <c r="C205" s="36">
        <f t="shared" si="174"/>
        <v>33634</v>
      </c>
      <c r="D205" s="36">
        <f t="shared" si="174"/>
        <v>0</v>
      </c>
      <c r="E205" s="36"/>
      <c r="F205" s="36"/>
      <c r="G205" s="36">
        <f t="shared" si="175"/>
        <v>0</v>
      </c>
      <c r="H205" s="36"/>
      <c r="I205" s="36"/>
      <c r="J205" s="36">
        <f t="shared" si="176"/>
        <v>0</v>
      </c>
      <c r="K205" s="36">
        <v>0</v>
      </c>
      <c r="L205" s="36">
        <v>0</v>
      </c>
      <c r="M205" s="36">
        <f t="shared" si="177"/>
        <v>0</v>
      </c>
      <c r="N205" s="36"/>
      <c r="O205" s="36"/>
      <c r="P205" s="36">
        <f t="shared" si="178"/>
        <v>0</v>
      </c>
      <c r="Q205" s="36"/>
      <c r="R205" s="36"/>
      <c r="S205" s="36">
        <f t="shared" si="179"/>
        <v>0</v>
      </c>
      <c r="T205" s="36">
        <v>33634</v>
      </c>
      <c r="U205" s="36">
        <v>33634</v>
      </c>
      <c r="V205" s="36">
        <f t="shared" si="180"/>
        <v>0</v>
      </c>
      <c r="W205" s="36">
        <v>0</v>
      </c>
      <c r="X205" s="36">
        <v>0</v>
      </c>
      <c r="Y205" s="36">
        <f t="shared" si="181"/>
        <v>0</v>
      </c>
      <c r="Z205" s="36"/>
      <c r="AA205" s="36"/>
      <c r="AB205" s="36">
        <f t="shared" si="182"/>
        <v>0</v>
      </c>
    </row>
    <row r="206" spans="1:28" s="30" customFormat="1" ht="47.25" x14ac:dyDescent="0.25">
      <c r="A206" s="32" t="s">
        <v>185</v>
      </c>
      <c r="B206" s="36">
        <f t="shared" si="174"/>
        <v>18646</v>
      </c>
      <c r="C206" s="36">
        <f t="shared" si="174"/>
        <v>18646</v>
      </c>
      <c r="D206" s="36">
        <f t="shared" si="174"/>
        <v>0</v>
      </c>
      <c r="E206" s="36">
        <f>15000-15000</f>
        <v>0</v>
      </c>
      <c r="F206" s="36">
        <f>15000-15000</f>
        <v>0</v>
      </c>
      <c r="G206" s="36">
        <f t="shared" si="175"/>
        <v>0</v>
      </c>
      <c r="H206" s="36"/>
      <c r="I206" s="36"/>
      <c r="J206" s="36">
        <f t="shared" si="176"/>
        <v>0</v>
      </c>
      <c r="K206" s="36">
        <v>0</v>
      </c>
      <c r="L206" s="36">
        <v>0</v>
      </c>
      <c r="M206" s="36">
        <f t="shared" si="177"/>
        <v>0</v>
      </c>
      <c r="N206" s="36"/>
      <c r="O206" s="36"/>
      <c r="P206" s="36">
        <f t="shared" si="178"/>
        <v>0</v>
      </c>
      <c r="Q206" s="36"/>
      <c r="R206" s="36"/>
      <c r="S206" s="36">
        <f t="shared" si="179"/>
        <v>0</v>
      </c>
      <c r="T206" s="36">
        <f>3646+15000</f>
        <v>18646</v>
      </c>
      <c r="U206" s="36">
        <f>3646+15000</f>
        <v>18646</v>
      </c>
      <c r="V206" s="36">
        <f t="shared" si="180"/>
        <v>0</v>
      </c>
      <c r="W206" s="36">
        <v>0</v>
      </c>
      <c r="X206" s="36">
        <v>0</v>
      </c>
      <c r="Y206" s="36">
        <f t="shared" si="181"/>
        <v>0</v>
      </c>
      <c r="Z206" s="36"/>
      <c r="AA206" s="36"/>
      <c r="AB206" s="36">
        <f t="shared" si="182"/>
        <v>0</v>
      </c>
    </row>
    <row r="207" spans="1:28" s="30" customFormat="1" ht="110.25" x14ac:dyDescent="0.25">
      <c r="A207" s="32" t="s">
        <v>186</v>
      </c>
      <c r="B207" s="36">
        <f t="shared" si="174"/>
        <v>3412885</v>
      </c>
      <c r="C207" s="36">
        <f t="shared" si="174"/>
        <v>3412885</v>
      </c>
      <c r="D207" s="36">
        <f t="shared" si="174"/>
        <v>0</v>
      </c>
      <c r="E207" s="36"/>
      <c r="F207" s="36"/>
      <c r="G207" s="36">
        <f t="shared" si="175"/>
        <v>0</v>
      </c>
      <c r="H207" s="36"/>
      <c r="I207" s="36"/>
      <c r="J207" s="36">
        <f t="shared" si="176"/>
        <v>0</v>
      </c>
      <c r="K207" s="36">
        <v>0</v>
      </c>
      <c r="L207" s="36">
        <v>0</v>
      </c>
      <c r="M207" s="36">
        <f t="shared" si="177"/>
        <v>0</v>
      </c>
      <c r="N207" s="36"/>
      <c r="O207" s="36"/>
      <c r="P207" s="36">
        <f t="shared" si="178"/>
        <v>0</v>
      </c>
      <c r="Q207" s="36"/>
      <c r="R207" s="36"/>
      <c r="S207" s="36">
        <f t="shared" si="179"/>
        <v>0</v>
      </c>
      <c r="T207" s="36">
        <v>3412885</v>
      </c>
      <c r="U207" s="36">
        <v>3412885</v>
      </c>
      <c r="V207" s="36">
        <f t="shared" si="180"/>
        <v>0</v>
      </c>
      <c r="W207" s="36">
        <v>0</v>
      </c>
      <c r="X207" s="36">
        <v>0</v>
      </c>
      <c r="Y207" s="36">
        <f t="shared" si="181"/>
        <v>0</v>
      </c>
      <c r="Z207" s="36"/>
      <c r="AA207" s="36"/>
      <c r="AB207" s="36">
        <f t="shared" si="182"/>
        <v>0</v>
      </c>
    </row>
    <row r="208" spans="1:28" s="30" customFormat="1" ht="110.25" x14ac:dyDescent="0.25">
      <c r="A208" s="32" t="s">
        <v>187</v>
      </c>
      <c r="B208" s="36">
        <f t="shared" si="174"/>
        <v>100017</v>
      </c>
      <c r="C208" s="36">
        <f t="shared" si="174"/>
        <v>100017</v>
      </c>
      <c r="D208" s="36">
        <f t="shared" si="174"/>
        <v>0</v>
      </c>
      <c r="E208" s="36"/>
      <c r="F208" s="36"/>
      <c r="G208" s="36">
        <f t="shared" si="175"/>
        <v>0</v>
      </c>
      <c r="H208" s="36">
        <f>21223</f>
        <v>21223</v>
      </c>
      <c r="I208" s="36">
        <f>21223</f>
        <v>21223</v>
      </c>
      <c r="J208" s="36">
        <f t="shared" si="176"/>
        <v>0</v>
      </c>
      <c r="K208" s="36">
        <f>60017-21223</f>
        <v>38794</v>
      </c>
      <c r="L208" s="36">
        <f>60017-21223</f>
        <v>38794</v>
      </c>
      <c r="M208" s="36">
        <f t="shared" si="177"/>
        <v>0</v>
      </c>
      <c r="N208" s="36"/>
      <c r="O208" s="36"/>
      <c r="P208" s="36">
        <f t="shared" si="178"/>
        <v>0</v>
      </c>
      <c r="Q208" s="36"/>
      <c r="R208" s="36"/>
      <c r="S208" s="36">
        <f t="shared" si="179"/>
        <v>0</v>
      </c>
      <c r="T208" s="36">
        <v>0</v>
      </c>
      <c r="U208" s="36">
        <v>0</v>
      </c>
      <c r="V208" s="36">
        <f t="shared" si="180"/>
        <v>0</v>
      </c>
      <c r="W208" s="36">
        <v>0</v>
      </c>
      <c r="X208" s="36">
        <v>0</v>
      </c>
      <c r="Y208" s="36">
        <f t="shared" si="181"/>
        <v>0</v>
      </c>
      <c r="Z208" s="36">
        <v>40000</v>
      </c>
      <c r="AA208" s="36">
        <v>40000</v>
      </c>
      <c r="AB208" s="36">
        <f t="shared" si="182"/>
        <v>0</v>
      </c>
    </row>
    <row r="209" spans="1:187" s="30" customFormat="1" ht="31.5" x14ac:dyDescent="0.25">
      <c r="A209" s="32" t="s">
        <v>188</v>
      </c>
      <c r="B209" s="36">
        <f t="shared" si="174"/>
        <v>6839</v>
      </c>
      <c r="C209" s="36">
        <f t="shared" si="174"/>
        <v>6839</v>
      </c>
      <c r="D209" s="36">
        <f t="shared" si="174"/>
        <v>0</v>
      </c>
      <c r="E209" s="36"/>
      <c r="F209" s="36"/>
      <c r="G209" s="36">
        <f t="shared" si="175"/>
        <v>0</v>
      </c>
      <c r="H209" s="36">
        <v>0</v>
      </c>
      <c r="I209" s="36">
        <v>0</v>
      </c>
      <c r="J209" s="36">
        <f t="shared" si="176"/>
        <v>0</v>
      </c>
      <c r="K209" s="36">
        <v>6839</v>
      </c>
      <c r="L209" s="36">
        <v>6839</v>
      </c>
      <c r="M209" s="36">
        <f t="shared" si="177"/>
        <v>0</v>
      </c>
      <c r="N209" s="36"/>
      <c r="O209" s="36"/>
      <c r="P209" s="36">
        <f t="shared" si="178"/>
        <v>0</v>
      </c>
      <c r="Q209" s="36"/>
      <c r="R209" s="36"/>
      <c r="S209" s="36">
        <f t="shared" si="179"/>
        <v>0</v>
      </c>
      <c r="T209" s="36">
        <v>0</v>
      </c>
      <c r="U209" s="36">
        <v>0</v>
      </c>
      <c r="V209" s="36">
        <f t="shared" si="180"/>
        <v>0</v>
      </c>
      <c r="W209" s="36">
        <v>0</v>
      </c>
      <c r="X209" s="36">
        <v>0</v>
      </c>
      <c r="Y209" s="36">
        <f t="shared" si="181"/>
        <v>0</v>
      </c>
      <c r="Z209" s="36"/>
      <c r="AA209" s="36"/>
      <c r="AB209" s="36">
        <f t="shared" si="182"/>
        <v>0</v>
      </c>
    </row>
    <row r="210" spans="1:187" s="30" customFormat="1" ht="31.5" x14ac:dyDescent="0.25">
      <c r="A210" s="32" t="s">
        <v>189</v>
      </c>
      <c r="B210" s="36">
        <f t="shared" si="174"/>
        <v>142441</v>
      </c>
      <c r="C210" s="36">
        <f t="shared" si="174"/>
        <v>142441</v>
      </c>
      <c r="D210" s="36">
        <f t="shared" si="174"/>
        <v>0</v>
      </c>
      <c r="E210" s="36">
        <v>49914</v>
      </c>
      <c r="F210" s="36">
        <v>49914</v>
      </c>
      <c r="G210" s="36">
        <f t="shared" si="175"/>
        <v>0</v>
      </c>
      <c r="H210" s="36"/>
      <c r="I210" s="36"/>
      <c r="J210" s="36">
        <f t="shared" si="176"/>
        <v>0</v>
      </c>
      <c r="K210" s="36">
        <v>0</v>
      </c>
      <c r="L210" s="36">
        <v>0</v>
      </c>
      <c r="M210" s="36">
        <f t="shared" si="177"/>
        <v>0</v>
      </c>
      <c r="N210" s="36"/>
      <c r="O210" s="36"/>
      <c r="P210" s="36">
        <f t="shared" si="178"/>
        <v>0</v>
      </c>
      <c r="Q210" s="36"/>
      <c r="R210" s="36"/>
      <c r="S210" s="36">
        <f t="shared" si="179"/>
        <v>0</v>
      </c>
      <c r="T210" s="36">
        <f>72177+20350</f>
        <v>92527</v>
      </c>
      <c r="U210" s="36">
        <f>72177+20350</f>
        <v>92527</v>
      </c>
      <c r="V210" s="36">
        <f t="shared" si="180"/>
        <v>0</v>
      </c>
      <c r="W210" s="36">
        <v>0</v>
      </c>
      <c r="X210" s="36">
        <v>0</v>
      </c>
      <c r="Y210" s="36">
        <f t="shared" si="181"/>
        <v>0</v>
      </c>
      <c r="Z210" s="36"/>
      <c r="AA210" s="36"/>
      <c r="AB210" s="36">
        <f t="shared" si="182"/>
        <v>0</v>
      </c>
    </row>
    <row r="211" spans="1:187" s="30" customFormat="1" ht="94.5" x14ac:dyDescent="0.25">
      <c r="A211" s="32" t="s">
        <v>190</v>
      </c>
      <c r="B211" s="36">
        <f t="shared" si="174"/>
        <v>6216374</v>
      </c>
      <c r="C211" s="36">
        <f t="shared" si="174"/>
        <v>6216374</v>
      </c>
      <c r="D211" s="36">
        <f t="shared" si="174"/>
        <v>0</v>
      </c>
      <c r="E211" s="36"/>
      <c r="F211" s="36"/>
      <c r="G211" s="36">
        <f t="shared" si="175"/>
        <v>0</v>
      </c>
      <c r="H211" s="36">
        <v>0</v>
      </c>
      <c r="I211" s="36">
        <v>0</v>
      </c>
      <c r="J211" s="36">
        <f t="shared" si="176"/>
        <v>0</v>
      </c>
      <c r="K211" s="36">
        <v>0</v>
      </c>
      <c r="L211" s="36">
        <v>0</v>
      </c>
      <c r="M211" s="36">
        <f t="shared" si="177"/>
        <v>0</v>
      </c>
      <c r="N211" s="36">
        <v>6216374</v>
      </c>
      <c r="O211" s="36">
        <v>6216374</v>
      </c>
      <c r="P211" s="36">
        <f t="shared" si="178"/>
        <v>0</v>
      </c>
      <c r="Q211" s="36"/>
      <c r="R211" s="36"/>
      <c r="S211" s="36">
        <f t="shared" si="179"/>
        <v>0</v>
      </c>
      <c r="T211" s="36">
        <v>0</v>
      </c>
      <c r="U211" s="36">
        <v>0</v>
      </c>
      <c r="V211" s="36">
        <f t="shared" si="180"/>
        <v>0</v>
      </c>
      <c r="W211" s="36">
        <v>0</v>
      </c>
      <c r="X211" s="36">
        <v>0</v>
      </c>
      <c r="Y211" s="36">
        <f t="shared" si="181"/>
        <v>0</v>
      </c>
      <c r="Z211" s="36"/>
      <c r="AA211" s="36"/>
      <c r="AB211" s="36">
        <f t="shared" si="182"/>
        <v>0</v>
      </c>
    </row>
    <row r="212" spans="1:187" s="30" customFormat="1" ht="63" x14ac:dyDescent="0.25">
      <c r="A212" s="35" t="s">
        <v>191</v>
      </c>
      <c r="B212" s="36">
        <f t="shared" si="174"/>
        <v>55085</v>
      </c>
      <c r="C212" s="36">
        <f t="shared" si="174"/>
        <v>55085</v>
      </c>
      <c r="D212" s="36">
        <f t="shared" si="174"/>
        <v>0</v>
      </c>
      <c r="E212" s="36">
        <v>55085</v>
      </c>
      <c r="F212" s="36">
        <v>55085</v>
      </c>
      <c r="G212" s="36">
        <f t="shared" si="175"/>
        <v>0</v>
      </c>
      <c r="H212" s="36"/>
      <c r="I212" s="36"/>
      <c r="J212" s="36">
        <f t="shared" si="176"/>
        <v>0</v>
      </c>
      <c r="K212" s="36"/>
      <c r="L212" s="36"/>
      <c r="M212" s="36">
        <f t="shared" si="177"/>
        <v>0</v>
      </c>
      <c r="N212" s="36"/>
      <c r="O212" s="36"/>
      <c r="P212" s="36">
        <f t="shared" si="178"/>
        <v>0</v>
      </c>
      <c r="Q212" s="36"/>
      <c r="R212" s="36"/>
      <c r="S212" s="36">
        <f t="shared" si="179"/>
        <v>0</v>
      </c>
      <c r="T212" s="36">
        <v>0</v>
      </c>
      <c r="U212" s="36">
        <v>0</v>
      </c>
      <c r="V212" s="36">
        <f t="shared" si="180"/>
        <v>0</v>
      </c>
      <c r="W212" s="36">
        <v>0</v>
      </c>
      <c r="X212" s="36">
        <v>0</v>
      </c>
      <c r="Y212" s="36">
        <f t="shared" si="181"/>
        <v>0</v>
      </c>
      <c r="Z212" s="36">
        <f>37665-37665</f>
        <v>0</v>
      </c>
      <c r="AA212" s="36">
        <f>37665-37665</f>
        <v>0</v>
      </c>
      <c r="AB212" s="36">
        <f t="shared" si="182"/>
        <v>0</v>
      </c>
    </row>
    <row r="213" spans="1:187" s="30" customFormat="1" ht="31.5" x14ac:dyDescent="0.25">
      <c r="A213" s="35" t="s">
        <v>192</v>
      </c>
      <c r="B213" s="36">
        <f t="shared" si="174"/>
        <v>63574</v>
      </c>
      <c r="C213" s="36">
        <f t="shared" si="174"/>
        <v>63574</v>
      </c>
      <c r="D213" s="36">
        <f t="shared" si="174"/>
        <v>0</v>
      </c>
      <c r="E213" s="36">
        <f>63574-16078</f>
        <v>47496</v>
      </c>
      <c r="F213" s="36">
        <f>63574-16078</f>
        <v>47496</v>
      </c>
      <c r="G213" s="36">
        <f t="shared" si="175"/>
        <v>0</v>
      </c>
      <c r="H213" s="36"/>
      <c r="I213" s="36"/>
      <c r="J213" s="36">
        <f t="shared" si="176"/>
        <v>0</v>
      </c>
      <c r="K213" s="36">
        <v>16078</v>
      </c>
      <c r="L213" s="36">
        <v>16078</v>
      </c>
      <c r="M213" s="36">
        <f t="shared" si="177"/>
        <v>0</v>
      </c>
      <c r="N213" s="36"/>
      <c r="O213" s="36"/>
      <c r="P213" s="36">
        <f t="shared" si="178"/>
        <v>0</v>
      </c>
      <c r="Q213" s="36"/>
      <c r="R213" s="36"/>
      <c r="S213" s="36">
        <f t="shared" si="179"/>
        <v>0</v>
      </c>
      <c r="T213" s="36">
        <v>0</v>
      </c>
      <c r="U213" s="36">
        <v>0</v>
      </c>
      <c r="V213" s="36">
        <f t="shared" si="180"/>
        <v>0</v>
      </c>
      <c r="W213" s="36">
        <v>0</v>
      </c>
      <c r="X213" s="36">
        <v>0</v>
      </c>
      <c r="Y213" s="36">
        <f t="shared" si="181"/>
        <v>0</v>
      </c>
      <c r="Z213" s="36"/>
      <c r="AA213" s="36"/>
      <c r="AB213" s="36">
        <f t="shared" si="182"/>
        <v>0</v>
      </c>
    </row>
    <row r="214" spans="1:187" s="30" customFormat="1" ht="31.5" x14ac:dyDescent="0.25">
      <c r="A214" s="35" t="s">
        <v>193</v>
      </c>
      <c r="B214" s="36">
        <f t="shared" si="174"/>
        <v>18326</v>
      </c>
      <c r="C214" s="36">
        <f t="shared" si="174"/>
        <v>18326</v>
      </c>
      <c r="D214" s="36">
        <f t="shared" si="174"/>
        <v>0</v>
      </c>
      <c r="E214" s="36">
        <v>0</v>
      </c>
      <c r="F214" s="36">
        <v>0</v>
      </c>
      <c r="G214" s="36">
        <f t="shared" si="175"/>
        <v>0</v>
      </c>
      <c r="H214" s="36"/>
      <c r="I214" s="36"/>
      <c r="J214" s="36">
        <f t="shared" si="176"/>
        <v>0</v>
      </c>
      <c r="K214" s="36">
        <v>18326</v>
      </c>
      <c r="L214" s="36">
        <v>18326</v>
      </c>
      <c r="M214" s="36">
        <f t="shared" si="177"/>
        <v>0</v>
      </c>
      <c r="N214" s="36"/>
      <c r="O214" s="36"/>
      <c r="P214" s="36">
        <f t="shared" si="178"/>
        <v>0</v>
      </c>
      <c r="Q214" s="36"/>
      <c r="R214" s="36"/>
      <c r="S214" s="36">
        <f t="shared" si="179"/>
        <v>0</v>
      </c>
      <c r="T214" s="36">
        <v>0</v>
      </c>
      <c r="U214" s="36">
        <v>0</v>
      </c>
      <c r="V214" s="36">
        <f t="shared" si="180"/>
        <v>0</v>
      </c>
      <c r="W214" s="36">
        <v>0</v>
      </c>
      <c r="X214" s="36">
        <v>0</v>
      </c>
      <c r="Y214" s="36">
        <f t="shared" si="181"/>
        <v>0</v>
      </c>
      <c r="Z214" s="36"/>
      <c r="AA214" s="36"/>
      <c r="AB214" s="36">
        <f t="shared" si="182"/>
        <v>0</v>
      </c>
    </row>
    <row r="215" spans="1:187" s="30" customFormat="1" ht="31.5" x14ac:dyDescent="0.25">
      <c r="A215" s="28" t="s">
        <v>71</v>
      </c>
      <c r="B215" s="29">
        <f t="shared" si="174"/>
        <v>1059402</v>
      </c>
      <c r="C215" s="29">
        <f t="shared" si="174"/>
        <v>1081570</v>
      </c>
      <c r="D215" s="29">
        <f t="shared" si="174"/>
        <v>22168</v>
      </c>
      <c r="E215" s="29">
        <f t="shared" ref="E215:AA215" si="239">SUM(E220,E230,E227,E216,E233)</f>
        <v>0</v>
      </c>
      <c r="F215" s="29">
        <f t="shared" si="239"/>
        <v>0</v>
      </c>
      <c r="G215" s="29">
        <f t="shared" si="175"/>
        <v>0</v>
      </c>
      <c r="H215" s="29">
        <f t="shared" ref="H215" si="240">SUM(H220,H230,H227,H216,H233)</f>
        <v>0</v>
      </c>
      <c r="I215" s="29">
        <f t="shared" si="239"/>
        <v>0</v>
      </c>
      <c r="J215" s="29">
        <f t="shared" si="176"/>
        <v>0</v>
      </c>
      <c r="K215" s="29">
        <f t="shared" ref="K215" si="241">SUM(K220,K230,K227,K216,K233)</f>
        <v>115162</v>
      </c>
      <c r="L215" s="29">
        <f t="shared" si="239"/>
        <v>137330</v>
      </c>
      <c r="M215" s="29">
        <f t="shared" si="177"/>
        <v>22168</v>
      </c>
      <c r="N215" s="29">
        <f t="shared" ref="N215" si="242">SUM(N220,N230,N227,N216,N233)</f>
        <v>560880</v>
      </c>
      <c r="O215" s="29">
        <f t="shared" si="239"/>
        <v>560880</v>
      </c>
      <c r="P215" s="29">
        <f t="shared" si="178"/>
        <v>0</v>
      </c>
      <c r="Q215" s="29">
        <f t="shared" ref="Q215" si="243">SUM(Q220,Q230,Q227,Q216,Q233)</f>
        <v>27560</v>
      </c>
      <c r="R215" s="29">
        <f t="shared" si="239"/>
        <v>27560</v>
      </c>
      <c r="S215" s="29">
        <f t="shared" si="179"/>
        <v>0</v>
      </c>
      <c r="T215" s="29">
        <f t="shared" ref="T215" si="244">SUM(T220,T230,T227,T216,T233)</f>
        <v>177000</v>
      </c>
      <c r="U215" s="29">
        <f t="shared" si="239"/>
        <v>177000</v>
      </c>
      <c r="V215" s="29">
        <f t="shared" si="180"/>
        <v>0</v>
      </c>
      <c r="W215" s="29">
        <f t="shared" si="239"/>
        <v>0</v>
      </c>
      <c r="X215" s="29">
        <f t="shared" si="239"/>
        <v>0</v>
      </c>
      <c r="Y215" s="29">
        <f t="shared" si="181"/>
        <v>0</v>
      </c>
      <c r="Z215" s="29">
        <f t="shared" ref="Z215" si="245">SUM(Z220,Z230,Z227,Z216,Z233)</f>
        <v>178800</v>
      </c>
      <c r="AA215" s="29">
        <f t="shared" si="239"/>
        <v>178800</v>
      </c>
      <c r="AB215" s="29">
        <f t="shared" si="182"/>
        <v>0</v>
      </c>
      <c r="AC215" s="27"/>
      <c r="AD215" s="27"/>
      <c r="AE215" s="27"/>
      <c r="AF215" s="27"/>
      <c r="AG215" s="27"/>
      <c r="AH215" s="27"/>
      <c r="AI215" s="27"/>
      <c r="AJ215" s="27"/>
      <c r="AK215" s="27"/>
      <c r="AL215" s="27"/>
      <c r="AM215" s="27"/>
      <c r="AN215" s="27"/>
      <c r="AO215" s="27"/>
      <c r="AP215" s="27"/>
      <c r="AQ215" s="27"/>
      <c r="AR215" s="27"/>
      <c r="AS215" s="27"/>
      <c r="AT215" s="27"/>
      <c r="AU215" s="27"/>
      <c r="AV215" s="27"/>
      <c r="AW215" s="27"/>
      <c r="AX215" s="27"/>
      <c r="AY215" s="27"/>
      <c r="AZ215" s="27"/>
      <c r="BA215" s="27"/>
      <c r="BB215" s="27"/>
      <c r="BC215" s="27"/>
      <c r="BD215" s="27"/>
      <c r="BE215" s="27"/>
      <c r="BF215" s="27"/>
      <c r="BG215" s="27"/>
      <c r="BH215" s="27"/>
      <c r="BI215" s="27"/>
      <c r="BJ215" s="27"/>
      <c r="BK215" s="27"/>
      <c r="BL215" s="27"/>
      <c r="BM215" s="27"/>
      <c r="BN215" s="27"/>
      <c r="BO215" s="27"/>
      <c r="BP215" s="27"/>
      <c r="BQ215" s="27"/>
      <c r="BR215" s="27"/>
      <c r="BS215" s="27"/>
      <c r="BT215" s="27"/>
      <c r="BU215" s="27"/>
      <c r="BV215" s="27"/>
      <c r="BW215" s="27"/>
      <c r="BX215" s="27"/>
      <c r="BY215" s="27"/>
      <c r="BZ215" s="27"/>
      <c r="CA215" s="27"/>
      <c r="CB215" s="27"/>
      <c r="CC215" s="27"/>
      <c r="CD215" s="27"/>
      <c r="CE215" s="27"/>
      <c r="CF215" s="27"/>
      <c r="CG215" s="27"/>
      <c r="CH215" s="27"/>
      <c r="CI215" s="27"/>
      <c r="CJ215" s="27"/>
      <c r="CK215" s="27"/>
      <c r="CL215" s="27"/>
      <c r="CM215" s="27"/>
      <c r="CN215" s="27"/>
      <c r="CO215" s="27"/>
      <c r="CP215" s="27"/>
      <c r="CQ215" s="27"/>
      <c r="CR215" s="27"/>
      <c r="CS215" s="27"/>
      <c r="CT215" s="27"/>
      <c r="CU215" s="27"/>
      <c r="CV215" s="27"/>
      <c r="CW215" s="27"/>
      <c r="CX215" s="27"/>
      <c r="CY215" s="27"/>
      <c r="CZ215" s="27"/>
      <c r="DA215" s="27"/>
      <c r="DB215" s="27"/>
      <c r="DC215" s="27"/>
      <c r="DD215" s="27"/>
      <c r="DE215" s="27"/>
      <c r="DF215" s="27"/>
      <c r="DG215" s="27"/>
      <c r="DH215" s="27"/>
      <c r="DI215" s="27"/>
      <c r="DJ215" s="27"/>
      <c r="DK215" s="27"/>
      <c r="DL215" s="27"/>
      <c r="DM215" s="27"/>
      <c r="DN215" s="27"/>
      <c r="DO215" s="27"/>
      <c r="DP215" s="27"/>
      <c r="DQ215" s="27"/>
      <c r="DR215" s="27"/>
      <c r="DS215" s="27"/>
      <c r="DT215" s="27"/>
      <c r="DU215" s="27"/>
      <c r="DV215" s="27"/>
      <c r="DW215" s="27"/>
      <c r="DX215" s="27"/>
      <c r="DY215" s="27"/>
      <c r="DZ215" s="27"/>
      <c r="EA215" s="27"/>
      <c r="EB215" s="27"/>
      <c r="EC215" s="27"/>
      <c r="ED215" s="27"/>
      <c r="EE215" s="27"/>
      <c r="EF215" s="27"/>
      <c r="EG215" s="27"/>
      <c r="EH215" s="27"/>
      <c r="EI215" s="27"/>
      <c r="EJ215" s="27"/>
      <c r="EK215" s="27"/>
      <c r="EL215" s="27"/>
      <c r="EM215" s="27"/>
      <c r="EN215" s="27"/>
      <c r="EO215" s="27"/>
      <c r="EP215" s="27"/>
      <c r="EQ215" s="27"/>
      <c r="ER215" s="27"/>
      <c r="ES215" s="27"/>
      <c r="ET215" s="27"/>
      <c r="EU215" s="27"/>
      <c r="EV215" s="27"/>
      <c r="EW215" s="27"/>
      <c r="EX215" s="27"/>
      <c r="EY215" s="27"/>
      <c r="EZ215" s="27"/>
      <c r="FA215" s="27"/>
      <c r="FB215" s="27"/>
      <c r="FC215" s="27"/>
      <c r="FD215" s="27"/>
      <c r="FE215" s="27"/>
      <c r="FF215" s="27"/>
      <c r="FG215" s="27"/>
      <c r="FH215" s="27"/>
      <c r="FI215" s="27"/>
      <c r="FJ215" s="27"/>
      <c r="FK215" s="27"/>
      <c r="FL215" s="27"/>
      <c r="FM215" s="27"/>
      <c r="FN215" s="27"/>
      <c r="FO215" s="27"/>
      <c r="FP215" s="27"/>
      <c r="FQ215" s="27"/>
      <c r="FR215" s="27"/>
      <c r="FS215" s="27"/>
      <c r="FT215" s="27"/>
      <c r="FU215" s="27"/>
      <c r="FV215" s="27"/>
      <c r="FW215" s="27"/>
      <c r="FX215" s="27"/>
      <c r="FY215" s="27"/>
      <c r="FZ215" s="27"/>
      <c r="GA215" s="27"/>
      <c r="GB215" s="27"/>
      <c r="GC215" s="27"/>
      <c r="GD215" s="27"/>
      <c r="GE215" s="27"/>
    </row>
    <row r="216" spans="1:187" s="30" customFormat="1" x14ac:dyDescent="0.25">
      <c r="A216" s="28" t="s">
        <v>84</v>
      </c>
      <c r="B216" s="29">
        <f t="shared" si="174"/>
        <v>30903</v>
      </c>
      <c r="C216" s="29">
        <f t="shared" si="174"/>
        <v>30903</v>
      </c>
      <c r="D216" s="29">
        <f t="shared" si="174"/>
        <v>0</v>
      </c>
      <c r="E216" s="29">
        <f t="shared" ref="E216:AA216" si="246">SUM(E217:E219)</f>
        <v>0</v>
      </c>
      <c r="F216" s="29">
        <f t="shared" si="246"/>
        <v>0</v>
      </c>
      <c r="G216" s="29">
        <f t="shared" si="175"/>
        <v>0</v>
      </c>
      <c r="H216" s="29">
        <f t="shared" ref="H216" si="247">SUM(H217:H219)</f>
        <v>0</v>
      </c>
      <c r="I216" s="29">
        <f t="shared" si="246"/>
        <v>0</v>
      </c>
      <c r="J216" s="29">
        <f t="shared" si="176"/>
        <v>0</v>
      </c>
      <c r="K216" s="29">
        <f t="shared" ref="K216" si="248">SUM(K217:K219)</f>
        <v>0</v>
      </c>
      <c r="L216" s="29">
        <f t="shared" si="246"/>
        <v>0</v>
      </c>
      <c r="M216" s="29">
        <f t="shared" si="177"/>
        <v>0</v>
      </c>
      <c r="N216" s="29">
        <f t="shared" ref="N216" si="249">SUM(N217:N219)</f>
        <v>5343</v>
      </c>
      <c r="O216" s="29">
        <f t="shared" si="246"/>
        <v>5343</v>
      </c>
      <c r="P216" s="29">
        <f t="shared" si="178"/>
        <v>0</v>
      </c>
      <c r="Q216" s="29">
        <f t="shared" ref="Q216" si="250">SUM(Q217:Q219)</f>
        <v>25560</v>
      </c>
      <c r="R216" s="29">
        <f t="shared" si="246"/>
        <v>25560</v>
      </c>
      <c r="S216" s="29">
        <f t="shared" si="179"/>
        <v>0</v>
      </c>
      <c r="T216" s="29">
        <f t="shared" ref="T216" si="251">SUM(T217:T219)</f>
        <v>0</v>
      </c>
      <c r="U216" s="29">
        <f t="shared" si="246"/>
        <v>0</v>
      </c>
      <c r="V216" s="29">
        <f t="shared" si="180"/>
        <v>0</v>
      </c>
      <c r="W216" s="29">
        <f t="shared" si="246"/>
        <v>0</v>
      </c>
      <c r="X216" s="29">
        <f t="shared" si="246"/>
        <v>0</v>
      </c>
      <c r="Y216" s="29">
        <f t="shared" si="181"/>
        <v>0</v>
      </c>
      <c r="Z216" s="29">
        <f t="shared" ref="Z216" si="252">SUM(Z217:Z219)</f>
        <v>0</v>
      </c>
      <c r="AA216" s="29">
        <f t="shared" si="246"/>
        <v>0</v>
      </c>
      <c r="AB216" s="29">
        <f t="shared" si="182"/>
        <v>0</v>
      </c>
      <c r="AC216" s="27"/>
      <c r="AD216" s="27"/>
      <c r="AE216" s="27"/>
      <c r="AF216" s="27"/>
      <c r="AG216" s="27"/>
      <c r="AH216" s="27"/>
      <c r="AI216" s="27"/>
      <c r="AJ216" s="27"/>
      <c r="AK216" s="27"/>
      <c r="AL216" s="27"/>
      <c r="AM216" s="27"/>
      <c r="AN216" s="27"/>
      <c r="AO216" s="27"/>
      <c r="AP216" s="27"/>
      <c r="AQ216" s="27"/>
      <c r="AR216" s="27"/>
      <c r="AS216" s="27"/>
      <c r="AT216" s="27"/>
      <c r="AU216" s="27"/>
      <c r="AV216" s="27"/>
      <c r="AW216" s="27"/>
      <c r="AX216" s="27"/>
      <c r="AY216" s="27"/>
      <c r="AZ216" s="27"/>
      <c r="BA216" s="27"/>
      <c r="BB216" s="27"/>
      <c r="BC216" s="27"/>
      <c r="BD216" s="27"/>
      <c r="BE216" s="27"/>
      <c r="BF216" s="27"/>
      <c r="BG216" s="27"/>
      <c r="BH216" s="27"/>
      <c r="BI216" s="27"/>
      <c r="BJ216" s="27"/>
      <c r="BK216" s="27"/>
      <c r="BL216" s="27"/>
      <c r="BM216" s="27"/>
      <c r="BN216" s="27"/>
      <c r="BO216" s="27"/>
      <c r="BP216" s="27"/>
      <c r="BQ216" s="27"/>
      <c r="BR216" s="27"/>
      <c r="BS216" s="27"/>
      <c r="BT216" s="27"/>
      <c r="BU216" s="27"/>
      <c r="BV216" s="27"/>
      <c r="BW216" s="27"/>
      <c r="BX216" s="27"/>
      <c r="BY216" s="27"/>
      <c r="BZ216" s="27"/>
      <c r="CA216" s="27"/>
      <c r="CB216" s="27"/>
      <c r="CC216" s="27"/>
      <c r="CD216" s="27"/>
      <c r="CE216" s="27"/>
      <c r="CF216" s="27"/>
      <c r="CG216" s="27"/>
      <c r="CH216" s="27"/>
      <c r="CI216" s="27"/>
      <c r="CJ216" s="27"/>
      <c r="CK216" s="27"/>
      <c r="CL216" s="27"/>
      <c r="CM216" s="27"/>
      <c r="CN216" s="27"/>
      <c r="CO216" s="27"/>
      <c r="CP216" s="27"/>
      <c r="CQ216" s="27"/>
      <c r="CR216" s="27"/>
      <c r="CS216" s="27"/>
      <c r="CT216" s="27"/>
      <c r="CU216" s="27"/>
      <c r="CV216" s="27"/>
      <c r="CW216" s="27"/>
      <c r="CX216" s="27"/>
      <c r="CY216" s="27"/>
      <c r="CZ216" s="27"/>
      <c r="DA216" s="27"/>
      <c r="DB216" s="27"/>
      <c r="DC216" s="27"/>
      <c r="DD216" s="27"/>
      <c r="DE216" s="27"/>
      <c r="DF216" s="27"/>
      <c r="DG216" s="27"/>
      <c r="DH216" s="27"/>
      <c r="DI216" s="27"/>
      <c r="DJ216" s="27"/>
      <c r="DK216" s="27"/>
      <c r="DL216" s="27"/>
      <c r="DM216" s="27"/>
      <c r="DN216" s="27"/>
      <c r="DO216" s="27"/>
      <c r="DP216" s="27"/>
      <c r="DQ216" s="27"/>
      <c r="DR216" s="27"/>
      <c r="DS216" s="27"/>
      <c r="DT216" s="27"/>
      <c r="DU216" s="27"/>
      <c r="DV216" s="27"/>
      <c r="DW216" s="27"/>
      <c r="DX216" s="27"/>
      <c r="DY216" s="27"/>
      <c r="DZ216" s="27"/>
      <c r="EA216" s="27"/>
      <c r="EB216" s="27"/>
      <c r="EC216" s="27"/>
      <c r="ED216" s="27"/>
      <c r="EE216" s="27"/>
      <c r="EF216" s="27"/>
      <c r="EG216" s="27"/>
      <c r="EH216" s="27"/>
      <c r="EI216" s="27"/>
      <c r="EJ216" s="27"/>
      <c r="EK216" s="27"/>
      <c r="EL216" s="27"/>
      <c r="EM216" s="27"/>
      <c r="EN216" s="27"/>
      <c r="EO216" s="27"/>
      <c r="EP216" s="27"/>
      <c r="EQ216" s="27"/>
      <c r="ER216" s="27"/>
      <c r="ES216" s="27"/>
      <c r="ET216" s="27"/>
      <c r="EU216" s="27"/>
      <c r="EV216" s="27"/>
      <c r="EW216" s="27"/>
      <c r="EX216" s="27"/>
      <c r="EY216" s="27"/>
      <c r="EZ216" s="27"/>
      <c r="FA216" s="27"/>
      <c r="FB216" s="27"/>
      <c r="FC216" s="27"/>
      <c r="FD216" s="27"/>
      <c r="FE216" s="27"/>
      <c r="FF216" s="27"/>
      <c r="FG216" s="27"/>
      <c r="FH216" s="27"/>
      <c r="FI216" s="27"/>
      <c r="FJ216" s="27"/>
      <c r="FK216" s="27"/>
      <c r="FL216" s="27"/>
      <c r="FM216" s="27"/>
      <c r="FN216" s="27"/>
      <c r="FO216" s="27"/>
      <c r="FP216" s="27"/>
      <c r="FQ216" s="27"/>
      <c r="FR216" s="27"/>
      <c r="FS216" s="27"/>
      <c r="FT216" s="27"/>
      <c r="FU216" s="27"/>
      <c r="FV216" s="27"/>
      <c r="FW216" s="27"/>
      <c r="FX216" s="27"/>
      <c r="FY216" s="27"/>
      <c r="FZ216" s="27"/>
      <c r="GA216" s="27"/>
      <c r="GB216" s="27"/>
      <c r="GC216" s="27"/>
      <c r="GD216" s="27"/>
      <c r="GE216" s="27"/>
    </row>
    <row r="217" spans="1:187" s="30" customFormat="1" ht="63" x14ac:dyDescent="0.25">
      <c r="A217" s="32" t="s">
        <v>194</v>
      </c>
      <c r="B217" s="36">
        <f t="shared" si="174"/>
        <v>5343</v>
      </c>
      <c r="C217" s="36">
        <f t="shared" si="174"/>
        <v>5343</v>
      </c>
      <c r="D217" s="36">
        <f t="shared" si="174"/>
        <v>0</v>
      </c>
      <c r="E217" s="36"/>
      <c r="F217" s="36"/>
      <c r="G217" s="36">
        <f t="shared" si="175"/>
        <v>0</v>
      </c>
      <c r="H217" s="36"/>
      <c r="I217" s="36"/>
      <c r="J217" s="36">
        <f t="shared" si="176"/>
        <v>0</v>
      </c>
      <c r="K217" s="36"/>
      <c r="L217" s="36"/>
      <c r="M217" s="36">
        <f t="shared" si="177"/>
        <v>0</v>
      </c>
      <c r="N217" s="36">
        <v>5343</v>
      </c>
      <c r="O217" s="36">
        <v>5343</v>
      </c>
      <c r="P217" s="36">
        <f t="shared" si="178"/>
        <v>0</v>
      </c>
      <c r="Q217" s="36"/>
      <c r="R217" s="36"/>
      <c r="S217" s="36">
        <f t="shared" si="179"/>
        <v>0</v>
      </c>
      <c r="T217" s="36"/>
      <c r="U217" s="36"/>
      <c r="V217" s="36">
        <f t="shared" si="180"/>
        <v>0</v>
      </c>
      <c r="W217" s="36"/>
      <c r="X217" s="36"/>
      <c r="Y217" s="36">
        <f t="shared" si="181"/>
        <v>0</v>
      </c>
      <c r="Z217" s="36"/>
      <c r="AA217" s="36"/>
      <c r="AB217" s="36">
        <f t="shared" si="182"/>
        <v>0</v>
      </c>
    </row>
    <row r="218" spans="1:187" s="30" customFormat="1" ht="31.5" x14ac:dyDescent="0.25">
      <c r="A218" s="32" t="s">
        <v>195</v>
      </c>
      <c r="B218" s="36">
        <f t="shared" si="174"/>
        <v>15060</v>
      </c>
      <c r="C218" s="36">
        <f t="shared" si="174"/>
        <v>15060</v>
      </c>
      <c r="D218" s="36">
        <f t="shared" si="174"/>
        <v>0</v>
      </c>
      <c r="E218" s="36"/>
      <c r="F218" s="36"/>
      <c r="G218" s="36">
        <f t="shared" si="175"/>
        <v>0</v>
      </c>
      <c r="H218" s="36"/>
      <c r="I218" s="36"/>
      <c r="J218" s="36">
        <f t="shared" si="176"/>
        <v>0</v>
      </c>
      <c r="K218" s="36"/>
      <c r="L218" s="36"/>
      <c r="M218" s="36">
        <f t="shared" si="177"/>
        <v>0</v>
      </c>
      <c r="N218" s="36"/>
      <c r="O218" s="36"/>
      <c r="P218" s="36">
        <f t="shared" si="178"/>
        <v>0</v>
      </c>
      <c r="Q218" s="36">
        <v>15060</v>
      </c>
      <c r="R218" s="36">
        <v>15060</v>
      </c>
      <c r="S218" s="36">
        <f t="shared" si="179"/>
        <v>0</v>
      </c>
      <c r="T218" s="36"/>
      <c r="U218" s="36"/>
      <c r="V218" s="36">
        <f t="shared" si="180"/>
        <v>0</v>
      </c>
      <c r="W218" s="36"/>
      <c r="X218" s="36"/>
      <c r="Y218" s="36">
        <f t="shared" si="181"/>
        <v>0</v>
      </c>
      <c r="Z218" s="36"/>
      <c r="AA218" s="36"/>
      <c r="AB218" s="36">
        <f t="shared" si="182"/>
        <v>0</v>
      </c>
    </row>
    <row r="219" spans="1:187" s="30" customFormat="1" ht="31.5" x14ac:dyDescent="0.25">
      <c r="A219" s="32" t="s">
        <v>196</v>
      </c>
      <c r="B219" s="36">
        <f t="shared" si="174"/>
        <v>10500</v>
      </c>
      <c r="C219" s="36">
        <f t="shared" si="174"/>
        <v>10500</v>
      </c>
      <c r="D219" s="36">
        <f t="shared" si="174"/>
        <v>0</v>
      </c>
      <c r="E219" s="36"/>
      <c r="F219" s="36"/>
      <c r="G219" s="36">
        <f t="shared" si="175"/>
        <v>0</v>
      </c>
      <c r="H219" s="36"/>
      <c r="I219" s="36"/>
      <c r="J219" s="36">
        <f t="shared" si="176"/>
        <v>0</v>
      </c>
      <c r="K219" s="36"/>
      <c r="L219" s="36"/>
      <c r="M219" s="36">
        <f t="shared" si="177"/>
        <v>0</v>
      </c>
      <c r="N219" s="36"/>
      <c r="O219" s="36"/>
      <c r="P219" s="36">
        <f t="shared" si="178"/>
        <v>0</v>
      </c>
      <c r="Q219" s="36">
        <v>10500</v>
      </c>
      <c r="R219" s="36">
        <v>10500</v>
      </c>
      <c r="S219" s="36">
        <f t="shared" si="179"/>
        <v>0</v>
      </c>
      <c r="T219" s="36"/>
      <c r="U219" s="36"/>
      <c r="V219" s="36">
        <f t="shared" si="180"/>
        <v>0</v>
      </c>
      <c r="W219" s="36"/>
      <c r="X219" s="36"/>
      <c r="Y219" s="36">
        <f t="shared" si="181"/>
        <v>0</v>
      </c>
      <c r="Z219" s="36"/>
      <c r="AA219" s="36"/>
      <c r="AB219" s="36">
        <f t="shared" si="182"/>
        <v>0</v>
      </c>
    </row>
    <row r="220" spans="1:187" s="30" customFormat="1" ht="31.5" x14ac:dyDescent="0.25">
      <c r="A220" s="28" t="s">
        <v>90</v>
      </c>
      <c r="B220" s="29">
        <f t="shared" si="174"/>
        <v>75391</v>
      </c>
      <c r="C220" s="29">
        <f t="shared" si="174"/>
        <v>75391</v>
      </c>
      <c r="D220" s="29">
        <f t="shared" si="174"/>
        <v>0</v>
      </c>
      <c r="E220" s="29">
        <f t="shared" ref="E220:AA220" si="253">SUM(E221:E226)</f>
        <v>0</v>
      </c>
      <c r="F220" s="29">
        <f t="shared" si="253"/>
        <v>0</v>
      </c>
      <c r="G220" s="29">
        <f t="shared" si="175"/>
        <v>0</v>
      </c>
      <c r="H220" s="29">
        <f t="shared" ref="H220" si="254">SUM(H221:H226)</f>
        <v>0</v>
      </c>
      <c r="I220" s="29">
        <f t="shared" si="253"/>
        <v>0</v>
      </c>
      <c r="J220" s="29">
        <f t="shared" si="176"/>
        <v>0</v>
      </c>
      <c r="K220" s="29">
        <f t="shared" ref="K220" si="255">SUM(K221:K226)</f>
        <v>71599</v>
      </c>
      <c r="L220" s="29">
        <f t="shared" si="253"/>
        <v>71599</v>
      </c>
      <c r="M220" s="29">
        <f t="shared" si="177"/>
        <v>0</v>
      </c>
      <c r="N220" s="29">
        <f t="shared" ref="N220" si="256">SUM(N221:N226)</f>
        <v>3792</v>
      </c>
      <c r="O220" s="29">
        <f t="shared" si="253"/>
        <v>3792</v>
      </c>
      <c r="P220" s="29">
        <f t="shared" si="178"/>
        <v>0</v>
      </c>
      <c r="Q220" s="29">
        <f t="shared" ref="Q220" si="257">SUM(Q221:Q226)</f>
        <v>0</v>
      </c>
      <c r="R220" s="29">
        <f t="shared" si="253"/>
        <v>0</v>
      </c>
      <c r="S220" s="29">
        <f t="shared" si="179"/>
        <v>0</v>
      </c>
      <c r="T220" s="29">
        <f t="shared" ref="T220" si="258">SUM(T221:T226)</f>
        <v>0</v>
      </c>
      <c r="U220" s="29">
        <f t="shared" si="253"/>
        <v>0</v>
      </c>
      <c r="V220" s="29">
        <f t="shared" si="180"/>
        <v>0</v>
      </c>
      <c r="W220" s="29">
        <f t="shared" si="253"/>
        <v>0</v>
      </c>
      <c r="X220" s="29">
        <f t="shared" si="253"/>
        <v>0</v>
      </c>
      <c r="Y220" s="29">
        <f t="shared" si="181"/>
        <v>0</v>
      </c>
      <c r="Z220" s="29">
        <f t="shared" ref="Z220" si="259">SUM(Z221:Z226)</f>
        <v>0</v>
      </c>
      <c r="AA220" s="29">
        <f t="shared" si="253"/>
        <v>0</v>
      </c>
      <c r="AB220" s="29">
        <f t="shared" si="182"/>
        <v>0</v>
      </c>
      <c r="AC220" s="27"/>
      <c r="AD220" s="27"/>
      <c r="AE220" s="27"/>
      <c r="AF220" s="27"/>
      <c r="AG220" s="27"/>
      <c r="AH220" s="27"/>
      <c r="AI220" s="27"/>
      <c r="AJ220" s="27"/>
      <c r="AK220" s="27"/>
      <c r="AL220" s="27"/>
      <c r="AM220" s="27"/>
      <c r="AN220" s="27"/>
      <c r="AO220" s="27"/>
      <c r="AP220" s="27"/>
      <c r="AQ220" s="27"/>
      <c r="AR220" s="27"/>
      <c r="AS220" s="27"/>
      <c r="AT220" s="27"/>
      <c r="AU220" s="27"/>
      <c r="AV220" s="27"/>
      <c r="AW220" s="27"/>
      <c r="AX220" s="27"/>
      <c r="AY220" s="27"/>
      <c r="AZ220" s="27"/>
      <c r="BA220" s="27"/>
      <c r="BB220" s="27"/>
      <c r="BC220" s="27"/>
      <c r="BD220" s="27"/>
      <c r="BE220" s="27"/>
      <c r="BF220" s="27"/>
      <c r="BG220" s="27"/>
      <c r="BH220" s="27"/>
      <c r="BI220" s="27"/>
      <c r="BJ220" s="27"/>
      <c r="BK220" s="27"/>
      <c r="BL220" s="27"/>
      <c r="BM220" s="27"/>
      <c r="BN220" s="27"/>
      <c r="BO220" s="27"/>
      <c r="BP220" s="27"/>
      <c r="BQ220" s="27"/>
      <c r="BR220" s="27"/>
      <c r="BS220" s="27"/>
      <c r="BT220" s="27"/>
      <c r="BU220" s="27"/>
      <c r="BV220" s="27"/>
      <c r="BW220" s="27"/>
      <c r="BX220" s="27"/>
      <c r="BY220" s="27"/>
      <c r="BZ220" s="27"/>
      <c r="CA220" s="27"/>
      <c r="CB220" s="27"/>
      <c r="CC220" s="27"/>
      <c r="CD220" s="27"/>
      <c r="CE220" s="27"/>
      <c r="CF220" s="27"/>
      <c r="CG220" s="27"/>
      <c r="CH220" s="27"/>
      <c r="CI220" s="27"/>
      <c r="CJ220" s="27"/>
      <c r="CK220" s="27"/>
      <c r="CL220" s="27"/>
      <c r="CM220" s="27"/>
      <c r="CN220" s="27"/>
      <c r="CO220" s="27"/>
      <c r="CP220" s="27"/>
      <c r="CQ220" s="27"/>
      <c r="CR220" s="27"/>
      <c r="CS220" s="27"/>
      <c r="CT220" s="27"/>
      <c r="CU220" s="27"/>
      <c r="CV220" s="27"/>
      <c r="CW220" s="27"/>
      <c r="CX220" s="27"/>
      <c r="CY220" s="27"/>
      <c r="CZ220" s="27"/>
      <c r="DA220" s="27"/>
      <c r="DB220" s="27"/>
      <c r="DC220" s="27"/>
      <c r="DD220" s="27"/>
      <c r="DE220" s="27"/>
      <c r="DF220" s="27"/>
      <c r="DG220" s="27"/>
      <c r="DH220" s="27"/>
      <c r="DI220" s="27"/>
      <c r="DJ220" s="27"/>
      <c r="DK220" s="27"/>
      <c r="DL220" s="27"/>
      <c r="DM220" s="27"/>
      <c r="DN220" s="27"/>
      <c r="DO220" s="27"/>
      <c r="DP220" s="27"/>
      <c r="DQ220" s="27"/>
      <c r="DR220" s="27"/>
      <c r="DS220" s="27"/>
      <c r="DT220" s="27"/>
      <c r="DU220" s="27"/>
      <c r="DV220" s="27"/>
      <c r="DW220" s="27"/>
      <c r="DX220" s="27"/>
      <c r="DY220" s="27"/>
      <c r="DZ220" s="27"/>
      <c r="EA220" s="27"/>
      <c r="EB220" s="27"/>
      <c r="EC220" s="27"/>
      <c r="ED220" s="27"/>
      <c r="EE220" s="27"/>
      <c r="EF220" s="27"/>
      <c r="EG220" s="27"/>
      <c r="EH220" s="27"/>
      <c r="EI220" s="27"/>
      <c r="EJ220" s="27"/>
      <c r="EK220" s="27"/>
      <c r="EL220" s="27"/>
      <c r="EM220" s="27"/>
      <c r="EN220" s="27"/>
      <c r="EO220" s="27"/>
      <c r="EP220" s="27"/>
      <c r="EQ220" s="27"/>
      <c r="ER220" s="27"/>
      <c r="ES220" s="27"/>
      <c r="ET220" s="27"/>
      <c r="EU220" s="27"/>
      <c r="EV220" s="27"/>
      <c r="EW220" s="27"/>
      <c r="EX220" s="27"/>
      <c r="EY220" s="27"/>
      <c r="EZ220" s="27"/>
      <c r="FA220" s="27"/>
      <c r="FB220" s="27"/>
      <c r="FC220" s="27"/>
      <c r="FD220" s="27"/>
      <c r="FE220" s="27"/>
      <c r="FF220" s="27"/>
      <c r="FG220" s="27"/>
      <c r="FH220" s="27"/>
      <c r="FI220" s="27"/>
      <c r="FJ220" s="27"/>
      <c r="FK220" s="27"/>
      <c r="FL220" s="27"/>
      <c r="FM220" s="27"/>
      <c r="FN220" s="27"/>
      <c r="FO220" s="27"/>
      <c r="FP220" s="27"/>
      <c r="FQ220" s="27"/>
      <c r="FR220" s="27"/>
      <c r="FS220" s="27"/>
      <c r="FT220" s="27"/>
      <c r="FU220" s="27"/>
      <c r="FV220" s="27"/>
      <c r="FW220" s="27"/>
      <c r="FX220" s="27"/>
      <c r="FY220" s="27"/>
      <c r="FZ220" s="27"/>
      <c r="GA220" s="27"/>
      <c r="GB220" s="27"/>
      <c r="GC220" s="27"/>
      <c r="GD220" s="27"/>
      <c r="GE220" s="27"/>
    </row>
    <row r="221" spans="1:187" s="30" customFormat="1" ht="63" x14ac:dyDescent="0.25">
      <c r="A221" s="41" t="s">
        <v>197</v>
      </c>
      <c r="B221" s="36">
        <f t="shared" ref="B221:D262" si="260">E221+H221+K221+N221+Q221+T221+W221+Z221</f>
        <v>1440</v>
      </c>
      <c r="C221" s="36">
        <f t="shared" si="260"/>
        <v>1440</v>
      </c>
      <c r="D221" s="36">
        <f t="shared" si="260"/>
        <v>0</v>
      </c>
      <c r="E221" s="36"/>
      <c r="F221" s="36"/>
      <c r="G221" s="36">
        <f t="shared" si="175"/>
        <v>0</v>
      </c>
      <c r="H221" s="36"/>
      <c r="I221" s="36"/>
      <c r="J221" s="36">
        <f t="shared" si="176"/>
        <v>0</v>
      </c>
      <c r="K221" s="36">
        <v>0</v>
      </c>
      <c r="L221" s="36">
        <v>0</v>
      </c>
      <c r="M221" s="36">
        <f t="shared" si="177"/>
        <v>0</v>
      </c>
      <c r="N221" s="36">
        <v>1440</v>
      </c>
      <c r="O221" s="36">
        <v>1440</v>
      </c>
      <c r="P221" s="36">
        <f t="shared" si="178"/>
        <v>0</v>
      </c>
      <c r="Q221" s="36"/>
      <c r="R221" s="36"/>
      <c r="S221" s="36">
        <f t="shared" si="179"/>
        <v>0</v>
      </c>
      <c r="T221" s="36"/>
      <c r="U221" s="36"/>
      <c r="V221" s="36">
        <f t="shared" si="180"/>
        <v>0</v>
      </c>
      <c r="W221" s="36"/>
      <c r="X221" s="36"/>
      <c r="Y221" s="36">
        <f t="shared" si="181"/>
        <v>0</v>
      </c>
      <c r="Z221" s="36"/>
      <c r="AA221" s="36"/>
      <c r="AB221" s="36">
        <f t="shared" si="182"/>
        <v>0</v>
      </c>
    </row>
    <row r="222" spans="1:187" s="30" customFormat="1" ht="78.75" x14ac:dyDescent="0.25">
      <c r="A222" s="41" t="s">
        <v>198</v>
      </c>
      <c r="B222" s="36">
        <f t="shared" si="260"/>
        <v>2352</v>
      </c>
      <c r="C222" s="36">
        <f t="shared" si="260"/>
        <v>2352</v>
      </c>
      <c r="D222" s="36">
        <f t="shared" si="260"/>
        <v>0</v>
      </c>
      <c r="E222" s="36">
        <v>0</v>
      </c>
      <c r="F222" s="36">
        <v>0</v>
      </c>
      <c r="G222" s="36">
        <f t="shared" ref="G222:G262" si="261">F222-E222</f>
        <v>0</v>
      </c>
      <c r="H222" s="36">
        <v>0</v>
      </c>
      <c r="I222" s="36">
        <v>0</v>
      </c>
      <c r="J222" s="36">
        <f t="shared" ref="J222:J262" si="262">I222-H222</f>
        <v>0</v>
      </c>
      <c r="K222" s="36">
        <v>0</v>
      </c>
      <c r="L222" s="36">
        <v>0</v>
      </c>
      <c r="M222" s="36">
        <f t="shared" ref="M222:M262" si="263">L222-K222</f>
        <v>0</v>
      </c>
      <c r="N222" s="36">
        <v>2352</v>
      </c>
      <c r="O222" s="36">
        <v>2352</v>
      </c>
      <c r="P222" s="36">
        <f t="shared" ref="P222:P262" si="264">O222-N222</f>
        <v>0</v>
      </c>
      <c r="Q222" s="36"/>
      <c r="R222" s="36"/>
      <c r="S222" s="36">
        <f t="shared" ref="S222:S262" si="265">R222-Q222</f>
        <v>0</v>
      </c>
      <c r="T222" s="36"/>
      <c r="U222" s="36"/>
      <c r="V222" s="36">
        <f t="shared" ref="V222:V262" si="266">U222-T222</f>
        <v>0</v>
      </c>
      <c r="W222" s="36"/>
      <c r="X222" s="36"/>
      <c r="Y222" s="36">
        <f t="shared" ref="Y222:Y262" si="267">X222-W222</f>
        <v>0</v>
      </c>
      <c r="Z222" s="36"/>
      <c r="AA222" s="36"/>
      <c r="AB222" s="36">
        <f t="shared" ref="AB222:AB262" si="268">AA222-Z222</f>
        <v>0</v>
      </c>
    </row>
    <row r="223" spans="1:187" s="30" customFormat="1" ht="31.5" x14ac:dyDescent="0.25">
      <c r="A223" s="35" t="s">
        <v>199</v>
      </c>
      <c r="B223" s="36">
        <f t="shared" si="260"/>
        <v>36600</v>
      </c>
      <c r="C223" s="36">
        <f t="shared" si="260"/>
        <v>36600</v>
      </c>
      <c r="D223" s="36">
        <f t="shared" si="260"/>
        <v>0</v>
      </c>
      <c r="E223" s="36"/>
      <c r="F223" s="36"/>
      <c r="G223" s="36">
        <f t="shared" si="261"/>
        <v>0</v>
      </c>
      <c r="H223" s="36"/>
      <c r="I223" s="36"/>
      <c r="J223" s="36">
        <f t="shared" si="262"/>
        <v>0</v>
      </c>
      <c r="K223" s="36">
        <v>36600</v>
      </c>
      <c r="L223" s="36">
        <v>36600</v>
      </c>
      <c r="M223" s="36">
        <f t="shared" si="263"/>
        <v>0</v>
      </c>
      <c r="N223" s="36">
        <v>0</v>
      </c>
      <c r="O223" s="36">
        <v>0</v>
      </c>
      <c r="P223" s="36">
        <f t="shared" si="264"/>
        <v>0</v>
      </c>
      <c r="Q223" s="36"/>
      <c r="R223" s="36"/>
      <c r="S223" s="36">
        <f t="shared" si="265"/>
        <v>0</v>
      </c>
      <c r="T223" s="36"/>
      <c r="U223" s="36"/>
      <c r="V223" s="36">
        <f t="shared" si="266"/>
        <v>0</v>
      </c>
      <c r="W223" s="36"/>
      <c r="X223" s="36"/>
      <c r="Y223" s="36">
        <f t="shared" si="267"/>
        <v>0</v>
      </c>
      <c r="Z223" s="36"/>
      <c r="AA223" s="36"/>
      <c r="AB223" s="36">
        <f t="shared" si="268"/>
        <v>0</v>
      </c>
    </row>
    <row r="224" spans="1:187" s="30" customFormat="1" ht="31.5" x14ac:dyDescent="0.25">
      <c r="A224" s="35" t="s">
        <v>200</v>
      </c>
      <c r="B224" s="36">
        <f t="shared" si="260"/>
        <v>6000</v>
      </c>
      <c r="C224" s="36">
        <f t="shared" si="260"/>
        <v>6000</v>
      </c>
      <c r="D224" s="36">
        <f t="shared" si="260"/>
        <v>0</v>
      </c>
      <c r="E224" s="36"/>
      <c r="F224" s="36"/>
      <c r="G224" s="36">
        <f t="shared" si="261"/>
        <v>0</v>
      </c>
      <c r="H224" s="36"/>
      <c r="I224" s="36"/>
      <c r="J224" s="36">
        <f t="shared" si="262"/>
        <v>0</v>
      </c>
      <c r="K224" s="36">
        <v>6000</v>
      </c>
      <c r="L224" s="36">
        <v>6000</v>
      </c>
      <c r="M224" s="36">
        <f t="shared" si="263"/>
        <v>0</v>
      </c>
      <c r="N224" s="36">
        <v>0</v>
      </c>
      <c r="O224" s="36">
        <v>0</v>
      </c>
      <c r="P224" s="36">
        <f t="shared" si="264"/>
        <v>0</v>
      </c>
      <c r="Q224" s="36"/>
      <c r="R224" s="36"/>
      <c r="S224" s="36">
        <f t="shared" si="265"/>
        <v>0</v>
      </c>
      <c r="T224" s="36"/>
      <c r="U224" s="36"/>
      <c r="V224" s="36">
        <f t="shared" si="266"/>
        <v>0</v>
      </c>
      <c r="W224" s="36"/>
      <c r="X224" s="36"/>
      <c r="Y224" s="36">
        <f t="shared" si="267"/>
        <v>0</v>
      </c>
      <c r="Z224" s="36"/>
      <c r="AA224" s="36"/>
      <c r="AB224" s="36">
        <f t="shared" si="268"/>
        <v>0</v>
      </c>
    </row>
    <row r="225" spans="1:188" s="30" customFormat="1" x14ac:dyDescent="0.25">
      <c r="A225" s="35" t="s">
        <v>201</v>
      </c>
      <c r="B225" s="36">
        <f t="shared" si="260"/>
        <v>25999</v>
      </c>
      <c r="C225" s="36">
        <f t="shared" si="260"/>
        <v>25999</v>
      </c>
      <c r="D225" s="36">
        <f t="shared" si="260"/>
        <v>0</v>
      </c>
      <c r="E225" s="36"/>
      <c r="F225" s="36"/>
      <c r="G225" s="36">
        <f t="shared" si="261"/>
        <v>0</v>
      </c>
      <c r="H225" s="36"/>
      <c r="I225" s="36"/>
      <c r="J225" s="36">
        <f t="shared" si="262"/>
        <v>0</v>
      </c>
      <c r="K225" s="36">
        <v>25999</v>
      </c>
      <c r="L225" s="36">
        <v>25999</v>
      </c>
      <c r="M225" s="36">
        <f t="shared" si="263"/>
        <v>0</v>
      </c>
      <c r="N225" s="36">
        <v>0</v>
      </c>
      <c r="O225" s="36">
        <v>0</v>
      </c>
      <c r="P225" s="36">
        <f t="shared" si="264"/>
        <v>0</v>
      </c>
      <c r="Q225" s="36"/>
      <c r="R225" s="36"/>
      <c r="S225" s="36">
        <f t="shared" si="265"/>
        <v>0</v>
      </c>
      <c r="T225" s="36"/>
      <c r="U225" s="36"/>
      <c r="V225" s="36">
        <f t="shared" si="266"/>
        <v>0</v>
      </c>
      <c r="W225" s="36"/>
      <c r="X225" s="36"/>
      <c r="Y225" s="36">
        <f t="shared" si="267"/>
        <v>0</v>
      </c>
      <c r="Z225" s="36"/>
      <c r="AA225" s="36"/>
      <c r="AB225" s="36">
        <f t="shared" si="268"/>
        <v>0</v>
      </c>
    </row>
    <row r="226" spans="1:188" s="30" customFormat="1" x14ac:dyDescent="0.25">
      <c r="A226" s="35" t="s">
        <v>202</v>
      </c>
      <c r="B226" s="36">
        <f t="shared" si="260"/>
        <v>3000</v>
      </c>
      <c r="C226" s="36">
        <f t="shared" si="260"/>
        <v>3000</v>
      </c>
      <c r="D226" s="36">
        <f t="shared" si="260"/>
        <v>0</v>
      </c>
      <c r="E226" s="36"/>
      <c r="F226" s="36"/>
      <c r="G226" s="36">
        <f t="shared" si="261"/>
        <v>0</v>
      </c>
      <c r="H226" s="36"/>
      <c r="I226" s="36"/>
      <c r="J226" s="36">
        <f t="shared" si="262"/>
        <v>0</v>
      </c>
      <c r="K226" s="36">
        <v>3000</v>
      </c>
      <c r="L226" s="36">
        <v>3000</v>
      </c>
      <c r="M226" s="36">
        <f t="shared" si="263"/>
        <v>0</v>
      </c>
      <c r="N226" s="36">
        <v>0</v>
      </c>
      <c r="O226" s="36">
        <v>0</v>
      </c>
      <c r="P226" s="36">
        <f t="shared" si="264"/>
        <v>0</v>
      </c>
      <c r="Q226" s="36"/>
      <c r="R226" s="36"/>
      <c r="S226" s="36">
        <f t="shared" si="265"/>
        <v>0</v>
      </c>
      <c r="T226" s="36"/>
      <c r="U226" s="36"/>
      <c r="V226" s="36">
        <f t="shared" si="266"/>
        <v>0</v>
      </c>
      <c r="W226" s="36"/>
      <c r="X226" s="36"/>
      <c r="Y226" s="36">
        <f t="shared" si="267"/>
        <v>0</v>
      </c>
      <c r="Z226" s="36"/>
      <c r="AA226" s="36"/>
      <c r="AB226" s="36">
        <f t="shared" si="268"/>
        <v>0</v>
      </c>
    </row>
    <row r="227" spans="1:188" s="30" customFormat="1" x14ac:dyDescent="0.25">
      <c r="A227" s="28" t="s">
        <v>121</v>
      </c>
      <c r="B227" s="29">
        <f t="shared" si="260"/>
        <v>553745</v>
      </c>
      <c r="C227" s="29">
        <f t="shared" si="260"/>
        <v>553745</v>
      </c>
      <c r="D227" s="29">
        <f t="shared" si="260"/>
        <v>0</v>
      </c>
      <c r="E227" s="29">
        <f t="shared" ref="E227:AA227" si="269">SUM(E228:E229)</f>
        <v>0</v>
      </c>
      <c r="F227" s="29">
        <f t="shared" si="269"/>
        <v>0</v>
      </c>
      <c r="G227" s="29">
        <f t="shared" si="261"/>
        <v>0</v>
      </c>
      <c r="H227" s="29">
        <f t="shared" ref="H227" si="270">SUM(H228:H229)</f>
        <v>0</v>
      </c>
      <c r="I227" s="29">
        <f t="shared" si="269"/>
        <v>0</v>
      </c>
      <c r="J227" s="29">
        <f t="shared" si="262"/>
        <v>0</v>
      </c>
      <c r="K227" s="29">
        <f t="shared" ref="K227" si="271">SUM(K228:K229)</f>
        <v>0</v>
      </c>
      <c r="L227" s="29">
        <f t="shared" si="269"/>
        <v>0</v>
      </c>
      <c r="M227" s="29">
        <f t="shared" si="263"/>
        <v>0</v>
      </c>
      <c r="N227" s="29">
        <f t="shared" ref="N227" si="272">SUM(N228:N229)</f>
        <v>551745</v>
      </c>
      <c r="O227" s="29">
        <f t="shared" si="269"/>
        <v>551745</v>
      </c>
      <c r="P227" s="29">
        <f t="shared" si="264"/>
        <v>0</v>
      </c>
      <c r="Q227" s="29">
        <f t="shared" ref="Q227" si="273">SUM(Q228:Q229)</f>
        <v>2000</v>
      </c>
      <c r="R227" s="29">
        <f t="shared" si="269"/>
        <v>2000</v>
      </c>
      <c r="S227" s="29">
        <f t="shared" si="265"/>
        <v>0</v>
      </c>
      <c r="T227" s="29">
        <f t="shared" ref="T227" si="274">SUM(T228:T229)</f>
        <v>0</v>
      </c>
      <c r="U227" s="29">
        <f t="shared" si="269"/>
        <v>0</v>
      </c>
      <c r="V227" s="29">
        <f t="shared" si="266"/>
        <v>0</v>
      </c>
      <c r="W227" s="29">
        <f t="shared" si="269"/>
        <v>0</v>
      </c>
      <c r="X227" s="29">
        <f t="shared" si="269"/>
        <v>0</v>
      </c>
      <c r="Y227" s="29">
        <f t="shared" si="267"/>
        <v>0</v>
      </c>
      <c r="Z227" s="29">
        <f t="shared" ref="Z227" si="275">SUM(Z228:Z229)</f>
        <v>0</v>
      </c>
      <c r="AA227" s="29">
        <f t="shared" si="269"/>
        <v>0</v>
      </c>
      <c r="AB227" s="29">
        <f t="shared" si="268"/>
        <v>0</v>
      </c>
      <c r="AC227" s="27"/>
      <c r="AD227" s="27"/>
      <c r="AE227" s="27"/>
      <c r="AF227" s="27"/>
      <c r="AG227" s="27"/>
      <c r="AH227" s="27"/>
      <c r="AI227" s="27"/>
      <c r="AJ227" s="27"/>
      <c r="AK227" s="27"/>
      <c r="AL227" s="27"/>
      <c r="AM227" s="27"/>
      <c r="AN227" s="27"/>
      <c r="AO227" s="27"/>
      <c r="AP227" s="27"/>
      <c r="AQ227" s="27"/>
      <c r="AR227" s="27"/>
      <c r="AS227" s="27"/>
      <c r="AT227" s="27"/>
      <c r="AU227" s="27"/>
      <c r="AV227" s="27"/>
      <c r="AW227" s="27"/>
      <c r="AX227" s="27"/>
      <c r="AY227" s="27"/>
      <c r="AZ227" s="27"/>
      <c r="BA227" s="27"/>
      <c r="BB227" s="27"/>
      <c r="BC227" s="27"/>
      <c r="BD227" s="27"/>
      <c r="BE227" s="27"/>
      <c r="BF227" s="27"/>
      <c r="BG227" s="27"/>
      <c r="BH227" s="27"/>
      <c r="BI227" s="27"/>
      <c r="BJ227" s="27"/>
      <c r="BK227" s="27"/>
      <c r="BL227" s="27"/>
      <c r="BM227" s="27"/>
      <c r="BN227" s="27"/>
      <c r="BO227" s="27"/>
      <c r="BP227" s="27"/>
      <c r="BQ227" s="27"/>
      <c r="BR227" s="27"/>
      <c r="BS227" s="27"/>
      <c r="BT227" s="27"/>
      <c r="BU227" s="27"/>
      <c r="BV227" s="27"/>
      <c r="BW227" s="27"/>
      <c r="BX227" s="27"/>
      <c r="BY227" s="27"/>
      <c r="BZ227" s="27"/>
      <c r="CA227" s="27"/>
      <c r="CB227" s="27"/>
      <c r="CC227" s="27"/>
      <c r="CD227" s="27"/>
      <c r="CE227" s="27"/>
      <c r="CF227" s="27"/>
      <c r="CG227" s="27"/>
      <c r="CH227" s="27"/>
      <c r="CI227" s="27"/>
      <c r="CJ227" s="27"/>
      <c r="CK227" s="27"/>
      <c r="CL227" s="27"/>
      <c r="CM227" s="27"/>
      <c r="CN227" s="27"/>
      <c r="CO227" s="27"/>
      <c r="CP227" s="27"/>
      <c r="CQ227" s="27"/>
      <c r="CR227" s="27"/>
      <c r="CS227" s="27"/>
      <c r="CT227" s="27"/>
      <c r="CU227" s="27"/>
      <c r="CV227" s="27"/>
      <c r="CW227" s="27"/>
      <c r="CX227" s="27"/>
      <c r="CY227" s="27"/>
      <c r="CZ227" s="27"/>
      <c r="DA227" s="27"/>
      <c r="DB227" s="27"/>
      <c r="DC227" s="27"/>
      <c r="DD227" s="27"/>
      <c r="DE227" s="27"/>
      <c r="DF227" s="27"/>
      <c r="DG227" s="27"/>
      <c r="DH227" s="27"/>
      <c r="DI227" s="27"/>
      <c r="DJ227" s="27"/>
      <c r="DK227" s="27"/>
      <c r="DL227" s="27"/>
      <c r="DM227" s="27"/>
      <c r="DN227" s="27"/>
      <c r="DO227" s="27"/>
      <c r="DP227" s="27"/>
      <c r="DQ227" s="27"/>
      <c r="DR227" s="27"/>
      <c r="DS227" s="27"/>
      <c r="DT227" s="27"/>
      <c r="DU227" s="27"/>
      <c r="DV227" s="27"/>
      <c r="DW227" s="27"/>
      <c r="DX227" s="27"/>
      <c r="DY227" s="27"/>
      <c r="DZ227" s="27"/>
      <c r="EA227" s="27"/>
      <c r="EB227" s="27"/>
      <c r="EC227" s="27"/>
      <c r="ED227" s="27"/>
      <c r="EE227" s="27"/>
      <c r="EF227" s="27"/>
      <c r="EG227" s="27"/>
      <c r="EH227" s="27"/>
      <c r="EI227" s="27"/>
      <c r="EJ227" s="27"/>
      <c r="EK227" s="27"/>
      <c r="EL227" s="27"/>
      <c r="EM227" s="27"/>
      <c r="EN227" s="27"/>
      <c r="EO227" s="27"/>
      <c r="EP227" s="27"/>
      <c r="EQ227" s="27"/>
      <c r="ER227" s="27"/>
      <c r="ES227" s="27"/>
      <c r="ET227" s="27"/>
      <c r="EU227" s="27"/>
      <c r="EV227" s="27"/>
      <c r="EW227" s="27"/>
      <c r="EX227" s="27"/>
      <c r="EY227" s="27"/>
      <c r="EZ227" s="27"/>
      <c r="FA227" s="27"/>
      <c r="FB227" s="27"/>
      <c r="FC227" s="27"/>
      <c r="FD227" s="27"/>
      <c r="FE227" s="27"/>
      <c r="FF227" s="27"/>
      <c r="FG227" s="27"/>
      <c r="FH227" s="27"/>
      <c r="FI227" s="27"/>
      <c r="FJ227" s="27"/>
      <c r="FK227" s="27"/>
      <c r="FL227" s="27"/>
      <c r="FM227" s="27"/>
      <c r="FN227" s="27"/>
      <c r="FO227" s="27"/>
      <c r="FP227" s="27"/>
      <c r="FQ227" s="27"/>
      <c r="FR227" s="27"/>
      <c r="FS227" s="27"/>
      <c r="FT227" s="27"/>
      <c r="FU227" s="27"/>
      <c r="FV227" s="27"/>
      <c r="FW227" s="27"/>
      <c r="FX227" s="27"/>
      <c r="FY227" s="27"/>
      <c r="FZ227" s="27"/>
      <c r="GA227" s="27"/>
      <c r="GB227" s="27"/>
      <c r="GC227" s="27"/>
      <c r="GD227" s="27"/>
      <c r="GE227" s="27"/>
    </row>
    <row r="228" spans="1:188" s="30" customFormat="1" ht="78.75" x14ac:dyDescent="0.25">
      <c r="A228" s="35" t="s">
        <v>203</v>
      </c>
      <c r="B228" s="36">
        <f t="shared" si="260"/>
        <v>551745</v>
      </c>
      <c r="C228" s="36">
        <f t="shared" si="260"/>
        <v>551745</v>
      </c>
      <c r="D228" s="36">
        <f t="shared" si="260"/>
        <v>0</v>
      </c>
      <c r="E228" s="36"/>
      <c r="F228" s="36"/>
      <c r="G228" s="36">
        <f t="shared" si="261"/>
        <v>0</v>
      </c>
      <c r="H228" s="36"/>
      <c r="I228" s="36"/>
      <c r="J228" s="36">
        <f t="shared" si="262"/>
        <v>0</v>
      </c>
      <c r="K228" s="36"/>
      <c r="L228" s="36"/>
      <c r="M228" s="36">
        <f t="shared" si="263"/>
        <v>0</v>
      </c>
      <c r="N228" s="36">
        <v>551745</v>
      </c>
      <c r="O228" s="36">
        <v>551745</v>
      </c>
      <c r="P228" s="36">
        <f t="shared" si="264"/>
        <v>0</v>
      </c>
      <c r="Q228" s="36"/>
      <c r="R228" s="36"/>
      <c r="S228" s="36">
        <f t="shared" si="265"/>
        <v>0</v>
      </c>
      <c r="T228" s="36"/>
      <c r="U228" s="36"/>
      <c r="V228" s="36">
        <f t="shared" si="266"/>
        <v>0</v>
      </c>
      <c r="W228" s="36"/>
      <c r="X228" s="36"/>
      <c r="Y228" s="36">
        <f t="shared" si="267"/>
        <v>0</v>
      </c>
      <c r="Z228" s="36"/>
      <c r="AA228" s="36"/>
      <c r="AB228" s="36">
        <f t="shared" si="268"/>
        <v>0</v>
      </c>
    </row>
    <row r="229" spans="1:188" s="30" customFormat="1" ht="31.5" x14ac:dyDescent="0.25">
      <c r="A229" s="41" t="s">
        <v>204</v>
      </c>
      <c r="B229" s="36">
        <f t="shared" si="260"/>
        <v>2000</v>
      </c>
      <c r="C229" s="36">
        <f t="shared" si="260"/>
        <v>2000</v>
      </c>
      <c r="D229" s="36">
        <f t="shared" si="260"/>
        <v>0</v>
      </c>
      <c r="E229" s="36"/>
      <c r="F229" s="36"/>
      <c r="G229" s="36">
        <f t="shared" si="261"/>
        <v>0</v>
      </c>
      <c r="H229" s="36"/>
      <c r="I229" s="36"/>
      <c r="J229" s="36">
        <f t="shared" si="262"/>
        <v>0</v>
      </c>
      <c r="K229" s="36"/>
      <c r="L229" s="36"/>
      <c r="M229" s="36">
        <f t="shared" si="263"/>
        <v>0</v>
      </c>
      <c r="N229" s="36">
        <v>0</v>
      </c>
      <c r="O229" s="36">
        <v>0</v>
      </c>
      <c r="P229" s="36">
        <f t="shared" si="264"/>
        <v>0</v>
      </c>
      <c r="Q229" s="36">
        <v>2000</v>
      </c>
      <c r="R229" s="36">
        <v>2000</v>
      </c>
      <c r="S229" s="36">
        <f t="shared" si="265"/>
        <v>0</v>
      </c>
      <c r="T229" s="36"/>
      <c r="U229" s="36"/>
      <c r="V229" s="36">
        <f t="shared" si="266"/>
        <v>0</v>
      </c>
      <c r="W229" s="36"/>
      <c r="X229" s="36"/>
      <c r="Y229" s="36">
        <f t="shared" si="267"/>
        <v>0</v>
      </c>
      <c r="Z229" s="36"/>
      <c r="AA229" s="36"/>
      <c r="AB229" s="36">
        <f t="shared" si="268"/>
        <v>0</v>
      </c>
    </row>
    <row r="230" spans="1:188" s="30" customFormat="1" x14ac:dyDescent="0.25">
      <c r="A230" s="28" t="s">
        <v>97</v>
      </c>
      <c r="B230" s="29">
        <f t="shared" si="260"/>
        <v>369363</v>
      </c>
      <c r="C230" s="29">
        <f t="shared" si="260"/>
        <v>391531</v>
      </c>
      <c r="D230" s="29">
        <f t="shared" si="260"/>
        <v>22168</v>
      </c>
      <c r="E230" s="29">
        <f t="shared" ref="E230:AA230" si="276">SUM(E231:E232)</f>
        <v>0</v>
      </c>
      <c r="F230" s="29">
        <f t="shared" si="276"/>
        <v>0</v>
      </c>
      <c r="G230" s="29">
        <f t="shared" si="261"/>
        <v>0</v>
      </c>
      <c r="H230" s="29">
        <f t="shared" ref="H230" si="277">SUM(H231:H232)</f>
        <v>0</v>
      </c>
      <c r="I230" s="29">
        <f t="shared" si="276"/>
        <v>0</v>
      </c>
      <c r="J230" s="29">
        <f t="shared" si="262"/>
        <v>0</v>
      </c>
      <c r="K230" s="29">
        <f t="shared" ref="K230" si="278">SUM(K231:K232)</f>
        <v>13563</v>
      </c>
      <c r="L230" s="29">
        <f t="shared" si="276"/>
        <v>35731</v>
      </c>
      <c r="M230" s="29">
        <f t="shared" si="263"/>
        <v>22168</v>
      </c>
      <c r="N230" s="29">
        <f t="shared" ref="N230" si="279">SUM(N231:N232)</f>
        <v>0</v>
      </c>
      <c r="O230" s="29">
        <f t="shared" si="276"/>
        <v>0</v>
      </c>
      <c r="P230" s="29">
        <f t="shared" si="264"/>
        <v>0</v>
      </c>
      <c r="Q230" s="29">
        <f t="shared" ref="Q230" si="280">SUM(Q231:Q232)</f>
        <v>0</v>
      </c>
      <c r="R230" s="29">
        <f t="shared" si="276"/>
        <v>0</v>
      </c>
      <c r="S230" s="29">
        <f t="shared" si="265"/>
        <v>0</v>
      </c>
      <c r="T230" s="29">
        <f t="shared" ref="T230" si="281">SUM(T231:T232)</f>
        <v>177000</v>
      </c>
      <c r="U230" s="29">
        <f t="shared" si="276"/>
        <v>177000</v>
      </c>
      <c r="V230" s="29">
        <f t="shared" si="266"/>
        <v>0</v>
      </c>
      <c r="W230" s="29">
        <f t="shared" si="276"/>
        <v>0</v>
      </c>
      <c r="X230" s="29">
        <f t="shared" si="276"/>
        <v>0</v>
      </c>
      <c r="Y230" s="29">
        <f t="shared" si="267"/>
        <v>0</v>
      </c>
      <c r="Z230" s="29">
        <f t="shared" ref="Z230" si="282">SUM(Z231:Z232)</f>
        <v>178800</v>
      </c>
      <c r="AA230" s="29">
        <f t="shared" si="276"/>
        <v>178800</v>
      </c>
      <c r="AB230" s="29">
        <f t="shared" si="268"/>
        <v>0</v>
      </c>
      <c r="AC230" s="27"/>
      <c r="AD230" s="27"/>
      <c r="AE230" s="27"/>
      <c r="AF230" s="27"/>
      <c r="AG230" s="27"/>
      <c r="AH230" s="27"/>
      <c r="AI230" s="27"/>
      <c r="AJ230" s="27"/>
      <c r="AK230" s="27"/>
      <c r="AL230" s="27"/>
      <c r="AM230" s="27"/>
      <c r="AN230" s="27"/>
      <c r="AO230" s="27"/>
      <c r="AP230" s="27"/>
      <c r="AQ230" s="27"/>
      <c r="AR230" s="27"/>
      <c r="AS230" s="27"/>
      <c r="AT230" s="27"/>
      <c r="AU230" s="27"/>
      <c r="AV230" s="27"/>
      <c r="AW230" s="27"/>
      <c r="AX230" s="27"/>
      <c r="AY230" s="27"/>
      <c r="AZ230" s="27"/>
      <c r="BA230" s="27"/>
      <c r="BB230" s="27"/>
      <c r="BC230" s="27"/>
      <c r="BD230" s="27"/>
      <c r="BE230" s="27"/>
      <c r="BF230" s="27"/>
      <c r="BG230" s="27"/>
      <c r="BH230" s="27"/>
      <c r="BI230" s="27"/>
      <c r="BJ230" s="27"/>
      <c r="BK230" s="27"/>
      <c r="BL230" s="27"/>
      <c r="BM230" s="27"/>
      <c r="BN230" s="27"/>
      <c r="BO230" s="27"/>
      <c r="BP230" s="27"/>
      <c r="BQ230" s="27"/>
      <c r="BR230" s="27"/>
      <c r="BS230" s="27"/>
      <c r="BT230" s="27"/>
      <c r="BU230" s="27"/>
      <c r="BV230" s="27"/>
      <c r="BW230" s="27"/>
      <c r="BX230" s="27"/>
      <c r="BY230" s="27"/>
      <c r="BZ230" s="27"/>
      <c r="CA230" s="27"/>
      <c r="CB230" s="27"/>
      <c r="CC230" s="27"/>
      <c r="CD230" s="27"/>
      <c r="CE230" s="27"/>
      <c r="CF230" s="27"/>
      <c r="CG230" s="27"/>
      <c r="CH230" s="27"/>
      <c r="CI230" s="27"/>
      <c r="CJ230" s="27"/>
      <c r="CK230" s="27"/>
      <c r="CL230" s="27"/>
      <c r="CM230" s="27"/>
      <c r="CN230" s="27"/>
      <c r="CO230" s="27"/>
      <c r="CP230" s="27"/>
      <c r="CQ230" s="27"/>
      <c r="CR230" s="27"/>
      <c r="CS230" s="27"/>
      <c r="CT230" s="27"/>
      <c r="CU230" s="27"/>
      <c r="CV230" s="27"/>
      <c r="CW230" s="27"/>
      <c r="CX230" s="27"/>
      <c r="CY230" s="27"/>
      <c r="CZ230" s="27"/>
      <c r="DA230" s="27"/>
      <c r="DB230" s="27"/>
      <c r="DC230" s="27"/>
      <c r="DD230" s="27"/>
      <c r="DE230" s="27"/>
      <c r="DF230" s="27"/>
      <c r="DG230" s="27"/>
      <c r="DH230" s="27"/>
      <c r="DI230" s="27"/>
      <c r="DJ230" s="27"/>
      <c r="DK230" s="27"/>
      <c r="DL230" s="27"/>
      <c r="DM230" s="27"/>
      <c r="DN230" s="27"/>
      <c r="DO230" s="27"/>
      <c r="DP230" s="27"/>
      <c r="DQ230" s="27"/>
      <c r="DR230" s="27"/>
      <c r="DS230" s="27"/>
      <c r="DT230" s="27"/>
      <c r="DU230" s="27"/>
      <c r="DV230" s="27"/>
      <c r="DW230" s="27"/>
      <c r="DX230" s="27"/>
      <c r="DY230" s="27"/>
      <c r="DZ230" s="27"/>
      <c r="EA230" s="27"/>
      <c r="EB230" s="27"/>
      <c r="EC230" s="27"/>
      <c r="ED230" s="27"/>
      <c r="EE230" s="27"/>
      <c r="EF230" s="27"/>
      <c r="EG230" s="27"/>
      <c r="EH230" s="27"/>
      <c r="EI230" s="27"/>
      <c r="EJ230" s="27"/>
      <c r="EK230" s="27"/>
      <c r="EL230" s="27"/>
      <c r="EM230" s="27"/>
      <c r="EN230" s="27"/>
      <c r="EO230" s="27"/>
      <c r="EP230" s="27"/>
      <c r="EQ230" s="27"/>
      <c r="ER230" s="27"/>
      <c r="ES230" s="27"/>
      <c r="ET230" s="27"/>
      <c r="EU230" s="27"/>
      <c r="EV230" s="27"/>
      <c r="EW230" s="27"/>
      <c r="EX230" s="27"/>
      <c r="EY230" s="27"/>
      <c r="EZ230" s="27"/>
      <c r="FA230" s="27"/>
      <c r="FB230" s="27"/>
      <c r="FC230" s="27"/>
      <c r="FD230" s="27"/>
      <c r="FE230" s="27"/>
      <c r="FF230" s="27"/>
      <c r="FG230" s="27"/>
      <c r="FH230" s="27"/>
      <c r="FI230" s="27"/>
      <c r="FJ230" s="27"/>
      <c r="FK230" s="27"/>
      <c r="FL230" s="27"/>
      <c r="FM230" s="27"/>
      <c r="FN230" s="27"/>
      <c r="FO230" s="27"/>
      <c r="FP230" s="27"/>
      <c r="FQ230" s="27"/>
      <c r="FR230" s="27"/>
      <c r="FS230" s="27"/>
      <c r="FT230" s="27"/>
      <c r="FU230" s="27"/>
      <c r="FV230" s="27"/>
      <c r="FW230" s="27"/>
      <c r="FX230" s="27"/>
      <c r="FY230" s="27"/>
      <c r="FZ230" s="27"/>
      <c r="GA230" s="27"/>
      <c r="GB230" s="27"/>
      <c r="GC230" s="27"/>
      <c r="GD230" s="27"/>
      <c r="GE230" s="27"/>
    </row>
    <row r="231" spans="1:188" s="30" customFormat="1" ht="31.5" x14ac:dyDescent="0.25">
      <c r="A231" s="32" t="s">
        <v>205</v>
      </c>
      <c r="B231" s="36">
        <f t="shared" si="260"/>
        <v>13563</v>
      </c>
      <c r="C231" s="36">
        <f t="shared" si="260"/>
        <v>35731</v>
      </c>
      <c r="D231" s="36">
        <f t="shared" si="260"/>
        <v>22168</v>
      </c>
      <c r="E231" s="36"/>
      <c r="F231" s="36"/>
      <c r="G231" s="36">
        <f t="shared" si="261"/>
        <v>0</v>
      </c>
      <c r="H231" s="36"/>
      <c r="I231" s="36"/>
      <c r="J231" s="36">
        <f t="shared" si="262"/>
        <v>0</v>
      </c>
      <c r="K231" s="36">
        <v>13563</v>
      </c>
      <c r="L231" s="36">
        <f>13563+22168</f>
        <v>35731</v>
      </c>
      <c r="M231" s="36">
        <f t="shared" si="263"/>
        <v>22168</v>
      </c>
      <c r="N231" s="36"/>
      <c r="O231" s="36"/>
      <c r="P231" s="36">
        <f t="shared" si="264"/>
        <v>0</v>
      </c>
      <c r="Q231" s="36"/>
      <c r="R231" s="36"/>
      <c r="S231" s="36">
        <f t="shared" si="265"/>
        <v>0</v>
      </c>
      <c r="T231" s="36"/>
      <c r="U231" s="36"/>
      <c r="V231" s="36">
        <f t="shared" si="266"/>
        <v>0</v>
      </c>
      <c r="W231" s="36"/>
      <c r="X231" s="36"/>
      <c r="Y231" s="36">
        <f t="shared" si="267"/>
        <v>0</v>
      </c>
      <c r="Z231" s="36"/>
      <c r="AA231" s="36"/>
      <c r="AB231" s="36">
        <f t="shared" si="268"/>
        <v>0</v>
      </c>
      <c r="FL231" s="27"/>
      <c r="FM231" s="27"/>
      <c r="FN231" s="27"/>
      <c r="FO231" s="27"/>
      <c r="FP231" s="27"/>
      <c r="FQ231" s="27"/>
      <c r="FR231" s="27"/>
      <c r="FS231" s="27"/>
      <c r="FT231" s="27"/>
      <c r="FU231" s="27"/>
      <c r="FV231" s="27"/>
      <c r="FW231" s="27"/>
      <c r="FX231" s="27"/>
      <c r="FY231" s="27"/>
      <c r="FZ231" s="27"/>
      <c r="GA231" s="27"/>
      <c r="GB231" s="27"/>
      <c r="GC231" s="27"/>
      <c r="GD231" s="27"/>
      <c r="GE231" s="27"/>
    </row>
    <row r="232" spans="1:188" s="30" customFormat="1" ht="31.5" x14ac:dyDescent="0.25">
      <c r="A232" s="35" t="s">
        <v>206</v>
      </c>
      <c r="B232" s="36">
        <f t="shared" si="260"/>
        <v>355800</v>
      </c>
      <c r="C232" s="36">
        <f t="shared" si="260"/>
        <v>355800</v>
      </c>
      <c r="D232" s="36">
        <f t="shared" si="260"/>
        <v>0</v>
      </c>
      <c r="E232" s="36">
        <f>177000-177000</f>
        <v>0</v>
      </c>
      <c r="F232" s="36">
        <f>177000-177000</f>
        <v>0</v>
      </c>
      <c r="G232" s="36">
        <f t="shared" si="261"/>
        <v>0</v>
      </c>
      <c r="H232" s="36"/>
      <c r="I232" s="36"/>
      <c r="J232" s="36">
        <f t="shared" si="262"/>
        <v>0</v>
      </c>
      <c r="K232" s="36">
        <v>0</v>
      </c>
      <c r="L232" s="36">
        <v>0</v>
      </c>
      <c r="M232" s="36">
        <f t="shared" si="263"/>
        <v>0</v>
      </c>
      <c r="N232" s="36"/>
      <c r="O232" s="36"/>
      <c r="P232" s="36">
        <f t="shared" si="264"/>
        <v>0</v>
      </c>
      <c r="Q232" s="36"/>
      <c r="R232" s="36"/>
      <c r="S232" s="36">
        <f t="shared" si="265"/>
        <v>0</v>
      </c>
      <c r="T232" s="36">
        <f>177000</f>
        <v>177000</v>
      </c>
      <c r="U232" s="36">
        <f>177000</f>
        <v>177000</v>
      </c>
      <c r="V232" s="36">
        <f t="shared" si="266"/>
        <v>0</v>
      </c>
      <c r="W232" s="36"/>
      <c r="X232" s="36"/>
      <c r="Y232" s="36">
        <f t="shared" si="267"/>
        <v>0</v>
      </c>
      <c r="Z232" s="36">
        <v>178800</v>
      </c>
      <c r="AA232" s="36">
        <v>178800</v>
      </c>
      <c r="AB232" s="36">
        <f t="shared" si="268"/>
        <v>0</v>
      </c>
      <c r="FL232" s="27"/>
      <c r="FM232" s="27"/>
      <c r="FN232" s="27"/>
      <c r="FO232" s="27"/>
      <c r="FP232" s="27"/>
      <c r="FQ232" s="27"/>
      <c r="FR232" s="27"/>
      <c r="FS232" s="27"/>
      <c r="FT232" s="27"/>
      <c r="FU232" s="27"/>
      <c r="FV232" s="27"/>
      <c r="FW232" s="27"/>
      <c r="FX232" s="27"/>
      <c r="FY232" s="27"/>
      <c r="FZ232" s="27"/>
      <c r="GA232" s="27"/>
      <c r="GB232" s="27"/>
      <c r="GC232" s="27"/>
      <c r="GD232" s="27"/>
      <c r="GE232" s="27"/>
    </row>
    <row r="233" spans="1:188" s="30" customFormat="1" x14ac:dyDescent="0.25">
      <c r="A233" s="28" t="s">
        <v>207</v>
      </c>
      <c r="B233" s="29">
        <f t="shared" si="260"/>
        <v>30000</v>
      </c>
      <c r="C233" s="29">
        <f t="shared" si="260"/>
        <v>30000</v>
      </c>
      <c r="D233" s="29">
        <f t="shared" si="260"/>
        <v>0</v>
      </c>
      <c r="E233" s="29">
        <f t="shared" ref="E233:AA233" si="283">SUM(E234:E234)</f>
        <v>0</v>
      </c>
      <c r="F233" s="29">
        <f t="shared" si="283"/>
        <v>0</v>
      </c>
      <c r="G233" s="29">
        <f t="shared" si="261"/>
        <v>0</v>
      </c>
      <c r="H233" s="29">
        <f t="shared" si="283"/>
        <v>0</v>
      </c>
      <c r="I233" s="29">
        <f t="shared" si="283"/>
        <v>0</v>
      </c>
      <c r="J233" s="29">
        <f t="shared" si="262"/>
        <v>0</v>
      </c>
      <c r="K233" s="29">
        <f t="shared" si="283"/>
        <v>30000</v>
      </c>
      <c r="L233" s="29">
        <f t="shared" si="283"/>
        <v>30000</v>
      </c>
      <c r="M233" s="29">
        <f t="shared" si="263"/>
        <v>0</v>
      </c>
      <c r="N233" s="29">
        <f t="shared" si="283"/>
        <v>0</v>
      </c>
      <c r="O233" s="29">
        <f t="shared" si="283"/>
        <v>0</v>
      </c>
      <c r="P233" s="29">
        <f t="shared" si="264"/>
        <v>0</v>
      </c>
      <c r="Q233" s="29">
        <f t="shared" si="283"/>
        <v>0</v>
      </c>
      <c r="R233" s="29">
        <f t="shared" si="283"/>
        <v>0</v>
      </c>
      <c r="S233" s="29">
        <f t="shared" si="265"/>
        <v>0</v>
      </c>
      <c r="T233" s="29">
        <f t="shared" si="283"/>
        <v>0</v>
      </c>
      <c r="U233" s="29">
        <f t="shared" si="283"/>
        <v>0</v>
      </c>
      <c r="V233" s="29">
        <f t="shared" si="266"/>
        <v>0</v>
      </c>
      <c r="W233" s="29">
        <f t="shared" si="283"/>
        <v>0</v>
      </c>
      <c r="X233" s="29">
        <f t="shared" si="283"/>
        <v>0</v>
      </c>
      <c r="Y233" s="29">
        <f t="shared" si="267"/>
        <v>0</v>
      </c>
      <c r="Z233" s="29">
        <f t="shared" si="283"/>
        <v>0</v>
      </c>
      <c r="AA233" s="29">
        <f t="shared" si="283"/>
        <v>0</v>
      </c>
      <c r="AB233" s="29">
        <f t="shared" si="268"/>
        <v>0</v>
      </c>
      <c r="AC233" s="27"/>
      <c r="AD233" s="27"/>
      <c r="AE233" s="27"/>
      <c r="AF233" s="27"/>
      <c r="AG233" s="27"/>
      <c r="AH233" s="27"/>
      <c r="AI233" s="27"/>
      <c r="AJ233" s="27"/>
      <c r="AK233" s="27"/>
      <c r="AL233" s="27"/>
      <c r="AM233" s="27"/>
      <c r="AN233" s="27"/>
      <c r="AO233" s="27"/>
      <c r="AP233" s="27"/>
      <c r="AQ233" s="27"/>
      <c r="AR233" s="27"/>
      <c r="AS233" s="27"/>
      <c r="AT233" s="27"/>
      <c r="AU233" s="27"/>
      <c r="AV233" s="27"/>
      <c r="AW233" s="27"/>
      <c r="AX233" s="27"/>
      <c r="AY233" s="27"/>
      <c r="AZ233" s="27"/>
      <c r="BA233" s="27"/>
      <c r="BB233" s="27"/>
      <c r="BC233" s="27"/>
      <c r="BD233" s="27"/>
      <c r="BE233" s="27"/>
      <c r="BF233" s="27"/>
      <c r="BG233" s="27"/>
      <c r="BH233" s="27"/>
      <c r="BI233" s="27"/>
      <c r="BJ233" s="27"/>
      <c r="BK233" s="27"/>
      <c r="BL233" s="27"/>
      <c r="BM233" s="27"/>
      <c r="BN233" s="27"/>
      <c r="BO233" s="27"/>
      <c r="BP233" s="27"/>
      <c r="BQ233" s="27"/>
      <c r="BR233" s="27"/>
      <c r="BS233" s="27"/>
      <c r="BT233" s="27"/>
      <c r="BU233" s="27"/>
      <c r="BV233" s="27"/>
      <c r="BW233" s="27"/>
      <c r="BX233" s="27"/>
      <c r="BY233" s="27"/>
      <c r="BZ233" s="27"/>
      <c r="CA233" s="27"/>
      <c r="CB233" s="27"/>
      <c r="CC233" s="27"/>
      <c r="CD233" s="27"/>
      <c r="CE233" s="27"/>
      <c r="CF233" s="27"/>
      <c r="CG233" s="27"/>
      <c r="CH233" s="27"/>
      <c r="CI233" s="27"/>
      <c r="CJ233" s="27"/>
      <c r="CK233" s="27"/>
      <c r="CL233" s="27"/>
      <c r="CM233" s="27"/>
      <c r="CN233" s="27"/>
      <c r="CO233" s="27"/>
      <c r="CP233" s="27"/>
      <c r="CQ233" s="27"/>
      <c r="CR233" s="27"/>
      <c r="CS233" s="27"/>
      <c r="CT233" s="27"/>
      <c r="CU233" s="27"/>
      <c r="CV233" s="27"/>
      <c r="CW233" s="27"/>
      <c r="CX233" s="27"/>
      <c r="CY233" s="27"/>
      <c r="CZ233" s="27"/>
      <c r="DA233" s="27"/>
      <c r="DB233" s="27"/>
      <c r="DC233" s="27"/>
      <c r="DD233" s="27"/>
      <c r="DE233" s="27"/>
      <c r="DF233" s="27"/>
      <c r="DG233" s="27"/>
      <c r="DH233" s="27"/>
      <c r="DI233" s="27"/>
      <c r="DJ233" s="27"/>
      <c r="DK233" s="27"/>
      <c r="DL233" s="27"/>
      <c r="DM233" s="27"/>
      <c r="DN233" s="27"/>
      <c r="DO233" s="27"/>
      <c r="DP233" s="27"/>
      <c r="DQ233" s="27"/>
      <c r="DR233" s="27"/>
      <c r="DS233" s="27"/>
      <c r="DT233" s="27"/>
      <c r="DU233" s="27"/>
      <c r="DV233" s="27"/>
      <c r="DW233" s="27"/>
      <c r="DX233" s="27"/>
      <c r="DY233" s="27"/>
      <c r="DZ233" s="27"/>
      <c r="EA233" s="27"/>
      <c r="EB233" s="27"/>
      <c r="EC233" s="27"/>
      <c r="ED233" s="27"/>
      <c r="EE233" s="27"/>
      <c r="EF233" s="27"/>
      <c r="EG233" s="27"/>
      <c r="EH233" s="27"/>
      <c r="EI233" s="27"/>
      <c r="EJ233" s="27"/>
      <c r="EK233" s="27"/>
      <c r="EL233" s="27"/>
      <c r="EM233" s="27"/>
      <c r="EN233" s="27"/>
      <c r="EO233" s="27"/>
      <c r="EP233" s="27"/>
      <c r="EQ233" s="27"/>
      <c r="ER233" s="27"/>
      <c r="ES233" s="27"/>
      <c r="ET233" s="27"/>
      <c r="EU233" s="27"/>
      <c r="EV233" s="27"/>
      <c r="EW233" s="27"/>
      <c r="EX233" s="27"/>
      <c r="EY233" s="27"/>
      <c r="EZ233" s="27"/>
      <c r="FA233" s="27"/>
      <c r="FB233" s="27"/>
      <c r="FC233" s="27"/>
      <c r="FD233" s="27"/>
      <c r="FE233" s="27"/>
      <c r="FF233" s="27"/>
      <c r="FG233" s="27"/>
      <c r="FH233" s="27"/>
      <c r="FI233" s="27"/>
      <c r="FJ233" s="27"/>
      <c r="FK233" s="27"/>
      <c r="FL233" s="27"/>
      <c r="FM233" s="27"/>
      <c r="FN233" s="27"/>
      <c r="FO233" s="27"/>
      <c r="FP233" s="27"/>
      <c r="FQ233" s="27"/>
      <c r="FR233" s="27"/>
      <c r="FS233" s="27"/>
      <c r="FT233" s="27"/>
      <c r="FU233" s="27"/>
      <c r="FV233" s="27"/>
      <c r="FW233" s="27"/>
      <c r="FX233" s="27"/>
      <c r="FY233" s="27"/>
      <c r="FZ233" s="27"/>
      <c r="GA233" s="27"/>
      <c r="GB233" s="27"/>
      <c r="GC233" s="27"/>
      <c r="GD233" s="27"/>
      <c r="GE233" s="27"/>
    </row>
    <row r="234" spans="1:188" s="30" customFormat="1" ht="63" x14ac:dyDescent="0.25">
      <c r="A234" s="35" t="s">
        <v>208</v>
      </c>
      <c r="B234" s="36">
        <f t="shared" si="260"/>
        <v>30000</v>
      </c>
      <c r="C234" s="36">
        <f t="shared" si="260"/>
        <v>30000</v>
      </c>
      <c r="D234" s="36">
        <f t="shared" si="260"/>
        <v>0</v>
      </c>
      <c r="E234" s="36"/>
      <c r="F234" s="36"/>
      <c r="G234" s="36">
        <f t="shared" si="261"/>
        <v>0</v>
      </c>
      <c r="H234" s="36"/>
      <c r="I234" s="36"/>
      <c r="J234" s="36">
        <f t="shared" si="262"/>
        <v>0</v>
      </c>
      <c r="K234" s="36">
        <v>30000</v>
      </c>
      <c r="L234" s="36">
        <v>30000</v>
      </c>
      <c r="M234" s="36">
        <f t="shared" si="263"/>
        <v>0</v>
      </c>
      <c r="N234" s="36"/>
      <c r="O234" s="36"/>
      <c r="P234" s="36">
        <f t="shared" si="264"/>
        <v>0</v>
      </c>
      <c r="Q234" s="36"/>
      <c r="R234" s="36"/>
      <c r="S234" s="36">
        <f t="shared" si="265"/>
        <v>0</v>
      </c>
      <c r="T234" s="36"/>
      <c r="U234" s="36"/>
      <c r="V234" s="36">
        <f t="shared" si="266"/>
        <v>0</v>
      </c>
      <c r="W234" s="36"/>
      <c r="X234" s="36"/>
      <c r="Y234" s="36">
        <f t="shared" si="267"/>
        <v>0</v>
      </c>
      <c r="Z234" s="36"/>
      <c r="AA234" s="36"/>
      <c r="AB234" s="36">
        <f t="shared" si="268"/>
        <v>0</v>
      </c>
      <c r="FL234" s="27"/>
      <c r="FM234" s="27"/>
      <c r="FN234" s="27"/>
      <c r="FO234" s="27"/>
      <c r="FP234" s="27"/>
      <c r="FQ234" s="27"/>
      <c r="FR234" s="27"/>
      <c r="FS234" s="27"/>
      <c r="FT234" s="27"/>
      <c r="FU234" s="27"/>
      <c r="FV234" s="27"/>
      <c r="FW234" s="27"/>
      <c r="FX234" s="27"/>
      <c r="FY234" s="27"/>
      <c r="FZ234" s="27"/>
      <c r="GA234" s="27"/>
      <c r="GB234" s="27"/>
      <c r="GC234" s="27"/>
      <c r="GD234" s="27"/>
      <c r="GE234" s="27"/>
    </row>
    <row r="235" spans="1:188" s="30" customFormat="1" x14ac:dyDescent="0.25">
      <c r="A235" s="28" t="s">
        <v>81</v>
      </c>
      <c r="B235" s="29">
        <f t="shared" si="260"/>
        <v>4273515</v>
      </c>
      <c r="C235" s="29">
        <f t="shared" si="260"/>
        <v>4273515</v>
      </c>
      <c r="D235" s="29">
        <f t="shared" si="260"/>
        <v>0</v>
      </c>
      <c r="E235" s="29">
        <f t="shared" ref="E235:AA235" si="284">SUM(E236,E238,E242)</f>
        <v>1077036</v>
      </c>
      <c r="F235" s="29">
        <f t="shared" si="284"/>
        <v>1077036</v>
      </c>
      <c r="G235" s="29">
        <f t="shared" si="261"/>
        <v>0</v>
      </c>
      <c r="H235" s="29">
        <f t="shared" ref="H235" si="285">SUM(H236,H238,H242)</f>
        <v>0</v>
      </c>
      <c r="I235" s="29">
        <f t="shared" si="284"/>
        <v>0</v>
      </c>
      <c r="J235" s="29">
        <f t="shared" si="262"/>
        <v>0</v>
      </c>
      <c r="K235" s="29">
        <f t="shared" ref="K235" si="286">SUM(K236,K238,K242)</f>
        <v>95510</v>
      </c>
      <c r="L235" s="29">
        <f t="shared" si="284"/>
        <v>95510</v>
      </c>
      <c r="M235" s="29">
        <f t="shared" si="263"/>
        <v>0</v>
      </c>
      <c r="N235" s="29">
        <f t="shared" ref="N235" si="287">SUM(N236,N238,N242)</f>
        <v>3100969</v>
      </c>
      <c r="O235" s="29">
        <f t="shared" si="284"/>
        <v>3100969</v>
      </c>
      <c r="P235" s="29">
        <f t="shared" si="264"/>
        <v>0</v>
      </c>
      <c r="Q235" s="29">
        <f t="shared" ref="Q235" si="288">SUM(Q236,Q238,Q242)</f>
        <v>0</v>
      </c>
      <c r="R235" s="29">
        <f t="shared" si="284"/>
        <v>0</v>
      </c>
      <c r="S235" s="29">
        <f t="shared" si="265"/>
        <v>0</v>
      </c>
      <c r="T235" s="29">
        <f t="shared" ref="T235" si="289">SUM(T236,T238,T242)</f>
        <v>0</v>
      </c>
      <c r="U235" s="29">
        <f t="shared" si="284"/>
        <v>0</v>
      </c>
      <c r="V235" s="29">
        <f t="shared" si="266"/>
        <v>0</v>
      </c>
      <c r="W235" s="29">
        <f t="shared" si="284"/>
        <v>0</v>
      </c>
      <c r="X235" s="29">
        <f t="shared" si="284"/>
        <v>0</v>
      </c>
      <c r="Y235" s="29">
        <f t="shared" si="267"/>
        <v>0</v>
      </c>
      <c r="Z235" s="29">
        <f t="shared" ref="Z235" si="290">SUM(Z236,Z238,Z242)</f>
        <v>0</v>
      </c>
      <c r="AA235" s="29">
        <f t="shared" si="284"/>
        <v>0</v>
      </c>
      <c r="AB235" s="29">
        <f t="shared" si="268"/>
        <v>0</v>
      </c>
      <c r="FL235" s="27"/>
      <c r="FM235" s="27"/>
      <c r="FN235" s="27"/>
      <c r="FO235" s="27"/>
      <c r="FP235" s="27"/>
      <c r="FQ235" s="27"/>
      <c r="FR235" s="27"/>
      <c r="FS235" s="27"/>
      <c r="FT235" s="27"/>
      <c r="FU235" s="27"/>
      <c r="FV235" s="27"/>
      <c r="FW235" s="27"/>
      <c r="FX235" s="27"/>
      <c r="FY235" s="27"/>
      <c r="FZ235" s="27"/>
      <c r="GA235" s="27"/>
      <c r="GB235" s="27"/>
      <c r="GC235" s="27"/>
      <c r="GD235" s="27"/>
      <c r="GE235" s="27"/>
    </row>
    <row r="236" spans="1:188" s="30" customFormat="1" ht="31.5" x14ac:dyDescent="0.25">
      <c r="A236" s="28" t="s">
        <v>90</v>
      </c>
      <c r="B236" s="29">
        <f t="shared" si="260"/>
        <v>1231273</v>
      </c>
      <c r="C236" s="29">
        <f t="shared" si="260"/>
        <v>1231273</v>
      </c>
      <c r="D236" s="29">
        <f t="shared" si="260"/>
        <v>0</v>
      </c>
      <c r="E236" s="29">
        <f t="shared" ref="E236:AA236" si="291">SUM(E237:E237)</f>
        <v>0</v>
      </c>
      <c r="F236" s="29">
        <f t="shared" si="291"/>
        <v>0</v>
      </c>
      <c r="G236" s="29">
        <f t="shared" si="261"/>
        <v>0</v>
      </c>
      <c r="H236" s="29">
        <f t="shared" si="291"/>
        <v>0</v>
      </c>
      <c r="I236" s="29">
        <f t="shared" si="291"/>
        <v>0</v>
      </c>
      <c r="J236" s="29">
        <f t="shared" si="262"/>
        <v>0</v>
      </c>
      <c r="K236" s="29">
        <f t="shared" si="291"/>
        <v>0</v>
      </c>
      <c r="L236" s="29">
        <f t="shared" si="291"/>
        <v>0</v>
      </c>
      <c r="M236" s="29">
        <f t="shared" si="263"/>
        <v>0</v>
      </c>
      <c r="N236" s="29">
        <f t="shared" si="291"/>
        <v>1231273</v>
      </c>
      <c r="O236" s="29">
        <f t="shared" si="291"/>
        <v>1231273</v>
      </c>
      <c r="P236" s="29">
        <f t="shared" si="264"/>
        <v>0</v>
      </c>
      <c r="Q236" s="29">
        <f t="shared" si="291"/>
        <v>0</v>
      </c>
      <c r="R236" s="29">
        <f t="shared" si="291"/>
        <v>0</v>
      </c>
      <c r="S236" s="29">
        <f t="shared" si="265"/>
        <v>0</v>
      </c>
      <c r="T236" s="29">
        <f t="shared" si="291"/>
        <v>0</v>
      </c>
      <c r="U236" s="29">
        <f t="shared" si="291"/>
        <v>0</v>
      </c>
      <c r="V236" s="29">
        <f t="shared" si="266"/>
        <v>0</v>
      </c>
      <c r="W236" s="29">
        <f t="shared" si="291"/>
        <v>0</v>
      </c>
      <c r="X236" s="29">
        <f t="shared" si="291"/>
        <v>0</v>
      </c>
      <c r="Y236" s="29">
        <f t="shared" si="267"/>
        <v>0</v>
      </c>
      <c r="Z236" s="29">
        <f t="shared" si="291"/>
        <v>0</v>
      </c>
      <c r="AA236" s="29">
        <f t="shared" si="291"/>
        <v>0</v>
      </c>
      <c r="AB236" s="29">
        <f t="shared" si="268"/>
        <v>0</v>
      </c>
      <c r="AC236" s="27"/>
      <c r="AD236" s="27"/>
      <c r="AE236" s="27"/>
      <c r="AF236" s="27"/>
      <c r="AG236" s="27"/>
      <c r="AH236" s="27"/>
      <c r="AI236" s="27"/>
      <c r="AJ236" s="27"/>
      <c r="AK236" s="27"/>
      <c r="AL236" s="27"/>
      <c r="AM236" s="27"/>
      <c r="AN236" s="27"/>
      <c r="AO236" s="27"/>
      <c r="AP236" s="27"/>
      <c r="AQ236" s="27"/>
      <c r="AR236" s="27"/>
      <c r="AS236" s="27"/>
      <c r="AT236" s="27"/>
      <c r="AU236" s="27"/>
      <c r="AV236" s="27"/>
      <c r="AW236" s="27"/>
      <c r="AX236" s="27"/>
      <c r="AY236" s="27"/>
      <c r="AZ236" s="27"/>
      <c r="BA236" s="27"/>
      <c r="BB236" s="27"/>
      <c r="BC236" s="27"/>
      <c r="BD236" s="27"/>
      <c r="BE236" s="27"/>
      <c r="BF236" s="27"/>
      <c r="BG236" s="27"/>
      <c r="BH236" s="27"/>
      <c r="BI236" s="27"/>
      <c r="BJ236" s="27"/>
      <c r="BK236" s="27"/>
      <c r="BL236" s="27"/>
      <c r="BM236" s="27"/>
      <c r="BN236" s="27"/>
      <c r="BO236" s="27"/>
      <c r="BP236" s="27"/>
      <c r="BQ236" s="27"/>
      <c r="BR236" s="27"/>
      <c r="BS236" s="27"/>
      <c r="BT236" s="27"/>
      <c r="BU236" s="27"/>
      <c r="BV236" s="27"/>
      <c r="BW236" s="27"/>
      <c r="BX236" s="27"/>
      <c r="BY236" s="27"/>
      <c r="BZ236" s="27"/>
      <c r="CA236" s="27"/>
      <c r="CB236" s="27"/>
      <c r="CC236" s="27"/>
      <c r="CD236" s="27"/>
      <c r="CE236" s="27"/>
      <c r="CF236" s="27"/>
      <c r="CG236" s="27"/>
      <c r="CH236" s="27"/>
      <c r="CI236" s="27"/>
      <c r="CJ236" s="27"/>
      <c r="CK236" s="27"/>
      <c r="CL236" s="27"/>
      <c r="CM236" s="27"/>
      <c r="CN236" s="27"/>
      <c r="CO236" s="27"/>
      <c r="CP236" s="27"/>
      <c r="CQ236" s="27"/>
      <c r="CR236" s="27"/>
      <c r="CS236" s="27"/>
      <c r="CT236" s="27"/>
      <c r="CU236" s="27"/>
      <c r="CV236" s="27"/>
      <c r="CW236" s="27"/>
      <c r="CX236" s="27"/>
      <c r="CY236" s="27"/>
      <c r="CZ236" s="27"/>
      <c r="DA236" s="27"/>
      <c r="DB236" s="27"/>
      <c r="DC236" s="27"/>
      <c r="DD236" s="27"/>
      <c r="DE236" s="27"/>
      <c r="DF236" s="27"/>
      <c r="DG236" s="27"/>
      <c r="DH236" s="27"/>
      <c r="DI236" s="27"/>
      <c r="DJ236" s="27"/>
      <c r="DK236" s="27"/>
      <c r="DL236" s="27"/>
      <c r="DM236" s="27"/>
      <c r="DN236" s="27"/>
      <c r="DO236" s="27"/>
      <c r="DP236" s="27"/>
      <c r="DQ236" s="27"/>
      <c r="DR236" s="27"/>
      <c r="DS236" s="27"/>
      <c r="DT236" s="27"/>
      <c r="DU236" s="27"/>
      <c r="DV236" s="27"/>
      <c r="DW236" s="27"/>
      <c r="DX236" s="27"/>
      <c r="DY236" s="27"/>
      <c r="DZ236" s="27"/>
      <c r="EA236" s="27"/>
      <c r="EB236" s="27"/>
      <c r="EC236" s="27"/>
      <c r="ED236" s="27"/>
      <c r="EE236" s="27"/>
      <c r="EF236" s="27"/>
      <c r="EG236" s="27"/>
      <c r="EH236" s="27"/>
      <c r="EI236" s="27"/>
      <c r="EJ236" s="27"/>
      <c r="EK236" s="27"/>
      <c r="EL236" s="27"/>
      <c r="EM236" s="27"/>
      <c r="EN236" s="27"/>
      <c r="EO236" s="27"/>
      <c r="EP236" s="27"/>
      <c r="EQ236" s="27"/>
      <c r="ER236" s="27"/>
      <c r="ES236" s="27"/>
      <c r="ET236" s="27"/>
      <c r="EU236" s="27"/>
      <c r="EV236" s="27"/>
      <c r="EW236" s="27"/>
      <c r="EX236" s="27"/>
      <c r="EY236" s="27"/>
      <c r="EZ236" s="27"/>
      <c r="FA236" s="27"/>
      <c r="FB236" s="27"/>
      <c r="FC236" s="27"/>
      <c r="FD236" s="27"/>
      <c r="FE236" s="27"/>
      <c r="FF236" s="27"/>
      <c r="FG236" s="27"/>
      <c r="FH236" s="27"/>
      <c r="FI236" s="27"/>
      <c r="FJ236" s="27"/>
      <c r="FK236" s="27"/>
    </row>
    <row r="237" spans="1:188" s="30" customFormat="1" ht="78.75" x14ac:dyDescent="0.25">
      <c r="A237" s="35" t="s">
        <v>209</v>
      </c>
      <c r="B237" s="36">
        <f t="shared" si="260"/>
        <v>1231273</v>
      </c>
      <c r="C237" s="36">
        <f t="shared" si="260"/>
        <v>1231273</v>
      </c>
      <c r="D237" s="36">
        <f t="shared" si="260"/>
        <v>0</v>
      </c>
      <c r="E237" s="36"/>
      <c r="F237" s="36"/>
      <c r="G237" s="36">
        <f t="shared" si="261"/>
        <v>0</v>
      </c>
      <c r="H237" s="36"/>
      <c r="I237" s="36"/>
      <c r="J237" s="36">
        <f t="shared" si="262"/>
        <v>0</v>
      </c>
      <c r="K237" s="36"/>
      <c r="L237" s="36"/>
      <c r="M237" s="36">
        <f t="shared" si="263"/>
        <v>0</v>
      </c>
      <c r="N237" s="36">
        <v>1231273</v>
      </c>
      <c r="O237" s="36">
        <v>1231273</v>
      </c>
      <c r="P237" s="36">
        <f t="shared" si="264"/>
        <v>0</v>
      </c>
      <c r="Q237" s="36"/>
      <c r="R237" s="36"/>
      <c r="S237" s="36">
        <f t="shared" si="265"/>
        <v>0</v>
      </c>
      <c r="T237" s="36"/>
      <c r="U237" s="36"/>
      <c r="V237" s="36">
        <f t="shared" si="266"/>
        <v>0</v>
      </c>
      <c r="W237" s="36"/>
      <c r="X237" s="36"/>
      <c r="Y237" s="36">
        <f t="shared" si="267"/>
        <v>0</v>
      </c>
      <c r="Z237" s="36"/>
      <c r="AA237" s="36"/>
      <c r="AB237" s="36">
        <f t="shared" si="268"/>
        <v>0</v>
      </c>
      <c r="FL237" s="27"/>
      <c r="FM237" s="27"/>
      <c r="FN237" s="27"/>
      <c r="FO237" s="27"/>
      <c r="FP237" s="27"/>
      <c r="FQ237" s="27"/>
      <c r="FR237" s="27"/>
      <c r="FS237" s="27"/>
      <c r="FT237" s="27"/>
      <c r="FU237" s="27"/>
      <c r="FV237" s="27"/>
      <c r="FW237" s="27"/>
      <c r="FX237" s="27"/>
      <c r="FY237" s="27"/>
      <c r="FZ237" s="27"/>
      <c r="GA237" s="27"/>
      <c r="GB237" s="27"/>
      <c r="GC237" s="27"/>
      <c r="GD237" s="27"/>
      <c r="GE237" s="27"/>
    </row>
    <row r="238" spans="1:188" s="30" customFormat="1" x14ac:dyDescent="0.25">
      <c r="A238" s="28" t="s">
        <v>97</v>
      </c>
      <c r="B238" s="29">
        <f t="shared" si="260"/>
        <v>2017250</v>
      </c>
      <c r="C238" s="29">
        <f t="shared" si="260"/>
        <v>2017250</v>
      </c>
      <c r="D238" s="29">
        <f t="shared" si="260"/>
        <v>0</v>
      </c>
      <c r="E238" s="29">
        <f t="shared" ref="E238:AA238" si="292">SUM(E239:E241)</f>
        <v>1077036</v>
      </c>
      <c r="F238" s="29">
        <f t="shared" si="292"/>
        <v>1077036</v>
      </c>
      <c r="G238" s="29">
        <f t="shared" si="261"/>
        <v>0</v>
      </c>
      <c r="H238" s="29">
        <f t="shared" ref="H238" si="293">SUM(H239:H241)</f>
        <v>0</v>
      </c>
      <c r="I238" s="29">
        <f t="shared" si="292"/>
        <v>0</v>
      </c>
      <c r="J238" s="29">
        <f t="shared" si="262"/>
        <v>0</v>
      </c>
      <c r="K238" s="29">
        <f t="shared" ref="K238" si="294">SUM(K239:K241)</f>
        <v>80000</v>
      </c>
      <c r="L238" s="29">
        <f t="shared" si="292"/>
        <v>80000</v>
      </c>
      <c r="M238" s="29">
        <f t="shared" si="263"/>
        <v>0</v>
      </c>
      <c r="N238" s="29">
        <f t="shared" ref="N238" si="295">SUM(N239:N241)</f>
        <v>860214</v>
      </c>
      <c r="O238" s="29">
        <f t="shared" si="292"/>
        <v>860214</v>
      </c>
      <c r="P238" s="29">
        <f t="shared" si="264"/>
        <v>0</v>
      </c>
      <c r="Q238" s="29">
        <f t="shared" ref="Q238" si="296">SUM(Q239:Q241)</f>
        <v>0</v>
      </c>
      <c r="R238" s="29">
        <f t="shared" si="292"/>
        <v>0</v>
      </c>
      <c r="S238" s="29">
        <f t="shared" si="265"/>
        <v>0</v>
      </c>
      <c r="T238" s="29">
        <f t="shared" ref="T238" si="297">SUM(T239:T241)</f>
        <v>0</v>
      </c>
      <c r="U238" s="29">
        <f t="shared" si="292"/>
        <v>0</v>
      </c>
      <c r="V238" s="29">
        <f t="shared" si="266"/>
        <v>0</v>
      </c>
      <c r="W238" s="29">
        <f t="shared" si="292"/>
        <v>0</v>
      </c>
      <c r="X238" s="29">
        <f t="shared" si="292"/>
        <v>0</v>
      </c>
      <c r="Y238" s="29">
        <f t="shared" si="267"/>
        <v>0</v>
      </c>
      <c r="Z238" s="29">
        <f t="shared" ref="Z238" si="298">SUM(Z239:Z241)</f>
        <v>0</v>
      </c>
      <c r="AA238" s="29">
        <f t="shared" si="292"/>
        <v>0</v>
      </c>
      <c r="AB238" s="29">
        <f t="shared" si="268"/>
        <v>0</v>
      </c>
      <c r="AC238" s="27"/>
      <c r="AD238" s="27"/>
      <c r="AE238" s="27"/>
      <c r="AF238" s="27"/>
      <c r="AG238" s="27"/>
      <c r="AH238" s="27"/>
      <c r="AI238" s="27"/>
      <c r="AJ238" s="27"/>
      <c r="AK238" s="27"/>
      <c r="AL238" s="27"/>
      <c r="AM238" s="27"/>
      <c r="AN238" s="27"/>
      <c r="AO238" s="27"/>
      <c r="AP238" s="27"/>
      <c r="AQ238" s="27"/>
      <c r="AR238" s="27"/>
      <c r="AS238" s="27"/>
      <c r="AT238" s="27"/>
      <c r="AU238" s="27"/>
      <c r="AV238" s="27"/>
      <c r="AW238" s="27"/>
      <c r="AX238" s="27"/>
      <c r="AY238" s="27"/>
      <c r="AZ238" s="27"/>
      <c r="BA238" s="27"/>
      <c r="BB238" s="27"/>
      <c r="BC238" s="27"/>
      <c r="BD238" s="27"/>
      <c r="BE238" s="27"/>
      <c r="BF238" s="27"/>
      <c r="BG238" s="27"/>
      <c r="BH238" s="27"/>
      <c r="BI238" s="27"/>
      <c r="BJ238" s="27"/>
      <c r="BK238" s="27"/>
      <c r="BL238" s="27"/>
      <c r="BM238" s="27"/>
      <c r="BN238" s="27"/>
      <c r="BO238" s="27"/>
      <c r="BP238" s="27"/>
      <c r="BQ238" s="27"/>
      <c r="BR238" s="27"/>
      <c r="BS238" s="27"/>
      <c r="BT238" s="27"/>
      <c r="BU238" s="27"/>
      <c r="BV238" s="27"/>
      <c r="BW238" s="27"/>
      <c r="BX238" s="27"/>
      <c r="BY238" s="27"/>
      <c r="BZ238" s="27"/>
      <c r="CA238" s="27"/>
      <c r="CB238" s="27"/>
      <c r="CC238" s="27"/>
      <c r="CD238" s="27"/>
      <c r="CE238" s="27"/>
      <c r="CF238" s="27"/>
      <c r="CG238" s="27"/>
      <c r="CH238" s="27"/>
      <c r="CI238" s="27"/>
      <c r="CJ238" s="27"/>
      <c r="CK238" s="27"/>
      <c r="CL238" s="27"/>
      <c r="CM238" s="27"/>
      <c r="CN238" s="27"/>
      <c r="CO238" s="27"/>
      <c r="CP238" s="27"/>
      <c r="CQ238" s="27"/>
      <c r="CR238" s="27"/>
      <c r="CS238" s="27"/>
      <c r="CT238" s="27"/>
      <c r="CU238" s="27"/>
      <c r="CV238" s="27"/>
      <c r="CW238" s="27"/>
      <c r="CX238" s="27"/>
      <c r="CY238" s="27"/>
      <c r="CZ238" s="27"/>
      <c r="DA238" s="27"/>
      <c r="DB238" s="27"/>
      <c r="DC238" s="27"/>
      <c r="DD238" s="27"/>
      <c r="DE238" s="27"/>
      <c r="DF238" s="27"/>
      <c r="DG238" s="27"/>
      <c r="DH238" s="27"/>
      <c r="DI238" s="27"/>
      <c r="DJ238" s="27"/>
      <c r="DK238" s="27"/>
      <c r="DL238" s="27"/>
      <c r="DM238" s="27"/>
      <c r="DN238" s="27"/>
      <c r="DO238" s="27"/>
      <c r="DP238" s="27"/>
      <c r="DQ238" s="27"/>
      <c r="DR238" s="27"/>
      <c r="DS238" s="27"/>
      <c r="DT238" s="27"/>
      <c r="DU238" s="27"/>
      <c r="DV238" s="27"/>
      <c r="DW238" s="27"/>
      <c r="DX238" s="27"/>
      <c r="DY238" s="27"/>
      <c r="DZ238" s="27"/>
      <c r="EA238" s="27"/>
      <c r="EB238" s="27"/>
      <c r="EC238" s="27"/>
      <c r="ED238" s="27"/>
      <c r="EE238" s="27"/>
      <c r="EF238" s="27"/>
      <c r="EG238" s="27"/>
      <c r="EH238" s="27"/>
      <c r="EI238" s="27"/>
      <c r="EJ238" s="27"/>
      <c r="EK238" s="27"/>
      <c r="EL238" s="27"/>
      <c r="EM238" s="27"/>
      <c r="EN238" s="27"/>
      <c r="EO238" s="27"/>
      <c r="EP238" s="27"/>
      <c r="EQ238" s="27"/>
      <c r="ER238" s="27"/>
      <c r="ES238" s="27"/>
      <c r="ET238" s="27"/>
      <c r="EU238" s="27"/>
      <c r="EV238" s="27"/>
      <c r="EW238" s="27"/>
      <c r="EX238" s="27"/>
      <c r="EY238" s="27"/>
      <c r="EZ238" s="27"/>
      <c r="FA238" s="27"/>
      <c r="FB238" s="27"/>
      <c r="FC238" s="27"/>
      <c r="FD238" s="27"/>
      <c r="FE238" s="27"/>
      <c r="FF238" s="27"/>
      <c r="FG238" s="27"/>
      <c r="FH238" s="27"/>
      <c r="FI238" s="27"/>
      <c r="FJ238" s="27"/>
      <c r="FK238" s="27"/>
      <c r="FL238" s="27"/>
      <c r="FM238" s="27"/>
      <c r="FN238" s="27"/>
      <c r="FO238" s="27"/>
      <c r="FP238" s="27"/>
      <c r="FQ238" s="27"/>
      <c r="FR238" s="27"/>
      <c r="FS238" s="27"/>
      <c r="FT238" s="27"/>
      <c r="FU238" s="27"/>
      <c r="FV238" s="27"/>
      <c r="FW238" s="27"/>
      <c r="FX238" s="27"/>
      <c r="FY238" s="27"/>
      <c r="FZ238" s="27"/>
      <c r="GA238" s="27"/>
      <c r="GB238" s="27"/>
      <c r="GC238" s="27"/>
      <c r="GD238" s="27"/>
      <c r="GE238" s="27"/>
    </row>
    <row r="239" spans="1:188" s="30" customFormat="1" ht="94.5" x14ac:dyDescent="0.25">
      <c r="A239" s="35" t="s">
        <v>210</v>
      </c>
      <c r="B239" s="36">
        <f t="shared" si="260"/>
        <v>860214</v>
      </c>
      <c r="C239" s="36">
        <f t="shared" si="260"/>
        <v>860214</v>
      </c>
      <c r="D239" s="36">
        <f t="shared" si="260"/>
        <v>0</v>
      </c>
      <c r="E239" s="36"/>
      <c r="F239" s="36"/>
      <c r="G239" s="36">
        <f t="shared" si="261"/>
        <v>0</v>
      </c>
      <c r="H239" s="36"/>
      <c r="I239" s="36"/>
      <c r="J239" s="36">
        <f t="shared" si="262"/>
        <v>0</v>
      </c>
      <c r="K239" s="36"/>
      <c r="L239" s="36"/>
      <c r="M239" s="36">
        <f t="shared" si="263"/>
        <v>0</v>
      </c>
      <c r="N239" s="36">
        <v>860214</v>
      </c>
      <c r="O239" s="36">
        <v>860214</v>
      </c>
      <c r="P239" s="36">
        <f t="shared" si="264"/>
        <v>0</v>
      </c>
      <c r="Q239" s="36"/>
      <c r="R239" s="36"/>
      <c r="S239" s="36">
        <f t="shared" si="265"/>
        <v>0</v>
      </c>
      <c r="T239" s="36"/>
      <c r="U239" s="36"/>
      <c r="V239" s="36">
        <f t="shared" si="266"/>
        <v>0</v>
      </c>
      <c r="W239" s="36"/>
      <c r="X239" s="36"/>
      <c r="Y239" s="36">
        <f t="shared" si="267"/>
        <v>0</v>
      </c>
      <c r="Z239" s="36"/>
      <c r="AA239" s="36"/>
      <c r="AB239" s="36">
        <f t="shared" si="268"/>
        <v>0</v>
      </c>
      <c r="FL239" s="27"/>
      <c r="FM239" s="27"/>
      <c r="FN239" s="27"/>
      <c r="FO239" s="27"/>
      <c r="FP239" s="27"/>
      <c r="FQ239" s="27"/>
      <c r="FR239" s="27"/>
      <c r="FS239" s="27"/>
      <c r="FT239" s="27"/>
      <c r="FU239" s="27"/>
      <c r="FV239" s="27"/>
      <c r="FW239" s="27"/>
      <c r="FX239" s="27"/>
      <c r="FY239" s="27"/>
      <c r="FZ239" s="27"/>
      <c r="GA239" s="27"/>
      <c r="GB239" s="27"/>
      <c r="GC239" s="27"/>
      <c r="GD239" s="27"/>
      <c r="GE239" s="27"/>
    </row>
    <row r="240" spans="1:188" s="30" customFormat="1" ht="63" x14ac:dyDescent="0.25">
      <c r="A240" s="37" t="s">
        <v>211</v>
      </c>
      <c r="B240" s="36">
        <f t="shared" si="260"/>
        <v>1077036</v>
      </c>
      <c r="C240" s="36">
        <f t="shared" si="260"/>
        <v>1077036</v>
      </c>
      <c r="D240" s="36">
        <f t="shared" si="260"/>
        <v>0</v>
      </c>
      <c r="E240" s="36">
        <f>1077036</f>
        <v>1077036</v>
      </c>
      <c r="F240" s="36">
        <f>1077036</f>
        <v>1077036</v>
      </c>
      <c r="G240" s="36">
        <f t="shared" si="261"/>
        <v>0</v>
      </c>
      <c r="H240" s="36"/>
      <c r="I240" s="36"/>
      <c r="J240" s="36">
        <f t="shared" si="262"/>
        <v>0</v>
      </c>
      <c r="K240" s="36"/>
      <c r="L240" s="36"/>
      <c r="M240" s="36">
        <f t="shared" si="263"/>
        <v>0</v>
      </c>
      <c r="N240" s="36"/>
      <c r="O240" s="36"/>
      <c r="P240" s="36">
        <f t="shared" si="264"/>
        <v>0</v>
      </c>
      <c r="Q240" s="36"/>
      <c r="R240" s="36"/>
      <c r="S240" s="36">
        <f t="shared" si="265"/>
        <v>0</v>
      </c>
      <c r="T240" s="36"/>
      <c r="U240" s="36"/>
      <c r="V240" s="36">
        <f t="shared" si="266"/>
        <v>0</v>
      </c>
      <c r="W240" s="43">
        <v>0</v>
      </c>
      <c r="X240" s="43">
        <v>0</v>
      </c>
      <c r="Y240" s="36">
        <f t="shared" si="267"/>
        <v>0</v>
      </c>
      <c r="Z240" s="43">
        <v>0</v>
      </c>
      <c r="AA240" s="43">
        <v>0</v>
      </c>
      <c r="AB240" s="36">
        <f t="shared" si="268"/>
        <v>0</v>
      </c>
      <c r="FM240" s="27"/>
      <c r="FN240" s="27"/>
      <c r="FO240" s="27"/>
      <c r="FP240" s="27"/>
      <c r="FQ240" s="27"/>
      <c r="FR240" s="27"/>
      <c r="FS240" s="27"/>
      <c r="FT240" s="27"/>
      <c r="FU240" s="27"/>
      <c r="FV240" s="27"/>
      <c r="FW240" s="27"/>
      <c r="FX240" s="27"/>
      <c r="FY240" s="27"/>
      <c r="FZ240" s="27"/>
      <c r="GA240" s="27"/>
      <c r="GB240" s="27"/>
      <c r="GC240" s="27"/>
      <c r="GD240" s="27"/>
      <c r="GE240" s="27"/>
      <c r="GF240" s="27"/>
    </row>
    <row r="241" spans="1:187" s="30" customFormat="1" ht="31.5" x14ac:dyDescent="0.25">
      <c r="A241" s="35" t="s">
        <v>212</v>
      </c>
      <c r="B241" s="36">
        <f t="shared" si="260"/>
        <v>80000</v>
      </c>
      <c r="C241" s="36">
        <f t="shared" si="260"/>
        <v>80000</v>
      </c>
      <c r="D241" s="36">
        <f t="shared" si="260"/>
        <v>0</v>
      </c>
      <c r="E241" s="36"/>
      <c r="F241" s="36"/>
      <c r="G241" s="36">
        <f t="shared" si="261"/>
        <v>0</v>
      </c>
      <c r="H241" s="36"/>
      <c r="I241" s="36"/>
      <c r="J241" s="36">
        <f t="shared" si="262"/>
        <v>0</v>
      </c>
      <c r="K241" s="36">
        <v>80000</v>
      </c>
      <c r="L241" s="36">
        <v>80000</v>
      </c>
      <c r="M241" s="36">
        <f t="shared" si="263"/>
        <v>0</v>
      </c>
      <c r="N241" s="36"/>
      <c r="O241" s="36"/>
      <c r="P241" s="36">
        <f t="shared" si="264"/>
        <v>0</v>
      </c>
      <c r="Q241" s="36"/>
      <c r="R241" s="36"/>
      <c r="S241" s="36">
        <f t="shared" si="265"/>
        <v>0</v>
      </c>
      <c r="T241" s="36"/>
      <c r="U241" s="36"/>
      <c r="V241" s="36">
        <f t="shared" si="266"/>
        <v>0</v>
      </c>
      <c r="W241" s="36"/>
      <c r="X241" s="36"/>
      <c r="Y241" s="36">
        <f t="shared" si="267"/>
        <v>0</v>
      </c>
      <c r="Z241" s="36"/>
      <c r="AA241" s="36"/>
      <c r="AB241" s="36">
        <f t="shared" si="268"/>
        <v>0</v>
      </c>
      <c r="FL241" s="27"/>
      <c r="FM241" s="27"/>
      <c r="FN241" s="27"/>
      <c r="FO241" s="27"/>
      <c r="FP241" s="27"/>
      <c r="FQ241" s="27"/>
      <c r="FR241" s="27"/>
      <c r="FS241" s="27"/>
      <c r="FT241" s="27"/>
      <c r="FU241" s="27"/>
      <c r="FV241" s="27"/>
      <c r="FW241" s="27"/>
      <c r="FX241" s="27"/>
      <c r="FY241" s="27"/>
      <c r="FZ241" s="27"/>
      <c r="GA241" s="27"/>
      <c r="GB241" s="27"/>
      <c r="GC241" s="27"/>
      <c r="GD241" s="27"/>
      <c r="GE241" s="27"/>
    </row>
    <row r="242" spans="1:187" s="30" customFormat="1" x14ac:dyDescent="0.25">
      <c r="A242" s="28" t="s">
        <v>207</v>
      </c>
      <c r="B242" s="29">
        <f t="shared" si="260"/>
        <v>1024992</v>
      </c>
      <c r="C242" s="29">
        <f t="shared" si="260"/>
        <v>1024992</v>
      </c>
      <c r="D242" s="29">
        <f t="shared" si="260"/>
        <v>0</v>
      </c>
      <c r="E242" s="29">
        <f t="shared" ref="E242:AA242" si="299">SUM(E243:E244)</f>
        <v>0</v>
      </c>
      <c r="F242" s="29">
        <f t="shared" si="299"/>
        <v>0</v>
      </c>
      <c r="G242" s="29">
        <f t="shared" si="261"/>
        <v>0</v>
      </c>
      <c r="H242" s="29">
        <f t="shared" ref="H242" si="300">SUM(H243:H244)</f>
        <v>0</v>
      </c>
      <c r="I242" s="29">
        <f t="shared" si="299"/>
        <v>0</v>
      </c>
      <c r="J242" s="29">
        <f t="shared" si="262"/>
        <v>0</v>
      </c>
      <c r="K242" s="29">
        <f t="shared" ref="K242" si="301">SUM(K243:K244)</f>
        <v>15510</v>
      </c>
      <c r="L242" s="29">
        <f t="shared" si="299"/>
        <v>15510</v>
      </c>
      <c r="M242" s="29">
        <f t="shared" si="263"/>
        <v>0</v>
      </c>
      <c r="N242" s="29">
        <f t="shared" ref="N242" si="302">SUM(N243:N244)</f>
        <v>1009482</v>
      </c>
      <c r="O242" s="29">
        <f t="shared" si="299"/>
        <v>1009482</v>
      </c>
      <c r="P242" s="29">
        <f t="shared" si="264"/>
        <v>0</v>
      </c>
      <c r="Q242" s="29">
        <f t="shared" ref="Q242" si="303">SUM(Q243:Q244)</f>
        <v>0</v>
      </c>
      <c r="R242" s="29">
        <f t="shared" si="299"/>
        <v>0</v>
      </c>
      <c r="S242" s="29">
        <f t="shared" si="265"/>
        <v>0</v>
      </c>
      <c r="T242" s="29">
        <f t="shared" ref="T242" si="304">SUM(T243:T244)</f>
        <v>0</v>
      </c>
      <c r="U242" s="29">
        <f t="shared" si="299"/>
        <v>0</v>
      </c>
      <c r="V242" s="29">
        <f t="shared" si="266"/>
        <v>0</v>
      </c>
      <c r="W242" s="29">
        <f t="shared" si="299"/>
        <v>0</v>
      </c>
      <c r="X242" s="29">
        <f t="shared" si="299"/>
        <v>0</v>
      </c>
      <c r="Y242" s="29">
        <f t="shared" si="267"/>
        <v>0</v>
      </c>
      <c r="Z242" s="29">
        <f t="shared" ref="Z242" si="305">SUM(Z243:Z244)</f>
        <v>0</v>
      </c>
      <c r="AA242" s="29">
        <f t="shared" si="299"/>
        <v>0</v>
      </c>
      <c r="AB242" s="29">
        <f t="shared" si="268"/>
        <v>0</v>
      </c>
      <c r="AC242" s="27"/>
      <c r="AD242" s="27"/>
      <c r="AE242" s="27"/>
      <c r="AF242" s="27"/>
      <c r="AG242" s="27"/>
      <c r="AH242" s="27"/>
      <c r="AI242" s="27"/>
      <c r="AJ242" s="27"/>
      <c r="AK242" s="27"/>
      <c r="AL242" s="27"/>
      <c r="AM242" s="27"/>
      <c r="AN242" s="27"/>
      <c r="AO242" s="27"/>
      <c r="AP242" s="27"/>
      <c r="AQ242" s="27"/>
      <c r="AR242" s="27"/>
      <c r="AS242" s="27"/>
      <c r="AT242" s="27"/>
      <c r="AU242" s="27"/>
      <c r="AV242" s="27"/>
      <c r="AW242" s="27"/>
      <c r="AX242" s="27"/>
      <c r="AY242" s="27"/>
      <c r="AZ242" s="27"/>
      <c r="BA242" s="27"/>
      <c r="BB242" s="27"/>
      <c r="BC242" s="27"/>
      <c r="BD242" s="27"/>
      <c r="BE242" s="27"/>
      <c r="BF242" s="27"/>
      <c r="BG242" s="27"/>
      <c r="BH242" s="27"/>
      <c r="BI242" s="27"/>
      <c r="BJ242" s="27"/>
      <c r="BK242" s="27"/>
      <c r="BL242" s="27"/>
      <c r="BM242" s="27"/>
      <c r="BN242" s="27"/>
      <c r="BO242" s="27"/>
      <c r="BP242" s="27"/>
      <c r="BQ242" s="27"/>
      <c r="BR242" s="27"/>
      <c r="BS242" s="27"/>
      <c r="BT242" s="27"/>
      <c r="BU242" s="27"/>
      <c r="BV242" s="27"/>
      <c r="BW242" s="27"/>
      <c r="BX242" s="27"/>
      <c r="BY242" s="27"/>
      <c r="BZ242" s="27"/>
      <c r="CA242" s="27"/>
      <c r="CB242" s="27"/>
      <c r="CC242" s="27"/>
      <c r="CD242" s="27"/>
      <c r="CE242" s="27"/>
      <c r="CF242" s="27"/>
      <c r="CG242" s="27"/>
      <c r="CH242" s="27"/>
      <c r="CI242" s="27"/>
      <c r="CJ242" s="27"/>
      <c r="CK242" s="27"/>
      <c r="CL242" s="27"/>
      <c r="CM242" s="27"/>
      <c r="CN242" s="27"/>
      <c r="CO242" s="27"/>
      <c r="CP242" s="27"/>
      <c r="CQ242" s="27"/>
      <c r="CR242" s="27"/>
      <c r="CS242" s="27"/>
      <c r="CT242" s="27"/>
      <c r="CU242" s="27"/>
      <c r="CV242" s="27"/>
      <c r="CW242" s="27"/>
      <c r="CX242" s="27"/>
      <c r="CY242" s="27"/>
      <c r="CZ242" s="27"/>
      <c r="DA242" s="27"/>
      <c r="DB242" s="27"/>
      <c r="DC242" s="27"/>
      <c r="DD242" s="27"/>
      <c r="DE242" s="27"/>
      <c r="DF242" s="27"/>
      <c r="DG242" s="27"/>
      <c r="DH242" s="27"/>
      <c r="DI242" s="27"/>
      <c r="DJ242" s="27"/>
      <c r="DK242" s="27"/>
      <c r="DL242" s="27"/>
      <c r="DM242" s="27"/>
      <c r="DN242" s="27"/>
      <c r="DO242" s="27"/>
      <c r="DP242" s="27"/>
      <c r="DQ242" s="27"/>
      <c r="DR242" s="27"/>
      <c r="DS242" s="27"/>
      <c r="DT242" s="27"/>
      <c r="DU242" s="27"/>
      <c r="DV242" s="27"/>
      <c r="DW242" s="27"/>
      <c r="DX242" s="27"/>
      <c r="DY242" s="27"/>
      <c r="DZ242" s="27"/>
      <c r="EA242" s="27"/>
      <c r="EB242" s="27"/>
      <c r="EC242" s="27"/>
      <c r="ED242" s="27"/>
      <c r="EE242" s="27"/>
      <c r="EF242" s="27"/>
      <c r="EG242" s="27"/>
      <c r="EH242" s="27"/>
      <c r="EI242" s="27"/>
      <c r="EJ242" s="27"/>
      <c r="EK242" s="27"/>
      <c r="EL242" s="27"/>
      <c r="EM242" s="27"/>
      <c r="EN242" s="27"/>
      <c r="EO242" s="27"/>
      <c r="EP242" s="27"/>
      <c r="EQ242" s="27"/>
      <c r="ER242" s="27"/>
      <c r="ES242" s="27"/>
      <c r="ET242" s="27"/>
      <c r="EU242" s="27"/>
      <c r="EV242" s="27"/>
      <c r="EW242" s="27"/>
      <c r="EX242" s="27"/>
      <c r="EY242" s="27"/>
      <c r="EZ242" s="27"/>
      <c r="FA242" s="27"/>
      <c r="FB242" s="27"/>
      <c r="FC242" s="27"/>
      <c r="FD242" s="27"/>
      <c r="FE242" s="27"/>
      <c r="FF242" s="27"/>
      <c r="FG242" s="27"/>
      <c r="FH242" s="27"/>
      <c r="FI242" s="27"/>
      <c r="FJ242" s="27"/>
      <c r="FK242" s="27"/>
      <c r="FL242" s="27"/>
      <c r="FM242" s="27"/>
      <c r="FN242" s="27"/>
      <c r="FO242" s="27"/>
      <c r="FP242" s="27"/>
      <c r="FQ242" s="27"/>
      <c r="FR242" s="27"/>
      <c r="FS242" s="27"/>
      <c r="FT242" s="27"/>
      <c r="FU242" s="27"/>
      <c r="FV242" s="27"/>
      <c r="FW242" s="27"/>
      <c r="FX242" s="27"/>
      <c r="FY242" s="27"/>
      <c r="FZ242" s="27"/>
      <c r="GA242" s="27"/>
      <c r="GB242" s="27"/>
      <c r="GC242" s="27"/>
      <c r="GD242" s="27"/>
      <c r="GE242" s="27"/>
    </row>
    <row r="243" spans="1:187" s="30" customFormat="1" ht="31.5" x14ac:dyDescent="0.25">
      <c r="A243" s="35" t="s">
        <v>213</v>
      </c>
      <c r="B243" s="36">
        <f t="shared" si="260"/>
        <v>15510</v>
      </c>
      <c r="C243" s="36">
        <f t="shared" si="260"/>
        <v>15510</v>
      </c>
      <c r="D243" s="36">
        <f t="shared" si="260"/>
        <v>0</v>
      </c>
      <c r="E243" s="36">
        <v>0</v>
      </c>
      <c r="F243" s="36">
        <v>0</v>
      </c>
      <c r="G243" s="36">
        <f t="shared" si="261"/>
        <v>0</v>
      </c>
      <c r="H243" s="36">
        <v>0</v>
      </c>
      <c r="I243" s="36">
        <v>0</v>
      </c>
      <c r="J243" s="36">
        <f t="shared" si="262"/>
        <v>0</v>
      </c>
      <c r="K243" s="36">
        <v>15510</v>
      </c>
      <c r="L243" s="36">
        <v>15510</v>
      </c>
      <c r="M243" s="36">
        <f t="shared" si="263"/>
        <v>0</v>
      </c>
      <c r="N243" s="36"/>
      <c r="O243" s="36"/>
      <c r="P243" s="36">
        <f t="shared" si="264"/>
        <v>0</v>
      </c>
      <c r="Q243" s="36"/>
      <c r="R243" s="36"/>
      <c r="S243" s="36">
        <f t="shared" si="265"/>
        <v>0</v>
      </c>
      <c r="T243" s="36"/>
      <c r="U243" s="36"/>
      <c r="V243" s="36">
        <f t="shared" si="266"/>
        <v>0</v>
      </c>
      <c r="W243" s="36"/>
      <c r="X243" s="36"/>
      <c r="Y243" s="36">
        <f t="shared" si="267"/>
        <v>0</v>
      </c>
      <c r="Z243" s="36"/>
      <c r="AA243" s="36"/>
      <c r="AB243" s="36">
        <f t="shared" si="268"/>
        <v>0</v>
      </c>
    </row>
    <row r="244" spans="1:187" s="30" customFormat="1" ht="78.75" x14ac:dyDescent="0.25">
      <c r="A244" s="35" t="s">
        <v>214</v>
      </c>
      <c r="B244" s="36">
        <f t="shared" si="260"/>
        <v>1009482</v>
      </c>
      <c r="C244" s="36">
        <f t="shared" si="260"/>
        <v>1009482</v>
      </c>
      <c r="D244" s="36">
        <f t="shared" si="260"/>
        <v>0</v>
      </c>
      <c r="E244" s="36"/>
      <c r="F244" s="36"/>
      <c r="G244" s="36">
        <f t="shared" si="261"/>
        <v>0</v>
      </c>
      <c r="H244" s="36"/>
      <c r="I244" s="36"/>
      <c r="J244" s="36">
        <f t="shared" si="262"/>
        <v>0</v>
      </c>
      <c r="K244" s="36"/>
      <c r="L244" s="36"/>
      <c r="M244" s="36">
        <f t="shared" si="263"/>
        <v>0</v>
      </c>
      <c r="N244" s="36">
        <v>1009482</v>
      </c>
      <c r="O244" s="36">
        <v>1009482</v>
      </c>
      <c r="P244" s="36">
        <f t="shared" si="264"/>
        <v>0</v>
      </c>
      <c r="Q244" s="36"/>
      <c r="R244" s="36"/>
      <c r="S244" s="36">
        <f t="shared" si="265"/>
        <v>0</v>
      </c>
      <c r="T244" s="36"/>
      <c r="U244" s="36"/>
      <c r="V244" s="36">
        <f t="shared" si="266"/>
        <v>0</v>
      </c>
      <c r="W244" s="36"/>
      <c r="X244" s="36"/>
      <c r="Y244" s="36">
        <f t="shared" si="267"/>
        <v>0</v>
      </c>
      <c r="Z244" s="36"/>
      <c r="AA244" s="36"/>
      <c r="AB244" s="36">
        <f t="shared" si="268"/>
        <v>0</v>
      </c>
      <c r="FL244" s="27"/>
      <c r="FM244" s="27"/>
      <c r="FN244" s="27"/>
      <c r="FO244" s="27"/>
      <c r="FP244" s="27"/>
      <c r="FQ244" s="27"/>
      <c r="FR244" s="27"/>
      <c r="FS244" s="27"/>
      <c r="FT244" s="27"/>
      <c r="FU244" s="27"/>
      <c r="FV244" s="27"/>
      <c r="FW244" s="27"/>
      <c r="FX244" s="27"/>
      <c r="FY244" s="27"/>
      <c r="FZ244" s="27"/>
      <c r="GA244" s="27"/>
      <c r="GB244" s="27"/>
      <c r="GC244" s="27"/>
      <c r="GD244" s="27"/>
      <c r="GE244" s="27"/>
    </row>
    <row r="245" spans="1:187" s="27" customFormat="1" x14ac:dyDescent="0.25">
      <c r="A245" s="28" t="s">
        <v>215</v>
      </c>
      <c r="B245" s="29">
        <f t="shared" si="260"/>
        <v>93490</v>
      </c>
      <c r="C245" s="29">
        <f t="shared" si="260"/>
        <v>93490</v>
      </c>
      <c r="D245" s="29">
        <f t="shared" si="260"/>
        <v>0</v>
      </c>
      <c r="E245" s="29">
        <f>SUM(E246,E250,E253)</f>
        <v>0</v>
      </c>
      <c r="F245" s="29">
        <f>SUM(F246,F250,F253)</f>
        <v>0</v>
      </c>
      <c r="G245" s="29">
        <f t="shared" si="261"/>
        <v>0</v>
      </c>
      <c r="H245" s="29">
        <f t="shared" ref="H245:I245" si="306">SUM(H246,H250,H253)</f>
        <v>0</v>
      </c>
      <c r="I245" s="29">
        <f t="shared" si="306"/>
        <v>0</v>
      </c>
      <c r="J245" s="29">
        <f t="shared" si="262"/>
        <v>0</v>
      </c>
      <c r="K245" s="29">
        <f t="shared" ref="K245:L245" si="307">SUM(K246,K250,K253)</f>
        <v>91020</v>
      </c>
      <c r="L245" s="29">
        <f t="shared" si="307"/>
        <v>91020</v>
      </c>
      <c r="M245" s="29">
        <f t="shared" si="263"/>
        <v>0</v>
      </c>
      <c r="N245" s="29">
        <f t="shared" ref="N245:O245" si="308">SUM(N246,N250,N253)</f>
        <v>0</v>
      </c>
      <c r="O245" s="29">
        <f t="shared" si="308"/>
        <v>0</v>
      </c>
      <c r="P245" s="29">
        <f t="shared" si="264"/>
        <v>0</v>
      </c>
      <c r="Q245" s="29">
        <f t="shared" ref="Q245:R245" si="309">SUM(Q246,Q250,Q253)</f>
        <v>2470</v>
      </c>
      <c r="R245" s="29">
        <f t="shared" si="309"/>
        <v>2470</v>
      </c>
      <c r="S245" s="29">
        <f t="shared" si="265"/>
        <v>0</v>
      </c>
      <c r="T245" s="29">
        <f t="shared" ref="T245:U245" si="310">SUM(T246,T250,T253)</f>
        <v>0</v>
      </c>
      <c r="U245" s="29">
        <f t="shared" si="310"/>
        <v>0</v>
      </c>
      <c r="V245" s="29">
        <f t="shared" si="266"/>
        <v>0</v>
      </c>
      <c r="W245" s="29">
        <f t="shared" ref="W245:X245" si="311">SUM(W246,W250,W253)</f>
        <v>0</v>
      </c>
      <c r="X245" s="29">
        <f t="shared" si="311"/>
        <v>0</v>
      </c>
      <c r="Y245" s="29">
        <f t="shared" si="267"/>
        <v>0</v>
      </c>
      <c r="Z245" s="29">
        <f t="shared" ref="Z245:AA245" si="312">SUM(Z246,Z250,Z253)</f>
        <v>0</v>
      </c>
      <c r="AA245" s="29">
        <f t="shared" si="312"/>
        <v>0</v>
      </c>
      <c r="AB245" s="29">
        <f t="shared" si="268"/>
        <v>0</v>
      </c>
      <c r="FL245" s="30"/>
      <c r="FM245" s="30"/>
      <c r="FN245" s="30"/>
      <c r="FO245" s="30"/>
      <c r="FP245" s="30"/>
      <c r="FQ245" s="30"/>
      <c r="FR245" s="30"/>
      <c r="FS245" s="30"/>
      <c r="FT245" s="30"/>
      <c r="FU245" s="30"/>
      <c r="FV245" s="30"/>
      <c r="FW245" s="30"/>
      <c r="FX245" s="30"/>
      <c r="FY245" s="30"/>
      <c r="FZ245" s="30"/>
      <c r="GA245" s="30"/>
      <c r="GB245" s="30"/>
      <c r="GC245" s="30"/>
      <c r="GD245" s="30"/>
      <c r="GE245" s="30"/>
    </row>
    <row r="246" spans="1:187" s="30" customFormat="1" x14ac:dyDescent="0.25">
      <c r="A246" s="28" t="s">
        <v>19</v>
      </c>
      <c r="B246" s="29">
        <f t="shared" si="260"/>
        <v>67020</v>
      </c>
      <c r="C246" s="29">
        <f t="shared" si="260"/>
        <v>67020</v>
      </c>
      <c r="D246" s="29">
        <f t="shared" si="260"/>
        <v>0</v>
      </c>
      <c r="E246" s="29">
        <f t="shared" ref="E246:AA246" si="313">SUM(E247)</f>
        <v>0</v>
      </c>
      <c r="F246" s="29">
        <f t="shared" si="313"/>
        <v>0</v>
      </c>
      <c r="G246" s="29">
        <f t="shared" si="261"/>
        <v>0</v>
      </c>
      <c r="H246" s="29">
        <f t="shared" si="313"/>
        <v>0</v>
      </c>
      <c r="I246" s="29">
        <f t="shared" si="313"/>
        <v>0</v>
      </c>
      <c r="J246" s="29">
        <f t="shared" si="262"/>
        <v>0</v>
      </c>
      <c r="K246" s="29">
        <f t="shared" si="313"/>
        <v>67020</v>
      </c>
      <c r="L246" s="29">
        <f t="shared" si="313"/>
        <v>67020</v>
      </c>
      <c r="M246" s="29">
        <f t="shared" si="263"/>
        <v>0</v>
      </c>
      <c r="N246" s="29">
        <f t="shared" si="313"/>
        <v>0</v>
      </c>
      <c r="O246" s="29">
        <f t="shared" si="313"/>
        <v>0</v>
      </c>
      <c r="P246" s="29">
        <f t="shared" si="264"/>
        <v>0</v>
      </c>
      <c r="Q246" s="29">
        <f t="shared" si="313"/>
        <v>0</v>
      </c>
      <c r="R246" s="29">
        <f t="shared" si="313"/>
        <v>0</v>
      </c>
      <c r="S246" s="29">
        <f t="shared" si="265"/>
        <v>0</v>
      </c>
      <c r="T246" s="29">
        <f t="shared" si="313"/>
        <v>0</v>
      </c>
      <c r="U246" s="29">
        <f t="shared" si="313"/>
        <v>0</v>
      </c>
      <c r="V246" s="29">
        <f t="shared" si="266"/>
        <v>0</v>
      </c>
      <c r="W246" s="29">
        <f t="shared" si="313"/>
        <v>0</v>
      </c>
      <c r="X246" s="29">
        <f t="shared" si="313"/>
        <v>0</v>
      </c>
      <c r="Y246" s="29">
        <f t="shared" si="267"/>
        <v>0</v>
      </c>
      <c r="Z246" s="29">
        <f t="shared" si="313"/>
        <v>0</v>
      </c>
      <c r="AA246" s="29">
        <f t="shared" si="313"/>
        <v>0</v>
      </c>
      <c r="AB246" s="29">
        <f t="shared" si="268"/>
        <v>0</v>
      </c>
    </row>
    <row r="247" spans="1:187" s="30" customFormat="1" ht="31.5" x14ac:dyDescent="0.25">
      <c r="A247" s="28" t="s">
        <v>216</v>
      </c>
      <c r="B247" s="29">
        <f t="shared" si="260"/>
        <v>67020</v>
      </c>
      <c r="C247" s="29">
        <f t="shared" si="260"/>
        <v>67020</v>
      </c>
      <c r="D247" s="29">
        <f t="shared" si="260"/>
        <v>0</v>
      </c>
      <c r="E247" s="29">
        <f>SUM(E248:E249)</f>
        <v>0</v>
      </c>
      <c r="F247" s="29">
        <f>SUM(F248:F249)</f>
        <v>0</v>
      </c>
      <c r="G247" s="29">
        <f t="shared" si="261"/>
        <v>0</v>
      </c>
      <c r="H247" s="29">
        <f t="shared" ref="H247:I247" si="314">SUM(H248:H249)</f>
        <v>0</v>
      </c>
      <c r="I247" s="29">
        <f t="shared" si="314"/>
        <v>0</v>
      </c>
      <c r="J247" s="29">
        <f t="shared" si="262"/>
        <v>0</v>
      </c>
      <c r="K247" s="29">
        <f t="shared" ref="K247:L247" si="315">SUM(K248:K249)</f>
        <v>67020</v>
      </c>
      <c r="L247" s="29">
        <f t="shared" si="315"/>
        <v>67020</v>
      </c>
      <c r="M247" s="29">
        <f t="shared" si="263"/>
        <v>0</v>
      </c>
      <c r="N247" s="29">
        <f t="shared" ref="N247:O247" si="316">SUM(N248:N249)</f>
        <v>0</v>
      </c>
      <c r="O247" s="29">
        <f t="shared" si="316"/>
        <v>0</v>
      </c>
      <c r="P247" s="29">
        <f t="shared" si="264"/>
        <v>0</v>
      </c>
      <c r="Q247" s="29">
        <f t="shared" ref="Q247:R247" si="317">SUM(Q248:Q249)</f>
        <v>0</v>
      </c>
      <c r="R247" s="29">
        <f t="shared" si="317"/>
        <v>0</v>
      </c>
      <c r="S247" s="29">
        <f t="shared" si="265"/>
        <v>0</v>
      </c>
      <c r="T247" s="29">
        <f t="shared" ref="T247:U247" si="318">SUM(T248:T249)</f>
        <v>0</v>
      </c>
      <c r="U247" s="29">
        <f t="shared" si="318"/>
        <v>0</v>
      </c>
      <c r="V247" s="29">
        <f t="shared" si="266"/>
        <v>0</v>
      </c>
      <c r="W247" s="29">
        <f t="shared" ref="W247:X247" si="319">SUM(W248:W249)</f>
        <v>0</v>
      </c>
      <c r="X247" s="29">
        <f t="shared" si="319"/>
        <v>0</v>
      </c>
      <c r="Y247" s="29">
        <f t="shared" si="267"/>
        <v>0</v>
      </c>
      <c r="Z247" s="29">
        <f t="shared" ref="Z247:AA247" si="320">SUM(Z248:Z249)</f>
        <v>0</v>
      </c>
      <c r="AA247" s="29">
        <f t="shared" si="320"/>
        <v>0</v>
      </c>
      <c r="AB247" s="29">
        <f t="shared" si="268"/>
        <v>0</v>
      </c>
    </row>
    <row r="248" spans="1:187" s="30" customFormat="1" ht="31.5" x14ac:dyDescent="0.25">
      <c r="A248" s="42" t="s">
        <v>217</v>
      </c>
      <c r="B248" s="33">
        <f t="shared" si="260"/>
        <v>19020</v>
      </c>
      <c r="C248" s="33">
        <f t="shared" si="260"/>
        <v>19020</v>
      </c>
      <c r="D248" s="33">
        <f t="shared" si="260"/>
        <v>0</v>
      </c>
      <c r="E248" s="33"/>
      <c r="F248" s="33"/>
      <c r="G248" s="33">
        <f t="shared" si="261"/>
        <v>0</v>
      </c>
      <c r="H248" s="33"/>
      <c r="I248" s="33"/>
      <c r="J248" s="33">
        <f t="shared" si="262"/>
        <v>0</v>
      </c>
      <c r="K248" s="33">
        <v>19020</v>
      </c>
      <c r="L248" s="33">
        <v>19020</v>
      </c>
      <c r="M248" s="33">
        <f t="shared" si="263"/>
        <v>0</v>
      </c>
      <c r="N248" s="33"/>
      <c r="O248" s="33"/>
      <c r="P248" s="33">
        <f t="shared" si="264"/>
        <v>0</v>
      </c>
      <c r="Q248" s="33"/>
      <c r="R248" s="33"/>
      <c r="S248" s="33">
        <f t="shared" si="265"/>
        <v>0</v>
      </c>
      <c r="T248" s="33"/>
      <c r="U248" s="33"/>
      <c r="V248" s="33">
        <f t="shared" si="266"/>
        <v>0</v>
      </c>
      <c r="W248" s="33"/>
      <c r="X248" s="33"/>
      <c r="Y248" s="33">
        <f t="shared" si="267"/>
        <v>0</v>
      </c>
      <c r="Z248" s="33">
        <v>0</v>
      </c>
      <c r="AA248" s="33">
        <v>0</v>
      </c>
      <c r="AB248" s="33">
        <f t="shared" si="268"/>
        <v>0</v>
      </c>
    </row>
    <row r="249" spans="1:187" s="30" customFormat="1" ht="31.5" x14ac:dyDescent="0.25">
      <c r="A249" s="42" t="s">
        <v>218</v>
      </c>
      <c r="B249" s="33">
        <f t="shared" si="260"/>
        <v>48000</v>
      </c>
      <c r="C249" s="33">
        <f t="shared" si="260"/>
        <v>48000</v>
      </c>
      <c r="D249" s="33">
        <f t="shared" si="260"/>
        <v>0</v>
      </c>
      <c r="E249" s="33"/>
      <c r="F249" s="33"/>
      <c r="G249" s="33">
        <f t="shared" si="261"/>
        <v>0</v>
      </c>
      <c r="H249" s="33"/>
      <c r="I249" s="33"/>
      <c r="J249" s="33">
        <f t="shared" si="262"/>
        <v>0</v>
      </c>
      <c r="K249" s="33">
        <v>48000</v>
      </c>
      <c r="L249" s="33">
        <v>48000</v>
      </c>
      <c r="M249" s="33">
        <f t="shared" si="263"/>
        <v>0</v>
      </c>
      <c r="N249" s="33"/>
      <c r="O249" s="33"/>
      <c r="P249" s="33">
        <f t="shared" si="264"/>
        <v>0</v>
      </c>
      <c r="Q249" s="33"/>
      <c r="R249" s="33"/>
      <c r="S249" s="33">
        <f t="shared" si="265"/>
        <v>0</v>
      </c>
      <c r="T249" s="33"/>
      <c r="U249" s="33"/>
      <c r="V249" s="33">
        <f t="shared" si="266"/>
        <v>0</v>
      </c>
      <c r="W249" s="33"/>
      <c r="X249" s="33"/>
      <c r="Y249" s="33">
        <f t="shared" si="267"/>
        <v>0</v>
      </c>
      <c r="Z249" s="33">
        <v>0</v>
      </c>
      <c r="AA249" s="33">
        <v>0</v>
      </c>
      <c r="AB249" s="33">
        <f t="shared" si="268"/>
        <v>0</v>
      </c>
    </row>
    <row r="250" spans="1:187" s="30" customFormat="1" ht="31.5" x14ac:dyDescent="0.25">
      <c r="A250" s="28" t="s">
        <v>71</v>
      </c>
      <c r="B250" s="29">
        <f t="shared" si="260"/>
        <v>2470</v>
      </c>
      <c r="C250" s="29">
        <f t="shared" si="260"/>
        <v>2470</v>
      </c>
      <c r="D250" s="29">
        <f t="shared" si="260"/>
        <v>0</v>
      </c>
      <c r="E250" s="29">
        <f>SUM(E251)</f>
        <v>0</v>
      </c>
      <c r="F250" s="29">
        <f>SUM(F251)</f>
        <v>0</v>
      </c>
      <c r="G250" s="29">
        <f t="shared" si="261"/>
        <v>0</v>
      </c>
      <c r="H250" s="29">
        <f>SUM(H251)</f>
        <v>0</v>
      </c>
      <c r="I250" s="29">
        <f>SUM(I251)</f>
        <v>0</v>
      </c>
      <c r="J250" s="29">
        <f t="shared" si="262"/>
        <v>0</v>
      </c>
      <c r="K250" s="29">
        <v>0</v>
      </c>
      <c r="L250" s="29">
        <v>0</v>
      </c>
      <c r="M250" s="29">
        <f t="shared" si="263"/>
        <v>0</v>
      </c>
      <c r="N250" s="29">
        <f t="shared" ref="N250:AA250" si="321">SUM(N251)</f>
        <v>0</v>
      </c>
      <c r="O250" s="29">
        <f t="shared" si="321"/>
        <v>0</v>
      </c>
      <c r="P250" s="29">
        <f t="shared" si="264"/>
        <v>0</v>
      </c>
      <c r="Q250" s="29">
        <f t="shared" si="321"/>
        <v>2470</v>
      </c>
      <c r="R250" s="29">
        <f t="shared" si="321"/>
        <v>2470</v>
      </c>
      <c r="S250" s="29">
        <f t="shared" si="265"/>
        <v>0</v>
      </c>
      <c r="T250" s="29">
        <f t="shared" si="321"/>
        <v>0</v>
      </c>
      <c r="U250" s="29">
        <f t="shared" si="321"/>
        <v>0</v>
      </c>
      <c r="V250" s="29">
        <f t="shared" si="266"/>
        <v>0</v>
      </c>
      <c r="W250" s="29">
        <f t="shared" si="321"/>
        <v>0</v>
      </c>
      <c r="X250" s="29">
        <f t="shared" si="321"/>
        <v>0</v>
      </c>
      <c r="Y250" s="29">
        <f t="shared" si="267"/>
        <v>0</v>
      </c>
      <c r="Z250" s="29">
        <f t="shared" si="321"/>
        <v>0</v>
      </c>
      <c r="AA250" s="29">
        <f t="shared" si="321"/>
        <v>0</v>
      </c>
      <c r="AB250" s="29">
        <f t="shared" si="268"/>
        <v>0</v>
      </c>
      <c r="AC250" s="27"/>
      <c r="AD250" s="27"/>
      <c r="AE250" s="27"/>
      <c r="AF250" s="27"/>
      <c r="AG250" s="27"/>
      <c r="AH250" s="27"/>
      <c r="AI250" s="27"/>
      <c r="AJ250" s="27"/>
      <c r="AK250" s="27"/>
      <c r="AL250" s="27"/>
      <c r="AM250" s="27"/>
      <c r="AN250" s="27"/>
      <c r="AO250" s="27"/>
      <c r="AP250" s="27"/>
      <c r="AQ250" s="27"/>
      <c r="AR250" s="27"/>
      <c r="AS250" s="27"/>
      <c r="AT250" s="27"/>
      <c r="AU250" s="27"/>
      <c r="AV250" s="27"/>
      <c r="AW250" s="27"/>
      <c r="AX250" s="27"/>
      <c r="AY250" s="27"/>
      <c r="AZ250" s="27"/>
      <c r="BA250" s="27"/>
      <c r="BB250" s="27"/>
      <c r="BC250" s="27"/>
      <c r="BD250" s="27"/>
      <c r="BE250" s="27"/>
      <c r="BF250" s="27"/>
      <c r="BG250" s="27"/>
      <c r="BH250" s="27"/>
      <c r="BI250" s="27"/>
      <c r="BJ250" s="27"/>
      <c r="BK250" s="27"/>
      <c r="BL250" s="27"/>
      <c r="BM250" s="27"/>
      <c r="BN250" s="27"/>
      <c r="BO250" s="27"/>
      <c r="BP250" s="27"/>
      <c r="BQ250" s="27"/>
      <c r="BR250" s="27"/>
      <c r="BS250" s="27"/>
      <c r="BT250" s="27"/>
      <c r="BU250" s="27"/>
      <c r="BV250" s="27"/>
      <c r="BW250" s="27"/>
      <c r="BX250" s="27"/>
      <c r="BY250" s="27"/>
      <c r="BZ250" s="27"/>
      <c r="CA250" s="27"/>
      <c r="CB250" s="27"/>
      <c r="CC250" s="27"/>
      <c r="CD250" s="27"/>
      <c r="CE250" s="27"/>
      <c r="CF250" s="27"/>
      <c r="CG250" s="27"/>
      <c r="CH250" s="27"/>
      <c r="CI250" s="27"/>
      <c r="CJ250" s="27"/>
      <c r="CK250" s="27"/>
      <c r="CL250" s="27"/>
      <c r="CM250" s="27"/>
      <c r="CN250" s="27"/>
      <c r="CO250" s="27"/>
      <c r="CP250" s="27"/>
      <c r="CQ250" s="27"/>
      <c r="CR250" s="27"/>
      <c r="CS250" s="27"/>
      <c r="CT250" s="27"/>
      <c r="CU250" s="27"/>
      <c r="CV250" s="27"/>
      <c r="CW250" s="27"/>
      <c r="CX250" s="27"/>
      <c r="CY250" s="27"/>
      <c r="CZ250" s="27"/>
      <c r="DA250" s="27"/>
      <c r="DB250" s="27"/>
      <c r="DC250" s="27"/>
      <c r="DD250" s="27"/>
      <c r="DE250" s="27"/>
      <c r="DF250" s="27"/>
      <c r="DG250" s="27"/>
      <c r="DH250" s="27"/>
      <c r="DI250" s="27"/>
      <c r="DJ250" s="27"/>
      <c r="DK250" s="27"/>
      <c r="DL250" s="27"/>
      <c r="DM250" s="27"/>
      <c r="DN250" s="27"/>
      <c r="DO250" s="27"/>
      <c r="DP250" s="27"/>
      <c r="DQ250" s="27"/>
      <c r="DR250" s="27"/>
      <c r="DS250" s="27"/>
      <c r="DT250" s="27"/>
      <c r="DU250" s="27"/>
      <c r="DV250" s="27"/>
      <c r="DW250" s="27"/>
      <c r="DX250" s="27"/>
      <c r="DY250" s="27"/>
      <c r="DZ250" s="27"/>
      <c r="EA250" s="27"/>
      <c r="EB250" s="27"/>
      <c r="EC250" s="27"/>
      <c r="ED250" s="27"/>
      <c r="EE250" s="27"/>
      <c r="EF250" s="27"/>
      <c r="EG250" s="27"/>
      <c r="EH250" s="27"/>
      <c r="EI250" s="27"/>
      <c r="EJ250" s="27"/>
      <c r="EK250" s="27"/>
      <c r="EL250" s="27"/>
      <c r="EM250" s="27"/>
      <c r="EN250" s="27"/>
      <c r="EO250" s="27"/>
      <c r="EP250" s="27"/>
      <c r="EQ250" s="27"/>
      <c r="ER250" s="27"/>
      <c r="ES250" s="27"/>
      <c r="ET250" s="27"/>
      <c r="EU250" s="27"/>
      <c r="EV250" s="27"/>
      <c r="EW250" s="27"/>
      <c r="EX250" s="27"/>
      <c r="EY250" s="27"/>
      <c r="EZ250" s="27"/>
      <c r="FA250" s="27"/>
      <c r="FB250" s="27"/>
      <c r="FC250" s="27"/>
      <c r="FD250" s="27"/>
      <c r="FE250" s="27"/>
      <c r="FF250" s="27"/>
      <c r="FG250" s="27"/>
      <c r="FH250" s="27"/>
      <c r="FI250" s="27"/>
      <c r="FJ250" s="27"/>
      <c r="FK250" s="27"/>
      <c r="FL250" s="27"/>
      <c r="FM250" s="27"/>
      <c r="FN250" s="27"/>
      <c r="FO250" s="27"/>
      <c r="FP250" s="27"/>
      <c r="FQ250" s="27"/>
      <c r="FR250" s="27"/>
      <c r="FS250" s="27"/>
      <c r="FT250" s="27"/>
      <c r="FU250" s="27"/>
      <c r="FV250" s="27"/>
      <c r="FW250" s="27"/>
      <c r="FX250" s="27"/>
      <c r="FY250" s="27"/>
      <c r="FZ250" s="27"/>
      <c r="GA250" s="27"/>
      <c r="GB250" s="27"/>
      <c r="GC250" s="27"/>
      <c r="GD250" s="27"/>
      <c r="GE250" s="27"/>
    </row>
    <row r="251" spans="1:187" s="30" customFormat="1" ht="31.5" x14ac:dyDescent="0.25">
      <c r="A251" s="28" t="s">
        <v>216</v>
      </c>
      <c r="B251" s="29">
        <f t="shared" si="260"/>
        <v>2470</v>
      </c>
      <c r="C251" s="29">
        <f t="shared" si="260"/>
        <v>2470</v>
      </c>
      <c r="D251" s="29">
        <f t="shared" si="260"/>
        <v>0</v>
      </c>
      <c r="E251" s="29">
        <f t="shared" ref="E251:AA251" si="322">SUM(E252:E252)</f>
        <v>0</v>
      </c>
      <c r="F251" s="29">
        <f t="shared" si="322"/>
        <v>0</v>
      </c>
      <c r="G251" s="29">
        <f t="shared" si="261"/>
        <v>0</v>
      </c>
      <c r="H251" s="29">
        <f t="shared" si="322"/>
        <v>0</v>
      </c>
      <c r="I251" s="29">
        <f t="shared" si="322"/>
        <v>0</v>
      </c>
      <c r="J251" s="29">
        <f t="shared" si="262"/>
        <v>0</v>
      </c>
      <c r="K251" s="29">
        <f t="shared" si="322"/>
        <v>0</v>
      </c>
      <c r="L251" s="29">
        <f t="shared" si="322"/>
        <v>0</v>
      </c>
      <c r="M251" s="29">
        <f t="shared" si="263"/>
        <v>0</v>
      </c>
      <c r="N251" s="29">
        <f t="shared" si="322"/>
        <v>0</v>
      </c>
      <c r="O251" s="29">
        <f t="shared" si="322"/>
        <v>0</v>
      </c>
      <c r="P251" s="29">
        <f t="shared" si="264"/>
        <v>0</v>
      </c>
      <c r="Q251" s="29">
        <f t="shared" si="322"/>
        <v>2470</v>
      </c>
      <c r="R251" s="29">
        <f t="shared" si="322"/>
        <v>2470</v>
      </c>
      <c r="S251" s="29">
        <f t="shared" si="265"/>
        <v>0</v>
      </c>
      <c r="T251" s="29">
        <f t="shared" si="322"/>
        <v>0</v>
      </c>
      <c r="U251" s="29">
        <f t="shared" si="322"/>
        <v>0</v>
      </c>
      <c r="V251" s="29">
        <f t="shared" si="266"/>
        <v>0</v>
      </c>
      <c r="W251" s="29">
        <f t="shared" si="322"/>
        <v>0</v>
      </c>
      <c r="X251" s="29">
        <f t="shared" si="322"/>
        <v>0</v>
      </c>
      <c r="Y251" s="29">
        <f t="shared" si="267"/>
        <v>0</v>
      </c>
      <c r="Z251" s="29">
        <f t="shared" si="322"/>
        <v>0</v>
      </c>
      <c r="AA251" s="29">
        <f t="shared" si="322"/>
        <v>0</v>
      </c>
      <c r="AB251" s="29">
        <f t="shared" si="268"/>
        <v>0</v>
      </c>
    </row>
    <row r="252" spans="1:187" s="30" customFormat="1" ht="31.5" x14ac:dyDescent="0.25">
      <c r="A252" s="32" t="s">
        <v>219</v>
      </c>
      <c r="B252" s="36">
        <f t="shared" si="260"/>
        <v>2470</v>
      </c>
      <c r="C252" s="36">
        <f t="shared" si="260"/>
        <v>2470</v>
      </c>
      <c r="D252" s="36">
        <f t="shared" si="260"/>
        <v>0</v>
      </c>
      <c r="E252" s="36"/>
      <c r="F252" s="36"/>
      <c r="G252" s="36">
        <f t="shared" si="261"/>
        <v>0</v>
      </c>
      <c r="H252" s="36"/>
      <c r="I252" s="36"/>
      <c r="J252" s="36">
        <f t="shared" si="262"/>
        <v>0</v>
      </c>
      <c r="K252" s="36"/>
      <c r="L252" s="36"/>
      <c r="M252" s="36">
        <f t="shared" si="263"/>
        <v>0</v>
      </c>
      <c r="N252" s="36"/>
      <c r="O252" s="36"/>
      <c r="P252" s="36">
        <f t="shared" si="264"/>
        <v>0</v>
      </c>
      <c r="Q252" s="36">
        <v>2470</v>
      </c>
      <c r="R252" s="36">
        <v>2470</v>
      </c>
      <c r="S252" s="36">
        <f t="shared" si="265"/>
        <v>0</v>
      </c>
      <c r="T252" s="36"/>
      <c r="U252" s="36"/>
      <c r="V252" s="36">
        <f t="shared" si="266"/>
        <v>0</v>
      </c>
      <c r="W252" s="36"/>
      <c r="X252" s="36"/>
      <c r="Y252" s="36">
        <f t="shared" si="267"/>
        <v>0</v>
      </c>
      <c r="Z252" s="36"/>
      <c r="AA252" s="36"/>
      <c r="AB252" s="36">
        <f t="shared" si="268"/>
        <v>0</v>
      </c>
    </row>
    <row r="253" spans="1:187" s="30" customFormat="1" x14ac:dyDescent="0.25">
      <c r="A253" s="28" t="s">
        <v>81</v>
      </c>
      <c r="B253" s="29">
        <f t="shared" si="260"/>
        <v>24000</v>
      </c>
      <c r="C253" s="29">
        <f t="shared" si="260"/>
        <v>24000</v>
      </c>
      <c r="D253" s="29">
        <f t="shared" si="260"/>
        <v>0</v>
      </c>
      <c r="E253" s="29">
        <f>SUM(E254)</f>
        <v>0</v>
      </c>
      <c r="F253" s="29">
        <f>SUM(F254)</f>
        <v>0</v>
      </c>
      <c r="G253" s="29">
        <f t="shared" si="261"/>
        <v>0</v>
      </c>
      <c r="H253" s="29">
        <f t="shared" ref="H253:I253" si="323">SUM(H254)</f>
        <v>0</v>
      </c>
      <c r="I253" s="29">
        <f t="shared" si="323"/>
        <v>0</v>
      </c>
      <c r="J253" s="29">
        <f t="shared" si="262"/>
        <v>0</v>
      </c>
      <c r="K253" s="29">
        <f t="shared" ref="K253:L253" si="324">SUM(K254)</f>
        <v>24000</v>
      </c>
      <c r="L253" s="29">
        <f t="shared" si="324"/>
        <v>24000</v>
      </c>
      <c r="M253" s="29">
        <f t="shared" si="263"/>
        <v>0</v>
      </c>
      <c r="N253" s="29">
        <f t="shared" ref="N253:O253" si="325">SUM(N254)</f>
        <v>0</v>
      </c>
      <c r="O253" s="29">
        <f t="shared" si="325"/>
        <v>0</v>
      </c>
      <c r="P253" s="29">
        <f t="shared" si="264"/>
        <v>0</v>
      </c>
      <c r="Q253" s="29">
        <f t="shared" ref="Q253:R253" si="326">SUM(Q254)</f>
        <v>0</v>
      </c>
      <c r="R253" s="29">
        <f t="shared" si="326"/>
        <v>0</v>
      </c>
      <c r="S253" s="29">
        <f t="shared" si="265"/>
        <v>0</v>
      </c>
      <c r="T253" s="29">
        <f t="shared" ref="T253:U253" si="327">SUM(T254)</f>
        <v>0</v>
      </c>
      <c r="U253" s="29">
        <f t="shared" si="327"/>
        <v>0</v>
      </c>
      <c r="V253" s="29">
        <f t="shared" si="266"/>
        <v>0</v>
      </c>
      <c r="W253" s="29">
        <f t="shared" ref="W253:X253" si="328">SUM(W254)</f>
        <v>0</v>
      </c>
      <c r="X253" s="29">
        <f t="shared" si="328"/>
        <v>0</v>
      </c>
      <c r="Y253" s="29">
        <f t="shared" si="267"/>
        <v>0</v>
      </c>
      <c r="Z253" s="29">
        <f t="shared" ref="Z253:AA253" si="329">SUM(Z254)</f>
        <v>0</v>
      </c>
      <c r="AA253" s="29">
        <f t="shared" si="329"/>
        <v>0</v>
      </c>
      <c r="AB253" s="29">
        <f t="shared" si="268"/>
        <v>0</v>
      </c>
      <c r="AC253" s="27"/>
      <c r="AD253" s="27"/>
      <c r="AE253" s="27"/>
      <c r="AF253" s="27"/>
      <c r="AG253" s="27"/>
      <c r="AH253" s="27"/>
      <c r="AI253" s="27"/>
      <c r="AJ253" s="27"/>
      <c r="AK253" s="27"/>
      <c r="AL253" s="27"/>
      <c r="AM253" s="27"/>
      <c r="AN253" s="27"/>
      <c r="AO253" s="27"/>
      <c r="AP253" s="27"/>
      <c r="AQ253" s="27"/>
      <c r="AR253" s="27"/>
      <c r="AS253" s="27"/>
      <c r="AT253" s="27"/>
      <c r="AU253" s="27"/>
      <c r="AV253" s="27"/>
      <c r="AW253" s="27"/>
      <c r="AX253" s="27"/>
      <c r="AY253" s="27"/>
      <c r="AZ253" s="27"/>
      <c r="BA253" s="27"/>
      <c r="BB253" s="27"/>
      <c r="BC253" s="27"/>
      <c r="BD253" s="27"/>
      <c r="BE253" s="27"/>
      <c r="BF253" s="27"/>
      <c r="BG253" s="27"/>
      <c r="BH253" s="27"/>
      <c r="BI253" s="27"/>
      <c r="BJ253" s="27"/>
      <c r="BK253" s="27"/>
      <c r="BL253" s="27"/>
      <c r="BM253" s="27"/>
      <c r="BN253" s="27"/>
      <c r="BO253" s="27"/>
      <c r="BP253" s="27"/>
      <c r="BQ253" s="27"/>
      <c r="BR253" s="27"/>
      <c r="BS253" s="27"/>
      <c r="BT253" s="27"/>
      <c r="BU253" s="27"/>
      <c r="BV253" s="27"/>
      <c r="BW253" s="27"/>
      <c r="BX253" s="27"/>
      <c r="BY253" s="27"/>
      <c r="BZ253" s="27"/>
      <c r="CA253" s="27"/>
      <c r="CB253" s="27"/>
      <c r="CC253" s="27"/>
      <c r="CD253" s="27"/>
      <c r="CE253" s="27"/>
      <c r="CF253" s="27"/>
      <c r="CG253" s="27"/>
      <c r="CH253" s="27"/>
      <c r="CI253" s="27"/>
      <c r="CJ253" s="27"/>
      <c r="CK253" s="27"/>
      <c r="CL253" s="27"/>
      <c r="CM253" s="27"/>
      <c r="CN253" s="27"/>
      <c r="CO253" s="27"/>
      <c r="CP253" s="27"/>
      <c r="CQ253" s="27"/>
      <c r="CR253" s="27"/>
      <c r="CS253" s="27"/>
      <c r="CT253" s="27"/>
      <c r="CU253" s="27"/>
      <c r="CV253" s="27"/>
      <c r="CW253" s="27"/>
      <c r="CX253" s="27"/>
      <c r="CY253" s="27"/>
      <c r="CZ253" s="27"/>
      <c r="DA253" s="27"/>
      <c r="DB253" s="27"/>
      <c r="DC253" s="27"/>
      <c r="DD253" s="27"/>
      <c r="DE253" s="27"/>
      <c r="DF253" s="27"/>
      <c r="DG253" s="27"/>
      <c r="DH253" s="27"/>
      <c r="DI253" s="27"/>
      <c r="DJ253" s="27"/>
      <c r="DK253" s="27"/>
      <c r="DL253" s="27"/>
      <c r="DM253" s="27"/>
      <c r="DN253" s="27"/>
      <c r="DO253" s="27"/>
      <c r="DP253" s="27"/>
      <c r="DQ253" s="27"/>
      <c r="DR253" s="27"/>
      <c r="DS253" s="27"/>
      <c r="DT253" s="27"/>
      <c r="DU253" s="27"/>
      <c r="DV253" s="27"/>
      <c r="DW253" s="27"/>
      <c r="DX253" s="27"/>
      <c r="DY253" s="27"/>
      <c r="DZ253" s="27"/>
      <c r="EA253" s="27"/>
      <c r="EB253" s="27"/>
      <c r="EC253" s="27"/>
      <c r="ED253" s="27"/>
      <c r="EE253" s="27"/>
      <c r="EF253" s="27"/>
      <c r="EG253" s="27"/>
      <c r="EH253" s="27"/>
      <c r="EI253" s="27"/>
      <c r="EJ253" s="27"/>
      <c r="EK253" s="27"/>
      <c r="EL253" s="27"/>
      <c r="EM253" s="27"/>
      <c r="EN253" s="27"/>
      <c r="EO253" s="27"/>
      <c r="EP253" s="27"/>
      <c r="EQ253" s="27"/>
      <c r="ER253" s="27"/>
      <c r="ES253" s="27"/>
      <c r="ET253" s="27"/>
      <c r="EU253" s="27"/>
      <c r="EV253" s="27"/>
      <c r="EW253" s="27"/>
      <c r="EX253" s="27"/>
      <c r="EY253" s="27"/>
      <c r="EZ253" s="27"/>
      <c r="FA253" s="27"/>
      <c r="FB253" s="27"/>
      <c r="FC253" s="27"/>
      <c r="FD253" s="27"/>
      <c r="FE253" s="27"/>
      <c r="FF253" s="27"/>
      <c r="FG253" s="27"/>
      <c r="FH253" s="27"/>
      <c r="FI253" s="27"/>
      <c r="FJ253" s="27"/>
      <c r="FK253" s="27"/>
      <c r="FL253" s="27"/>
      <c r="FM253" s="27"/>
      <c r="FN253" s="27"/>
      <c r="FO253" s="27"/>
      <c r="FP253" s="27"/>
      <c r="FQ253" s="27"/>
      <c r="FR253" s="27"/>
      <c r="FS253" s="27"/>
      <c r="FT253" s="27"/>
      <c r="FU253" s="27"/>
      <c r="FV253" s="27"/>
      <c r="FW253" s="27"/>
      <c r="FX253" s="27"/>
      <c r="FY253" s="27"/>
      <c r="FZ253" s="27"/>
      <c r="GA253" s="27"/>
      <c r="GB253" s="27"/>
      <c r="GC253" s="27"/>
      <c r="GD253" s="27"/>
      <c r="GE253" s="27"/>
    </row>
    <row r="254" spans="1:187" s="30" customFormat="1" ht="31.5" x14ac:dyDescent="0.25">
      <c r="A254" s="28" t="s">
        <v>216</v>
      </c>
      <c r="B254" s="29">
        <f t="shared" si="260"/>
        <v>24000</v>
      </c>
      <c r="C254" s="29">
        <f t="shared" si="260"/>
        <v>24000</v>
      </c>
      <c r="D254" s="29">
        <f t="shared" si="260"/>
        <v>0</v>
      </c>
      <c r="E254" s="29">
        <f t="shared" ref="E254:AA254" si="330">SUM(E255:E255)</f>
        <v>0</v>
      </c>
      <c r="F254" s="29">
        <f t="shared" si="330"/>
        <v>0</v>
      </c>
      <c r="G254" s="29">
        <f t="shared" si="261"/>
        <v>0</v>
      </c>
      <c r="H254" s="29">
        <f t="shared" si="330"/>
        <v>0</v>
      </c>
      <c r="I254" s="29">
        <f t="shared" si="330"/>
        <v>0</v>
      </c>
      <c r="J254" s="29">
        <f t="shared" si="262"/>
        <v>0</v>
      </c>
      <c r="K254" s="29">
        <f t="shared" si="330"/>
        <v>24000</v>
      </c>
      <c r="L254" s="29">
        <f t="shared" si="330"/>
        <v>24000</v>
      </c>
      <c r="M254" s="29">
        <f t="shared" si="263"/>
        <v>0</v>
      </c>
      <c r="N254" s="29">
        <f t="shared" si="330"/>
        <v>0</v>
      </c>
      <c r="O254" s="29">
        <f t="shared" si="330"/>
        <v>0</v>
      </c>
      <c r="P254" s="29">
        <f t="shared" si="264"/>
        <v>0</v>
      </c>
      <c r="Q254" s="29">
        <f t="shared" si="330"/>
        <v>0</v>
      </c>
      <c r="R254" s="29">
        <f t="shared" si="330"/>
        <v>0</v>
      </c>
      <c r="S254" s="29">
        <f t="shared" si="265"/>
        <v>0</v>
      </c>
      <c r="T254" s="29">
        <f t="shared" si="330"/>
        <v>0</v>
      </c>
      <c r="U254" s="29">
        <f t="shared" si="330"/>
        <v>0</v>
      </c>
      <c r="V254" s="29">
        <f t="shared" si="266"/>
        <v>0</v>
      </c>
      <c r="W254" s="29">
        <f t="shared" si="330"/>
        <v>0</v>
      </c>
      <c r="X254" s="29">
        <f t="shared" si="330"/>
        <v>0</v>
      </c>
      <c r="Y254" s="29">
        <f t="shared" si="267"/>
        <v>0</v>
      </c>
      <c r="Z254" s="29">
        <f t="shared" si="330"/>
        <v>0</v>
      </c>
      <c r="AA254" s="29">
        <f t="shared" si="330"/>
        <v>0</v>
      </c>
      <c r="AB254" s="29">
        <f t="shared" si="268"/>
        <v>0</v>
      </c>
    </row>
    <row r="255" spans="1:187" s="30" customFormat="1" ht="31.5" x14ac:dyDescent="0.25">
      <c r="A255" s="42" t="s">
        <v>220</v>
      </c>
      <c r="B255" s="36">
        <f t="shared" si="260"/>
        <v>24000</v>
      </c>
      <c r="C255" s="36">
        <f t="shared" si="260"/>
        <v>24000</v>
      </c>
      <c r="D255" s="36">
        <f t="shared" si="260"/>
        <v>0</v>
      </c>
      <c r="E255" s="36"/>
      <c r="F255" s="36"/>
      <c r="G255" s="36">
        <f t="shared" si="261"/>
        <v>0</v>
      </c>
      <c r="H255" s="36"/>
      <c r="I255" s="36"/>
      <c r="J255" s="36">
        <f t="shared" si="262"/>
        <v>0</v>
      </c>
      <c r="K255" s="36">
        <v>24000</v>
      </c>
      <c r="L255" s="36">
        <v>24000</v>
      </c>
      <c r="M255" s="36">
        <f t="shared" si="263"/>
        <v>0</v>
      </c>
      <c r="N255" s="36"/>
      <c r="O255" s="36"/>
      <c r="P255" s="36">
        <f t="shared" si="264"/>
        <v>0</v>
      </c>
      <c r="Q255" s="36"/>
      <c r="R255" s="36"/>
      <c r="S255" s="36">
        <f t="shared" si="265"/>
        <v>0</v>
      </c>
      <c r="T255" s="36"/>
      <c r="U255" s="36"/>
      <c r="V255" s="36">
        <f t="shared" si="266"/>
        <v>0</v>
      </c>
      <c r="W255" s="36"/>
      <c r="X255" s="36"/>
      <c r="Y255" s="36">
        <f t="shared" si="267"/>
        <v>0</v>
      </c>
      <c r="Z255" s="36"/>
      <c r="AA255" s="36"/>
      <c r="AB255" s="36">
        <f t="shared" si="268"/>
        <v>0</v>
      </c>
    </row>
    <row r="256" spans="1:187" s="30" customFormat="1" x14ac:dyDescent="0.25">
      <c r="A256" s="44" t="s">
        <v>221</v>
      </c>
      <c r="B256" s="29">
        <f t="shared" si="260"/>
        <v>104500</v>
      </c>
      <c r="C256" s="29">
        <f t="shared" si="260"/>
        <v>110352</v>
      </c>
      <c r="D256" s="29">
        <f t="shared" si="260"/>
        <v>5852</v>
      </c>
      <c r="E256" s="29">
        <f t="shared" ref="E256:AA256" si="331">SUM(E257)</f>
        <v>0</v>
      </c>
      <c r="F256" s="29">
        <f t="shared" si="331"/>
        <v>0</v>
      </c>
      <c r="G256" s="29">
        <f t="shared" si="261"/>
        <v>0</v>
      </c>
      <c r="H256" s="29">
        <f t="shared" si="331"/>
        <v>0</v>
      </c>
      <c r="I256" s="29">
        <f t="shared" si="331"/>
        <v>0</v>
      </c>
      <c r="J256" s="29">
        <f t="shared" si="262"/>
        <v>0</v>
      </c>
      <c r="K256" s="29">
        <f t="shared" si="331"/>
        <v>104500</v>
      </c>
      <c r="L256" s="29">
        <f t="shared" si="331"/>
        <v>110352</v>
      </c>
      <c r="M256" s="29">
        <f t="shared" si="263"/>
        <v>5852</v>
      </c>
      <c r="N256" s="29">
        <f t="shared" si="331"/>
        <v>0</v>
      </c>
      <c r="O256" s="29">
        <f t="shared" si="331"/>
        <v>0</v>
      </c>
      <c r="P256" s="29">
        <f t="shared" si="264"/>
        <v>0</v>
      </c>
      <c r="Q256" s="29">
        <f t="shared" si="331"/>
        <v>0</v>
      </c>
      <c r="R256" s="29">
        <f t="shared" si="331"/>
        <v>0</v>
      </c>
      <c r="S256" s="29">
        <f t="shared" si="265"/>
        <v>0</v>
      </c>
      <c r="T256" s="29">
        <f t="shared" si="331"/>
        <v>0</v>
      </c>
      <c r="U256" s="29">
        <f t="shared" si="331"/>
        <v>0</v>
      </c>
      <c r="V256" s="29">
        <f t="shared" si="266"/>
        <v>0</v>
      </c>
      <c r="W256" s="29">
        <f t="shared" si="331"/>
        <v>0</v>
      </c>
      <c r="X256" s="29">
        <f t="shared" si="331"/>
        <v>0</v>
      </c>
      <c r="Y256" s="29">
        <f t="shared" si="267"/>
        <v>0</v>
      </c>
      <c r="Z256" s="29">
        <f t="shared" si="331"/>
        <v>0</v>
      </c>
      <c r="AA256" s="29">
        <f t="shared" si="331"/>
        <v>0</v>
      </c>
      <c r="AB256" s="29">
        <f t="shared" si="268"/>
        <v>0</v>
      </c>
    </row>
    <row r="257" spans="1:188" s="30" customFormat="1" ht="31.5" x14ac:dyDescent="0.25">
      <c r="A257" s="28" t="s">
        <v>59</v>
      </c>
      <c r="B257" s="29">
        <f t="shared" si="260"/>
        <v>104500</v>
      </c>
      <c r="C257" s="29">
        <f t="shared" si="260"/>
        <v>110352</v>
      </c>
      <c r="D257" s="29">
        <f t="shared" si="260"/>
        <v>5852</v>
      </c>
      <c r="E257" s="29">
        <f t="shared" ref="E257:X257" si="332">SUM(E258:E259)</f>
        <v>0</v>
      </c>
      <c r="F257" s="29">
        <f t="shared" si="332"/>
        <v>0</v>
      </c>
      <c r="G257" s="29">
        <f t="shared" si="261"/>
        <v>0</v>
      </c>
      <c r="H257" s="29">
        <f t="shared" ref="H257" si="333">SUM(H258:H259)</f>
        <v>0</v>
      </c>
      <c r="I257" s="29">
        <f t="shared" si="332"/>
        <v>0</v>
      </c>
      <c r="J257" s="29">
        <f t="shared" si="262"/>
        <v>0</v>
      </c>
      <c r="K257" s="29">
        <f t="shared" ref="K257:L257" si="334">SUM(K258:K259)</f>
        <v>104500</v>
      </c>
      <c r="L257" s="29">
        <f t="shared" si="334"/>
        <v>110352</v>
      </c>
      <c r="M257" s="29">
        <f t="shared" si="263"/>
        <v>5852</v>
      </c>
      <c r="N257" s="29">
        <f t="shared" ref="N257:O257" si="335">SUM(N258:N259)</f>
        <v>0</v>
      </c>
      <c r="O257" s="29">
        <f t="shared" si="335"/>
        <v>0</v>
      </c>
      <c r="P257" s="29">
        <f t="shared" si="264"/>
        <v>0</v>
      </c>
      <c r="Q257" s="29">
        <f t="shared" ref="Q257:R257" si="336">SUM(Q258:Q259)</f>
        <v>0</v>
      </c>
      <c r="R257" s="29">
        <f t="shared" si="336"/>
        <v>0</v>
      </c>
      <c r="S257" s="29">
        <f t="shared" si="265"/>
        <v>0</v>
      </c>
      <c r="T257" s="29">
        <f t="shared" ref="T257:U257" si="337">SUM(T258:T259)</f>
        <v>0</v>
      </c>
      <c r="U257" s="29">
        <f t="shared" si="337"/>
        <v>0</v>
      </c>
      <c r="V257" s="29">
        <f t="shared" si="266"/>
        <v>0</v>
      </c>
      <c r="W257" s="29">
        <f t="shared" si="332"/>
        <v>0</v>
      </c>
      <c r="X257" s="29">
        <f t="shared" si="332"/>
        <v>0</v>
      </c>
      <c r="Y257" s="29">
        <f t="shared" si="267"/>
        <v>0</v>
      </c>
      <c r="Z257" s="29">
        <f t="shared" ref="Z257:AA257" si="338">SUM(Z258:Z259)</f>
        <v>0</v>
      </c>
      <c r="AA257" s="29">
        <f t="shared" si="338"/>
        <v>0</v>
      </c>
      <c r="AB257" s="29">
        <f t="shared" si="268"/>
        <v>0</v>
      </c>
    </row>
    <row r="258" spans="1:188" s="30" customFormat="1" ht="47.25" x14ac:dyDescent="0.25">
      <c r="A258" s="37" t="s">
        <v>222</v>
      </c>
      <c r="B258" s="36">
        <f t="shared" si="260"/>
        <v>100000</v>
      </c>
      <c r="C258" s="36">
        <f t="shared" si="260"/>
        <v>100000</v>
      </c>
      <c r="D258" s="36">
        <f t="shared" si="260"/>
        <v>0</v>
      </c>
      <c r="E258" s="36"/>
      <c r="F258" s="36"/>
      <c r="G258" s="36">
        <f t="shared" si="261"/>
        <v>0</v>
      </c>
      <c r="H258" s="36"/>
      <c r="I258" s="36"/>
      <c r="J258" s="36">
        <f t="shared" si="262"/>
        <v>0</v>
      </c>
      <c r="K258" s="36">
        <v>100000</v>
      </c>
      <c r="L258" s="36">
        <v>100000</v>
      </c>
      <c r="M258" s="36">
        <f t="shared" si="263"/>
        <v>0</v>
      </c>
      <c r="N258" s="36"/>
      <c r="O258" s="36"/>
      <c r="P258" s="36">
        <f t="shared" si="264"/>
        <v>0</v>
      </c>
      <c r="Q258" s="36"/>
      <c r="R258" s="36"/>
      <c r="S258" s="36">
        <f t="shared" si="265"/>
        <v>0</v>
      </c>
      <c r="T258" s="36"/>
      <c r="U258" s="36"/>
      <c r="V258" s="36">
        <f t="shared" si="266"/>
        <v>0</v>
      </c>
      <c r="W258" s="36"/>
      <c r="X258" s="36"/>
      <c r="Y258" s="36">
        <f t="shared" si="267"/>
        <v>0</v>
      </c>
      <c r="Z258" s="43"/>
      <c r="AA258" s="43"/>
      <c r="AB258" s="36">
        <f t="shared" si="268"/>
        <v>0</v>
      </c>
      <c r="FL258" s="27"/>
      <c r="FM258" s="27"/>
      <c r="FN258" s="27"/>
      <c r="FO258" s="27"/>
      <c r="FP258" s="27"/>
      <c r="FQ258" s="27"/>
      <c r="FR258" s="27"/>
      <c r="FS258" s="27"/>
      <c r="FT258" s="27"/>
      <c r="FU258" s="27"/>
      <c r="FV258" s="27"/>
      <c r="FW258" s="27"/>
      <c r="FX258" s="27"/>
      <c r="FY258" s="27"/>
      <c r="FZ258" s="27"/>
      <c r="GA258" s="27"/>
      <c r="GB258" s="27"/>
      <c r="GC258" s="27"/>
      <c r="GD258" s="27"/>
      <c r="GE258" s="27"/>
    </row>
    <row r="259" spans="1:188" s="30" customFormat="1" ht="31.5" x14ac:dyDescent="0.25">
      <c r="A259" s="37" t="s">
        <v>223</v>
      </c>
      <c r="B259" s="36">
        <f t="shared" si="260"/>
        <v>4500</v>
      </c>
      <c r="C259" s="36">
        <f t="shared" si="260"/>
        <v>10352</v>
      </c>
      <c r="D259" s="36">
        <f t="shared" si="260"/>
        <v>5852</v>
      </c>
      <c r="E259" s="36"/>
      <c r="F259" s="36"/>
      <c r="G259" s="36">
        <f t="shared" si="261"/>
        <v>0</v>
      </c>
      <c r="H259" s="36"/>
      <c r="I259" s="36"/>
      <c r="J259" s="36">
        <f t="shared" si="262"/>
        <v>0</v>
      </c>
      <c r="K259" s="36">
        <v>4500</v>
      </c>
      <c r="L259" s="36">
        <f>4500+5852</f>
        <v>10352</v>
      </c>
      <c r="M259" s="36">
        <f t="shared" si="263"/>
        <v>5852</v>
      </c>
      <c r="N259" s="36"/>
      <c r="O259" s="36"/>
      <c r="P259" s="36">
        <f t="shared" si="264"/>
        <v>0</v>
      </c>
      <c r="Q259" s="36"/>
      <c r="R259" s="36"/>
      <c r="S259" s="36">
        <f t="shared" si="265"/>
        <v>0</v>
      </c>
      <c r="T259" s="36"/>
      <c r="U259" s="36"/>
      <c r="V259" s="36">
        <f t="shared" si="266"/>
        <v>0</v>
      </c>
      <c r="W259" s="36"/>
      <c r="X259" s="36"/>
      <c r="Y259" s="36">
        <f t="shared" si="267"/>
        <v>0</v>
      </c>
      <c r="Z259" s="43"/>
      <c r="AA259" s="43"/>
      <c r="AB259" s="36">
        <f t="shared" si="268"/>
        <v>0</v>
      </c>
      <c r="FL259" s="27"/>
      <c r="FM259" s="27"/>
      <c r="FN259" s="27"/>
      <c r="FO259" s="27"/>
      <c r="FP259" s="27"/>
      <c r="FQ259" s="27"/>
      <c r="FR259" s="27"/>
      <c r="FS259" s="27"/>
      <c r="FT259" s="27"/>
      <c r="FU259" s="27"/>
      <c r="FV259" s="27"/>
      <c r="FW259" s="27"/>
      <c r="FX259" s="27"/>
      <c r="FY259" s="27"/>
      <c r="FZ259" s="27"/>
      <c r="GA259" s="27"/>
      <c r="GB259" s="27"/>
      <c r="GC259" s="27"/>
      <c r="GD259" s="27"/>
      <c r="GE259" s="27"/>
    </row>
    <row r="260" spans="1:188" s="30" customFormat="1" ht="31.5" x14ac:dyDescent="0.25">
      <c r="A260" s="44" t="s">
        <v>224</v>
      </c>
      <c r="B260" s="29">
        <f t="shared" si="260"/>
        <v>639749</v>
      </c>
      <c r="C260" s="29">
        <f t="shared" si="260"/>
        <v>639749</v>
      </c>
      <c r="D260" s="29">
        <f t="shared" si="260"/>
        <v>0</v>
      </c>
      <c r="E260" s="29">
        <f t="shared" ref="E260:AA261" si="339">SUM(E261)</f>
        <v>639749</v>
      </c>
      <c r="F260" s="29">
        <f t="shared" si="339"/>
        <v>639749</v>
      </c>
      <c r="G260" s="29">
        <f t="shared" si="261"/>
        <v>0</v>
      </c>
      <c r="H260" s="29">
        <f t="shared" si="339"/>
        <v>0</v>
      </c>
      <c r="I260" s="29">
        <f t="shared" si="339"/>
        <v>0</v>
      </c>
      <c r="J260" s="29">
        <f t="shared" si="262"/>
        <v>0</v>
      </c>
      <c r="K260" s="29">
        <f t="shared" si="339"/>
        <v>0</v>
      </c>
      <c r="L260" s="29">
        <f t="shared" si="339"/>
        <v>0</v>
      </c>
      <c r="M260" s="29">
        <f t="shared" si="263"/>
        <v>0</v>
      </c>
      <c r="N260" s="29">
        <f t="shared" si="339"/>
        <v>0</v>
      </c>
      <c r="O260" s="29">
        <f t="shared" si="339"/>
        <v>0</v>
      </c>
      <c r="P260" s="29">
        <f t="shared" si="264"/>
        <v>0</v>
      </c>
      <c r="Q260" s="29">
        <f t="shared" si="339"/>
        <v>0</v>
      </c>
      <c r="R260" s="29">
        <f t="shared" si="339"/>
        <v>0</v>
      </c>
      <c r="S260" s="29">
        <f t="shared" si="265"/>
        <v>0</v>
      </c>
      <c r="T260" s="29">
        <f t="shared" si="339"/>
        <v>0</v>
      </c>
      <c r="U260" s="29">
        <f t="shared" si="339"/>
        <v>0</v>
      </c>
      <c r="V260" s="29">
        <f t="shared" si="266"/>
        <v>0</v>
      </c>
      <c r="W260" s="29">
        <f t="shared" si="339"/>
        <v>0</v>
      </c>
      <c r="X260" s="29">
        <f t="shared" si="339"/>
        <v>0</v>
      </c>
      <c r="Y260" s="29">
        <f t="shared" si="267"/>
        <v>0</v>
      </c>
      <c r="Z260" s="29">
        <f t="shared" si="339"/>
        <v>0</v>
      </c>
      <c r="AA260" s="29">
        <f t="shared" si="339"/>
        <v>0</v>
      </c>
      <c r="AB260" s="29">
        <f t="shared" si="268"/>
        <v>0</v>
      </c>
    </row>
    <row r="261" spans="1:188" s="30" customFormat="1" ht="31.5" x14ac:dyDescent="0.25">
      <c r="A261" s="28" t="s">
        <v>59</v>
      </c>
      <c r="B261" s="29">
        <f t="shared" si="260"/>
        <v>639749</v>
      </c>
      <c r="C261" s="29">
        <f t="shared" si="260"/>
        <v>639749</v>
      </c>
      <c r="D261" s="29">
        <f t="shared" si="260"/>
        <v>0</v>
      </c>
      <c r="E261" s="29">
        <f t="shared" si="339"/>
        <v>639749</v>
      </c>
      <c r="F261" s="29">
        <f t="shared" si="339"/>
        <v>639749</v>
      </c>
      <c r="G261" s="29">
        <f t="shared" si="261"/>
        <v>0</v>
      </c>
      <c r="H261" s="29">
        <f t="shared" si="339"/>
        <v>0</v>
      </c>
      <c r="I261" s="29">
        <f t="shared" si="339"/>
        <v>0</v>
      </c>
      <c r="J261" s="29">
        <f t="shared" si="262"/>
        <v>0</v>
      </c>
      <c r="K261" s="29">
        <f t="shared" si="339"/>
        <v>0</v>
      </c>
      <c r="L261" s="29">
        <f t="shared" si="339"/>
        <v>0</v>
      </c>
      <c r="M261" s="29">
        <f t="shared" si="263"/>
        <v>0</v>
      </c>
      <c r="N261" s="29">
        <f t="shared" si="339"/>
        <v>0</v>
      </c>
      <c r="O261" s="29">
        <f t="shared" si="339"/>
        <v>0</v>
      </c>
      <c r="P261" s="29">
        <f t="shared" si="264"/>
        <v>0</v>
      </c>
      <c r="Q261" s="29">
        <f t="shared" si="339"/>
        <v>0</v>
      </c>
      <c r="R261" s="29">
        <f t="shared" si="339"/>
        <v>0</v>
      </c>
      <c r="S261" s="29">
        <f t="shared" si="265"/>
        <v>0</v>
      </c>
      <c r="T261" s="29">
        <f t="shared" si="339"/>
        <v>0</v>
      </c>
      <c r="U261" s="29">
        <f t="shared" si="339"/>
        <v>0</v>
      </c>
      <c r="V261" s="29">
        <f t="shared" si="266"/>
        <v>0</v>
      </c>
      <c r="W261" s="29">
        <f t="shared" si="339"/>
        <v>0</v>
      </c>
      <c r="X261" s="29">
        <f t="shared" si="339"/>
        <v>0</v>
      </c>
      <c r="Y261" s="29">
        <f t="shared" si="267"/>
        <v>0</v>
      </c>
      <c r="Z261" s="29">
        <f t="shared" si="339"/>
        <v>0</v>
      </c>
      <c r="AA261" s="29">
        <f t="shared" si="339"/>
        <v>0</v>
      </c>
      <c r="AB261" s="29">
        <f t="shared" si="268"/>
        <v>0</v>
      </c>
    </row>
    <row r="262" spans="1:188" s="30" customFormat="1" ht="31.5" x14ac:dyDescent="0.25">
      <c r="A262" s="37" t="s">
        <v>225</v>
      </c>
      <c r="B262" s="36">
        <f t="shared" si="260"/>
        <v>639749</v>
      </c>
      <c r="C262" s="36">
        <f t="shared" si="260"/>
        <v>639749</v>
      </c>
      <c r="D262" s="36">
        <f t="shared" si="260"/>
        <v>0</v>
      </c>
      <c r="E262" s="36">
        <v>639749</v>
      </c>
      <c r="F262" s="36">
        <v>639749</v>
      </c>
      <c r="G262" s="36">
        <f t="shared" si="261"/>
        <v>0</v>
      </c>
      <c r="H262" s="36"/>
      <c r="I262" s="36"/>
      <c r="J262" s="36">
        <f t="shared" si="262"/>
        <v>0</v>
      </c>
      <c r="K262" s="36"/>
      <c r="L262" s="36"/>
      <c r="M262" s="36">
        <f t="shared" si="263"/>
        <v>0</v>
      </c>
      <c r="N262" s="36"/>
      <c r="O262" s="36"/>
      <c r="P262" s="36">
        <f t="shared" si="264"/>
        <v>0</v>
      </c>
      <c r="Q262" s="36"/>
      <c r="R262" s="36"/>
      <c r="S262" s="36">
        <f t="shared" si="265"/>
        <v>0</v>
      </c>
      <c r="T262" s="36"/>
      <c r="U262" s="36"/>
      <c r="V262" s="36">
        <f t="shared" si="266"/>
        <v>0</v>
      </c>
      <c r="W262" s="43">
        <v>0</v>
      </c>
      <c r="X262" s="43">
        <v>0</v>
      </c>
      <c r="Y262" s="36">
        <f t="shared" si="267"/>
        <v>0</v>
      </c>
      <c r="Z262" s="43">
        <v>0</v>
      </c>
      <c r="AA262" s="43">
        <v>0</v>
      </c>
      <c r="AB262" s="36">
        <f t="shared" si="268"/>
        <v>0</v>
      </c>
      <c r="FM262" s="27"/>
      <c r="FN262" s="27"/>
      <c r="FO262" s="27"/>
      <c r="FP262" s="27"/>
      <c r="FQ262" s="27"/>
      <c r="FR262" s="27"/>
      <c r="FS262" s="27"/>
      <c r="FT262" s="27"/>
      <c r="FU262" s="27"/>
      <c r="FV262" s="27"/>
      <c r="FW262" s="27"/>
      <c r="FX262" s="27"/>
      <c r="FY262" s="27"/>
      <c r="FZ262" s="27"/>
      <c r="GA262" s="27"/>
      <c r="GB262" s="27"/>
      <c r="GC262" s="27"/>
      <c r="GD262" s="27"/>
      <c r="GE262" s="27"/>
      <c r="GF262" s="27"/>
    </row>
    <row r="264" spans="1:188" x14ac:dyDescent="0.25">
      <c r="E264" s="45"/>
    </row>
    <row r="265" spans="1:188" s="1" customFormat="1" x14ac:dyDescent="0.25">
      <c r="F265" s="3"/>
    </row>
    <row r="266" spans="1:188" s="4" customFormat="1" x14ac:dyDescent="0.25">
      <c r="F266" s="5"/>
    </row>
    <row r="267" spans="1:188" s="47" customFormat="1" x14ac:dyDescent="0.25">
      <c r="A267" s="46"/>
      <c r="B267" s="9"/>
      <c r="C267" s="9"/>
      <c r="D267" s="9"/>
      <c r="E267" s="9"/>
      <c r="F267" s="9"/>
      <c r="G267" s="9"/>
      <c r="H267" s="9"/>
      <c r="I267" s="9"/>
      <c r="J267" s="9"/>
      <c r="K267" s="9"/>
      <c r="L267" s="9"/>
      <c r="M267" s="9"/>
      <c r="N267" s="9"/>
      <c r="O267" s="9"/>
      <c r="P267" s="9"/>
      <c r="Q267" s="9"/>
      <c r="R267" s="9"/>
      <c r="S267" s="9"/>
      <c r="T267" s="9"/>
      <c r="U267" s="9"/>
      <c r="V267" s="9"/>
      <c r="W267" s="9"/>
      <c r="X267" s="9"/>
      <c r="Y267" s="9"/>
      <c r="Z267" s="9"/>
      <c r="AA267" s="9"/>
      <c r="AB267" s="9"/>
      <c r="AC267" s="9"/>
      <c r="AD267" s="9"/>
      <c r="AE267" s="9"/>
      <c r="AF267" s="9"/>
      <c r="AG267" s="9"/>
      <c r="AH267" s="9"/>
      <c r="AI267" s="9"/>
      <c r="AJ267" s="9"/>
      <c r="AK267" s="9"/>
      <c r="AL267" s="9"/>
      <c r="AM267" s="9"/>
      <c r="AN267" s="9"/>
      <c r="AO267" s="9"/>
      <c r="AP267" s="9"/>
      <c r="AQ267" s="9"/>
      <c r="AR267" s="9"/>
      <c r="AS267" s="9"/>
      <c r="AT267" s="9"/>
      <c r="AU267" s="9"/>
      <c r="AV267" s="9"/>
      <c r="AW267" s="9"/>
      <c r="AX267" s="9"/>
      <c r="AY267" s="9"/>
      <c r="AZ267" s="9"/>
      <c r="BA267" s="9"/>
      <c r="BB267" s="9"/>
      <c r="BC267" s="9"/>
      <c r="BD267" s="9"/>
      <c r="BE267" s="9"/>
      <c r="BF267" s="9"/>
      <c r="BG267" s="9"/>
      <c r="BH267" s="9"/>
      <c r="BI267" s="9"/>
      <c r="BJ267" s="9"/>
      <c r="BK267" s="9"/>
      <c r="BL267" s="9"/>
      <c r="BM267" s="9"/>
      <c r="BN267" s="9"/>
      <c r="BO267" s="9"/>
      <c r="BP267" s="9"/>
      <c r="BQ267" s="9"/>
      <c r="BR267" s="9"/>
      <c r="BS267" s="9"/>
      <c r="BT267" s="9"/>
      <c r="BU267" s="9"/>
      <c r="BV267" s="9"/>
      <c r="BW267" s="9"/>
      <c r="BX267" s="9"/>
      <c r="BY267" s="9"/>
      <c r="BZ267" s="9"/>
      <c r="CA267" s="9"/>
      <c r="CB267" s="9"/>
      <c r="CC267" s="9"/>
      <c r="CD267" s="9"/>
      <c r="CE267" s="9"/>
      <c r="CF267" s="9"/>
      <c r="CG267" s="9"/>
      <c r="CH267" s="9"/>
      <c r="CI267" s="9"/>
      <c r="CJ267" s="9"/>
      <c r="CK267" s="9"/>
      <c r="CL267" s="9"/>
      <c r="CM267" s="9"/>
      <c r="CN267" s="9"/>
      <c r="CO267" s="9"/>
      <c r="CP267" s="9"/>
      <c r="CQ267" s="9"/>
      <c r="CR267" s="9"/>
      <c r="CS267" s="9"/>
      <c r="CT267" s="9"/>
      <c r="CU267" s="9"/>
      <c r="CV267" s="9"/>
      <c r="CW267" s="9"/>
      <c r="CX267" s="9"/>
      <c r="CY267" s="9"/>
      <c r="CZ267" s="9"/>
      <c r="DA267" s="9"/>
      <c r="DB267" s="9"/>
      <c r="DC267" s="9"/>
      <c r="DD267" s="9"/>
      <c r="DE267" s="9"/>
      <c r="DF267" s="9"/>
      <c r="DG267" s="9"/>
      <c r="DH267" s="9"/>
      <c r="DI267" s="9"/>
      <c r="DJ267" s="9"/>
      <c r="DK267" s="9"/>
      <c r="DL267" s="9"/>
      <c r="DM267" s="9"/>
      <c r="DN267" s="9"/>
      <c r="DO267" s="9"/>
      <c r="DP267" s="9"/>
      <c r="DQ267" s="9"/>
      <c r="DR267" s="9"/>
      <c r="DS267" s="9"/>
      <c r="DT267" s="9"/>
      <c r="DU267" s="9"/>
      <c r="DV267" s="9"/>
      <c r="DW267" s="9"/>
      <c r="DX267" s="9"/>
      <c r="DY267" s="9"/>
      <c r="DZ267" s="9"/>
      <c r="EA267" s="9"/>
      <c r="EB267" s="9"/>
      <c r="EC267" s="9"/>
      <c r="ED267" s="9"/>
      <c r="EE267" s="9"/>
      <c r="EF267" s="9"/>
      <c r="EG267" s="9"/>
      <c r="EH267" s="9"/>
      <c r="EI267" s="9"/>
      <c r="EJ267" s="9"/>
      <c r="EK267" s="9"/>
      <c r="EL267" s="9"/>
      <c r="EM267" s="9"/>
      <c r="EN267" s="9"/>
      <c r="EO267" s="9"/>
      <c r="EP267" s="9"/>
      <c r="EQ267" s="9"/>
      <c r="ER267" s="9"/>
      <c r="ES267" s="9"/>
      <c r="ET267" s="9"/>
      <c r="EU267" s="9"/>
      <c r="EV267" s="9"/>
      <c r="EW267" s="9"/>
      <c r="EX267" s="9"/>
      <c r="EY267" s="9"/>
      <c r="EZ267" s="9"/>
      <c r="FA267" s="9"/>
      <c r="FB267" s="9"/>
      <c r="FC267" s="9"/>
      <c r="FD267" s="9"/>
      <c r="FE267" s="9"/>
      <c r="FF267" s="9"/>
      <c r="FG267" s="9"/>
      <c r="FH267" s="9"/>
      <c r="FI267" s="9"/>
      <c r="FJ267" s="9"/>
      <c r="FK267" s="9"/>
      <c r="FL267" s="9"/>
      <c r="FM267" s="9"/>
      <c r="FN267" s="9"/>
      <c r="FO267" s="9"/>
      <c r="FP267" s="9"/>
      <c r="FQ267" s="9"/>
      <c r="FR267" s="9"/>
      <c r="FS267" s="9"/>
      <c r="FT267" s="9"/>
      <c r="FU267" s="9"/>
      <c r="FV267" s="9"/>
      <c r="FW267" s="9"/>
      <c r="FX267" s="9"/>
      <c r="FY267" s="9"/>
      <c r="FZ267" s="9"/>
      <c r="GA267" s="9"/>
      <c r="GB267" s="9"/>
      <c r="GC267" s="9"/>
      <c r="GD267" s="9"/>
      <c r="GE267" s="9"/>
    </row>
    <row r="268" spans="1:188" x14ac:dyDescent="0.25">
      <c r="A268" s="47"/>
    </row>
    <row r="269" spans="1:188" s="8" customFormat="1" x14ac:dyDescent="0.25">
      <c r="A269" s="48"/>
      <c r="B269" s="9"/>
      <c r="C269" s="9"/>
      <c r="D269" s="9"/>
      <c r="E269" s="9"/>
      <c r="F269" s="9"/>
      <c r="G269" s="9"/>
      <c r="H269" s="9"/>
      <c r="I269" s="9"/>
      <c r="J269" s="9"/>
      <c r="K269" s="9"/>
      <c r="L269" s="9"/>
      <c r="M269" s="9"/>
      <c r="N269" s="9"/>
      <c r="O269" s="9"/>
      <c r="P269" s="9"/>
      <c r="Q269" s="9"/>
      <c r="R269" s="9"/>
      <c r="S269" s="9"/>
      <c r="T269" s="9"/>
      <c r="U269" s="9"/>
      <c r="V269" s="9"/>
      <c r="W269" s="9"/>
      <c r="X269" s="9"/>
      <c r="Y269" s="9"/>
      <c r="Z269" s="9"/>
      <c r="AA269" s="9"/>
      <c r="AB269" s="9"/>
      <c r="AC269" s="9"/>
      <c r="AD269" s="9"/>
      <c r="AE269" s="9"/>
      <c r="AF269" s="9"/>
      <c r="AG269" s="9"/>
      <c r="AH269" s="9"/>
      <c r="AI269" s="9"/>
      <c r="AJ269" s="9"/>
      <c r="AK269" s="9"/>
      <c r="AL269" s="9"/>
      <c r="AM269" s="9"/>
      <c r="AN269" s="9"/>
      <c r="AO269" s="9"/>
      <c r="AP269" s="9"/>
      <c r="AQ269" s="9"/>
      <c r="AR269" s="9"/>
      <c r="AS269" s="9"/>
      <c r="AT269" s="9"/>
      <c r="AU269" s="9"/>
      <c r="AV269" s="9"/>
      <c r="AW269" s="9"/>
      <c r="AX269" s="9"/>
      <c r="AY269" s="9"/>
      <c r="AZ269" s="9"/>
      <c r="BA269" s="9"/>
      <c r="BB269" s="9"/>
      <c r="BC269" s="9"/>
      <c r="BD269" s="9"/>
      <c r="BE269" s="9"/>
      <c r="BF269" s="9"/>
      <c r="BG269" s="9"/>
      <c r="BH269" s="9"/>
      <c r="BI269" s="9"/>
      <c r="BJ269" s="9"/>
      <c r="BK269" s="9"/>
      <c r="BL269" s="9"/>
      <c r="BM269" s="9"/>
      <c r="BN269" s="9"/>
      <c r="BO269" s="9"/>
      <c r="BP269" s="9"/>
      <c r="BQ269" s="9"/>
      <c r="BR269" s="9"/>
      <c r="BS269" s="9"/>
      <c r="BT269" s="9"/>
      <c r="BU269" s="9"/>
      <c r="BV269" s="9"/>
      <c r="BW269" s="9"/>
      <c r="BX269" s="9"/>
      <c r="BY269" s="9"/>
      <c r="BZ269" s="9"/>
      <c r="CA269" s="9"/>
      <c r="CB269" s="9"/>
      <c r="CC269" s="9"/>
      <c r="CD269" s="9"/>
      <c r="CE269" s="9"/>
      <c r="CF269" s="9"/>
      <c r="CG269" s="9"/>
      <c r="CH269" s="9"/>
      <c r="CI269" s="9"/>
      <c r="CJ269" s="9"/>
      <c r="CK269" s="9"/>
      <c r="CL269" s="9"/>
      <c r="CM269" s="9"/>
      <c r="CN269" s="9"/>
      <c r="CO269" s="9"/>
      <c r="CP269" s="9"/>
      <c r="CQ269" s="9"/>
      <c r="CR269" s="9"/>
      <c r="CS269" s="9"/>
      <c r="CT269" s="9"/>
      <c r="CU269" s="9"/>
      <c r="CV269" s="9"/>
      <c r="CW269" s="9"/>
      <c r="CX269" s="9"/>
      <c r="CY269" s="9"/>
      <c r="CZ269" s="9"/>
      <c r="DA269" s="9"/>
      <c r="DB269" s="9"/>
      <c r="DC269" s="9"/>
      <c r="DD269" s="9"/>
      <c r="DE269" s="9"/>
      <c r="DF269" s="9"/>
      <c r="DG269" s="9"/>
      <c r="DH269" s="9"/>
      <c r="DI269" s="9"/>
      <c r="DJ269" s="9"/>
      <c r="DK269" s="9"/>
      <c r="DL269" s="9"/>
      <c r="DM269" s="9"/>
      <c r="DN269" s="9"/>
      <c r="DO269" s="9"/>
      <c r="DP269" s="9"/>
      <c r="DQ269" s="9"/>
      <c r="DR269" s="9"/>
      <c r="DS269" s="9"/>
      <c r="DT269" s="9"/>
      <c r="DU269" s="9"/>
      <c r="DV269" s="9"/>
      <c r="DW269" s="9"/>
      <c r="DX269" s="9"/>
      <c r="DY269" s="9"/>
      <c r="DZ269" s="9"/>
      <c r="EA269" s="9"/>
      <c r="EB269" s="9"/>
      <c r="EC269" s="9"/>
      <c r="ED269" s="9"/>
      <c r="EE269" s="9"/>
      <c r="EF269" s="9"/>
      <c r="EG269" s="9"/>
      <c r="EH269" s="9"/>
      <c r="EI269" s="9"/>
      <c r="EJ269" s="9"/>
      <c r="EK269" s="9"/>
      <c r="EL269" s="9"/>
      <c r="EM269" s="9"/>
      <c r="EN269" s="9"/>
      <c r="EO269" s="9"/>
      <c r="EP269" s="9"/>
      <c r="EQ269" s="9"/>
      <c r="ER269" s="9"/>
      <c r="ES269" s="9"/>
      <c r="ET269" s="9"/>
      <c r="EU269" s="9"/>
      <c r="EV269" s="9"/>
      <c r="EW269" s="9"/>
      <c r="EX269" s="9"/>
      <c r="EY269" s="9"/>
      <c r="EZ269" s="9"/>
      <c r="FA269" s="9"/>
      <c r="FB269" s="9"/>
      <c r="FC269" s="9"/>
      <c r="FD269" s="9"/>
      <c r="FE269" s="9"/>
      <c r="FF269" s="9"/>
      <c r="FG269" s="9"/>
      <c r="FH269" s="9"/>
      <c r="FI269" s="9"/>
      <c r="FJ269" s="9"/>
      <c r="FK269" s="9"/>
      <c r="FL269" s="9"/>
      <c r="FM269" s="9"/>
      <c r="FN269" s="9"/>
      <c r="FO269" s="9"/>
      <c r="FP269" s="9"/>
      <c r="FQ269" s="9"/>
      <c r="FR269" s="9"/>
      <c r="FS269" s="9"/>
      <c r="FT269" s="9"/>
      <c r="FU269" s="9"/>
      <c r="FV269" s="9"/>
      <c r="FW269" s="9"/>
      <c r="FX269" s="9"/>
      <c r="FY269" s="9"/>
      <c r="FZ269" s="9"/>
      <c r="GA269" s="9"/>
      <c r="GB269" s="9"/>
      <c r="GC269" s="9"/>
      <c r="GD269" s="9"/>
      <c r="GE269" s="9"/>
    </row>
    <row r="270" spans="1:188" s="8" customFormat="1" x14ac:dyDescent="0.25">
      <c r="A270" s="7" t="s">
        <v>292</v>
      </c>
      <c r="B270" s="9"/>
      <c r="C270" s="9"/>
      <c r="D270" s="9"/>
      <c r="E270" s="9"/>
      <c r="F270" s="9"/>
      <c r="G270" s="9"/>
      <c r="H270" s="9"/>
      <c r="I270" s="9"/>
      <c r="J270" s="9"/>
      <c r="K270" s="9"/>
      <c r="L270" s="9"/>
      <c r="M270" s="9"/>
      <c r="N270" s="9"/>
      <c r="O270" s="9"/>
      <c r="P270" s="9"/>
      <c r="Q270" s="9"/>
      <c r="R270" s="9"/>
      <c r="S270" s="9"/>
      <c r="T270" s="9"/>
      <c r="U270" s="9"/>
      <c r="V270" s="9"/>
      <c r="W270" s="9"/>
      <c r="X270" s="9"/>
      <c r="Y270" s="9"/>
      <c r="Z270" s="9"/>
      <c r="AA270" s="9"/>
      <c r="AB270" s="9"/>
      <c r="AC270" s="9"/>
      <c r="AD270" s="9"/>
      <c r="AE270" s="9"/>
      <c r="AF270" s="9"/>
      <c r="AG270" s="9"/>
      <c r="AH270" s="9"/>
      <c r="AI270" s="9"/>
      <c r="AJ270" s="9"/>
      <c r="AK270" s="9"/>
      <c r="AL270" s="9"/>
      <c r="AM270" s="9"/>
      <c r="AN270" s="9"/>
      <c r="AO270" s="9"/>
      <c r="AP270" s="9"/>
      <c r="AQ270" s="9"/>
      <c r="AR270" s="9"/>
      <c r="AS270" s="9"/>
      <c r="AT270" s="9"/>
      <c r="AU270" s="9"/>
      <c r="AV270" s="9"/>
      <c r="AW270" s="9"/>
      <c r="AX270" s="9"/>
      <c r="AY270" s="9"/>
      <c r="AZ270" s="9"/>
      <c r="BA270" s="9"/>
      <c r="BB270" s="9"/>
      <c r="BC270" s="9"/>
      <c r="BD270" s="9"/>
      <c r="BE270" s="9"/>
      <c r="BF270" s="9"/>
      <c r="BG270" s="9"/>
      <c r="BH270" s="9"/>
      <c r="BI270" s="9"/>
      <c r="BJ270" s="9"/>
      <c r="BK270" s="9"/>
      <c r="BL270" s="9"/>
      <c r="BM270" s="9"/>
      <c r="BN270" s="9"/>
      <c r="BO270" s="9"/>
      <c r="BP270" s="9"/>
      <c r="BQ270" s="9"/>
      <c r="BR270" s="9"/>
      <c r="BS270" s="9"/>
      <c r="BT270" s="9"/>
      <c r="BU270" s="9"/>
      <c r="BV270" s="9"/>
      <c r="BW270" s="9"/>
      <c r="BX270" s="9"/>
      <c r="BY270" s="9"/>
      <c r="BZ270" s="9"/>
      <c r="CA270" s="9"/>
      <c r="CB270" s="9"/>
      <c r="CC270" s="9"/>
      <c r="CD270" s="9"/>
      <c r="CE270" s="9"/>
      <c r="CF270" s="9"/>
      <c r="CG270" s="9"/>
      <c r="CH270" s="9"/>
      <c r="CI270" s="9"/>
      <c r="CJ270" s="9"/>
      <c r="CK270" s="9"/>
      <c r="CL270" s="9"/>
      <c r="CM270" s="9"/>
      <c r="CN270" s="9"/>
      <c r="CO270" s="9"/>
      <c r="CP270" s="9"/>
      <c r="CQ270" s="9"/>
      <c r="CR270" s="9"/>
      <c r="CS270" s="9"/>
      <c r="CT270" s="9"/>
      <c r="CU270" s="9"/>
      <c r="CV270" s="9"/>
      <c r="CW270" s="9"/>
      <c r="CX270" s="9"/>
      <c r="CY270" s="9"/>
      <c r="CZ270" s="9"/>
      <c r="DA270" s="9"/>
      <c r="DB270" s="9"/>
      <c r="DC270" s="9"/>
      <c r="DD270" s="9"/>
      <c r="DE270" s="9"/>
      <c r="DF270" s="9"/>
      <c r="DG270" s="9"/>
      <c r="DH270" s="9"/>
      <c r="DI270" s="9"/>
      <c r="DJ270" s="9"/>
      <c r="DK270" s="9"/>
      <c r="DL270" s="9"/>
      <c r="DM270" s="9"/>
      <c r="DN270" s="9"/>
      <c r="DO270" s="9"/>
      <c r="DP270" s="9"/>
      <c r="DQ270" s="9"/>
      <c r="DR270" s="9"/>
      <c r="DS270" s="9"/>
      <c r="DT270" s="9"/>
      <c r="DU270" s="9"/>
      <c r="DV270" s="9"/>
      <c r="DW270" s="9"/>
      <c r="DX270" s="9"/>
      <c r="DY270" s="9"/>
      <c r="DZ270" s="9"/>
      <c r="EA270" s="9"/>
      <c r="EB270" s="9"/>
      <c r="EC270" s="9"/>
      <c r="ED270" s="9"/>
      <c r="EE270" s="9"/>
      <c r="EF270" s="9"/>
      <c r="EG270" s="9"/>
      <c r="EH270" s="9"/>
      <c r="EI270" s="9"/>
      <c r="EJ270" s="9"/>
      <c r="EK270" s="9"/>
      <c r="EL270" s="9"/>
      <c r="EM270" s="9"/>
      <c r="EN270" s="9"/>
      <c r="EO270" s="9"/>
      <c r="EP270" s="9"/>
      <c r="EQ270" s="9"/>
      <c r="ER270" s="9"/>
      <c r="ES270" s="9"/>
      <c r="ET270" s="9"/>
      <c r="EU270" s="9"/>
      <c r="EV270" s="9"/>
      <c r="EW270" s="9"/>
      <c r="EX270" s="9"/>
      <c r="EY270" s="9"/>
      <c r="EZ270" s="9"/>
      <c r="FA270" s="9"/>
      <c r="FB270" s="9"/>
      <c r="FC270" s="9"/>
      <c r="FD270" s="9"/>
      <c r="FE270" s="9"/>
      <c r="FF270" s="9"/>
      <c r="FG270" s="9"/>
      <c r="FH270" s="9"/>
      <c r="FI270" s="9"/>
      <c r="FJ270" s="9"/>
      <c r="FK270" s="9"/>
      <c r="FL270" s="9"/>
      <c r="FM270" s="9"/>
      <c r="FN270" s="9"/>
      <c r="FO270" s="9"/>
      <c r="FP270" s="9"/>
      <c r="FQ270" s="9"/>
      <c r="FR270" s="9"/>
      <c r="FS270" s="9"/>
      <c r="FT270" s="9"/>
      <c r="FU270" s="9"/>
      <c r="FV270" s="9"/>
      <c r="FW270" s="9"/>
      <c r="FX270" s="9"/>
      <c r="FY270" s="9"/>
      <c r="FZ270" s="9"/>
      <c r="GA270" s="9"/>
      <c r="GB270" s="9"/>
      <c r="GC270" s="9"/>
      <c r="GD270" s="9"/>
      <c r="GE270" s="9"/>
    </row>
    <row r="271" spans="1:188" s="8" customFormat="1" x14ac:dyDescent="0.25">
      <c r="A271" s="7" t="s">
        <v>293</v>
      </c>
      <c r="B271" s="9"/>
      <c r="C271" s="9"/>
      <c r="D271" s="9"/>
      <c r="E271" s="9"/>
      <c r="F271" s="9"/>
      <c r="G271" s="9"/>
      <c r="H271" s="9"/>
      <c r="I271" s="9"/>
      <c r="J271" s="9"/>
      <c r="K271" s="9"/>
      <c r="L271" s="9"/>
      <c r="M271" s="9"/>
      <c r="N271" s="9"/>
      <c r="O271" s="9"/>
      <c r="P271" s="9"/>
      <c r="Q271" s="9"/>
      <c r="R271" s="9"/>
      <c r="S271" s="9"/>
      <c r="T271" s="9"/>
      <c r="U271" s="9"/>
      <c r="V271" s="9"/>
      <c r="W271" s="9"/>
      <c r="X271" s="9"/>
      <c r="Y271" s="9"/>
      <c r="Z271" s="9"/>
      <c r="AA271" s="9"/>
      <c r="AB271" s="9"/>
      <c r="AC271" s="9"/>
      <c r="AD271" s="9"/>
      <c r="AE271" s="9"/>
      <c r="AF271" s="9"/>
      <c r="AG271" s="9"/>
      <c r="AH271" s="9"/>
      <c r="AI271" s="9"/>
      <c r="AJ271" s="9"/>
      <c r="AK271" s="9"/>
      <c r="AL271" s="9"/>
      <c r="AM271" s="9"/>
      <c r="AN271" s="9"/>
      <c r="AO271" s="9"/>
      <c r="AP271" s="9"/>
      <c r="AQ271" s="9"/>
      <c r="AR271" s="9"/>
      <c r="AS271" s="9"/>
      <c r="AT271" s="9"/>
      <c r="AU271" s="9"/>
      <c r="AV271" s="9"/>
      <c r="AW271" s="9"/>
      <c r="AX271" s="9"/>
      <c r="AY271" s="9"/>
      <c r="AZ271" s="9"/>
      <c r="BA271" s="9"/>
      <c r="BB271" s="9"/>
      <c r="BC271" s="9"/>
      <c r="BD271" s="9"/>
      <c r="BE271" s="9"/>
      <c r="BF271" s="9"/>
      <c r="BG271" s="9"/>
      <c r="BH271" s="9"/>
      <c r="BI271" s="9"/>
      <c r="BJ271" s="9"/>
      <c r="BK271" s="9"/>
      <c r="BL271" s="9"/>
      <c r="BM271" s="9"/>
      <c r="BN271" s="9"/>
      <c r="BO271" s="9"/>
      <c r="BP271" s="9"/>
      <c r="BQ271" s="9"/>
      <c r="BR271" s="9"/>
      <c r="BS271" s="9"/>
      <c r="BT271" s="9"/>
      <c r="BU271" s="9"/>
      <c r="BV271" s="9"/>
      <c r="BW271" s="9"/>
      <c r="BX271" s="9"/>
      <c r="BY271" s="9"/>
      <c r="BZ271" s="9"/>
      <c r="CA271" s="9"/>
      <c r="CB271" s="9"/>
      <c r="CC271" s="9"/>
      <c r="CD271" s="9"/>
      <c r="CE271" s="9"/>
      <c r="CF271" s="9"/>
      <c r="CG271" s="9"/>
      <c r="CH271" s="9"/>
      <c r="CI271" s="9"/>
      <c r="CJ271" s="9"/>
      <c r="CK271" s="9"/>
      <c r="CL271" s="9"/>
      <c r="CM271" s="9"/>
      <c r="CN271" s="9"/>
      <c r="CO271" s="9"/>
      <c r="CP271" s="9"/>
      <c r="CQ271" s="9"/>
      <c r="CR271" s="9"/>
      <c r="CS271" s="9"/>
      <c r="CT271" s="9"/>
      <c r="CU271" s="9"/>
      <c r="CV271" s="9"/>
      <c r="CW271" s="9"/>
      <c r="CX271" s="9"/>
      <c r="CY271" s="9"/>
      <c r="CZ271" s="9"/>
      <c r="DA271" s="9"/>
      <c r="DB271" s="9"/>
      <c r="DC271" s="9"/>
      <c r="DD271" s="9"/>
      <c r="DE271" s="9"/>
      <c r="DF271" s="9"/>
      <c r="DG271" s="9"/>
      <c r="DH271" s="9"/>
      <c r="DI271" s="9"/>
      <c r="DJ271" s="9"/>
      <c r="DK271" s="9"/>
      <c r="DL271" s="9"/>
      <c r="DM271" s="9"/>
      <c r="DN271" s="9"/>
      <c r="DO271" s="9"/>
      <c r="DP271" s="9"/>
      <c r="DQ271" s="9"/>
      <c r="DR271" s="9"/>
      <c r="DS271" s="9"/>
      <c r="DT271" s="9"/>
      <c r="DU271" s="9"/>
      <c r="DV271" s="9"/>
      <c r="DW271" s="9"/>
      <c r="DX271" s="9"/>
      <c r="DY271" s="9"/>
      <c r="DZ271" s="9"/>
      <c r="EA271" s="9"/>
      <c r="EB271" s="9"/>
      <c r="EC271" s="9"/>
      <c r="ED271" s="9"/>
      <c r="EE271" s="9"/>
      <c r="EF271" s="9"/>
      <c r="EG271" s="9"/>
      <c r="EH271" s="9"/>
      <c r="EI271" s="9"/>
      <c r="EJ271" s="9"/>
      <c r="EK271" s="9"/>
      <c r="EL271" s="9"/>
      <c r="EM271" s="9"/>
      <c r="EN271" s="9"/>
      <c r="EO271" s="9"/>
      <c r="EP271" s="9"/>
      <c r="EQ271" s="9"/>
      <c r="ER271" s="9"/>
      <c r="ES271" s="9"/>
      <c r="ET271" s="9"/>
      <c r="EU271" s="9"/>
      <c r="EV271" s="9"/>
      <c r="EW271" s="9"/>
      <c r="EX271" s="9"/>
      <c r="EY271" s="9"/>
      <c r="EZ271" s="9"/>
      <c r="FA271" s="9"/>
      <c r="FB271" s="9"/>
      <c r="FC271" s="9"/>
      <c r="FD271" s="9"/>
      <c r="FE271" s="9"/>
      <c r="FF271" s="9"/>
      <c r="FG271" s="9"/>
      <c r="FH271" s="9"/>
      <c r="FI271" s="9"/>
      <c r="FJ271" s="9"/>
      <c r="FK271" s="9"/>
      <c r="FL271" s="9"/>
      <c r="FM271" s="9"/>
      <c r="FN271" s="9"/>
      <c r="FO271" s="9"/>
      <c r="FP271" s="9"/>
      <c r="FQ271" s="9"/>
      <c r="FR271" s="9"/>
      <c r="FS271" s="9"/>
      <c r="FT271" s="9"/>
      <c r="FU271" s="9"/>
      <c r="FV271" s="9"/>
      <c r="FW271" s="9"/>
      <c r="FX271" s="9"/>
      <c r="FY271" s="9"/>
      <c r="FZ271" s="9"/>
      <c r="GA271" s="9"/>
      <c r="GB271" s="9"/>
      <c r="GC271" s="9"/>
      <c r="GD271" s="9"/>
      <c r="GE271" s="9"/>
    </row>
    <row r="272" spans="1:188" s="8" customFormat="1" x14ac:dyDescent="0.25">
      <c r="A272" s="47" t="s">
        <v>0</v>
      </c>
      <c r="B272" s="9"/>
      <c r="C272" s="9"/>
      <c r="D272" s="9"/>
      <c r="E272" s="9"/>
      <c r="F272" s="9"/>
      <c r="G272" s="9"/>
      <c r="H272" s="9"/>
      <c r="I272" s="9"/>
      <c r="J272" s="9"/>
      <c r="K272" s="9"/>
      <c r="L272" s="9"/>
      <c r="M272" s="9"/>
      <c r="N272" s="9"/>
      <c r="O272" s="9"/>
      <c r="P272" s="9"/>
      <c r="Q272" s="9"/>
      <c r="R272" s="9"/>
      <c r="S272" s="9"/>
      <c r="T272" s="9"/>
      <c r="U272" s="9"/>
      <c r="V272" s="9"/>
      <c r="W272" s="9"/>
      <c r="X272" s="9"/>
      <c r="Y272" s="9"/>
      <c r="Z272" s="9"/>
      <c r="AA272" s="9"/>
      <c r="AB272" s="9"/>
      <c r="AC272" s="9"/>
      <c r="AD272" s="9"/>
      <c r="AE272" s="9"/>
      <c r="AF272" s="9"/>
      <c r="AG272" s="9"/>
      <c r="AH272" s="9"/>
      <c r="AI272" s="9"/>
      <c r="AJ272" s="9"/>
      <c r="AK272" s="9"/>
      <c r="AL272" s="9"/>
      <c r="AM272" s="9"/>
      <c r="AN272" s="9"/>
      <c r="AO272" s="9"/>
      <c r="AP272" s="9"/>
      <c r="AQ272" s="9"/>
      <c r="AR272" s="9"/>
      <c r="AS272" s="9"/>
      <c r="AT272" s="9"/>
      <c r="AU272" s="9"/>
      <c r="AV272" s="9"/>
      <c r="AW272" s="9"/>
      <c r="AX272" s="9"/>
      <c r="AY272" s="9"/>
      <c r="AZ272" s="9"/>
      <c r="BA272" s="9"/>
      <c r="BB272" s="9"/>
      <c r="BC272" s="9"/>
      <c r="BD272" s="9"/>
      <c r="BE272" s="9"/>
      <c r="BF272" s="9"/>
      <c r="BG272" s="9"/>
      <c r="BH272" s="9"/>
      <c r="BI272" s="9"/>
      <c r="BJ272" s="9"/>
      <c r="BK272" s="9"/>
      <c r="BL272" s="9"/>
      <c r="BM272" s="9"/>
      <c r="BN272" s="9"/>
      <c r="BO272" s="9"/>
      <c r="BP272" s="9"/>
      <c r="BQ272" s="9"/>
      <c r="BR272" s="9"/>
      <c r="BS272" s="9"/>
      <c r="BT272" s="9"/>
      <c r="BU272" s="9"/>
      <c r="BV272" s="9"/>
      <c r="BW272" s="9"/>
      <c r="BX272" s="9"/>
      <c r="BY272" s="9"/>
      <c r="BZ272" s="9"/>
      <c r="CA272" s="9"/>
      <c r="CB272" s="9"/>
      <c r="CC272" s="9"/>
      <c r="CD272" s="9"/>
      <c r="CE272" s="9"/>
      <c r="CF272" s="9"/>
      <c r="CG272" s="9"/>
      <c r="CH272" s="9"/>
      <c r="CI272" s="9"/>
      <c r="CJ272" s="9"/>
      <c r="CK272" s="9"/>
      <c r="CL272" s="9"/>
      <c r="CM272" s="9"/>
      <c r="CN272" s="9"/>
      <c r="CO272" s="9"/>
      <c r="CP272" s="9"/>
      <c r="CQ272" s="9"/>
      <c r="CR272" s="9"/>
      <c r="CS272" s="9"/>
      <c r="CT272" s="9"/>
      <c r="CU272" s="9"/>
      <c r="CV272" s="9"/>
      <c r="CW272" s="9"/>
      <c r="CX272" s="9"/>
      <c r="CY272" s="9"/>
      <c r="CZ272" s="9"/>
      <c r="DA272" s="9"/>
      <c r="DB272" s="9"/>
      <c r="DC272" s="9"/>
      <c r="DD272" s="9"/>
      <c r="DE272" s="9"/>
      <c r="DF272" s="9"/>
      <c r="DG272" s="9"/>
      <c r="DH272" s="9"/>
      <c r="DI272" s="9"/>
      <c r="DJ272" s="9"/>
      <c r="DK272" s="9"/>
      <c r="DL272" s="9"/>
      <c r="DM272" s="9"/>
      <c r="DN272" s="9"/>
      <c r="DO272" s="9"/>
      <c r="DP272" s="9"/>
      <c r="DQ272" s="9"/>
      <c r="DR272" s="9"/>
      <c r="DS272" s="9"/>
      <c r="DT272" s="9"/>
      <c r="DU272" s="9"/>
      <c r="DV272" s="9"/>
      <c r="DW272" s="9"/>
      <c r="DX272" s="9"/>
      <c r="DY272" s="9"/>
      <c r="DZ272" s="9"/>
      <c r="EA272" s="9"/>
      <c r="EB272" s="9"/>
      <c r="EC272" s="9"/>
      <c r="ED272" s="9"/>
      <c r="EE272" s="9"/>
      <c r="EF272" s="9"/>
      <c r="EG272" s="9"/>
      <c r="EH272" s="9"/>
      <c r="EI272" s="9"/>
      <c r="EJ272" s="9"/>
      <c r="EK272" s="9"/>
      <c r="EL272" s="9"/>
      <c r="EM272" s="9"/>
      <c r="EN272" s="9"/>
      <c r="EO272" s="9"/>
      <c r="EP272" s="9"/>
      <c r="EQ272" s="9"/>
      <c r="ER272" s="9"/>
      <c r="ES272" s="9"/>
      <c r="ET272" s="9"/>
      <c r="EU272" s="9"/>
      <c r="EV272" s="9"/>
      <c r="EW272" s="9"/>
      <c r="EX272" s="9"/>
      <c r="EY272" s="9"/>
      <c r="EZ272" s="9"/>
      <c r="FA272" s="9"/>
      <c r="FB272" s="9"/>
      <c r="FC272" s="9"/>
      <c r="FD272" s="9"/>
      <c r="FE272" s="9"/>
      <c r="FF272" s="9"/>
      <c r="FG272" s="9"/>
      <c r="FH272" s="9"/>
      <c r="FI272" s="9"/>
      <c r="FJ272" s="9"/>
      <c r="FK272" s="9"/>
      <c r="FL272" s="9"/>
      <c r="FM272" s="9"/>
      <c r="FN272" s="9"/>
      <c r="FO272" s="9"/>
      <c r="FP272" s="9"/>
      <c r="FQ272" s="9"/>
      <c r="FR272" s="9"/>
      <c r="FS272" s="9"/>
      <c r="FT272" s="9"/>
      <c r="FU272" s="9"/>
      <c r="FV272" s="9"/>
      <c r="FW272" s="9"/>
      <c r="FX272" s="9"/>
      <c r="FY272" s="9"/>
      <c r="FZ272" s="9"/>
      <c r="GA272" s="9"/>
      <c r="GB272" s="9"/>
      <c r="GC272" s="9"/>
      <c r="GD272" s="9"/>
      <c r="GE272" s="9"/>
    </row>
    <row r="273" spans="1:187" s="8" customFormat="1" x14ac:dyDescent="0.25">
      <c r="A273" s="47"/>
      <c r="B273" s="9"/>
      <c r="C273" s="9"/>
      <c r="D273" s="9"/>
      <c r="E273" s="9"/>
      <c r="F273" s="9"/>
      <c r="G273" s="9"/>
      <c r="H273" s="9"/>
      <c r="I273" s="9"/>
      <c r="J273" s="9"/>
      <c r="K273" s="9"/>
      <c r="L273" s="9"/>
      <c r="M273" s="9"/>
      <c r="N273" s="9"/>
      <c r="O273" s="9"/>
      <c r="P273" s="9"/>
      <c r="Q273" s="9"/>
      <c r="R273" s="9"/>
      <c r="S273" s="9"/>
      <c r="T273" s="9"/>
      <c r="U273" s="9"/>
      <c r="V273" s="9"/>
      <c r="W273" s="9"/>
      <c r="X273" s="9"/>
      <c r="Y273" s="9"/>
      <c r="Z273" s="9"/>
      <c r="AA273" s="9"/>
      <c r="AB273" s="9"/>
      <c r="AC273" s="9"/>
      <c r="AD273" s="9"/>
      <c r="AE273" s="9"/>
      <c r="AF273" s="9"/>
      <c r="AG273" s="9"/>
      <c r="AH273" s="9"/>
      <c r="AI273" s="9"/>
      <c r="AJ273" s="9"/>
      <c r="AK273" s="9"/>
      <c r="AL273" s="9"/>
      <c r="AM273" s="9"/>
      <c r="AN273" s="9"/>
      <c r="AO273" s="9"/>
      <c r="AP273" s="9"/>
      <c r="AQ273" s="9"/>
      <c r="AR273" s="9"/>
      <c r="AS273" s="9"/>
      <c r="AT273" s="9"/>
      <c r="AU273" s="9"/>
      <c r="AV273" s="9"/>
      <c r="AW273" s="9"/>
      <c r="AX273" s="9"/>
      <c r="AY273" s="9"/>
      <c r="AZ273" s="9"/>
      <c r="BA273" s="9"/>
      <c r="BB273" s="9"/>
      <c r="BC273" s="9"/>
      <c r="BD273" s="9"/>
      <c r="BE273" s="9"/>
      <c r="BF273" s="9"/>
      <c r="BG273" s="9"/>
      <c r="BH273" s="9"/>
      <c r="BI273" s="9"/>
      <c r="BJ273" s="9"/>
      <c r="BK273" s="9"/>
      <c r="BL273" s="9"/>
      <c r="BM273" s="9"/>
      <c r="BN273" s="9"/>
      <c r="BO273" s="9"/>
      <c r="BP273" s="9"/>
      <c r="BQ273" s="9"/>
      <c r="BR273" s="9"/>
      <c r="BS273" s="9"/>
      <c r="BT273" s="9"/>
      <c r="BU273" s="9"/>
      <c r="BV273" s="9"/>
      <c r="BW273" s="9"/>
      <c r="BX273" s="9"/>
      <c r="BY273" s="9"/>
      <c r="BZ273" s="9"/>
      <c r="CA273" s="9"/>
      <c r="CB273" s="9"/>
      <c r="CC273" s="9"/>
      <c r="CD273" s="9"/>
      <c r="CE273" s="9"/>
      <c r="CF273" s="9"/>
      <c r="CG273" s="9"/>
      <c r="CH273" s="9"/>
      <c r="CI273" s="9"/>
      <c r="CJ273" s="9"/>
      <c r="CK273" s="9"/>
      <c r="CL273" s="9"/>
      <c r="CM273" s="9"/>
      <c r="CN273" s="9"/>
      <c r="CO273" s="9"/>
      <c r="CP273" s="9"/>
      <c r="CQ273" s="9"/>
      <c r="CR273" s="9"/>
      <c r="CS273" s="9"/>
      <c r="CT273" s="9"/>
      <c r="CU273" s="9"/>
      <c r="CV273" s="9"/>
      <c r="CW273" s="9"/>
      <c r="CX273" s="9"/>
      <c r="CY273" s="9"/>
      <c r="CZ273" s="9"/>
      <c r="DA273" s="9"/>
      <c r="DB273" s="9"/>
      <c r="DC273" s="9"/>
      <c r="DD273" s="9"/>
      <c r="DE273" s="9"/>
      <c r="DF273" s="9"/>
      <c r="DG273" s="9"/>
      <c r="DH273" s="9"/>
      <c r="DI273" s="9"/>
      <c r="DJ273" s="9"/>
      <c r="DK273" s="9"/>
      <c r="DL273" s="9"/>
      <c r="DM273" s="9"/>
      <c r="DN273" s="9"/>
      <c r="DO273" s="9"/>
      <c r="DP273" s="9"/>
      <c r="DQ273" s="9"/>
      <c r="DR273" s="9"/>
      <c r="DS273" s="9"/>
      <c r="DT273" s="9"/>
      <c r="DU273" s="9"/>
      <c r="DV273" s="9"/>
      <c r="DW273" s="9"/>
      <c r="DX273" s="9"/>
      <c r="DY273" s="9"/>
      <c r="DZ273" s="9"/>
      <c r="EA273" s="9"/>
      <c r="EB273" s="9"/>
      <c r="EC273" s="9"/>
      <c r="ED273" s="9"/>
      <c r="EE273" s="9"/>
      <c r="EF273" s="9"/>
      <c r="EG273" s="9"/>
      <c r="EH273" s="9"/>
      <c r="EI273" s="9"/>
      <c r="EJ273" s="9"/>
      <c r="EK273" s="9"/>
      <c r="EL273" s="9"/>
      <c r="EM273" s="9"/>
      <c r="EN273" s="9"/>
      <c r="EO273" s="9"/>
      <c r="EP273" s="9"/>
      <c r="EQ273" s="9"/>
      <c r="ER273" s="9"/>
      <c r="ES273" s="9"/>
      <c r="ET273" s="9"/>
      <c r="EU273" s="9"/>
      <c r="EV273" s="9"/>
      <c r="EW273" s="9"/>
      <c r="EX273" s="9"/>
      <c r="EY273" s="9"/>
      <c r="EZ273" s="9"/>
      <c r="FA273" s="9"/>
      <c r="FB273" s="9"/>
      <c r="FC273" s="9"/>
      <c r="FD273" s="9"/>
      <c r="FE273" s="9"/>
      <c r="FF273" s="9"/>
      <c r="FG273" s="9"/>
      <c r="FH273" s="9"/>
      <c r="FI273" s="9"/>
      <c r="FJ273" s="9"/>
      <c r="FK273" s="9"/>
      <c r="FL273" s="9"/>
      <c r="FM273" s="9"/>
      <c r="FN273" s="9"/>
      <c r="FO273" s="9"/>
      <c r="FP273" s="9"/>
      <c r="FQ273" s="9"/>
      <c r="FR273" s="9"/>
      <c r="FS273" s="9"/>
      <c r="FT273" s="9"/>
      <c r="FU273" s="9"/>
      <c r="FV273" s="9"/>
      <c r="FW273" s="9"/>
      <c r="FX273" s="9"/>
      <c r="FY273" s="9"/>
      <c r="FZ273" s="9"/>
      <c r="GA273" s="9"/>
      <c r="GB273" s="9"/>
      <c r="GC273" s="9"/>
      <c r="GD273" s="9"/>
      <c r="GE273" s="9"/>
    </row>
    <row r="274" spans="1:187" s="8" customFormat="1" x14ac:dyDescent="0.25">
      <c r="A274" s="47"/>
      <c r="B274" s="9"/>
      <c r="C274" s="9"/>
      <c r="D274" s="9"/>
      <c r="E274" s="9"/>
      <c r="F274" s="9"/>
      <c r="G274" s="9"/>
      <c r="H274" s="9"/>
      <c r="I274" s="9"/>
      <c r="J274" s="9"/>
      <c r="K274" s="9"/>
      <c r="L274" s="9"/>
      <c r="M274" s="9"/>
      <c r="N274" s="9"/>
      <c r="O274" s="9"/>
      <c r="P274" s="9"/>
      <c r="Q274" s="9"/>
      <c r="R274" s="9"/>
      <c r="S274" s="9"/>
      <c r="T274" s="9"/>
      <c r="U274" s="9"/>
      <c r="V274" s="9"/>
      <c r="W274" s="9"/>
      <c r="X274" s="9"/>
      <c r="Y274" s="9"/>
      <c r="Z274" s="9"/>
      <c r="AA274" s="9"/>
      <c r="AB274" s="9"/>
      <c r="AC274" s="9"/>
      <c r="AD274" s="9"/>
      <c r="AE274" s="9"/>
      <c r="AF274" s="9"/>
      <c r="AG274" s="9"/>
      <c r="AH274" s="9"/>
      <c r="AI274" s="9"/>
      <c r="AJ274" s="9"/>
      <c r="AK274" s="9"/>
      <c r="AL274" s="9"/>
      <c r="AM274" s="9"/>
      <c r="AN274" s="9"/>
      <c r="AO274" s="9"/>
      <c r="AP274" s="9"/>
      <c r="AQ274" s="9"/>
      <c r="AR274" s="9"/>
      <c r="AS274" s="9"/>
      <c r="AT274" s="9"/>
      <c r="AU274" s="9"/>
      <c r="AV274" s="9"/>
      <c r="AW274" s="9"/>
      <c r="AX274" s="9"/>
      <c r="AY274" s="9"/>
      <c r="AZ274" s="9"/>
      <c r="BA274" s="9"/>
      <c r="BB274" s="9"/>
      <c r="BC274" s="9"/>
      <c r="BD274" s="9"/>
      <c r="BE274" s="9"/>
      <c r="BF274" s="9"/>
      <c r="BG274" s="9"/>
      <c r="BH274" s="9"/>
      <c r="BI274" s="9"/>
      <c r="BJ274" s="9"/>
      <c r="BK274" s="9"/>
      <c r="BL274" s="9"/>
      <c r="BM274" s="9"/>
      <c r="BN274" s="9"/>
      <c r="BO274" s="9"/>
      <c r="BP274" s="9"/>
      <c r="BQ274" s="9"/>
      <c r="BR274" s="9"/>
      <c r="BS274" s="9"/>
      <c r="BT274" s="9"/>
      <c r="BU274" s="9"/>
      <c r="BV274" s="9"/>
      <c r="BW274" s="9"/>
      <c r="BX274" s="9"/>
      <c r="BY274" s="9"/>
      <c r="BZ274" s="9"/>
      <c r="CA274" s="9"/>
      <c r="CB274" s="9"/>
      <c r="CC274" s="9"/>
      <c r="CD274" s="9"/>
      <c r="CE274" s="9"/>
      <c r="CF274" s="9"/>
      <c r="CG274" s="9"/>
      <c r="CH274" s="9"/>
      <c r="CI274" s="9"/>
      <c r="CJ274" s="9"/>
      <c r="CK274" s="9"/>
      <c r="CL274" s="9"/>
      <c r="CM274" s="9"/>
      <c r="CN274" s="9"/>
      <c r="CO274" s="9"/>
      <c r="CP274" s="9"/>
      <c r="CQ274" s="9"/>
      <c r="CR274" s="9"/>
      <c r="CS274" s="9"/>
      <c r="CT274" s="9"/>
      <c r="CU274" s="9"/>
      <c r="CV274" s="9"/>
      <c r="CW274" s="9"/>
      <c r="CX274" s="9"/>
      <c r="CY274" s="9"/>
      <c r="CZ274" s="9"/>
      <c r="DA274" s="9"/>
      <c r="DB274" s="9"/>
      <c r="DC274" s="9"/>
      <c r="DD274" s="9"/>
      <c r="DE274" s="9"/>
      <c r="DF274" s="9"/>
      <c r="DG274" s="9"/>
      <c r="DH274" s="9"/>
      <c r="DI274" s="9"/>
      <c r="DJ274" s="9"/>
      <c r="DK274" s="9"/>
      <c r="DL274" s="9"/>
      <c r="DM274" s="9"/>
      <c r="DN274" s="9"/>
      <c r="DO274" s="9"/>
      <c r="DP274" s="9"/>
      <c r="DQ274" s="9"/>
      <c r="DR274" s="9"/>
      <c r="DS274" s="9"/>
      <c r="DT274" s="9"/>
      <c r="DU274" s="9"/>
      <c r="DV274" s="9"/>
      <c r="DW274" s="9"/>
      <c r="DX274" s="9"/>
      <c r="DY274" s="9"/>
      <c r="DZ274" s="9"/>
      <c r="EA274" s="9"/>
      <c r="EB274" s="9"/>
      <c r="EC274" s="9"/>
      <c r="ED274" s="9"/>
      <c r="EE274" s="9"/>
      <c r="EF274" s="9"/>
      <c r="EG274" s="9"/>
      <c r="EH274" s="9"/>
      <c r="EI274" s="9"/>
      <c r="EJ274" s="9"/>
      <c r="EK274" s="9"/>
      <c r="EL274" s="9"/>
      <c r="EM274" s="9"/>
      <c r="EN274" s="9"/>
      <c r="EO274" s="9"/>
      <c r="EP274" s="9"/>
      <c r="EQ274" s="9"/>
      <c r="ER274" s="9"/>
      <c r="ES274" s="9"/>
      <c r="ET274" s="9"/>
      <c r="EU274" s="9"/>
      <c r="EV274" s="9"/>
      <c r="EW274" s="9"/>
      <c r="EX274" s="9"/>
      <c r="EY274" s="9"/>
      <c r="EZ274" s="9"/>
      <c r="FA274" s="9"/>
      <c r="FB274" s="9"/>
      <c r="FC274" s="9"/>
      <c r="FD274" s="9"/>
      <c r="FE274" s="9"/>
      <c r="FF274" s="9"/>
      <c r="FG274" s="9"/>
      <c r="FH274" s="9"/>
      <c r="FI274" s="9"/>
      <c r="FJ274" s="9"/>
      <c r="FK274" s="9"/>
      <c r="FL274" s="9"/>
      <c r="FM274" s="9"/>
      <c r="FN274" s="9"/>
      <c r="FO274" s="9"/>
      <c r="FP274" s="9"/>
      <c r="FQ274" s="9"/>
      <c r="FR274" s="9"/>
      <c r="FS274" s="9"/>
      <c r="FT274" s="9"/>
      <c r="FU274" s="9"/>
      <c r="FV274" s="9"/>
      <c r="FW274" s="9"/>
      <c r="FX274" s="9"/>
      <c r="FY274" s="9"/>
      <c r="FZ274" s="9"/>
      <c r="GA274" s="9"/>
      <c r="GB274" s="9"/>
      <c r="GC274" s="9"/>
      <c r="GD274" s="9"/>
      <c r="GE274" s="9"/>
    </row>
  </sheetData>
  <autoFilter ref="A1:XBT274"/>
  <printOptions horizontalCentered="1"/>
  <pageMargins left="0" right="0" top="0.39370078740157483" bottom="0.39370078740157483" header="0" footer="0"/>
  <pageSetup paperSize="8" scale="47" fitToHeight="0" orientation="landscape" r:id="rId1"/>
  <headerFooter alignWithMargins="0">
    <oddFooter>Стр.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6"/>
  <sheetViews>
    <sheetView zoomScaleNormal="100" zoomScaleSheetLayoutView="100" workbookViewId="0">
      <selection activeCell="B83" sqref="B83"/>
    </sheetView>
  </sheetViews>
  <sheetFormatPr defaultRowHeight="12" x14ac:dyDescent="0.2"/>
  <cols>
    <col min="1" max="1" width="8.28515625" style="66" customWidth="1"/>
    <col min="2" max="2" width="44" style="61" customWidth="1"/>
    <col min="3" max="6" width="13" style="84" customWidth="1"/>
    <col min="7" max="15" width="9.140625" style="60"/>
    <col min="16" max="212" width="9.140625" style="61"/>
    <col min="213" max="213" width="5.140625" style="61" customWidth="1"/>
    <col min="214" max="214" width="63.85546875" style="61" customWidth="1"/>
    <col min="215" max="216" width="0" style="61" hidden="1" customWidth="1"/>
    <col min="217" max="217" width="11" style="61" customWidth="1"/>
    <col min="218" max="218" width="11.5703125" style="61" customWidth="1"/>
    <col min="219" max="219" width="11" style="61" customWidth="1"/>
    <col min="220" max="220" width="11.5703125" style="61" customWidth="1"/>
    <col min="221" max="468" width="9.140625" style="61"/>
    <col min="469" max="469" width="5.140625" style="61" customWidth="1"/>
    <col min="470" max="470" width="63.85546875" style="61" customWidth="1"/>
    <col min="471" max="472" width="0" style="61" hidden="1" customWidth="1"/>
    <col min="473" max="473" width="11" style="61" customWidth="1"/>
    <col min="474" max="474" width="11.5703125" style="61" customWidth="1"/>
    <col min="475" max="475" width="11" style="61" customWidth="1"/>
    <col min="476" max="476" width="11.5703125" style="61" customWidth="1"/>
    <col min="477" max="724" width="9.140625" style="61"/>
    <col min="725" max="725" width="5.140625" style="61" customWidth="1"/>
    <col min="726" max="726" width="63.85546875" style="61" customWidth="1"/>
    <col min="727" max="728" width="0" style="61" hidden="1" customWidth="1"/>
    <col min="729" max="729" width="11" style="61" customWidth="1"/>
    <col min="730" max="730" width="11.5703125" style="61" customWidth="1"/>
    <col min="731" max="731" width="11" style="61" customWidth="1"/>
    <col min="732" max="732" width="11.5703125" style="61" customWidth="1"/>
    <col min="733" max="980" width="9.140625" style="61"/>
    <col min="981" max="981" width="5.140625" style="61" customWidth="1"/>
    <col min="982" max="982" width="63.85546875" style="61" customWidth="1"/>
    <col min="983" max="984" width="0" style="61" hidden="1" customWidth="1"/>
    <col min="985" max="985" width="11" style="61" customWidth="1"/>
    <col min="986" max="986" width="11.5703125" style="61" customWidth="1"/>
    <col min="987" max="987" width="11" style="61" customWidth="1"/>
    <col min="988" max="988" width="11.5703125" style="61" customWidth="1"/>
    <col min="989" max="1236" width="9.140625" style="61"/>
    <col min="1237" max="1237" width="5.140625" style="61" customWidth="1"/>
    <col min="1238" max="1238" width="63.85546875" style="61" customWidth="1"/>
    <col min="1239" max="1240" width="0" style="61" hidden="1" customWidth="1"/>
    <col min="1241" max="1241" width="11" style="61" customWidth="1"/>
    <col min="1242" max="1242" width="11.5703125" style="61" customWidth="1"/>
    <col min="1243" max="1243" width="11" style="61" customWidth="1"/>
    <col min="1244" max="1244" width="11.5703125" style="61" customWidth="1"/>
    <col min="1245" max="1492" width="9.140625" style="61"/>
    <col min="1493" max="1493" width="5.140625" style="61" customWidth="1"/>
    <col min="1494" max="1494" width="63.85546875" style="61" customWidth="1"/>
    <col min="1495" max="1496" width="0" style="61" hidden="1" customWidth="1"/>
    <col min="1497" max="1497" width="11" style="61" customWidth="1"/>
    <col min="1498" max="1498" width="11.5703125" style="61" customWidth="1"/>
    <col min="1499" max="1499" width="11" style="61" customWidth="1"/>
    <col min="1500" max="1500" width="11.5703125" style="61" customWidth="1"/>
    <col min="1501" max="1748" width="9.140625" style="61"/>
    <col min="1749" max="1749" width="5.140625" style="61" customWidth="1"/>
    <col min="1750" max="1750" width="63.85546875" style="61" customWidth="1"/>
    <col min="1751" max="1752" width="0" style="61" hidden="1" customWidth="1"/>
    <col min="1753" max="1753" width="11" style="61" customWidth="1"/>
    <col min="1754" max="1754" width="11.5703125" style="61" customWidth="1"/>
    <col min="1755" max="1755" width="11" style="61" customWidth="1"/>
    <col min="1756" max="1756" width="11.5703125" style="61" customWidth="1"/>
    <col min="1757" max="2004" width="9.140625" style="61"/>
    <col min="2005" max="2005" width="5.140625" style="61" customWidth="1"/>
    <col min="2006" max="2006" width="63.85546875" style="61" customWidth="1"/>
    <col min="2007" max="2008" width="0" style="61" hidden="1" customWidth="1"/>
    <col min="2009" max="2009" width="11" style="61" customWidth="1"/>
    <col min="2010" max="2010" width="11.5703125" style="61" customWidth="1"/>
    <col min="2011" max="2011" width="11" style="61" customWidth="1"/>
    <col min="2012" max="2012" width="11.5703125" style="61" customWidth="1"/>
    <col min="2013" max="2260" width="9.140625" style="61"/>
    <col min="2261" max="2261" width="5.140625" style="61" customWidth="1"/>
    <col min="2262" max="2262" width="63.85546875" style="61" customWidth="1"/>
    <col min="2263" max="2264" width="0" style="61" hidden="1" customWidth="1"/>
    <col min="2265" max="2265" width="11" style="61" customWidth="1"/>
    <col min="2266" max="2266" width="11.5703125" style="61" customWidth="1"/>
    <col min="2267" max="2267" width="11" style="61" customWidth="1"/>
    <col min="2268" max="2268" width="11.5703125" style="61" customWidth="1"/>
    <col min="2269" max="2516" width="9.140625" style="61"/>
    <col min="2517" max="2517" width="5.140625" style="61" customWidth="1"/>
    <col min="2518" max="2518" width="63.85546875" style="61" customWidth="1"/>
    <col min="2519" max="2520" width="0" style="61" hidden="1" customWidth="1"/>
    <col min="2521" max="2521" width="11" style="61" customWidth="1"/>
    <col min="2522" max="2522" width="11.5703125" style="61" customWidth="1"/>
    <col min="2523" max="2523" width="11" style="61" customWidth="1"/>
    <col min="2524" max="2524" width="11.5703125" style="61" customWidth="1"/>
    <col min="2525" max="2772" width="9.140625" style="61"/>
    <col min="2773" max="2773" width="5.140625" style="61" customWidth="1"/>
    <col min="2774" max="2774" width="63.85546875" style="61" customWidth="1"/>
    <col min="2775" max="2776" width="0" style="61" hidden="1" customWidth="1"/>
    <col min="2777" max="2777" width="11" style="61" customWidth="1"/>
    <col min="2778" max="2778" width="11.5703125" style="61" customWidth="1"/>
    <col min="2779" max="2779" width="11" style="61" customWidth="1"/>
    <col min="2780" max="2780" width="11.5703125" style="61" customWidth="1"/>
    <col min="2781" max="3028" width="9.140625" style="61"/>
    <col min="3029" max="3029" width="5.140625" style="61" customWidth="1"/>
    <col min="3030" max="3030" width="63.85546875" style="61" customWidth="1"/>
    <col min="3031" max="3032" width="0" style="61" hidden="1" customWidth="1"/>
    <col min="3033" max="3033" width="11" style="61" customWidth="1"/>
    <col min="3034" max="3034" width="11.5703125" style="61" customWidth="1"/>
    <col min="3035" max="3035" width="11" style="61" customWidth="1"/>
    <col min="3036" max="3036" width="11.5703125" style="61" customWidth="1"/>
    <col min="3037" max="3284" width="9.140625" style="61"/>
    <col min="3285" max="3285" width="5.140625" style="61" customWidth="1"/>
    <col min="3286" max="3286" width="63.85546875" style="61" customWidth="1"/>
    <col min="3287" max="3288" width="0" style="61" hidden="1" customWidth="1"/>
    <col min="3289" max="3289" width="11" style="61" customWidth="1"/>
    <col min="3290" max="3290" width="11.5703125" style="61" customWidth="1"/>
    <col min="3291" max="3291" width="11" style="61" customWidth="1"/>
    <col min="3292" max="3292" width="11.5703125" style="61" customWidth="1"/>
    <col min="3293" max="3540" width="9.140625" style="61"/>
    <col min="3541" max="3541" width="5.140625" style="61" customWidth="1"/>
    <col min="3542" max="3542" width="63.85546875" style="61" customWidth="1"/>
    <col min="3543" max="3544" width="0" style="61" hidden="1" customWidth="1"/>
    <col min="3545" max="3545" width="11" style="61" customWidth="1"/>
    <col min="3546" max="3546" width="11.5703125" style="61" customWidth="1"/>
    <col min="3547" max="3547" width="11" style="61" customWidth="1"/>
    <col min="3548" max="3548" width="11.5703125" style="61" customWidth="1"/>
    <col min="3549" max="3796" width="9.140625" style="61"/>
    <col min="3797" max="3797" width="5.140625" style="61" customWidth="1"/>
    <col min="3798" max="3798" width="63.85546875" style="61" customWidth="1"/>
    <col min="3799" max="3800" width="0" style="61" hidden="1" customWidth="1"/>
    <col min="3801" max="3801" width="11" style="61" customWidth="1"/>
    <col min="3802" max="3802" width="11.5703125" style="61" customWidth="1"/>
    <col min="3803" max="3803" width="11" style="61" customWidth="1"/>
    <col min="3804" max="3804" width="11.5703125" style="61" customWidth="1"/>
    <col min="3805" max="4052" width="9.140625" style="61"/>
    <col min="4053" max="4053" width="5.140625" style="61" customWidth="1"/>
    <col min="4054" max="4054" width="63.85546875" style="61" customWidth="1"/>
    <col min="4055" max="4056" width="0" style="61" hidden="1" customWidth="1"/>
    <col min="4057" max="4057" width="11" style="61" customWidth="1"/>
    <col min="4058" max="4058" width="11.5703125" style="61" customWidth="1"/>
    <col min="4059" max="4059" width="11" style="61" customWidth="1"/>
    <col min="4060" max="4060" width="11.5703125" style="61" customWidth="1"/>
    <col min="4061" max="4308" width="9.140625" style="61"/>
    <col min="4309" max="4309" width="5.140625" style="61" customWidth="1"/>
    <col min="4310" max="4310" width="63.85546875" style="61" customWidth="1"/>
    <col min="4311" max="4312" width="0" style="61" hidden="1" customWidth="1"/>
    <col min="4313" max="4313" width="11" style="61" customWidth="1"/>
    <col min="4314" max="4314" width="11.5703125" style="61" customWidth="1"/>
    <col min="4315" max="4315" width="11" style="61" customWidth="1"/>
    <col min="4316" max="4316" width="11.5703125" style="61" customWidth="1"/>
    <col min="4317" max="4564" width="9.140625" style="61"/>
    <col min="4565" max="4565" width="5.140625" style="61" customWidth="1"/>
    <col min="4566" max="4566" width="63.85546875" style="61" customWidth="1"/>
    <col min="4567" max="4568" width="0" style="61" hidden="1" customWidth="1"/>
    <col min="4569" max="4569" width="11" style="61" customWidth="1"/>
    <col min="4570" max="4570" width="11.5703125" style="61" customWidth="1"/>
    <col min="4571" max="4571" width="11" style="61" customWidth="1"/>
    <col min="4572" max="4572" width="11.5703125" style="61" customWidth="1"/>
    <col min="4573" max="4820" width="9.140625" style="61"/>
    <col min="4821" max="4821" width="5.140625" style="61" customWidth="1"/>
    <col min="4822" max="4822" width="63.85546875" style="61" customWidth="1"/>
    <col min="4823" max="4824" width="0" style="61" hidden="1" customWidth="1"/>
    <col min="4825" max="4825" width="11" style="61" customWidth="1"/>
    <col min="4826" max="4826" width="11.5703125" style="61" customWidth="1"/>
    <col min="4827" max="4827" width="11" style="61" customWidth="1"/>
    <col min="4828" max="4828" width="11.5703125" style="61" customWidth="1"/>
    <col min="4829" max="5076" width="9.140625" style="61"/>
    <col min="5077" max="5077" width="5.140625" style="61" customWidth="1"/>
    <col min="5078" max="5078" width="63.85546875" style="61" customWidth="1"/>
    <col min="5079" max="5080" width="0" style="61" hidden="1" customWidth="1"/>
    <col min="5081" max="5081" width="11" style="61" customWidth="1"/>
    <col min="5082" max="5082" width="11.5703125" style="61" customWidth="1"/>
    <col min="5083" max="5083" width="11" style="61" customWidth="1"/>
    <col min="5084" max="5084" width="11.5703125" style="61" customWidth="1"/>
    <col min="5085" max="5332" width="9.140625" style="61"/>
    <col min="5333" max="5333" width="5.140625" style="61" customWidth="1"/>
    <col min="5334" max="5334" width="63.85546875" style="61" customWidth="1"/>
    <col min="5335" max="5336" width="0" style="61" hidden="1" customWidth="1"/>
    <col min="5337" max="5337" width="11" style="61" customWidth="1"/>
    <col min="5338" max="5338" width="11.5703125" style="61" customWidth="1"/>
    <col min="5339" max="5339" width="11" style="61" customWidth="1"/>
    <col min="5340" max="5340" width="11.5703125" style="61" customWidth="1"/>
    <col min="5341" max="5588" width="9.140625" style="61"/>
    <col min="5589" max="5589" width="5.140625" style="61" customWidth="1"/>
    <col min="5590" max="5590" width="63.85546875" style="61" customWidth="1"/>
    <col min="5591" max="5592" width="0" style="61" hidden="1" customWidth="1"/>
    <col min="5593" max="5593" width="11" style="61" customWidth="1"/>
    <col min="5594" max="5594" width="11.5703125" style="61" customWidth="1"/>
    <col min="5595" max="5595" width="11" style="61" customWidth="1"/>
    <col min="5596" max="5596" width="11.5703125" style="61" customWidth="1"/>
    <col min="5597" max="5844" width="9.140625" style="61"/>
    <col min="5845" max="5845" width="5.140625" style="61" customWidth="1"/>
    <col min="5846" max="5846" width="63.85546875" style="61" customWidth="1"/>
    <col min="5847" max="5848" width="0" style="61" hidden="1" customWidth="1"/>
    <col min="5849" max="5849" width="11" style="61" customWidth="1"/>
    <col min="5850" max="5850" width="11.5703125" style="61" customWidth="1"/>
    <col min="5851" max="5851" width="11" style="61" customWidth="1"/>
    <col min="5852" max="5852" width="11.5703125" style="61" customWidth="1"/>
    <col min="5853" max="6100" width="9.140625" style="61"/>
    <col min="6101" max="6101" width="5.140625" style="61" customWidth="1"/>
    <col min="6102" max="6102" width="63.85546875" style="61" customWidth="1"/>
    <col min="6103" max="6104" width="0" style="61" hidden="1" customWidth="1"/>
    <col min="6105" max="6105" width="11" style="61" customWidth="1"/>
    <col min="6106" max="6106" width="11.5703125" style="61" customWidth="1"/>
    <col min="6107" max="6107" width="11" style="61" customWidth="1"/>
    <col min="6108" max="6108" width="11.5703125" style="61" customWidth="1"/>
    <col min="6109" max="6356" width="9.140625" style="61"/>
    <col min="6357" max="6357" width="5.140625" style="61" customWidth="1"/>
    <col min="6358" max="6358" width="63.85546875" style="61" customWidth="1"/>
    <col min="6359" max="6360" width="0" style="61" hidden="1" customWidth="1"/>
    <col min="6361" max="6361" width="11" style="61" customWidth="1"/>
    <col min="6362" max="6362" width="11.5703125" style="61" customWidth="1"/>
    <col min="6363" max="6363" width="11" style="61" customWidth="1"/>
    <col min="6364" max="6364" width="11.5703125" style="61" customWidth="1"/>
    <col min="6365" max="6612" width="9.140625" style="61"/>
    <col min="6613" max="6613" width="5.140625" style="61" customWidth="1"/>
    <col min="6614" max="6614" width="63.85546875" style="61" customWidth="1"/>
    <col min="6615" max="6616" width="0" style="61" hidden="1" customWidth="1"/>
    <col min="6617" max="6617" width="11" style="61" customWidth="1"/>
    <col min="6618" max="6618" width="11.5703125" style="61" customWidth="1"/>
    <col min="6619" max="6619" width="11" style="61" customWidth="1"/>
    <col min="6620" max="6620" width="11.5703125" style="61" customWidth="1"/>
    <col min="6621" max="6868" width="9.140625" style="61"/>
    <col min="6869" max="6869" width="5.140625" style="61" customWidth="1"/>
    <col min="6870" max="6870" width="63.85546875" style="61" customWidth="1"/>
    <col min="6871" max="6872" width="0" style="61" hidden="1" customWidth="1"/>
    <col min="6873" max="6873" width="11" style="61" customWidth="1"/>
    <col min="6874" max="6874" width="11.5703125" style="61" customWidth="1"/>
    <col min="6875" max="6875" width="11" style="61" customWidth="1"/>
    <col min="6876" max="6876" width="11.5703125" style="61" customWidth="1"/>
    <col min="6877" max="7124" width="9.140625" style="61"/>
    <col min="7125" max="7125" width="5.140625" style="61" customWidth="1"/>
    <col min="7126" max="7126" width="63.85546875" style="61" customWidth="1"/>
    <col min="7127" max="7128" width="0" style="61" hidden="1" customWidth="1"/>
    <col min="7129" max="7129" width="11" style="61" customWidth="1"/>
    <col min="7130" max="7130" width="11.5703125" style="61" customWidth="1"/>
    <col min="7131" max="7131" width="11" style="61" customWidth="1"/>
    <col min="7132" max="7132" width="11.5703125" style="61" customWidth="1"/>
    <col min="7133" max="7380" width="9.140625" style="61"/>
    <col min="7381" max="7381" width="5.140625" style="61" customWidth="1"/>
    <col min="7382" max="7382" width="63.85546875" style="61" customWidth="1"/>
    <col min="7383" max="7384" width="0" style="61" hidden="1" customWidth="1"/>
    <col min="7385" max="7385" width="11" style="61" customWidth="1"/>
    <col min="7386" max="7386" width="11.5703125" style="61" customWidth="1"/>
    <col min="7387" max="7387" width="11" style="61" customWidth="1"/>
    <col min="7388" max="7388" width="11.5703125" style="61" customWidth="1"/>
    <col min="7389" max="7636" width="9.140625" style="61"/>
    <col min="7637" max="7637" width="5.140625" style="61" customWidth="1"/>
    <col min="7638" max="7638" width="63.85546875" style="61" customWidth="1"/>
    <col min="7639" max="7640" width="0" style="61" hidden="1" customWidth="1"/>
    <col min="7641" max="7641" width="11" style="61" customWidth="1"/>
    <col min="7642" max="7642" width="11.5703125" style="61" customWidth="1"/>
    <col min="7643" max="7643" width="11" style="61" customWidth="1"/>
    <col min="7644" max="7644" width="11.5703125" style="61" customWidth="1"/>
    <col min="7645" max="7892" width="9.140625" style="61"/>
    <col min="7893" max="7893" width="5.140625" style="61" customWidth="1"/>
    <col min="7894" max="7894" width="63.85546875" style="61" customWidth="1"/>
    <col min="7895" max="7896" width="0" style="61" hidden="1" customWidth="1"/>
    <col min="7897" max="7897" width="11" style="61" customWidth="1"/>
    <col min="7898" max="7898" width="11.5703125" style="61" customWidth="1"/>
    <col min="7899" max="7899" width="11" style="61" customWidth="1"/>
    <col min="7900" max="7900" width="11.5703125" style="61" customWidth="1"/>
    <col min="7901" max="8148" width="9.140625" style="61"/>
    <col min="8149" max="8149" width="5.140625" style="61" customWidth="1"/>
    <col min="8150" max="8150" width="63.85546875" style="61" customWidth="1"/>
    <col min="8151" max="8152" width="0" style="61" hidden="1" customWidth="1"/>
    <col min="8153" max="8153" width="11" style="61" customWidth="1"/>
    <col min="8154" max="8154" width="11.5703125" style="61" customWidth="1"/>
    <col min="8155" max="8155" width="11" style="61" customWidth="1"/>
    <col min="8156" max="8156" width="11.5703125" style="61" customWidth="1"/>
    <col min="8157" max="8404" width="9.140625" style="61"/>
    <col min="8405" max="8405" width="5.140625" style="61" customWidth="1"/>
    <col min="8406" max="8406" width="63.85546875" style="61" customWidth="1"/>
    <col min="8407" max="8408" width="0" style="61" hidden="1" customWidth="1"/>
    <col min="8409" max="8409" width="11" style="61" customWidth="1"/>
    <col min="8410" max="8410" width="11.5703125" style="61" customWidth="1"/>
    <col min="8411" max="8411" width="11" style="61" customWidth="1"/>
    <col min="8412" max="8412" width="11.5703125" style="61" customWidth="1"/>
    <col min="8413" max="8660" width="9.140625" style="61"/>
    <col min="8661" max="8661" width="5.140625" style="61" customWidth="1"/>
    <col min="8662" max="8662" width="63.85546875" style="61" customWidth="1"/>
    <col min="8663" max="8664" width="0" style="61" hidden="1" customWidth="1"/>
    <col min="8665" max="8665" width="11" style="61" customWidth="1"/>
    <col min="8666" max="8666" width="11.5703125" style="61" customWidth="1"/>
    <col min="8667" max="8667" width="11" style="61" customWidth="1"/>
    <col min="8668" max="8668" width="11.5703125" style="61" customWidth="1"/>
    <col min="8669" max="8916" width="9.140625" style="61"/>
    <col min="8917" max="8917" width="5.140625" style="61" customWidth="1"/>
    <col min="8918" max="8918" width="63.85546875" style="61" customWidth="1"/>
    <col min="8919" max="8920" width="0" style="61" hidden="1" customWidth="1"/>
    <col min="8921" max="8921" width="11" style="61" customWidth="1"/>
    <col min="8922" max="8922" width="11.5703125" style="61" customWidth="1"/>
    <col min="8923" max="8923" width="11" style="61" customWidth="1"/>
    <col min="8924" max="8924" width="11.5703125" style="61" customWidth="1"/>
    <col min="8925" max="9172" width="9.140625" style="61"/>
    <col min="9173" max="9173" width="5.140625" style="61" customWidth="1"/>
    <col min="9174" max="9174" width="63.85546875" style="61" customWidth="1"/>
    <col min="9175" max="9176" width="0" style="61" hidden="1" customWidth="1"/>
    <col min="9177" max="9177" width="11" style="61" customWidth="1"/>
    <col min="9178" max="9178" width="11.5703125" style="61" customWidth="1"/>
    <col min="9179" max="9179" width="11" style="61" customWidth="1"/>
    <col min="9180" max="9180" width="11.5703125" style="61" customWidth="1"/>
    <col min="9181" max="9428" width="9.140625" style="61"/>
    <col min="9429" max="9429" width="5.140625" style="61" customWidth="1"/>
    <col min="9430" max="9430" width="63.85546875" style="61" customWidth="1"/>
    <col min="9431" max="9432" width="0" style="61" hidden="1" customWidth="1"/>
    <col min="9433" max="9433" width="11" style="61" customWidth="1"/>
    <col min="9434" max="9434" width="11.5703125" style="61" customWidth="1"/>
    <col min="9435" max="9435" width="11" style="61" customWidth="1"/>
    <col min="9436" max="9436" width="11.5703125" style="61" customWidth="1"/>
    <col min="9437" max="9684" width="9.140625" style="61"/>
    <col min="9685" max="9685" width="5.140625" style="61" customWidth="1"/>
    <col min="9686" max="9686" width="63.85546875" style="61" customWidth="1"/>
    <col min="9687" max="9688" width="0" style="61" hidden="1" customWidth="1"/>
    <col min="9689" max="9689" width="11" style="61" customWidth="1"/>
    <col min="9690" max="9690" width="11.5703125" style="61" customWidth="1"/>
    <col min="9691" max="9691" width="11" style="61" customWidth="1"/>
    <col min="9692" max="9692" width="11.5703125" style="61" customWidth="1"/>
    <col min="9693" max="9940" width="9.140625" style="61"/>
    <col min="9941" max="9941" width="5.140625" style="61" customWidth="1"/>
    <col min="9942" max="9942" width="63.85546875" style="61" customWidth="1"/>
    <col min="9943" max="9944" width="0" style="61" hidden="1" customWidth="1"/>
    <col min="9945" max="9945" width="11" style="61" customWidth="1"/>
    <col min="9946" max="9946" width="11.5703125" style="61" customWidth="1"/>
    <col min="9947" max="9947" width="11" style="61" customWidth="1"/>
    <col min="9948" max="9948" width="11.5703125" style="61" customWidth="1"/>
    <col min="9949" max="10196" width="9.140625" style="61"/>
    <col min="10197" max="10197" width="5.140625" style="61" customWidth="1"/>
    <col min="10198" max="10198" width="63.85546875" style="61" customWidth="1"/>
    <col min="10199" max="10200" width="0" style="61" hidden="1" customWidth="1"/>
    <col min="10201" max="10201" width="11" style="61" customWidth="1"/>
    <col min="10202" max="10202" width="11.5703125" style="61" customWidth="1"/>
    <col min="10203" max="10203" width="11" style="61" customWidth="1"/>
    <col min="10204" max="10204" width="11.5703125" style="61" customWidth="1"/>
    <col min="10205" max="10452" width="9.140625" style="61"/>
    <col min="10453" max="10453" width="5.140625" style="61" customWidth="1"/>
    <col min="10454" max="10454" width="63.85546875" style="61" customWidth="1"/>
    <col min="10455" max="10456" width="0" style="61" hidden="1" customWidth="1"/>
    <col min="10457" max="10457" width="11" style="61" customWidth="1"/>
    <col min="10458" max="10458" width="11.5703125" style="61" customWidth="1"/>
    <col min="10459" max="10459" width="11" style="61" customWidth="1"/>
    <col min="10460" max="10460" width="11.5703125" style="61" customWidth="1"/>
    <col min="10461" max="10708" width="9.140625" style="61"/>
    <col min="10709" max="10709" width="5.140625" style="61" customWidth="1"/>
    <col min="10710" max="10710" width="63.85546875" style="61" customWidth="1"/>
    <col min="10711" max="10712" width="0" style="61" hidden="1" customWidth="1"/>
    <col min="10713" max="10713" width="11" style="61" customWidth="1"/>
    <col min="10714" max="10714" width="11.5703125" style="61" customWidth="1"/>
    <col min="10715" max="10715" width="11" style="61" customWidth="1"/>
    <col min="10716" max="10716" width="11.5703125" style="61" customWidth="1"/>
    <col min="10717" max="10964" width="9.140625" style="61"/>
    <col min="10965" max="10965" width="5.140625" style="61" customWidth="1"/>
    <col min="10966" max="10966" width="63.85546875" style="61" customWidth="1"/>
    <col min="10967" max="10968" width="0" style="61" hidden="1" customWidth="1"/>
    <col min="10969" max="10969" width="11" style="61" customWidth="1"/>
    <col min="10970" max="10970" width="11.5703125" style="61" customWidth="1"/>
    <col min="10971" max="10971" width="11" style="61" customWidth="1"/>
    <col min="10972" max="10972" width="11.5703125" style="61" customWidth="1"/>
    <col min="10973" max="11220" width="9.140625" style="61"/>
    <col min="11221" max="11221" width="5.140625" style="61" customWidth="1"/>
    <col min="11222" max="11222" width="63.85546875" style="61" customWidth="1"/>
    <col min="11223" max="11224" width="0" style="61" hidden="1" customWidth="1"/>
    <col min="11225" max="11225" width="11" style="61" customWidth="1"/>
    <col min="11226" max="11226" width="11.5703125" style="61" customWidth="1"/>
    <col min="11227" max="11227" width="11" style="61" customWidth="1"/>
    <col min="11228" max="11228" width="11.5703125" style="61" customWidth="1"/>
    <col min="11229" max="11476" width="9.140625" style="61"/>
    <col min="11477" max="11477" width="5.140625" style="61" customWidth="1"/>
    <col min="11478" max="11478" width="63.85546875" style="61" customWidth="1"/>
    <col min="11479" max="11480" width="0" style="61" hidden="1" customWidth="1"/>
    <col min="11481" max="11481" width="11" style="61" customWidth="1"/>
    <col min="11482" max="11482" width="11.5703125" style="61" customWidth="1"/>
    <col min="11483" max="11483" width="11" style="61" customWidth="1"/>
    <col min="11484" max="11484" width="11.5703125" style="61" customWidth="1"/>
    <col min="11485" max="11732" width="9.140625" style="61"/>
    <col min="11733" max="11733" width="5.140625" style="61" customWidth="1"/>
    <col min="11734" max="11734" width="63.85546875" style="61" customWidth="1"/>
    <col min="11735" max="11736" width="0" style="61" hidden="1" customWidth="1"/>
    <col min="11737" max="11737" width="11" style="61" customWidth="1"/>
    <col min="11738" max="11738" width="11.5703125" style="61" customWidth="1"/>
    <col min="11739" max="11739" width="11" style="61" customWidth="1"/>
    <col min="11740" max="11740" width="11.5703125" style="61" customWidth="1"/>
    <col min="11741" max="11988" width="9.140625" style="61"/>
    <col min="11989" max="11989" width="5.140625" style="61" customWidth="1"/>
    <col min="11990" max="11990" width="63.85546875" style="61" customWidth="1"/>
    <col min="11991" max="11992" width="0" style="61" hidden="1" customWidth="1"/>
    <col min="11993" max="11993" width="11" style="61" customWidth="1"/>
    <col min="11994" max="11994" width="11.5703125" style="61" customWidth="1"/>
    <col min="11995" max="11995" width="11" style="61" customWidth="1"/>
    <col min="11996" max="11996" width="11.5703125" style="61" customWidth="1"/>
    <col min="11997" max="12244" width="9.140625" style="61"/>
    <col min="12245" max="12245" width="5.140625" style="61" customWidth="1"/>
    <col min="12246" max="12246" width="63.85546875" style="61" customWidth="1"/>
    <col min="12247" max="12248" width="0" style="61" hidden="1" customWidth="1"/>
    <col min="12249" max="12249" width="11" style="61" customWidth="1"/>
    <col min="12250" max="12250" width="11.5703125" style="61" customWidth="1"/>
    <col min="12251" max="12251" width="11" style="61" customWidth="1"/>
    <col min="12252" max="12252" width="11.5703125" style="61" customWidth="1"/>
    <col min="12253" max="12500" width="9.140625" style="61"/>
    <col min="12501" max="12501" width="5.140625" style="61" customWidth="1"/>
    <col min="12502" max="12502" width="63.85546875" style="61" customWidth="1"/>
    <col min="12503" max="12504" width="0" style="61" hidden="1" customWidth="1"/>
    <col min="12505" max="12505" width="11" style="61" customWidth="1"/>
    <col min="12506" max="12506" width="11.5703125" style="61" customWidth="1"/>
    <col min="12507" max="12507" width="11" style="61" customWidth="1"/>
    <col min="12508" max="12508" width="11.5703125" style="61" customWidth="1"/>
    <col min="12509" max="12756" width="9.140625" style="61"/>
    <col min="12757" max="12757" width="5.140625" style="61" customWidth="1"/>
    <col min="12758" max="12758" width="63.85546875" style="61" customWidth="1"/>
    <col min="12759" max="12760" width="0" style="61" hidden="1" customWidth="1"/>
    <col min="12761" max="12761" width="11" style="61" customWidth="1"/>
    <col min="12762" max="12762" width="11.5703125" style="61" customWidth="1"/>
    <col min="12763" max="12763" width="11" style="61" customWidth="1"/>
    <col min="12764" max="12764" width="11.5703125" style="61" customWidth="1"/>
    <col min="12765" max="13012" width="9.140625" style="61"/>
    <col min="13013" max="13013" width="5.140625" style="61" customWidth="1"/>
    <col min="13014" max="13014" width="63.85546875" style="61" customWidth="1"/>
    <col min="13015" max="13016" width="0" style="61" hidden="1" customWidth="1"/>
    <col min="13017" max="13017" width="11" style="61" customWidth="1"/>
    <col min="13018" max="13018" width="11.5703125" style="61" customWidth="1"/>
    <col min="13019" max="13019" width="11" style="61" customWidth="1"/>
    <col min="13020" max="13020" width="11.5703125" style="61" customWidth="1"/>
    <col min="13021" max="13268" width="9.140625" style="61"/>
    <col min="13269" max="13269" width="5.140625" style="61" customWidth="1"/>
    <col min="13270" max="13270" width="63.85546875" style="61" customWidth="1"/>
    <col min="13271" max="13272" width="0" style="61" hidden="1" customWidth="1"/>
    <col min="13273" max="13273" width="11" style="61" customWidth="1"/>
    <col min="13274" max="13274" width="11.5703125" style="61" customWidth="1"/>
    <col min="13275" max="13275" width="11" style="61" customWidth="1"/>
    <col min="13276" max="13276" width="11.5703125" style="61" customWidth="1"/>
    <col min="13277" max="13524" width="9.140625" style="61"/>
    <col min="13525" max="13525" width="5.140625" style="61" customWidth="1"/>
    <col min="13526" max="13526" width="63.85546875" style="61" customWidth="1"/>
    <col min="13527" max="13528" width="0" style="61" hidden="1" customWidth="1"/>
    <col min="13529" max="13529" width="11" style="61" customWidth="1"/>
    <col min="13530" max="13530" width="11.5703125" style="61" customWidth="1"/>
    <col min="13531" max="13531" width="11" style="61" customWidth="1"/>
    <col min="13532" max="13532" width="11.5703125" style="61" customWidth="1"/>
    <col min="13533" max="13780" width="9.140625" style="61"/>
    <col min="13781" max="13781" width="5.140625" style="61" customWidth="1"/>
    <col min="13782" max="13782" width="63.85546875" style="61" customWidth="1"/>
    <col min="13783" max="13784" width="0" style="61" hidden="1" customWidth="1"/>
    <col min="13785" max="13785" width="11" style="61" customWidth="1"/>
    <col min="13786" max="13786" width="11.5703125" style="61" customWidth="1"/>
    <col min="13787" max="13787" width="11" style="61" customWidth="1"/>
    <col min="13788" max="13788" width="11.5703125" style="61" customWidth="1"/>
    <col min="13789" max="14036" width="9.140625" style="61"/>
    <col min="14037" max="14037" width="5.140625" style="61" customWidth="1"/>
    <col min="14038" max="14038" width="63.85546875" style="61" customWidth="1"/>
    <col min="14039" max="14040" width="0" style="61" hidden="1" customWidth="1"/>
    <col min="14041" max="14041" width="11" style="61" customWidth="1"/>
    <col min="14042" max="14042" width="11.5703125" style="61" customWidth="1"/>
    <col min="14043" max="14043" width="11" style="61" customWidth="1"/>
    <col min="14044" max="14044" width="11.5703125" style="61" customWidth="1"/>
    <col min="14045" max="14292" width="9.140625" style="61"/>
    <col min="14293" max="14293" width="5.140625" style="61" customWidth="1"/>
    <col min="14294" max="14294" width="63.85546875" style="61" customWidth="1"/>
    <col min="14295" max="14296" width="0" style="61" hidden="1" customWidth="1"/>
    <col min="14297" max="14297" width="11" style="61" customWidth="1"/>
    <col min="14298" max="14298" width="11.5703125" style="61" customWidth="1"/>
    <col min="14299" max="14299" width="11" style="61" customWidth="1"/>
    <col min="14300" max="14300" width="11.5703125" style="61" customWidth="1"/>
    <col min="14301" max="14548" width="9.140625" style="61"/>
    <col min="14549" max="14549" width="5.140625" style="61" customWidth="1"/>
    <col min="14550" max="14550" width="63.85546875" style="61" customWidth="1"/>
    <col min="14551" max="14552" width="0" style="61" hidden="1" customWidth="1"/>
    <col min="14553" max="14553" width="11" style="61" customWidth="1"/>
    <col min="14554" max="14554" width="11.5703125" style="61" customWidth="1"/>
    <col min="14555" max="14555" width="11" style="61" customWidth="1"/>
    <col min="14556" max="14556" width="11.5703125" style="61" customWidth="1"/>
    <col min="14557" max="14804" width="9.140625" style="61"/>
    <col min="14805" max="14805" width="5.140625" style="61" customWidth="1"/>
    <col min="14806" max="14806" width="63.85546875" style="61" customWidth="1"/>
    <col min="14807" max="14808" width="0" style="61" hidden="1" customWidth="1"/>
    <col min="14809" max="14809" width="11" style="61" customWidth="1"/>
    <col min="14810" max="14810" width="11.5703125" style="61" customWidth="1"/>
    <col min="14811" max="14811" width="11" style="61" customWidth="1"/>
    <col min="14812" max="14812" width="11.5703125" style="61" customWidth="1"/>
    <col min="14813" max="15060" width="9.140625" style="61"/>
    <col min="15061" max="15061" width="5.140625" style="61" customWidth="1"/>
    <col min="15062" max="15062" width="63.85546875" style="61" customWidth="1"/>
    <col min="15063" max="15064" width="0" style="61" hidden="1" customWidth="1"/>
    <col min="15065" max="15065" width="11" style="61" customWidth="1"/>
    <col min="15066" max="15066" width="11.5703125" style="61" customWidth="1"/>
    <col min="15067" max="15067" width="11" style="61" customWidth="1"/>
    <col min="15068" max="15068" width="11.5703125" style="61" customWidth="1"/>
    <col min="15069" max="15316" width="9.140625" style="61"/>
    <col min="15317" max="15317" width="5.140625" style="61" customWidth="1"/>
    <col min="15318" max="15318" width="63.85546875" style="61" customWidth="1"/>
    <col min="15319" max="15320" width="0" style="61" hidden="1" customWidth="1"/>
    <col min="15321" max="15321" width="11" style="61" customWidth="1"/>
    <col min="15322" max="15322" width="11.5703125" style="61" customWidth="1"/>
    <col min="15323" max="15323" width="11" style="61" customWidth="1"/>
    <col min="15324" max="15324" width="11.5703125" style="61" customWidth="1"/>
    <col min="15325" max="15572" width="9.140625" style="61"/>
    <col min="15573" max="15573" width="5.140625" style="61" customWidth="1"/>
    <col min="15574" max="15574" width="63.85546875" style="61" customWidth="1"/>
    <col min="15575" max="15576" width="0" style="61" hidden="1" customWidth="1"/>
    <col min="15577" max="15577" width="11" style="61" customWidth="1"/>
    <col min="15578" max="15578" width="11.5703125" style="61" customWidth="1"/>
    <col min="15579" max="15579" width="11" style="61" customWidth="1"/>
    <col min="15580" max="15580" width="11.5703125" style="61" customWidth="1"/>
    <col min="15581" max="15828" width="9.140625" style="61"/>
    <col min="15829" max="15829" width="5.140625" style="61" customWidth="1"/>
    <col min="15830" max="15830" width="63.85546875" style="61" customWidth="1"/>
    <col min="15831" max="15832" width="0" style="61" hidden="1" customWidth="1"/>
    <col min="15833" max="15833" width="11" style="61" customWidth="1"/>
    <col min="15834" max="15834" width="11.5703125" style="61" customWidth="1"/>
    <col min="15835" max="15835" width="11" style="61" customWidth="1"/>
    <col min="15836" max="15836" width="11.5703125" style="61" customWidth="1"/>
    <col min="15837" max="16084" width="9.140625" style="61"/>
    <col min="16085" max="16085" width="5.140625" style="61" customWidth="1"/>
    <col min="16086" max="16086" width="63.85546875" style="61" customWidth="1"/>
    <col min="16087" max="16088" width="0" style="61" hidden="1" customWidth="1"/>
    <col min="16089" max="16089" width="11" style="61" customWidth="1"/>
    <col min="16090" max="16090" width="11.5703125" style="61" customWidth="1"/>
    <col min="16091" max="16091" width="11" style="61" customWidth="1"/>
    <col min="16092" max="16092" width="11.5703125" style="61" customWidth="1"/>
    <col min="16093" max="16384" width="9.140625" style="61"/>
  </cols>
  <sheetData>
    <row r="1" spans="1:15" s="50" customFormat="1" x14ac:dyDescent="0.2">
      <c r="A1" s="49"/>
      <c r="C1" s="109"/>
      <c r="D1" s="109"/>
      <c r="E1" s="109" t="s">
        <v>226</v>
      </c>
      <c r="F1" s="109"/>
      <c r="G1" s="51"/>
      <c r="H1" s="51"/>
      <c r="I1" s="51"/>
      <c r="J1" s="51"/>
      <c r="K1" s="51"/>
      <c r="L1" s="51"/>
      <c r="M1" s="51"/>
      <c r="N1" s="51"/>
      <c r="O1" s="51"/>
    </row>
    <row r="2" spans="1:15" s="56" customFormat="1" x14ac:dyDescent="0.2">
      <c r="A2" s="52"/>
      <c r="B2" s="53"/>
      <c r="C2" s="53"/>
      <c r="D2" s="54"/>
      <c r="E2" s="53"/>
      <c r="F2" s="54"/>
      <c r="G2" s="55"/>
      <c r="H2" s="55"/>
      <c r="I2" s="55"/>
      <c r="J2" s="55"/>
      <c r="K2" s="55"/>
      <c r="L2" s="55"/>
      <c r="M2" s="55"/>
      <c r="N2" s="55"/>
      <c r="O2" s="55"/>
    </row>
    <row r="3" spans="1:15" x14ac:dyDescent="0.2">
      <c r="A3" s="57" t="s">
        <v>227</v>
      </c>
      <c r="B3" s="57"/>
      <c r="C3" s="58"/>
      <c r="D3" s="59"/>
      <c r="E3" s="58"/>
      <c r="F3" s="59"/>
    </row>
    <row r="4" spans="1:15" x14ac:dyDescent="0.2">
      <c r="A4" s="57"/>
      <c r="B4" s="62"/>
      <c r="C4" s="63"/>
      <c r="D4" s="64"/>
      <c r="E4" s="63"/>
      <c r="F4" s="64"/>
    </row>
    <row r="5" spans="1:15" x14ac:dyDescent="0.2">
      <c r="A5" s="57" t="s">
        <v>228</v>
      </c>
      <c r="B5" s="57"/>
      <c r="C5" s="58"/>
      <c r="D5" s="59"/>
      <c r="E5" s="58"/>
      <c r="F5" s="59"/>
    </row>
    <row r="6" spans="1:15" x14ac:dyDescent="0.2">
      <c r="A6" s="57" t="s">
        <v>229</v>
      </c>
      <c r="B6" s="57"/>
      <c r="C6" s="58"/>
      <c r="D6" s="59"/>
      <c r="E6" s="58"/>
      <c r="F6" s="59"/>
    </row>
    <row r="7" spans="1:15" x14ac:dyDescent="0.2">
      <c r="A7" s="65"/>
      <c r="B7" s="66"/>
      <c r="C7" s="67"/>
      <c r="D7" s="67"/>
      <c r="E7" s="67"/>
      <c r="F7" s="67"/>
    </row>
    <row r="8" spans="1:15" ht="15" customHeight="1" x14ac:dyDescent="0.2">
      <c r="A8" s="65"/>
      <c r="B8" s="66"/>
      <c r="C8" s="68"/>
      <c r="D8" s="68"/>
      <c r="E8" s="68"/>
      <c r="F8" s="68"/>
    </row>
    <row r="9" spans="1:15" s="71" customFormat="1" ht="21.75" customHeight="1" x14ac:dyDescent="0.2">
      <c r="A9" s="69" t="s">
        <v>230</v>
      </c>
      <c r="B9" s="69" t="s">
        <v>231</v>
      </c>
      <c r="C9" s="110" t="s">
        <v>232</v>
      </c>
      <c r="D9" s="111"/>
      <c r="E9" s="110" t="s">
        <v>233</v>
      </c>
      <c r="F9" s="111"/>
      <c r="G9" s="70"/>
      <c r="H9" s="70"/>
      <c r="I9" s="70"/>
      <c r="J9" s="70"/>
      <c r="K9" s="70"/>
      <c r="L9" s="70"/>
      <c r="M9" s="70"/>
      <c r="N9" s="70"/>
      <c r="O9" s="70"/>
    </row>
    <row r="10" spans="1:15" s="76" customFormat="1" ht="60" customHeight="1" x14ac:dyDescent="0.2">
      <c r="A10" s="72"/>
      <c r="B10" s="73"/>
      <c r="C10" s="74" t="s">
        <v>234</v>
      </c>
      <c r="D10" s="74" t="s">
        <v>235</v>
      </c>
      <c r="E10" s="74" t="s">
        <v>234</v>
      </c>
      <c r="F10" s="74" t="s">
        <v>235</v>
      </c>
      <c r="G10" s="75"/>
      <c r="H10" s="75"/>
      <c r="I10" s="75"/>
      <c r="J10" s="75"/>
      <c r="K10" s="75"/>
      <c r="L10" s="75"/>
      <c r="M10" s="75"/>
      <c r="N10" s="75"/>
      <c r="O10" s="75"/>
    </row>
    <row r="11" spans="1:15" x14ac:dyDescent="0.2">
      <c r="A11" s="77"/>
      <c r="B11" s="78"/>
      <c r="C11" s="79"/>
      <c r="D11" s="79"/>
      <c r="E11" s="79"/>
      <c r="F11" s="79"/>
    </row>
    <row r="12" spans="1:15" s="76" customFormat="1" x14ac:dyDescent="0.2">
      <c r="A12" s="72"/>
      <c r="B12" s="80" t="s">
        <v>236</v>
      </c>
      <c r="C12" s="81"/>
      <c r="D12" s="81"/>
      <c r="E12" s="81"/>
      <c r="F12" s="81"/>
      <c r="G12" s="75"/>
      <c r="H12" s="75"/>
      <c r="I12" s="75"/>
      <c r="J12" s="75"/>
      <c r="K12" s="75"/>
      <c r="L12" s="75"/>
      <c r="M12" s="75"/>
      <c r="N12" s="75"/>
      <c r="O12" s="75"/>
    </row>
    <row r="13" spans="1:15" x14ac:dyDescent="0.2">
      <c r="A13" s="77"/>
      <c r="B13" s="82"/>
      <c r="C13" s="79"/>
      <c r="D13" s="79"/>
      <c r="E13" s="79"/>
      <c r="F13" s="79"/>
    </row>
    <row r="14" spans="1:15" s="76" customFormat="1" x14ac:dyDescent="0.2">
      <c r="A14" s="72" t="s">
        <v>237</v>
      </c>
      <c r="B14" s="80" t="s">
        <v>238</v>
      </c>
      <c r="C14" s="81">
        <f>221+44+4+5</f>
        <v>274</v>
      </c>
      <c r="D14" s="81">
        <f>(3354802+1344610+44964)/12</f>
        <v>395364.66666666669</v>
      </c>
      <c r="E14" s="81">
        <f>221+44+4+5</f>
        <v>274</v>
      </c>
      <c r="F14" s="81">
        <f>(3354802+1344610+44964)/12</f>
        <v>395364.66666666669</v>
      </c>
      <c r="G14" s="75">
        <f>D14*12</f>
        <v>4744376</v>
      </c>
      <c r="H14" s="75"/>
      <c r="I14" s="75"/>
      <c r="J14" s="75"/>
      <c r="K14" s="75"/>
      <c r="L14" s="75"/>
      <c r="M14" s="75"/>
      <c r="N14" s="75"/>
      <c r="O14" s="75"/>
    </row>
    <row r="15" spans="1:15" x14ac:dyDescent="0.2">
      <c r="A15" s="77"/>
      <c r="B15" s="82" t="s">
        <v>239</v>
      </c>
      <c r="C15" s="79"/>
      <c r="D15" s="79"/>
      <c r="E15" s="79"/>
      <c r="F15" s="79"/>
      <c r="G15" s="75"/>
    </row>
    <row r="16" spans="1:15" x14ac:dyDescent="0.2">
      <c r="A16" s="77"/>
      <c r="B16" s="82" t="s">
        <v>240</v>
      </c>
      <c r="C16" s="79">
        <f>5</f>
        <v>5</v>
      </c>
      <c r="D16" s="79">
        <f>(34008+10956)/12</f>
        <v>3747</v>
      </c>
      <c r="E16" s="79">
        <f>5</f>
        <v>5</v>
      </c>
      <c r="F16" s="79">
        <f>(34008+10956)/12</f>
        <v>3747</v>
      </c>
      <c r="G16" s="75">
        <f>D16*12</f>
        <v>44964</v>
      </c>
    </row>
    <row r="17" spans="1:15" x14ac:dyDescent="0.2">
      <c r="A17" s="77"/>
      <c r="B17" s="82"/>
      <c r="C17" s="79"/>
      <c r="D17" s="79"/>
      <c r="E17" s="79"/>
      <c r="F17" s="79"/>
      <c r="G17" s="75"/>
    </row>
    <row r="18" spans="1:15" s="76" customFormat="1" x14ac:dyDescent="0.2">
      <c r="A18" s="72" t="s">
        <v>241</v>
      </c>
      <c r="B18" s="80" t="s">
        <v>242</v>
      </c>
      <c r="C18" s="81">
        <f>1+5+6</f>
        <v>12</v>
      </c>
      <c r="D18" s="81">
        <f>(14764+48543+72689)/12</f>
        <v>11333</v>
      </c>
      <c r="E18" s="81">
        <f>1+5+6</f>
        <v>12</v>
      </c>
      <c r="F18" s="81">
        <f>(14764+48543+72689)/12</f>
        <v>11333</v>
      </c>
      <c r="G18" s="75">
        <f>D18*12</f>
        <v>135996</v>
      </c>
      <c r="H18" s="75"/>
      <c r="I18" s="75"/>
      <c r="J18" s="75"/>
      <c r="K18" s="75"/>
      <c r="L18" s="75"/>
      <c r="M18" s="75"/>
      <c r="N18" s="75"/>
      <c r="O18" s="75"/>
    </row>
    <row r="19" spans="1:15" x14ac:dyDescent="0.2">
      <c r="A19" s="77"/>
      <c r="B19" s="82" t="s">
        <v>239</v>
      </c>
      <c r="C19" s="79"/>
      <c r="D19" s="79"/>
      <c r="E19" s="79"/>
      <c r="F19" s="79"/>
      <c r="G19" s="75"/>
    </row>
    <row r="20" spans="1:15" x14ac:dyDescent="0.2">
      <c r="A20" s="77"/>
      <c r="B20" s="82" t="s">
        <v>243</v>
      </c>
      <c r="C20" s="79">
        <v>6</v>
      </c>
      <c r="D20" s="79">
        <f>72689/12</f>
        <v>6057.416666666667</v>
      </c>
      <c r="E20" s="79">
        <v>6</v>
      </c>
      <c r="F20" s="79">
        <f>72689/12</f>
        <v>6057.416666666667</v>
      </c>
      <c r="G20" s="75">
        <f>D20*12</f>
        <v>72689</v>
      </c>
      <c r="L20" s="60">
        <v>1224194</v>
      </c>
    </row>
    <row r="21" spans="1:15" x14ac:dyDescent="0.2">
      <c r="A21" s="77"/>
      <c r="B21" s="82"/>
      <c r="C21" s="79"/>
      <c r="D21" s="79"/>
      <c r="E21" s="79"/>
      <c r="F21" s="79"/>
      <c r="G21" s="75"/>
      <c r="L21" s="60">
        <v>430804</v>
      </c>
    </row>
    <row r="22" spans="1:15" s="76" customFormat="1" x14ac:dyDescent="0.2">
      <c r="A22" s="72" t="s">
        <v>244</v>
      </c>
      <c r="B22" s="80" t="s">
        <v>245</v>
      </c>
      <c r="C22" s="81">
        <f>C24+C25+C26</f>
        <v>237</v>
      </c>
      <c r="D22" s="81">
        <f>D24+D25+D26</f>
        <v>289796.25000000006</v>
      </c>
      <c r="E22" s="81">
        <f>E24+E25+E26</f>
        <v>237</v>
      </c>
      <c r="F22" s="81">
        <f>F24+F25+F26</f>
        <v>289796.25000000006</v>
      </c>
      <c r="G22" s="75">
        <f>D22*12</f>
        <v>3477555.0000000009</v>
      </c>
      <c r="H22" s="75"/>
      <c r="I22" s="75"/>
      <c r="J22" s="75"/>
      <c r="K22" s="75"/>
      <c r="L22" s="75">
        <v>54158</v>
      </c>
      <c r="M22" s="75"/>
      <c r="N22" s="75"/>
      <c r="O22" s="75"/>
    </row>
    <row r="23" spans="1:15" x14ac:dyDescent="0.2">
      <c r="A23" s="77"/>
      <c r="B23" s="82" t="s">
        <v>239</v>
      </c>
      <c r="C23" s="79"/>
      <c r="D23" s="79"/>
      <c r="E23" s="79"/>
      <c r="F23" s="79"/>
      <c r="G23" s="75"/>
      <c r="L23" s="60">
        <v>1056590</v>
      </c>
    </row>
    <row r="24" spans="1:15" x14ac:dyDescent="0.2">
      <c r="A24" s="77">
        <v>1</v>
      </c>
      <c r="B24" s="82" t="s">
        <v>246</v>
      </c>
      <c r="C24" s="79">
        <f>153+23</f>
        <v>176</v>
      </c>
      <c r="D24" s="79">
        <f>2426566/12</f>
        <v>202213.83333333334</v>
      </c>
      <c r="E24" s="79">
        <f>153+23</f>
        <v>176</v>
      </c>
      <c r="F24" s="79">
        <f>2426566/12</f>
        <v>202213.83333333334</v>
      </c>
      <c r="G24" s="75">
        <f>D24*12</f>
        <v>2426566</v>
      </c>
      <c r="L24" s="60">
        <v>997634</v>
      </c>
    </row>
    <row r="25" spans="1:15" x14ac:dyDescent="0.2">
      <c r="A25" s="77">
        <v>2</v>
      </c>
      <c r="B25" s="82" t="s">
        <v>247</v>
      </c>
      <c r="C25" s="79">
        <v>52</v>
      </c>
      <c r="D25" s="79">
        <f>931476/12</f>
        <v>77623</v>
      </c>
      <c r="E25" s="79">
        <v>52</v>
      </c>
      <c r="F25" s="79">
        <f>931476/12</f>
        <v>77623</v>
      </c>
      <c r="G25" s="75">
        <f>D25*12</f>
        <v>931476</v>
      </c>
    </row>
    <row r="26" spans="1:15" x14ac:dyDescent="0.2">
      <c r="A26" s="77">
        <v>3</v>
      </c>
      <c r="B26" s="82" t="s">
        <v>248</v>
      </c>
      <c r="C26" s="79">
        <f>2+7</f>
        <v>9</v>
      </c>
      <c r="D26" s="79">
        <f>119513/12</f>
        <v>9959.4166666666661</v>
      </c>
      <c r="E26" s="79">
        <f>2+7</f>
        <v>9</v>
      </c>
      <c r="F26" s="79">
        <f>119513/12</f>
        <v>9959.4166666666661</v>
      </c>
      <c r="G26" s="75">
        <f>D26*12</f>
        <v>119513</v>
      </c>
    </row>
    <row r="27" spans="1:15" x14ac:dyDescent="0.2">
      <c r="A27" s="77"/>
      <c r="B27" s="82"/>
      <c r="C27" s="79"/>
      <c r="D27" s="79"/>
      <c r="E27" s="79"/>
      <c r="F27" s="79"/>
      <c r="G27" s="75"/>
    </row>
    <row r="28" spans="1:15" s="76" customFormat="1" ht="24" x14ac:dyDescent="0.2">
      <c r="A28" s="72" t="s">
        <v>249</v>
      </c>
      <c r="B28" s="80" t="s">
        <v>250</v>
      </c>
      <c r="C28" s="83">
        <f>75.5+32+4+72+62.5+69+17+15+13.5+4</f>
        <v>364.5</v>
      </c>
      <c r="D28" s="81">
        <f>(1224194+430804+54158+1056590+997634+798392+280664+254460+229080)/12+4901</f>
        <v>448732.33333333331</v>
      </c>
      <c r="E28" s="83">
        <f>75.5+32+4+72+62.5+69+17+15+13.5+4</f>
        <v>364.5</v>
      </c>
      <c r="F28" s="81">
        <f>(1224194+430804+54158+1056590+997634+798392+280664+254460+229080)/12+4901</f>
        <v>448732.33333333331</v>
      </c>
      <c r="G28" s="75">
        <f>D28*12</f>
        <v>5384788</v>
      </c>
      <c r="H28" s="75"/>
      <c r="I28" s="75"/>
      <c r="J28" s="75"/>
      <c r="K28" s="75"/>
      <c r="L28" s="75"/>
      <c r="M28" s="75"/>
      <c r="N28" s="75"/>
      <c r="O28" s="75"/>
    </row>
    <row r="29" spans="1:15" x14ac:dyDescent="0.2">
      <c r="A29" s="77"/>
      <c r="B29" s="82"/>
      <c r="C29" s="79"/>
      <c r="D29" s="79"/>
      <c r="E29" s="79"/>
      <c r="F29" s="79"/>
      <c r="G29" s="75"/>
    </row>
    <row r="30" spans="1:15" s="76" customFormat="1" ht="30.75" customHeight="1" x14ac:dyDescent="0.2">
      <c r="A30" s="72" t="s">
        <v>251</v>
      </c>
      <c r="B30" s="80" t="s">
        <v>252</v>
      </c>
      <c r="C30" s="81">
        <f>127+13+50</f>
        <v>190</v>
      </c>
      <c r="D30" s="81">
        <f>(1912621+758038)/12</f>
        <v>222554.91666666666</v>
      </c>
      <c r="E30" s="81">
        <f>127+13+50</f>
        <v>190</v>
      </c>
      <c r="F30" s="81">
        <f>(1912621+758038)/12</f>
        <v>222554.91666666666</v>
      </c>
      <c r="G30" s="75">
        <f>D30*12</f>
        <v>2670659</v>
      </c>
      <c r="H30" s="75"/>
      <c r="I30" s="75"/>
      <c r="J30" s="75"/>
      <c r="K30" s="75"/>
      <c r="L30" s="75"/>
      <c r="M30" s="75"/>
      <c r="N30" s="75"/>
      <c r="O30" s="75"/>
    </row>
    <row r="31" spans="1:15" x14ac:dyDescent="0.2">
      <c r="A31" s="77"/>
      <c r="B31" s="82"/>
      <c r="C31" s="79"/>
      <c r="D31" s="79"/>
      <c r="E31" s="79"/>
      <c r="F31" s="79"/>
      <c r="G31" s="75"/>
    </row>
    <row r="32" spans="1:15" x14ac:dyDescent="0.2">
      <c r="A32" s="77"/>
      <c r="B32" s="82"/>
      <c r="C32" s="79"/>
      <c r="D32" s="79"/>
      <c r="E32" s="79"/>
      <c r="F32" s="79"/>
      <c r="G32" s="75"/>
    </row>
    <row r="33" spans="1:15" s="76" customFormat="1" x14ac:dyDescent="0.2">
      <c r="A33" s="72"/>
      <c r="B33" s="80" t="s">
        <v>253</v>
      </c>
      <c r="C33" s="81"/>
      <c r="D33" s="81"/>
      <c r="E33" s="81"/>
      <c r="F33" s="81"/>
      <c r="G33" s="75"/>
      <c r="H33" s="75"/>
      <c r="I33" s="75"/>
      <c r="J33" s="75"/>
      <c r="K33" s="75"/>
      <c r="L33" s="75"/>
      <c r="M33" s="75"/>
      <c r="N33" s="75"/>
      <c r="O33" s="75"/>
    </row>
    <row r="34" spans="1:15" s="76" customFormat="1" x14ac:dyDescent="0.2">
      <c r="A34" s="72" t="s">
        <v>237</v>
      </c>
      <c r="B34" s="80" t="s">
        <v>238</v>
      </c>
      <c r="C34" s="81">
        <f>1+4+36</f>
        <v>41</v>
      </c>
      <c r="D34" s="81">
        <f>457006/12</f>
        <v>38083.833333333336</v>
      </c>
      <c r="E34" s="81">
        <f>1+4+36</f>
        <v>41</v>
      </c>
      <c r="F34" s="81">
        <f>457006/12</f>
        <v>38083.833333333336</v>
      </c>
      <c r="G34" s="75">
        <f>D34*12</f>
        <v>457006</v>
      </c>
      <c r="H34" s="75"/>
      <c r="I34" s="75"/>
      <c r="J34" s="75"/>
      <c r="K34" s="75"/>
      <c r="L34" s="75"/>
      <c r="M34" s="75"/>
      <c r="N34" s="75"/>
      <c r="O34" s="75"/>
    </row>
    <row r="35" spans="1:15" x14ac:dyDescent="0.2">
      <c r="A35" s="77"/>
      <c r="B35" s="82" t="s">
        <v>254</v>
      </c>
      <c r="C35" s="79"/>
      <c r="D35" s="79"/>
      <c r="E35" s="79"/>
      <c r="F35" s="79"/>
      <c r="G35" s="75"/>
    </row>
    <row r="36" spans="1:15" x14ac:dyDescent="0.2">
      <c r="A36" s="77"/>
      <c r="B36" s="82" t="s">
        <v>255</v>
      </c>
      <c r="C36" s="79">
        <v>37</v>
      </c>
      <c r="D36" s="79">
        <f>(74905+322094)/12</f>
        <v>33083.25</v>
      </c>
      <c r="E36" s="79">
        <v>37</v>
      </c>
      <c r="F36" s="79">
        <f>(74905+322094)/12</f>
        <v>33083.25</v>
      </c>
      <c r="G36" s="75">
        <f>D36*12</f>
        <v>396999</v>
      </c>
    </row>
    <row r="37" spans="1:15" s="76" customFormat="1" x14ac:dyDescent="0.2">
      <c r="A37" s="72" t="s">
        <v>256</v>
      </c>
      <c r="B37" s="80" t="s">
        <v>257</v>
      </c>
      <c r="C37" s="81">
        <f>19+1</f>
        <v>20</v>
      </c>
      <c r="D37" s="81">
        <f>(147536+138640)/12</f>
        <v>23848</v>
      </c>
      <c r="E37" s="81">
        <f>19+1</f>
        <v>20</v>
      </c>
      <c r="F37" s="81">
        <f>(147536+138640)/12</f>
        <v>23848</v>
      </c>
      <c r="G37" s="75">
        <f>D37*12</f>
        <v>286176</v>
      </c>
      <c r="H37" s="75"/>
      <c r="I37" s="75"/>
      <c r="J37" s="75"/>
      <c r="K37" s="75"/>
      <c r="L37" s="75"/>
      <c r="M37" s="75"/>
      <c r="N37" s="75"/>
      <c r="O37" s="75"/>
    </row>
    <row r="38" spans="1:15" s="76" customFormat="1" ht="24" x14ac:dyDescent="0.2">
      <c r="A38" s="72" t="s">
        <v>258</v>
      </c>
      <c r="B38" s="80" t="s">
        <v>250</v>
      </c>
      <c r="C38" s="81">
        <f>50+55+16</f>
        <v>121</v>
      </c>
      <c r="D38" s="81">
        <f>(611290+560824+255829)/12</f>
        <v>118995.25</v>
      </c>
      <c r="E38" s="81">
        <f>50+55+16</f>
        <v>121</v>
      </c>
      <c r="F38" s="81">
        <f>(611290+560824+255829)/12</f>
        <v>118995.25</v>
      </c>
      <c r="G38" s="75">
        <f>D38*12</f>
        <v>1427943</v>
      </c>
      <c r="H38" s="75"/>
      <c r="I38" s="75"/>
      <c r="J38" s="75"/>
      <c r="K38" s="75"/>
      <c r="L38" s="75"/>
      <c r="M38" s="75"/>
      <c r="N38" s="75"/>
      <c r="O38" s="75"/>
    </row>
    <row r="39" spans="1:15" s="76" customFormat="1" x14ac:dyDescent="0.2">
      <c r="A39" s="72"/>
      <c r="B39" s="80"/>
      <c r="C39" s="81"/>
      <c r="D39" s="81"/>
      <c r="E39" s="81"/>
      <c r="F39" s="81"/>
      <c r="G39" s="75"/>
      <c r="H39" s="75"/>
      <c r="I39" s="75"/>
      <c r="J39" s="75"/>
      <c r="K39" s="75"/>
      <c r="L39" s="75"/>
      <c r="M39" s="75"/>
      <c r="N39" s="75"/>
      <c r="O39" s="75"/>
    </row>
    <row r="40" spans="1:15" s="76" customFormat="1" ht="24" x14ac:dyDescent="0.2">
      <c r="A40" s="72" t="s">
        <v>249</v>
      </c>
      <c r="B40" s="80" t="s">
        <v>259</v>
      </c>
      <c r="C40" s="81">
        <f>192+45+5+20+2+1</f>
        <v>265</v>
      </c>
      <c r="D40" s="81">
        <f>(1985675+459859+55616+212567+19002+9927)/12</f>
        <v>228553.83333333334</v>
      </c>
      <c r="E40" s="81">
        <f>192+45+5+20+2+1+10</f>
        <v>275</v>
      </c>
      <c r="F40" s="81">
        <f>(1985675+459859+55616+212567+19002+9927)/12+11024</f>
        <v>239577.83333333334</v>
      </c>
      <c r="G40" s="75">
        <f>D40*12</f>
        <v>2742646</v>
      </c>
      <c r="H40" s="75"/>
      <c r="I40" s="75"/>
      <c r="J40" s="75"/>
      <c r="K40" s="75"/>
      <c r="L40" s="75"/>
      <c r="M40" s="75"/>
      <c r="N40" s="75"/>
      <c r="O40" s="75"/>
    </row>
    <row r="41" spans="1:15" x14ac:dyDescent="0.2">
      <c r="A41" s="77"/>
      <c r="B41" s="82"/>
      <c r="C41" s="79"/>
      <c r="D41" s="79"/>
      <c r="E41" s="79"/>
      <c r="F41" s="79"/>
      <c r="G41" s="75"/>
    </row>
    <row r="42" spans="1:15" s="76" customFormat="1" ht="24" x14ac:dyDescent="0.2">
      <c r="A42" s="72" t="s">
        <v>251</v>
      </c>
      <c r="B42" s="80" t="s">
        <v>260</v>
      </c>
      <c r="C42" s="81">
        <f>SUM(C44,C48)</f>
        <v>110</v>
      </c>
      <c r="D42" s="81">
        <f>SUM(D44,D48)</f>
        <v>106965.16666666667</v>
      </c>
      <c r="E42" s="81">
        <f>SUM(E44,E48)</f>
        <v>110</v>
      </c>
      <c r="F42" s="81">
        <f>SUM(F44,F48)</f>
        <v>106965.16666666667</v>
      </c>
      <c r="G42" s="75">
        <f>D42*12</f>
        <v>1283582</v>
      </c>
      <c r="H42" s="75"/>
      <c r="I42" s="75"/>
      <c r="J42" s="75"/>
      <c r="K42" s="75"/>
      <c r="L42" s="75"/>
      <c r="M42" s="75"/>
      <c r="N42" s="75"/>
      <c r="O42" s="75"/>
    </row>
    <row r="43" spans="1:15" x14ac:dyDescent="0.2">
      <c r="A43" s="77"/>
      <c r="B43" s="82"/>
      <c r="C43" s="79"/>
      <c r="D43" s="79"/>
      <c r="E43" s="79"/>
      <c r="F43" s="79"/>
      <c r="G43" s="75"/>
    </row>
    <row r="44" spans="1:15" x14ac:dyDescent="0.2">
      <c r="A44" s="77">
        <v>1</v>
      </c>
      <c r="B44" s="82" t="s">
        <v>261</v>
      </c>
      <c r="C44" s="79">
        <f>SUM(C45:C47)</f>
        <v>27</v>
      </c>
      <c r="D44" s="79">
        <f>SUM(D45:D47)</f>
        <v>28801.166666666668</v>
      </c>
      <c r="E44" s="79">
        <f>SUM(E45:E47)</f>
        <v>27</v>
      </c>
      <c r="F44" s="79">
        <f>SUM(F45:F47)</f>
        <v>28801.166666666668</v>
      </c>
      <c r="G44" s="75">
        <f t="shared" ref="G44:G52" si="0">D44*12</f>
        <v>345614</v>
      </c>
    </row>
    <row r="45" spans="1:15" x14ac:dyDescent="0.2">
      <c r="A45" s="77" t="s">
        <v>262</v>
      </c>
      <c r="B45" s="82" t="s">
        <v>263</v>
      </c>
      <c r="C45" s="79">
        <v>7</v>
      </c>
      <c r="D45" s="79">
        <f>88334/12</f>
        <v>7361.166666666667</v>
      </c>
      <c r="E45" s="79">
        <v>7</v>
      </c>
      <c r="F45" s="79">
        <f>88334/12</f>
        <v>7361.166666666667</v>
      </c>
      <c r="G45" s="75">
        <f t="shared" si="0"/>
        <v>88334</v>
      </c>
    </row>
    <row r="46" spans="1:15" x14ac:dyDescent="0.2">
      <c r="A46" s="77" t="s">
        <v>264</v>
      </c>
      <c r="B46" s="82" t="s">
        <v>265</v>
      </c>
      <c r="C46" s="79">
        <v>18</v>
      </c>
      <c r="D46" s="79">
        <f>235000/12</f>
        <v>19583.333333333332</v>
      </c>
      <c r="E46" s="79">
        <v>18</v>
      </c>
      <c r="F46" s="79">
        <f>235000/12</f>
        <v>19583.333333333332</v>
      </c>
      <c r="G46" s="75">
        <f t="shared" si="0"/>
        <v>235000</v>
      </c>
    </row>
    <row r="47" spans="1:15" x14ac:dyDescent="0.2">
      <c r="A47" s="77" t="s">
        <v>266</v>
      </c>
      <c r="B47" s="82" t="s">
        <v>267</v>
      </c>
      <c r="C47" s="79">
        <v>2</v>
      </c>
      <c r="D47" s="79">
        <f>22280/12</f>
        <v>1856.6666666666667</v>
      </c>
      <c r="E47" s="79">
        <v>2</v>
      </c>
      <c r="F47" s="79">
        <f>22280/12</f>
        <v>1856.6666666666667</v>
      </c>
      <c r="G47" s="75">
        <f t="shared" si="0"/>
        <v>22280</v>
      </c>
    </row>
    <row r="48" spans="1:15" x14ac:dyDescent="0.2">
      <c r="A48" s="77">
        <v>2</v>
      </c>
      <c r="B48" s="82" t="s">
        <v>268</v>
      </c>
      <c r="C48" s="79">
        <f>SUM(C49:C52)</f>
        <v>83</v>
      </c>
      <c r="D48" s="79">
        <f>SUM(D49:D52)</f>
        <v>78164</v>
      </c>
      <c r="E48" s="79">
        <f>SUM(E49:E52)</f>
        <v>83</v>
      </c>
      <c r="F48" s="79">
        <f>SUM(F49:F52)</f>
        <v>78164</v>
      </c>
      <c r="G48" s="75">
        <f t="shared" si="0"/>
        <v>937968</v>
      </c>
    </row>
    <row r="49" spans="1:15" x14ac:dyDescent="0.2">
      <c r="A49" s="77" t="s">
        <v>269</v>
      </c>
      <c r="B49" s="82" t="s">
        <v>270</v>
      </c>
      <c r="C49" s="79">
        <v>28</v>
      </c>
      <c r="D49" s="79">
        <f>290130/12</f>
        <v>24177.5</v>
      </c>
      <c r="E49" s="79">
        <v>28</v>
      </c>
      <c r="F49" s="79">
        <f>290130/12</f>
        <v>24177.5</v>
      </c>
      <c r="G49" s="75">
        <f t="shared" si="0"/>
        <v>290130</v>
      </c>
    </row>
    <row r="50" spans="1:15" x14ac:dyDescent="0.2">
      <c r="A50" s="77" t="s">
        <v>271</v>
      </c>
      <c r="B50" s="82" t="s">
        <v>272</v>
      </c>
      <c r="C50" s="79">
        <v>18</v>
      </c>
      <c r="D50" s="79">
        <f>205008/12</f>
        <v>17084</v>
      </c>
      <c r="E50" s="79">
        <v>18</v>
      </c>
      <c r="F50" s="79">
        <f>205008/12</f>
        <v>17084</v>
      </c>
      <c r="G50" s="75">
        <f t="shared" si="0"/>
        <v>205008</v>
      </c>
    </row>
    <row r="51" spans="1:15" x14ac:dyDescent="0.2">
      <c r="A51" s="77" t="s">
        <v>273</v>
      </c>
      <c r="B51" s="82" t="s">
        <v>274</v>
      </c>
      <c r="C51" s="79">
        <v>19</v>
      </c>
      <c r="D51" s="79">
        <f>234700/12</f>
        <v>19558.333333333332</v>
      </c>
      <c r="E51" s="79">
        <v>19</v>
      </c>
      <c r="F51" s="79">
        <f>234700/12</f>
        <v>19558.333333333332</v>
      </c>
      <c r="G51" s="75">
        <f t="shared" si="0"/>
        <v>234700</v>
      </c>
    </row>
    <row r="52" spans="1:15" x14ac:dyDescent="0.2">
      <c r="A52" s="77" t="s">
        <v>275</v>
      </c>
      <c r="B52" s="82" t="s">
        <v>276</v>
      </c>
      <c r="C52" s="79">
        <v>18</v>
      </c>
      <c r="D52" s="79">
        <f>208130/12</f>
        <v>17344.166666666668</v>
      </c>
      <c r="E52" s="79">
        <v>18</v>
      </c>
      <c r="F52" s="79">
        <f>208130/12</f>
        <v>17344.166666666668</v>
      </c>
      <c r="G52" s="75">
        <f t="shared" si="0"/>
        <v>208130</v>
      </c>
    </row>
    <row r="53" spans="1:15" x14ac:dyDescent="0.2">
      <c r="A53" s="77"/>
      <c r="B53" s="82"/>
      <c r="C53" s="79"/>
      <c r="D53" s="79"/>
      <c r="E53" s="79"/>
      <c r="F53" s="79"/>
      <c r="G53" s="75"/>
    </row>
    <row r="54" spans="1:15" s="76" customFormat="1" x14ac:dyDescent="0.2">
      <c r="A54" s="72" t="s">
        <v>277</v>
      </c>
      <c r="B54" s="80" t="s">
        <v>278</v>
      </c>
      <c r="C54" s="81">
        <f>SUM(C55,C57)</f>
        <v>56</v>
      </c>
      <c r="D54" s="81">
        <f>SUM(D55,D57)</f>
        <v>64881.500000000007</v>
      </c>
      <c r="E54" s="81">
        <f>SUM(E55,E57)</f>
        <v>56</v>
      </c>
      <c r="F54" s="81">
        <f>SUM(F55,F57)</f>
        <v>64881.500000000007</v>
      </c>
      <c r="G54" s="75">
        <f t="shared" ref="G54:G61" si="1">D54*12</f>
        <v>778578.00000000012</v>
      </c>
      <c r="H54" s="75"/>
      <c r="I54" s="75"/>
      <c r="J54" s="75"/>
      <c r="K54" s="75"/>
      <c r="L54" s="75"/>
      <c r="M54" s="75"/>
      <c r="N54" s="75"/>
      <c r="O54" s="75"/>
    </row>
    <row r="55" spans="1:15" ht="24" x14ac:dyDescent="0.2">
      <c r="A55" s="77">
        <v>1</v>
      </c>
      <c r="B55" s="82" t="s">
        <v>279</v>
      </c>
      <c r="C55" s="79">
        <f>SUM(C56:C56)</f>
        <v>6</v>
      </c>
      <c r="D55" s="79">
        <f>SUM(D56:D56)</f>
        <v>7708.333333333333</v>
      </c>
      <c r="E55" s="79">
        <f>SUM(E56:E56)</f>
        <v>6</v>
      </c>
      <c r="F55" s="79">
        <f>SUM(F56:F56)</f>
        <v>7708.333333333333</v>
      </c>
      <c r="G55" s="75">
        <f t="shared" si="1"/>
        <v>92500</v>
      </c>
    </row>
    <row r="56" spans="1:15" x14ac:dyDescent="0.2">
      <c r="A56" s="77" t="s">
        <v>262</v>
      </c>
      <c r="B56" s="82" t="s">
        <v>280</v>
      </c>
      <c r="C56" s="79">
        <v>6</v>
      </c>
      <c r="D56" s="79">
        <f>92500/12</f>
        <v>7708.333333333333</v>
      </c>
      <c r="E56" s="79">
        <v>6</v>
      </c>
      <c r="F56" s="79">
        <f>92500/12</f>
        <v>7708.333333333333</v>
      </c>
      <c r="G56" s="75">
        <f t="shared" si="1"/>
        <v>92500</v>
      </c>
    </row>
    <row r="57" spans="1:15" x14ac:dyDescent="0.2">
      <c r="A57" s="77">
        <v>2</v>
      </c>
      <c r="B57" s="82" t="s">
        <v>281</v>
      </c>
      <c r="C57" s="79">
        <f>SUM(C58:C61)</f>
        <v>50</v>
      </c>
      <c r="D57" s="79">
        <f>SUM(D58:D61)</f>
        <v>57173.166666666672</v>
      </c>
      <c r="E57" s="79">
        <f>SUM(E58:E61)</f>
        <v>50</v>
      </c>
      <c r="F57" s="79">
        <f>SUM(F58:F61)</f>
        <v>57173.166666666672</v>
      </c>
      <c r="G57" s="75">
        <f t="shared" si="1"/>
        <v>686078</v>
      </c>
    </row>
    <row r="58" spans="1:15" x14ac:dyDescent="0.2">
      <c r="A58" s="77" t="s">
        <v>269</v>
      </c>
      <c r="B58" s="82" t="s">
        <v>282</v>
      </c>
      <c r="C58" s="79">
        <v>7</v>
      </c>
      <c r="D58" s="79">
        <f>114080/12</f>
        <v>9506.6666666666661</v>
      </c>
      <c r="E58" s="79">
        <v>7</v>
      </c>
      <c r="F58" s="79">
        <f>114080/12</f>
        <v>9506.6666666666661</v>
      </c>
      <c r="G58" s="75">
        <f t="shared" si="1"/>
        <v>114080</v>
      </c>
    </row>
    <row r="59" spans="1:15" x14ac:dyDescent="0.2">
      <c r="A59" s="77" t="s">
        <v>271</v>
      </c>
      <c r="B59" s="82" t="s">
        <v>283</v>
      </c>
      <c r="C59" s="79">
        <f>13+1+4</f>
        <v>18</v>
      </c>
      <c r="D59" s="79">
        <f>(192460+14232+47292)/12</f>
        <v>21165.333333333332</v>
      </c>
      <c r="E59" s="79">
        <f>13+1+4</f>
        <v>18</v>
      </c>
      <c r="F59" s="79">
        <f>(192460+14232+47292)/12</f>
        <v>21165.333333333332</v>
      </c>
      <c r="G59" s="75">
        <f t="shared" si="1"/>
        <v>253984</v>
      </c>
    </row>
    <row r="60" spans="1:15" x14ac:dyDescent="0.2">
      <c r="A60" s="77" t="s">
        <v>273</v>
      </c>
      <c r="B60" s="82" t="s">
        <v>284</v>
      </c>
      <c r="C60" s="79">
        <v>7</v>
      </c>
      <c r="D60" s="79">
        <f>98500/12</f>
        <v>8208.3333333333339</v>
      </c>
      <c r="E60" s="79">
        <v>7</v>
      </c>
      <c r="F60" s="79">
        <f>98500/12</f>
        <v>8208.3333333333339</v>
      </c>
      <c r="G60" s="75">
        <f t="shared" si="1"/>
        <v>98500</v>
      </c>
    </row>
    <row r="61" spans="1:15" x14ac:dyDescent="0.2">
      <c r="A61" s="77" t="s">
        <v>275</v>
      </c>
      <c r="B61" s="82" t="s">
        <v>285</v>
      </c>
      <c r="C61" s="79">
        <v>18</v>
      </c>
      <c r="D61" s="79">
        <f>219514/12</f>
        <v>18292.833333333332</v>
      </c>
      <c r="E61" s="79">
        <v>18</v>
      </c>
      <c r="F61" s="79">
        <f>219514/12</f>
        <v>18292.833333333332</v>
      </c>
      <c r="G61" s="75">
        <f t="shared" si="1"/>
        <v>219514</v>
      </c>
    </row>
    <row r="62" spans="1:15" s="76" customFormat="1" ht="24" x14ac:dyDescent="0.2">
      <c r="A62" s="72"/>
      <c r="B62" s="80" t="s">
        <v>286</v>
      </c>
      <c r="C62" s="81"/>
      <c r="D62" s="81"/>
      <c r="E62" s="81"/>
      <c r="F62" s="81"/>
      <c r="G62" s="75"/>
      <c r="H62" s="75"/>
      <c r="I62" s="75"/>
      <c r="J62" s="75"/>
      <c r="K62" s="75"/>
      <c r="L62" s="75"/>
      <c r="M62" s="75"/>
      <c r="N62" s="75"/>
      <c r="O62" s="75"/>
    </row>
    <row r="63" spans="1:15" s="76" customFormat="1" x14ac:dyDescent="0.2">
      <c r="A63" s="72" t="s">
        <v>237</v>
      </c>
      <c r="B63" s="80" t="s">
        <v>238</v>
      </c>
      <c r="C63" s="81">
        <v>25</v>
      </c>
      <c r="D63" s="81">
        <f>343625/12</f>
        <v>28635.416666666668</v>
      </c>
      <c r="E63" s="81">
        <v>25</v>
      </c>
      <c r="F63" s="81">
        <f>343625/12</f>
        <v>28635.416666666668</v>
      </c>
      <c r="G63" s="75">
        <f>D63*12</f>
        <v>343625</v>
      </c>
      <c r="H63" s="75"/>
      <c r="I63" s="75"/>
      <c r="J63" s="75"/>
      <c r="K63" s="75"/>
      <c r="L63" s="75"/>
      <c r="M63" s="75"/>
      <c r="N63" s="75"/>
      <c r="O63" s="75"/>
    </row>
    <row r="64" spans="1:15" s="76" customFormat="1" x14ac:dyDescent="0.2">
      <c r="A64" s="72" t="s">
        <v>256</v>
      </c>
      <c r="B64" s="80" t="s">
        <v>257</v>
      </c>
      <c r="C64" s="81">
        <v>1</v>
      </c>
      <c r="D64" s="81">
        <f>18507/12</f>
        <v>1542.25</v>
      </c>
      <c r="E64" s="81">
        <v>1</v>
      </c>
      <c r="F64" s="81">
        <f>18507/12</f>
        <v>1542.25</v>
      </c>
      <c r="G64" s="75">
        <f>D64*12</f>
        <v>18507</v>
      </c>
      <c r="H64" s="75"/>
      <c r="I64" s="75"/>
      <c r="J64" s="75"/>
      <c r="K64" s="75"/>
      <c r="L64" s="75"/>
      <c r="M64" s="75"/>
      <c r="N64" s="75"/>
      <c r="O64" s="75"/>
    </row>
    <row r="65" spans="1:15" s="76" customFormat="1" ht="24" x14ac:dyDescent="0.2">
      <c r="A65" s="72" t="s">
        <v>287</v>
      </c>
      <c r="B65" s="80" t="s">
        <v>288</v>
      </c>
      <c r="C65" s="81">
        <f>2+8</f>
        <v>10</v>
      </c>
      <c r="D65" s="81">
        <f>125850/12</f>
        <v>10487.5</v>
      </c>
      <c r="E65" s="81">
        <f>2+8</f>
        <v>10</v>
      </c>
      <c r="F65" s="81">
        <f>125850/12</f>
        <v>10487.5</v>
      </c>
      <c r="G65" s="75">
        <f>D65*12</f>
        <v>125850</v>
      </c>
      <c r="H65" s="75"/>
      <c r="I65" s="75"/>
      <c r="J65" s="75"/>
      <c r="K65" s="75"/>
      <c r="L65" s="75"/>
      <c r="M65" s="75"/>
      <c r="N65" s="75"/>
      <c r="O65" s="75"/>
    </row>
    <row r="66" spans="1:15" s="76" customFormat="1" x14ac:dyDescent="0.2">
      <c r="A66" s="72"/>
      <c r="B66" s="80" t="s">
        <v>289</v>
      </c>
      <c r="C66" s="81"/>
      <c r="D66" s="81"/>
      <c r="E66" s="81"/>
      <c r="F66" s="81"/>
      <c r="G66" s="75"/>
      <c r="H66" s="75"/>
      <c r="I66" s="75"/>
      <c r="J66" s="75"/>
      <c r="K66" s="75"/>
      <c r="L66" s="75"/>
      <c r="M66" s="75"/>
      <c r="N66" s="75"/>
      <c r="O66" s="75"/>
    </row>
    <row r="67" spans="1:15" x14ac:dyDescent="0.2">
      <c r="A67" s="77">
        <v>1</v>
      </c>
      <c r="B67" s="82" t="s">
        <v>290</v>
      </c>
      <c r="C67" s="79">
        <v>3</v>
      </c>
      <c r="D67" s="79">
        <f>28900/12</f>
        <v>2408.3333333333335</v>
      </c>
      <c r="E67" s="79">
        <v>3</v>
      </c>
      <c r="F67" s="79">
        <f>28900/12</f>
        <v>2408.3333333333335</v>
      </c>
      <c r="G67" s="75">
        <f>D67*12</f>
        <v>28900</v>
      </c>
    </row>
    <row r="69" spans="1:15" x14ac:dyDescent="0.2">
      <c r="D69" s="85"/>
      <c r="F69" s="85"/>
    </row>
    <row r="70" spans="1:15" x14ac:dyDescent="0.2">
      <c r="B70" s="61" t="s">
        <v>291</v>
      </c>
    </row>
    <row r="74" spans="1:15" x14ac:dyDescent="0.2">
      <c r="A74" s="86"/>
    </row>
    <row r="75" spans="1:15" x14ac:dyDescent="0.2">
      <c r="A75" s="87"/>
      <c r="B75" s="88"/>
    </row>
    <row r="76" spans="1:15" s="56" customFormat="1" x14ac:dyDescent="0.2">
      <c r="A76" s="87"/>
      <c r="B76" s="89"/>
      <c r="C76" s="90"/>
      <c r="D76" s="90"/>
      <c r="E76" s="90"/>
      <c r="F76" s="90"/>
      <c r="G76" s="55"/>
      <c r="H76" s="55"/>
      <c r="I76" s="55"/>
      <c r="J76" s="55"/>
      <c r="K76" s="55"/>
      <c r="L76" s="55"/>
      <c r="M76" s="55"/>
      <c r="N76" s="55"/>
      <c r="O76" s="55"/>
    </row>
    <row r="77" spans="1:15" s="56" customFormat="1" x14ac:dyDescent="0.2">
      <c r="A77" s="91"/>
      <c r="C77" s="90"/>
      <c r="D77" s="90"/>
      <c r="E77" s="90"/>
      <c r="F77" s="90"/>
      <c r="G77" s="55"/>
      <c r="H77" s="55"/>
      <c r="I77" s="55"/>
      <c r="J77" s="55"/>
      <c r="K77" s="55"/>
      <c r="L77" s="55"/>
      <c r="M77" s="55"/>
      <c r="N77" s="55"/>
      <c r="O77" s="55"/>
    </row>
    <row r="78" spans="1:15" s="56" customFormat="1" ht="15.75" x14ac:dyDescent="0.25">
      <c r="A78" s="2" t="s">
        <v>292</v>
      </c>
      <c r="C78" s="90"/>
      <c r="D78" s="92"/>
      <c r="E78" s="90"/>
      <c r="F78" s="92"/>
      <c r="G78" s="55"/>
      <c r="H78" s="55"/>
      <c r="I78" s="55"/>
      <c r="J78" s="55"/>
      <c r="K78" s="55"/>
      <c r="L78" s="55"/>
      <c r="M78" s="55"/>
      <c r="N78" s="55"/>
      <c r="O78" s="55"/>
    </row>
    <row r="79" spans="1:15" s="56" customFormat="1" ht="15.75" x14ac:dyDescent="0.25">
      <c r="A79" s="2" t="s">
        <v>293</v>
      </c>
      <c r="C79" s="90"/>
      <c r="D79" s="90"/>
      <c r="E79" s="90"/>
      <c r="F79" s="90"/>
      <c r="G79" s="55"/>
      <c r="H79" s="55"/>
      <c r="I79" s="55"/>
      <c r="J79" s="55"/>
      <c r="K79" s="55"/>
      <c r="L79" s="55"/>
      <c r="M79" s="55"/>
      <c r="N79" s="55"/>
      <c r="O79" s="55"/>
    </row>
    <row r="80" spans="1:15" s="88" customFormat="1" ht="15.75" x14ac:dyDescent="0.25">
      <c r="A80" s="2" t="s">
        <v>0</v>
      </c>
      <c r="G80" s="93"/>
      <c r="H80" s="93"/>
      <c r="I80" s="93"/>
      <c r="J80" s="93"/>
      <c r="K80" s="93"/>
      <c r="L80" s="93"/>
      <c r="M80" s="93"/>
      <c r="N80" s="93"/>
      <c r="O80" s="93"/>
    </row>
    <row r="81" spans="1:15" s="89" customFormat="1" x14ac:dyDescent="0.2">
      <c r="A81" s="86"/>
      <c r="G81" s="94"/>
      <c r="H81" s="94"/>
      <c r="I81" s="94"/>
      <c r="J81" s="94"/>
      <c r="K81" s="94"/>
      <c r="L81" s="94"/>
      <c r="M81" s="94"/>
      <c r="N81" s="94"/>
      <c r="O81" s="94"/>
    </row>
    <row r="82" spans="1:15" s="89" customFormat="1" x14ac:dyDescent="0.2">
      <c r="A82" s="87"/>
      <c r="G82" s="94"/>
      <c r="H82" s="94"/>
      <c r="I82" s="94"/>
      <c r="J82" s="94"/>
      <c r="K82" s="94"/>
      <c r="L82" s="94"/>
      <c r="M82" s="94"/>
      <c r="N82" s="94"/>
      <c r="O82" s="94"/>
    </row>
    <row r="83" spans="1:15" s="56" customFormat="1" x14ac:dyDescent="0.2">
      <c r="A83" s="91"/>
      <c r="C83" s="53"/>
      <c r="D83" s="53"/>
      <c r="E83" s="53"/>
      <c r="F83" s="53"/>
      <c r="G83" s="55"/>
      <c r="H83" s="55"/>
      <c r="I83" s="55"/>
      <c r="J83" s="55"/>
      <c r="K83" s="55"/>
      <c r="L83" s="55"/>
      <c r="M83" s="55"/>
      <c r="N83" s="55"/>
      <c r="O83" s="55"/>
    </row>
    <row r="84" spans="1:15" s="95" customFormat="1" x14ac:dyDescent="0.2">
      <c r="A84" s="86"/>
      <c r="C84" s="96"/>
      <c r="D84" s="97"/>
      <c r="E84" s="96"/>
      <c r="F84" s="97"/>
      <c r="G84" s="98"/>
      <c r="H84" s="98"/>
      <c r="I84" s="98"/>
      <c r="J84" s="98"/>
      <c r="K84" s="98"/>
      <c r="L84" s="98"/>
      <c r="M84" s="98"/>
      <c r="N84" s="98"/>
      <c r="O84" s="98"/>
    </row>
    <row r="85" spans="1:15" x14ac:dyDescent="0.2">
      <c r="A85" s="87"/>
    </row>
    <row r="86" spans="1:15" s="100" customFormat="1" x14ac:dyDescent="0.2">
      <c r="A86" s="99"/>
      <c r="G86" s="101"/>
      <c r="H86" s="101"/>
      <c r="I86" s="101"/>
      <c r="J86" s="101"/>
      <c r="K86" s="101"/>
      <c r="L86" s="101"/>
      <c r="M86" s="101"/>
      <c r="N86" s="101"/>
      <c r="O86" s="101"/>
    </row>
    <row r="87" spans="1:15" s="100" customFormat="1" x14ac:dyDescent="0.2">
      <c r="A87" s="99"/>
      <c r="G87" s="101"/>
      <c r="H87" s="101"/>
      <c r="I87" s="101"/>
      <c r="J87" s="101"/>
      <c r="K87" s="101"/>
      <c r="L87" s="101"/>
      <c r="M87" s="101"/>
      <c r="N87" s="101"/>
      <c r="O87" s="101"/>
    </row>
    <row r="88" spans="1:15" s="95" customFormat="1" x14ac:dyDescent="0.2">
      <c r="A88" s="102"/>
      <c r="B88" s="103"/>
      <c r="C88" s="103"/>
      <c r="D88" s="103"/>
      <c r="E88" s="103"/>
      <c r="F88" s="103"/>
      <c r="G88" s="98"/>
      <c r="H88" s="98"/>
      <c r="I88" s="98"/>
      <c r="J88" s="98"/>
      <c r="K88" s="98"/>
      <c r="L88" s="98"/>
      <c r="M88" s="98"/>
      <c r="N88" s="98"/>
      <c r="O88" s="98"/>
    </row>
    <row r="89" spans="1:15" s="56" customFormat="1" x14ac:dyDescent="0.2">
      <c r="A89" s="102"/>
      <c r="B89" s="104"/>
      <c r="C89" s="104"/>
      <c r="D89" s="104"/>
      <c r="E89" s="104"/>
      <c r="F89" s="104"/>
      <c r="G89" s="55"/>
      <c r="H89" s="55"/>
      <c r="I89" s="55"/>
      <c r="J89" s="55"/>
      <c r="K89" s="55"/>
      <c r="L89" s="55"/>
      <c r="M89" s="55"/>
      <c r="N89" s="55"/>
      <c r="O89" s="55"/>
    </row>
    <row r="90" spans="1:15" s="105" customFormat="1" x14ac:dyDescent="0.2">
      <c r="A90" s="102"/>
      <c r="G90" s="106"/>
      <c r="H90" s="106"/>
      <c r="I90" s="106"/>
      <c r="J90" s="106"/>
      <c r="K90" s="106"/>
      <c r="L90" s="106"/>
      <c r="M90" s="106"/>
      <c r="N90" s="106"/>
      <c r="O90" s="106"/>
    </row>
    <row r="91" spans="1:15" s="105" customFormat="1" x14ac:dyDescent="0.2">
      <c r="A91" s="107"/>
      <c r="G91" s="106"/>
      <c r="H91" s="106"/>
      <c r="I91" s="106"/>
      <c r="J91" s="106"/>
      <c r="K91" s="106"/>
      <c r="L91" s="106"/>
      <c r="M91" s="106"/>
      <c r="N91" s="106"/>
      <c r="O91" s="106"/>
    </row>
    <row r="92" spans="1:15" x14ac:dyDescent="0.2">
      <c r="A92" s="52"/>
    </row>
    <row r="93" spans="1:15" x14ac:dyDescent="0.2">
      <c r="A93" s="108"/>
    </row>
    <row r="94" spans="1:15" x14ac:dyDescent="0.2">
      <c r="A94" s="52"/>
    </row>
    <row r="95" spans="1:15" x14ac:dyDescent="0.2">
      <c r="A95" s="49"/>
    </row>
    <row r="96" spans="1:15" x14ac:dyDescent="0.2">
      <c r="A96" s="49"/>
    </row>
    <row r="97" spans="1:1" x14ac:dyDescent="0.2">
      <c r="A97" s="52"/>
    </row>
    <row r="98" spans="1:1" x14ac:dyDescent="0.2">
      <c r="A98" s="49"/>
    </row>
    <row r="99" spans="1:1" x14ac:dyDescent="0.2">
      <c r="A99" s="49"/>
    </row>
    <row r="100" spans="1:1" x14ac:dyDescent="0.2">
      <c r="A100" s="52"/>
    </row>
    <row r="101" spans="1:1" x14ac:dyDescent="0.2">
      <c r="A101" s="49"/>
    </row>
    <row r="103" spans="1:1" x14ac:dyDescent="0.2">
      <c r="A103" s="108"/>
    </row>
    <row r="104" spans="1:1" x14ac:dyDescent="0.2">
      <c r="A104" s="108"/>
    </row>
    <row r="105" spans="1:1" x14ac:dyDescent="0.2">
      <c r="A105" s="108"/>
    </row>
    <row r="106" spans="1:1" x14ac:dyDescent="0.2">
      <c r="A106" s="108"/>
    </row>
  </sheetData>
  <mergeCells count="4">
    <mergeCell ref="C1:D1"/>
    <mergeCell ref="E1:F1"/>
    <mergeCell ref="C9:D9"/>
    <mergeCell ref="E9:F9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85" fitToHeight="0" orientation="portrait" r:id="rId1"/>
  <rowBreaks count="1" manualBreakCount="1">
    <brk id="6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Работни листове</vt:lpstr>
      </vt:variant>
      <vt:variant>
        <vt:i4>2</vt:i4>
      </vt:variant>
      <vt:variant>
        <vt:lpstr>Наименувани диапазони</vt:lpstr>
      </vt:variant>
      <vt:variant>
        <vt:i4>2</vt:i4>
      </vt:variant>
    </vt:vector>
  </HeadingPairs>
  <TitlesOfParts>
    <vt:vector size="4" baseType="lpstr">
      <vt:lpstr>ИП промяна юни 2022</vt:lpstr>
      <vt:lpstr>Pril2_30.06</vt:lpstr>
      <vt:lpstr>Pril2_30.06!Печат_заглавия</vt:lpstr>
      <vt:lpstr>'ИП промяна юни 2022'!Печат_заглавия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Gavrailova</dc:creator>
  <cp:lastModifiedBy>Milena Filipova</cp:lastModifiedBy>
  <cp:lastPrinted>2022-08-03T11:19:43Z</cp:lastPrinted>
  <dcterms:created xsi:type="dcterms:W3CDTF">2022-07-13T11:44:49Z</dcterms:created>
  <dcterms:modified xsi:type="dcterms:W3CDTF">2022-08-03T11:20:36Z</dcterms:modified>
</cp:coreProperties>
</file>