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ротокол и решения\"/>
    </mc:Choice>
  </mc:AlternateContent>
  <bookViews>
    <workbookView xWindow="0" yWindow="0" windowWidth="20490" windowHeight="7755"/>
  </bookViews>
  <sheets>
    <sheet name="ИП промяна март и април 2022" sheetId="2" r:id="rId1"/>
    <sheet name="Pril2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xlfn_SUMIFS">NA()</definedName>
    <definedName name="__xlfn_SUMIFS">NA()</definedName>
    <definedName name="_xlnm._FilterDatabase" localSheetId="0" hidden="1">'ИП промяна март и април 2022'!$A$8:$XBW$286</definedName>
    <definedName name="GRO">[1]list!$A$281:$A$304</definedName>
    <definedName name="GROUPS" localSheetId="0">[2]Groups!$A$1:$A$27</definedName>
    <definedName name="GROUPS">[1]Groups!$A$1:$A$27</definedName>
    <definedName name="GROUPS1">[1]Groups!$A$1:$A$27</definedName>
    <definedName name="GROUPS2" localSheetId="0">[2]Groups!$A$1:$B$27</definedName>
    <definedName name="GROUPS2">[1]Groups!$A$1:$B$27</definedName>
    <definedName name="ll">[3]list!$A$421:$B$709</definedName>
    <definedName name="mm">[3]Groups!$A$1:$B$27</definedName>
    <definedName name="oo">[3]list!$A$281:$B$304</definedName>
    <definedName name="OP_LIST" localSheetId="0">[2]list!$A$281:$A$304</definedName>
    <definedName name="OP_LIST">[1]list!$A$281:$A$304</definedName>
    <definedName name="OP_LIST2" localSheetId="0">[2]list!$A$281:$B$304</definedName>
    <definedName name="OP_LIST2">[1]list!$A$281:$B$304</definedName>
    <definedName name="PRBK" localSheetId="0">[2]list!$A$421:$B$709</definedName>
    <definedName name="PRBK">[1]list!$A$421:$B$709</definedName>
    <definedName name="ss">[3]list!$A$281:$B$304</definedName>
    <definedName name="аа">[1]list!$A$281:$B$304</definedName>
    <definedName name="в">[4]list!$A$281:$A$304</definedName>
    <definedName name="з">[5]list!$A$281:$A$304</definedName>
    <definedName name="_xlnm.Print_Titles" localSheetId="1">Pril2!$9:$10</definedName>
    <definedName name="_xlnm.Print_Titles" localSheetId="0">'ИП промяна март и април 2022'!$8:$9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53" i="2" l="1"/>
  <c r="AB253" i="2"/>
  <c r="Y253" i="2"/>
  <c r="V253" i="2"/>
  <c r="S253" i="2"/>
  <c r="P253" i="2"/>
  <c r="M253" i="2"/>
  <c r="I253" i="2"/>
  <c r="F253" i="2" s="1"/>
  <c r="E253" i="2"/>
  <c r="AD252" i="2"/>
  <c r="AC252" i="2"/>
  <c r="AC251" i="2" s="1"/>
  <c r="AA252" i="2"/>
  <c r="AA251" i="2" s="1"/>
  <c r="Z252" i="2"/>
  <c r="X252" i="2"/>
  <c r="W252" i="2"/>
  <c r="W251" i="2" s="1"/>
  <c r="U252" i="2"/>
  <c r="U251" i="2" s="1"/>
  <c r="T252" i="2"/>
  <c r="T251" i="2" s="1"/>
  <c r="R252" i="2"/>
  <c r="Q252" i="2"/>
  <c r="Q251" i="2" s="1"/>
  <c r="O252" i="2"/>
  <c r="O251" i="2" s="1"/>
  <c r="N252" i="2"/>
  <c r="L252" i="2"/>
  <c r="L251" i="2" s="1"/>
  <c r="K252" i="2"/>
  <c r="K251" i="2" s="1"/>
  <c r="I252" i="2"/>
  <c r="H252" i="2"/>
  <c r="H251" i="2" s="1"/>
  <c r="AE250" i="2"/>
  <c r="AB250" i="2"/>
  <c r="Y250" i="2"/>
  <c r="V250" i="2"/>
  <c r="S250" i="2"/>
  <c r="P250" i="2"/>
  <c r="M250" i="2"/>
  <c r="J250" i="2"/>
  <c r="F250" i="2"/>
  <c r="E250" i="2"/>
  <c r="AD249" i="2"/>
  <c r="AC249" i="2"/>
  <c r="AA249" i="2"/>
  <c r="Z249" i="2"/>
  <c r="Z248" i="2" s="1"/>
  <c r="X249" i="2"/>
  <c r="X248" i="2" s="1"/>
  <c r="W249" i="2"/>
  <c r="U249" i="2"/>
  <c r="T249" i="2"/>
  <c r="T248" i="2" s="1"/>
  <c r="R249" i="2"/>
  <c r="Q249" i="2"/>
  <c r="Q248" i="2" s="1"/>
  <c r="O249" i="2"/>
  <c r="N249" i="2"/>
  <c r="N248" i="2" s="1"/>
  <c r="L249" i="2"/>
  <c r="L248" i="2" s="1"/>
  <c r="K249" i="2"/>
  <c r="I249" i="2"/>
  <c r="I248" i="2" s="1"/>
  <c r="H249" i="2"/>
  <c r="H248" i="2" s="1"/>
  <c r="AD248" i="2"/>
  <c r="AC248" i="2"/>
  <c r="U248" i="2"/>
  <c r="AE247" i="2"/>
  <c r="AB247" i="2"/>
  <c r="Y247" i="2"/>
  <c r="V247" i="2"/>
  <c r="S247" i="2"/>
  <c r="P247" i="2"/>
  <c r="M247" i="2"/>
  <c r="J247" i="2"/>
  <c r="F247" i="2"/>
  <c r="E247" i="2"/>
  <c r="AE246" i="2"/>
  <c r="AB246" i="2"/>
  <c r="Y246" i="2"/>
  <c r="V246" i="2"/>
  <c r="S246" i="2"/>
  <c r="P246" i="2"/>
  <c r="M246" i="2"/>
  <c r="J246" i="2"/>
  <c r="F246" i="2"/>
  <c r="E246" i="2"/>
  <c r="AD245" i="2"/>
  <c r="AC245" i="2"/>
  <c r="AC244" i="2" s="1"/>
  <c r="AA245" i="2"/>
  <c r="Z245" i="2"/>
  <c r="Z244" i="2" s="1"/>
  <c r="X245" i="2"/>
  <c r="W245" i="2"/>
  <c r="U245" i="2"/>
  <c r="U244" i="2" s="1"/>
  <c r="T245" i="2"/>
  <c r="T244" i="2" s="1"/>
  <c r="R245" i="2"/>
  <c r="Q245" i="2"/>
  <c r="Q244" i="2" s="1"/>
  <c r="O245" i="2"/>
  <c r="N245" i="2"/>
  <c r="N244" i="2" s="1"/>
  <c r="L245" i="2"/>
  <c r="L244" i="2" s="1"/>
  <c r="K245" i="2"/>
  <c r="I245" i="2"/>
  <c r="I244" i="2" s="1"/>
  <c r="H245" i="2"/>
  <c r="H244" i="2" s="1"/>
  <c r="X244" i="2"/>
  <c r="AE243" i="2"/>
  <c r="AB243" i="2"/>
  <c r="Y243" i="2"/>
  <c r="V243" i="2"/>
  <c r="S243" i="2"/>
  <c r="P243" i="2"/>
  <c r="M243" i="2"/>
  <c r="J243" i="2"/>
  <c r="F243" i="2"/>
  <c r="E243" i="2"/>
  <c r="AD242" i="2"/>
  <c r="AC242" i="2"/>
  <c r="AC241" i="2" s="1"/>
  <c r="AA242" i="2"/>
  <c r="AA241" i="2" s="1"/>
  <c r="Z242" i="2"/>
  <c r="Z241" i="2" s="1"/>
  <c r="X242" i="2"/>
  <c r="W242" i="2"/>
  <c r="W241" i="2" s="1"/>
  <c r="U242" i="2"/>
  <c r="U241" i="2" s="1"/>
  <c r="T242" i="2"/>
  <c r="R242" i="2"/>
  <c r="R241" i="2" s="1"/>
  <c r="Q242" i="2"/>
  <c r="Q241" i="2" s="1"/>
  <c r="O242" i="2"/>
  <c r="O241" i="2" s="1"/>
  <c r="N242" i="2"/>
  <c r="L242" i="2"/>
  <c r="K242" i="2"/>
  <c r="K241" i="2" s="1"/>
  <c r="I242" i="2"/>
  <c r="I241" i="2" s="1"/>
  <c r="H242" i="2"/>
  <c r="AD241" i="2"/>
  <c r="AE240" i="2"/>
  <c r="AB240" i="2"/>
  <c r="Y240" i="2"/>
  <c r="V240" i="2"/>
  <c r="S240" i="2"/>
  <c r="P240" i="2"/>
  <c r="M240" i="2"/>
  <c r="J240" i="2"/>
  <c r="F240" i="2"/>
  <c r="E240" i="2"/>
  <c r="AD239" i="2"/>
  <c r="AD238" i="2" s="1"/>
  <c r="AC239" i="2"/>
  <c r="AA239" i="2"/>
  <c r="Z239" i="2"/>
  <c r="Z238" i="2" s="1"/>
  <c r="X239" i="2"/>
  <c r="X238" i="2" s="1"/>
  <c r="W239" i="2"/>
  <c r="U239" i="2"/>
  <c r="T239" i="2"/>
  <c r="T238" i="2" s="1"/>
  <c r="R239" i="2"/>
  <c r="R238" i="2" s="1"/>
  <c r="Q239" i="2"/>
  <c r="O239" i="2"/>
  <c r="N239" i="2"/>
  <c r="L239" i="2"/>
  <c r="K239" i="2"/>
  <c r="K238" i="2" s="1"/>
  <c r="I239" i="2"/>
  <c r="H239" i="2"/>
  <c r="H238" i="2" s="1"/>
  <c r="P238" i="2"/>
  <c r="AE237" i="2"/>
  <c r="AB237" i="2"/>
  <c r="Y237" i="2"/>
  <c r="V237" i="2"/>
  <c r="S237" i="2"/>
  <c r="P237" i="2"/>
  <c r="M237" i="2"/>
  <c r="J237" i="2"/>
  <c r="F237" i="2"/>
  <c r="E237" i="2"/>
  <c r="AE236" i="2"/>
  <c r="AB236" i="2"/>
  <c r="Y236" i="2"/>
  <c r="V236" i="2"/>
  <c r="S236" i="2"/>
  <c r="P236" i="2"/>
  <c r="M236" i="2"/>
  <c r="J236" i="2"/>
  <c r="F236" i="2"/>
  <c r="E236" i="2"/>
  <c r="AD235" i="2"/>
  <c r="AC235" i="2"/>
  <c r="AA235" i="2"/>
  <c r="Z235" i="2"/>
  <c r="Z234" i="2" s="1"/>
  <c r="X235" i="2"/>
  <c r="X234" i="2" s="1"/>
  <c r="W235" i="2"/>
  <c r="U235" i="2"/>
  <c r="U234" i="2" s="1"/>
  <c r="T235" i="2"/>
  <c r="T234" i="2" s="1"/>
  <c r="R235" i="2"/>
  <c r="R234" i="2" s="1"/>
  <c r="Q235" i="2"/>
  <c r="Q234" i="2" s="1"/>
  <c r="O235" i="2"/>
  <c r="N235" i="2"/>
  <c r="N234" i="2" s="1"/>
  <c r="L235" i="2"/>
  <c r="L234" i="2" s="1"/>
  <c r="K235" i="2"/>
  <c r="I235" i="2"/>
  <c r="I234" i="2" s="1"/>
  <c r="H235" i="2"/>
  <c r="H234" i="2" s="1"/>
  <c r="AD234" i="2"/>
  <c r="AC234" i="2"/>
  <c r="AE232" i="2"/>
  <c r="AB232" i="2"/>
  <c r="Y232" i="2"/>
  <c r="V232" i="2"/>
  <c r="S232" i="2"/>
  <c r="P232" i="2"/>
  <c r="M232" i="2"/>
  <c r="J232" i="2"/>
  <c r="F232" i="2"/>
  <c r="E232" i="2"/>
  <c r="AE231" i="2"/>
  <c r="AB231" i="2"/>
  <c r="Y231" i="2"/>
  <c r="V231" i="2"/>
  <c r="S231" i="2"/>
  <c r="P231" i="2"/>
  <c r="M231" i="2"/>
  <c r="J231" i="2"/>
  <c r="F231" i="2"/>
  <c r="E231" i="2"/>
  <c r="AD230" i="2"/>
  <c r="AC230" i="2"/>
  <c r="AA230" i="2"/>
  <c r="Z230" i="2"/>
  <c r="X230" i="2"/>
  <c r="W230" i="2"/>
  <c r="U230" i="2"/>
  <c r="T230" i="2"/>
  <c r="V230" i="2" s="1"/>
  <c r="R230" i="2"/>
  <c r="Q230" i="2"/>
  <c r="O230" i="2"/>
  <c r="N230" i="2"/>
  <c r="L230" i="2"/>
  <c r="K230" i="2"/>
  <c r="I230" i="2"/>
  <c r="H230" i="2"/>
  <c r="AE229" i="2"/>
  <c r="AB229" i="2"/>
  <c r="Y229" i="2"/>
  <c r="V229" i="2"/>
  <c r="S229" i="2"/>
  <c r="P229" i="2"/>
  <c r="M229" i="2"/>
  <c r="J229" i="2"/>
  <c r="F229" i="2"/>
  <c r="E229" i="2"/>
  <c r="AE228" i="2"/>
  <c r="AB228" i="2"/>
  <c r="Y228" i="2"/>
  <c r="V228" i="2"/>
  <c r="S228" i="2"/>
  <c r="P228" i="2"/>
  <c r="M228" i="2"/>
  <c r="J228" i="2"/>
  <c r="I228" i="2"/>
  <c r="F228" i="2" s="1"/>
  <c r="E228" i="2"/>
  <c r="AE227" i="2"/>
  <c r="AB227" i="2"/>
  <c r="Y227" i="2"/>
  <c r="V227" i="2"/>
  <c r="S227" i="2"/>
  <c r="P227" i="2"/>
  <c r="M227" i="2"/>
  <c r="J227" i="2"/>
  <c r="F227" i="2"/>
  <c r="E227" i="2"/>
  <c r="AD226" i="2"/>
  <c r="AC226" i="2"/>
  <c r="AA226" i="2"/>
  <c r="Z226" i="2"/>
  <c r="X226" i="2"/>
  <c r="W226" i="2"/>
  <c r="U226" i="2"/>
  <c r="T226" i="2"/>
  <c r="R226" i="2"/>
  <c r="Q226" i="2"/>
  <c r="S226" i="2" s="1"/>
  <c r="O226" i="2"/>
  <c r="N226" i="2"/>
  <c r="L226" i="2"/>
  <c r="K226" i="2"/>
  <c r="H226" i="2"/>
  <c r="AE225" i="2"/>
  <c r="AB225" i="2"/>
  <c r="Y225" i="2"/>
  <c r="V225" i="2"/>
  <c r="S225" i="2"/>
  <c r="P225" i="2"/>
  <c r="M225" i="2"/>
  <c r="J225" i="2"/>
  <c r="F225" i="2"/>
  <c r="E225" i="2"/>
  <c r="AD224" i="2"/>
  <c r="AC224" i="2"/>
  <c r="AA224" i="2"/>
  <c r="Z224" i="2"/>
  <c r="X224" i="2"/>
  <c r="W224" i="2"/>
  <c r="U224" i="2"/>
  <c r="T224" i="2"/>
  <c r="R224" i="2"/>
  <c r="Q224" i="2"/>
  <c r="O224" i="2"/>
  <c r="N224" i="2"/>
  <c r="L224" i="2"/>
  <c r="K224" i="2"/>
  <c r="I224" i="2"/>
  <c r="H224" i="2"/>
  <c r="AE222" i="2"/>
  <c r="AB222" i="2"/>
  <c r="Y222" i="2"/>
  <c r="V222" i="2"/>
  <c r="S222" i="2"/>
  <c r="P222" i="2"/>
  <c r="M222" i="2"/>
  <c r="J222" i="2"/>
  <c r="F222" i="2"/>
  <c r="E222" i="2"/>
  <c r="AD221" i="2"/>
  <c r="AC221" i="2"/>
  <c r="AA221" i="2"/>
  <c r="Z221" i="2"/>
  <c r="X221" i="2"/>
  <c r="W221" i="2"/>
  <c r="U221" i="2"/>
  <c r="T221" i="2"/>
  <c r="R221" i="2"/>
  <c r="Q221" i="2"/>
  <c r="O221" i="2"/>
  <c r="N221" i="2"/>
  <c r="L221" i="2"/>
  <c r="K221" i="2"/>
  <c r="I221" i="2"/>
  <c r="H221" i="2"/>
  <c r="AE220" i="2"/>
  <c r="AB220" i="2"/>
  <c r="X220" i="2"/>
  <c r="X218" i="2" s="1"/>
  <c r="W220" i="2"/>
  <c r="V220" i="2"/>
  <c r="S220" i="2"/>
  <c r="P220" i="2"/>
  <c r="M220" i="2"/>
  <c r="I220" i="2"/>
  <c r="I218" i="2" s="1"/>
  <c r="H220" i="2"/>
  <c r="H218" i="2" s="1"/>
  <c r="AE219" i="2"/>
  <c r="AB219" i="2"/>
  <c r="Y219" i="2"/>
  <c r="V219" i="2"/>
  <c r="S219" i="2"/>
  <c r="P219" i="2"/>
  <c r="M219" i="2"/>
  <c r="J219" i="2"/>
  <c r="F219" i="2"/>
  <c r="E219" i="2"/>
  <c r="AD218" i="2"/>
  <c r="AC218" i="2"/>
  <c r="AA218" i="2"/>
  <c r="Z218" i="2"/>
  <c r="U218" i="2"/>
  <c r="T218" i="2"/>
  <c r="R218" i="2"/>
  <c r="Q218" i="2"/>
  <c r="O218" i="2"/>
  <c r="N218" i="2"/>
  <c r="L218" i="2"/>
  <c r="K218" i="2"/>
  <c r="AE217" i="2"/>
  <c r="AB217" i="2"/>
  <c r="Y217" i="2"/>
  <c r="V217" i="2"/>
  <c r="S217" i="2"/>
  <c r="P217" i="2"/>
  <c r="M217" i="2"/>
  <c r="J217" i="2"/>
  <c r="F217" i="2"/>
  <c r="E217" i="2"/>
  <c r="AE216" i="2"/>
  <c r="AB216" i="2"/>
  <c r="Y216" i="2"/>
  <c r="V216" i="2"/>
  <c r="S216" i="2"/>
  <c r="P216" i="2"/>
  <c r="M216" i="2"/>
  <c r="J216" i="2"/>
  <c r="F216" i="2"/>
  <c r="E216" i="2"/>
  <c r="AD215" i="2"/>
  <c r="AC215" i="2"/>
  <c r="AA215" i="2"/>
  <c r="Z215" i="2"/>
  <c r="X215" i="2"/>
  <c r="W215" i="2"/>
  <c r="U215" i="2"/>
  <c r="T215" i="2"/>
  <c r="R215" i="2"/>
  <c r="Q215" i="2"/>
  <c r="O215" i="2"/>
  <c r="N215" i="2"/>
  <c r="L215" i="2"/>
  <c r="K215" i="2"/>
  <c r="I215" i="2"/>
  <c r="H215" i="2"/>
  <c r="AE214" i="2"/>
  <c r="AB214" i="2"/>
  <c r="Y214" i="2"/>
  <c r="V214" i="2"/>
  <c r="S214" i="2"/>
  <c r="P214" i="2"/>
  <c r="M214" i="2"/>
  <c r="J214" i="2"/>
  <c r="F214" i="2"/>
  <c r="E214" i="2"/>
  <c r="AE213" i="2"/>
  <c r="AB213" i="2"/>
  <c r="Y213" i="2"/>
  <c r="V213" i="2"/>
  <c r="S213" i="2"/>
  <c r="P213" i="2"/>
  <c r="M213" i="2"/>
  <c r="J213" i="2"/>
  <c r="F213" i="2"/>
  <c r="E213" i="2"/>
  <c r="AE212" i="2"/>
  <c r="AB212" i="2"/>
  <c r="Y212" i="2"/>
  <c r="V212" i="2"/>
  <c r="S212" i="2"/>
  <c r="P212" i="2"/>
  <c r="M212" i="2"/>
  <c r="J212" i="2"/>
  <c r="F212" i="2"/>
  <c r="E212" i="2"/>
  <c r="AE211" i="2"/>
  <c r="AB211" i="2"/>
  <c r="Y211" i="2"/>
  <c r="V211" i="2"/>
  <c r="S211" i="2"/>
  <c r="P211" i="2"/>
  <c r="M211" i="2"/>
  <c r="J211" i="2"/>
  <c r="F211" i="2"/>
  <c r="E211" i="2"/>
  <c r="AD210" i="2"/>
  <c r="AC210" i="2"/>
  <c r="AA210" i="2"/>
  <c r="Z210" i="2"/>
  <c r="X210" i="2"/>
  <c r="W210" i="2"/>
  <c r="U210" i="2"/>
  <c r="T210" i="2"/>
  <c r="R210" i="2"/>
  <c r="Q210" i="2"/>
  <c r="O210" i="2"/>
  <c r="N210" i="2"/>
  <c r="L210" i="2"/>
  <c r="K210" i="2"/>
  <c r="I210" i="2"/>
  <c r="H210" i="2"/>
  <c r="AE209" i="2"/>
  <c r="AB209" i="2"/>
  <c r="Y209" i="2"/>
  <c r="V209" i="2"/>
  <c r="S209" i="2"/>
  <c r="P209" i="2"/>
  <c r="M209" i="2"/>
  <c r="J209" i="2"/>
  <c r="F209" i="2"/>
  <c r="E209" i="2"/>
  <c r="AE208" i="2"/>
  <c r="AB208" i="2"/>
  <c r="Y208" i="2"/>
  <c r="V208" i="2"/>
  <c r="S208" i="2"/>
  <c r="P208" i="2"/>
  <c r="M208" i="2"/>
  <c r="J208" i="2"/>
  <c r="F208" i="2"/>
  <c r="E208" i="2"/>
  <c r="AE207" i="2"/>
  <c r="AB207" i="2"/>
  <c r="Y207" i="2"/>
  <c r="V207" i="2"/>
  <c r="S207" i="2"/>
  <c r="P207" i="2"/>
  <c r="M207" i="2"/>
  <c r="J207" i="2"/>
  <c r="F207" i="2"/>
  <c r="E207" i="2"/>
  <c r="AD206" i="2"/>
  <c r="AC206" i="2"/>
  <c r="AA206" i="2"/>
  <c r="Z206" i="2"/>
  <c r="X206" i="2"/>
  <c r="W206" i="2"/>
  <c r="U206" i="2"/>
  <c r="T206" i="2"/>
  <c r="R206" i="2"/>
  <c r="Q206" i="2"/>
  <c r="O206" i="2"/>
  <c r="N206" i="2"/>
  <c r="L206" i="2"/>
  <c r="K206" i="2"/>
  <c r="I206" i="2"/>
  <c r="H206" i="2"/>
  <c r="AE204" i="2"/>
  <c r="AB204" i="2"/>
  <c r="Y204" i="2"/>
  <c r="V204" i="2"/>
  <c r="S204" i="2"/>
  <c r="P204" i="2"/>
  <c r="M204" i="2"/>
  <c r="J204" i="2"/>
  <c r="F204" i="2"/>
  <c r="E204" i="2"/>
  <c r="AE203" i="2"/>
  <c r="AB203" i="2"/>
  <c r="Y203" i="2"/>
  <c r="V203" i="2"/>
  <c r="S203" i="2"/>
  <c r="P203" i="2"/>
  <c r="M203" i="2"/>
  <c r="I203" i="2"/>
  <c r="F203" i="2" s="1"/>
  <c r="H203" i="2"/>
  <c r="E203" i="2" s="1"/>
  <c r="AD202" i="2"/>
  <c r="F202" i="2" s="1"/>
  <c r="AC202" i="2"/>
  <c r="AC191" i="2" s="1"/>
  <c r="AB202" i="2"/>
  <c r="Y202" i="2"/>
  <c r="V202" i="2"/>
  <c r="S202" i="2"/>
  <c r="P202" i="2"/>
  <c r="M202" i="2"/>
  <c r="J202" i="2"/>
  <c r="AE201" i="2"/>
  <c r="AB201" i="2"/>
  <c r="Y201" i="2"/>
  <c r="V201" i="2"/>
  <c r="S201" i="2"/>
  <c r="P201" i="2"/>
  <c r="M201" i="2"/>
  <c r="J201" i="2"/>
  <c r="F201" i="2"/>
  <c r="E201" i="2"/>
  <c r="AE200" i="2"/>
  <c r="AB200" i="2"/>
  <c r="X200" i="2"/>
  <c r="F200" i="2" s="1"/>
  <c r="W200" i="2"/>
  <c r="V200" i="2"/>
  <c r="S200" i="2"/>
  <c r="P200" i="2"/>
  <c r="M200" i="2"/>
  <c r="J200" i="2"/>
  <c r="AE199" i="2"/>
  <c r="AB199" i="2"/>
  <c r="Y199" i="2"/>
  <c r="V199" i="2"/>
  <c r="S199" i="2"/>
  <c r="P199" i="2"/>
  <c r="M199" i="2"/>
  <c r="J199" i="2"/>
  <c r="F199" i="2"/>
  <c r="E199" i="2"/>
  <c r="AE198" i="2"/>
  <c r="AB198" i="2"/>
  <c r="Y198" i="2"/>
  <c r="V198" i="2"/>
  <c r="S198" i="2"/>
  <c r="P198" i="2"/>
  <c r="M198" i="2"/>
  <c r="J198" i="2"/>
  <c r="F198" i="2"/>
  <c r="E198" i="2"/>
  <c r="AE197" i="2"/>
  <c r="AB197" i="2"/>
  <c r="Y197" i="2"/>
  <c r="V197" i="2"/>
  <c r="S197" i="2"/>
  <c r="P197" i="2"/>
  <c r="M197" i="2"/>
  <c r="J197" i="2"/>
  <c r="F197" i="2"/>
  <c r="E197" i="2"/>
  <c r="AE196" i="2"/>
  <c r="AB196" i="2"/>
  <c r="X196" i="2"/>
  <c r="W196" i="2"/>
  <c r="V196" i="2"/>
  <c r="S196" i="2"/>
  <c r="P196" i="2"/>
  <c r="M196" i="2"/>
  <c r="I196" i="2"/>
  <c r="J196" i="2" s="1"/>
  <c r="H196" i="2"/>
  <c r="AE195" i="2"/>
  <c r="AB195" i="2"/>
  <c r="Y195" i="2"/>
  <c r="V195" i="2"/>
  <c r="S195" i="2"/>
  <c r="P195" i="2"/>
  <c r="M195" i="2"/>
  <c r="J195" i="2"/>
  <c r="F195" i="2"/>
  <c r="E195" i="2"/>
  <c r="AE194" i="2"/>
  <c r="AA194" i="2"/>
  <c r="Z194" i="2"/>
  <c r="Z191" i="2" s="1"/>
  <c r="X194" i="2"/>
  <c r="W194" i="2"/>
  <c r="V194" i="2"/>
  <c r="S194" i="2"/>
  <c r="P194" i="2"/>
  <c r="M194" i="2"/>
  <c r="J194" i="2"/>
  <c r="AE193" i="2"/>
  <c r="AB193" i="2"/>
  <c r="Y193" i="2"/>
  <c r="V193" i="2"/>
  <c r="S193" i="2"/>
  <c r="P193" i="2"/>
  <c r="M193" i="2"/>
  <c r="J193" i="2"/>
  <c r="F193" i="2"/>
  <c r="E193" i="2"/>
  <c r="AE192" i="2"/>
  <c r="AB192" i="2"/>
  <c r="Y192" i="2"/>
  <c r="V192" i="2"/>
  <c r="S192" i="2"/>
  <c r="P192" i="2"/>
  <c r="M192" i="2"/>
  <c r="J192" i="2"/>
  <c r="F192" i="2"/>
  <c r="E192" i="2"/>
  <c r="AD191" i="2"/>
  <c r="U191" i="2"/>
  <c r="T191" i="2"/>
  <c r="R191" i="2"/>
  <c r="Q191" i="2"/>
  <c r="O191" i="2"/>
  <c r="N191" i="2"/>
  <c r="L191" i="2"/>
  <c r="K191" i="2"/>
  <c r="AE190" i="2"/>
  <c r="AB190" i="2"/>
  <c r="Y190" i="2"/>
  <c r="V190" i="2"/>
  <c r="S190" i="2"/>
  <c r="P190" i="2"/>
  <c r="M190" i="2"/>
  <c r="J190" i="2"/>
  <c r="F190" i="2"/>
  <c r="E190" i="2"/>
  <c r="AE189" i="2"/>
  <c r="AB189" i="2"/>
  <c r="Y189" i="2"/>
  <c r="V189" i="2"/>
  <c r="S189" i="2"/>
  <c r="P189" i="2"/>
  <c r="M189" i="2"/>
  <c r="J189" i="2"/>
  <c r="F189" i="2"/>
  <c r="E189" i="2"/>
  <c r="AD188" i="2"/>
  <c r="AC188" i="2"/>
  <c r="AA188" i="2"/>
  <c r="Z188" i="2"/>
  <c r="X188" i="2"/>
  <c r="W188" i="2"/>
  <c r="U188" i="2"/>
  <c r="T188" i="2"/>
  <c r="R188" i="2"/>
  <c r="Q188" i="2"/>
  <c r="O188" i="2"/>
  <c r="N188" i="2"/>
  <c r="L188" i="2"/>
  <c r="K188" i="2"/>
  <c r="I188" i="2"/>
  <c r="H188" i="2"/>
  <c r="AE187" i="2"/>
  <c r="AB187" i="2"/>
  <c r="Y187" i="2"/>
  <c r="V187" i="2"/>
  <c r="S187" i="2"/>
  <c r="P187" i="2"/>
  <c r="M187" i="2"/>
  <c r="J187" i="2"/>
  <c r="F187" i="2"/>
  <c r="E187" i="2"/>
  <c r="AE186" i="2"/>
  <c r="AB186" i="2"/>
  <c r="Y186" i="2"/>
  <c r="V186" i="2"/>
  <c r="S186" i="2"/>
  <c r="P186" i="2"/>
  <c r="M186" i="2"/>
  <c r="J186" i="2"/>
  <c r="F186" i="2"/>
  <c r="E186" i="2"/>
  <c r="AE185" i="2"/>
  <c r="AB185" i="2"/>
  <c r="Y185" i="2"/>
  <c r="V185" i="2"/>
  <c r="S185" i="2"/>
  <c r="P185" i="2"/>
  <c r="M185" i="2"/>
  <c r="J185" i="2"/>
  <c r="F185" i="2"/>
  <c r="E185" i="2"/>
  <c r="AD184" i="2"/>
  <c r="AC184" i="2"/>
  <c r="AA184" i="2"/>
  <c r="Z184" i="2"/>
  <c r="X184" i="2"/>
  <c r="W184" i="2"/>
  <c r="U184" i="2"/>
  <c r="T184" i="2"/>
  <c r="R184" i="2"/>
  <c r="Q184" i="2"/>
  <c r="O184" i="2"/>
  <c r="N184" i="2"/>
  <c r="L184" i="2"/>
  <c r="K184" i="2"/>
  <c r="I184" i="2"/>
  <c r="H184" i="2"/>
  <c r="AE183" i="2"/>
  <c r="AB183" i="2"/>
  <c r="Y183" i="2"/>
  <c r="V183" i="2"/>
  <c r="S183" i="2"/>
  <c r="P183" i="2"/>
  <c r="M183" i="2"/>
  <c r="J183" i="2"/>
  <c r="F183" i="2"/>
  <c r="E183" i="2"/>
  <c r="AE182" i="2"/>
  <c r="AB182" i="2"/>
  <c r="Y182" i="2"/>
  <c r="V182" i="2"/>
  <c r="S182" i="2"/>
  <c r="P182" i="2"/>
  <c r="M182" i="2"/>
  <c r="J182" i="2"/>
  <c r="F182" i="2"/>
  <c r="E182" i="2"/>
  <c r="AD181" i="2"/>
  <c r="AC181" i="2"/>
  <c r="AA181" i="2"/>
  <c r="Z181" i="2"/>
  <c r="X181" i="2"/>
  <c r="W181" i="2"/>
  <c r="U181" i="2"/>
  <c r="T181" i="2"/>
  <c r="R181" i="2"/>
  <c r="Q181" i="2"/>
  <c r="O181" i="2"/>
  <c r="N181" i="2"/>
  <c r="L181" i="2"/>
  <c r="K181" i="2"/>
  <c r="I181" i="2"/>
  <c r="H181" i="2"/>
  <c r="AE179" i="2"/>
  <c r="AB179" i="2"/>
  <c r="Y179" i="2"/>
  <c r="V179" i="2"/>
  <c r="S179" i="2"/>
  <c r="P179" i="2"/>
  <c r="M179" i="2"/>
  <c r="J179" i="2"/>
  <c r="F179" i="2"/>
  <c r="E179" i="2"/>
  <c r="AD178" i="2"/>
  <c r="AC178" i="2"/>
  <c r="AA178" i="2"/>
  <c r="Z178" i="2"/>
  <c r="X178" i="2"/>
  <c r="W178" i="2"/>
  <c r="U178" i="2"/>
  <c r="T178" i="2"/>
  <c r="R178" i="2"/>
  <c r="Q178" i="2"/>
  <c r="O178" i="2"/>
  <c r="N178" i="2"/>
  <c r="L178" i="2"/>
  <c r="K178" i="2"/>
  <c r="I178" i="2"/>
  <c r="H178" i="2"/>
  <c r="AE177" i="2"/>
  <c r="AB177" i="2"/>
  <c r="Y177" i="2"/>
  <c r="V177" i="2"/>
  <c r="S177" i="2"/>
  <c r="P177" i="2"/>
  <c r="M177" i="2"/>
  <c r="J177" i="2"/>
  <c r="F177" i="2"/>
  <c r="E177" i="2"/>
  <c r="AE176" i="2"/>
  <c r="AB176" i="2"/>
  <c r="Y176" i="2"/>
  <c r="V176" i="2"/>
  <c r="S176" i="2"/>
  <c r="P176" i="2"/>
  <c r="M176" i="2"/>
  <c r="J176" i="2"/>
  <c r="F176" i="2"/>
  <c r="E176" i="2"/>
  <c r="AE175" i="2"/>
  <c r="AB175" i="2"/>
  <c r="Y175" i="2"/>
  <c r="V175" i="2"/>
  <c r="S175" i="2"/>
  <c r="P175" i="2"/>
  <c r="M175" i="2"/>
  <c r="J175" i="2"/>
  <c r="F175" i="2"/>
  <c r="E175" i="2"/>
  <c r="AE174" i="2"/>
  <c r="AB174" i="2"/>
  <c r="Y174" i="2"/>
  <c r="V174" i="2"/>
  <c r="S174" i="2"/>
  <c r="P174" i="2"/>
  <c r="M174" i="2"/>
  <c r="J174" i="2"/>
  <c r="F174" i="2"/>
  <c r="E174" i="2"/>
  <c r="AE173" i="2"/>
  <c r="AB173" i="2"/>
  <c r="Y173" i="2"/>
  <c r="V173" i="2"/>
  <c r="S173" i="2"/>
  <c r="P173" i="2"/>
  <c r="M173" i="2"/>
  <c r="J173" i="2"/>
  <c r="F173" i="2"/>
  <c r="E173" i="2"/>
  <c r="AE172" i="2"/>
  <c r="AB172" i="2"/>
  <c r="Y172" i="2"/>
  <c r="V172" i="2"/>
  <c r="S172" i="2"/>
  <c r="P172" i="2"/>
  <c r="M172" i="2"/>
  <c r="J172" i="2"/>
  <c r="F172" i="2"/>
  <c r="E172" i="2"/>
  <c r="AD171" i="2"/>
  <c r="AC171" i="2"/>
  <c r="AA171" i="2"/>
  <c r="Z171" i="2"/>
  <c r="X171" i="2"/>
  <c r="W171" i="2"/>
  <c r="U171" i="2"/>
  <c r="T171" i="2"/>
  <c r="R171" i="2"/>
  <c r="Q171" i="2"/>
  <c r="O171" i="2"/>
  <c r="N171" i="2"/>
  <c r="L171" i="2"/>
  <c r="K171" i="2"/>
  <c r="I171" i="2"/>
  <c r="H171" i="2"/>
  <c r="AE170" i="2"/>
  <c r="AB170" i="2"/>
  <c r="Y170" i="2"/>
  <c r="V170" i="2"/>
  <c r="R170" i="2"/>
  <c r="S170" i="2" s="1"/>
  <c r="P170" i="2"/>
  <c r="M170" i="2"/>
  <c r="J170" i="2"/>
  <c r="F170" i="2"/>
  <c r="E170" i="2"/>
  <c r="AE169" i="2"/>
  <c r="AB169" i="2"/>
  <c r="Y169" i="2"/>
  <c r="V169" i="2"/>
  <c r="S169" i="2"/>
  <c r="P169" i="2"/>
  <c r="M169" i="2"/>
  <c r="J169" i="2"/>
  <c r="F169" i="2"/>
  <c r="E169" i="2"/>
  <c r="AE168" i="2"/>
  <c r="AB168" i="2"/>
  <c r="Y168" i="2"/>
  <c r="V168" i="2"/>
  <c r="S168" i="2"/>
  <c r="P168" i="2"/>
  <c r="M168" i="2"/>
  <c r="J168" i="2"/>
  <c r="F168" i="2"/>
  <c r="E168" i="2"/>
  <c r="AD167" i="2"/>
  <c r="AC167" i="2"/>
  <c r="AA167" i="2"/>
  <c r="Z167" i="2"/>
  <c r="X167" i="2"/>
  <c r="W167" i="2"/>
  <c r="U167" i="2"/>
  <c r="T167" i="2"/>
  <c r="Q167" i="2"/>
  <c r="O167" i="2"/>
  <c r="N167" i="2"/>
  <c r="L167" i="2"/>
  <c r="K167" i="2"/>
  <c r="I167" i="2"/>
  <c r="H167" i="2"/>
  <c r="AE166" i="2"/>
  <c r="AB166" i="2"/>
  <c r="Y166" i="2"/>
  <c r="V166" i="2"/>
  <c r="S166" i="2"/>
  <c r="P166" i="2"/>
  <c r="M166" i="2"/>
  <c r="J166" i="2"/>
  <c r="F166" i="2"/>
  <c r="E166" i="2"/>
  <c r="AE165" i="2"/>
  <c r="AB165" i="2"/>
  <c r="Y165" i="2"/>
  <c r="V165" i="2"/>
  <c r="S165" i="2"/>
  <c r="P165" i="2"/>
  <c r="M165" i="2"/>
  <c r="J165" i="2"/>
  <c r="F165" i="2"/>
  <c r="E165" i="2"/>
  <c r="AE164" i="2"/>
  <c r="AB164" i="2"/>
  <c r="Y164" i="2"/>
  <c r="V164" i="2"/>
  <c r="S164" i="2"/>
  <c r="P164" i="2"/>
  <c r="M164" i="2"/>
  <c r="J164" i="2"/>
  <c r="F164" i="2"/>
  <c r="E164" i="2"/>
  <c r="AE163" i="2"/>
  <c r="AB163" i="2"/>
  <c r="Y163" i="2"/>
  <c r="V163" i="2"/>
  <c r="S163" i="2"/>
  <c r="P163" i="2"/>
  <c r="M163" i="2"/>
  <c r="J163" i="2"/>
  <c r="F163" i="2"/>
  <c r="E163" i="2"/>
  <c r="AE162" i="2"/>
  <c r="AB162" i="2"/>
  <c r="Y162" i="2"/>
  <c r="V162" i="2"/>
  <c r="S162" i="2"/>
  <c r="P162" i="2"/>
  <c r="M162" i="2"/>
  <c r="J162" i="2"/>
  <c r="F162" i="2"/>
  <c r="E162" i="2"/>
  <c r="AE161" i="2"/>
  <c r="AB161" i="2"/>
  <c r="Y161" i="2"/>
  <c r="V161" i="2"/>
  <c r="S161" i="2"/>
  <c r="P161" i="2"/>
  <c r="M161" i="2"/>
  <c r="J161" i="2"/>
  <c r="F161" i="2"/>
  <c r="E161" i="2"/>
  <c r="AE160" i="2"/>
  <c r="AB160" i="2"/>
  <c r="Y160" i="2"/>
  <c r="V160" i="2"/>
  <c r="S160" i="2"/>
  <c r="P160" i="2"/>
  <c r="M160" i="2"/>
  <c r="J160" i="2"/>
  <c r="F160" i="2"/>
  <c r="E160" i="2"/>
  <c r="AE159" i="2"/>
  <c r="AB159" i="2"/>
  <c r="Y159" i="2"/>
  <c r="V159" i="2"/>
  <c r="S159" i="2"/>
  <c r="P159" i="2"/>
  <c r="M159" i="2"/>
  <c r="J159" i="2"/>
  <c r="F159" i="2"/>
  <c r="E159" i="2"/>
  <c r="AE158" i="2"/>
  <c r="AB158" i="2"/>
  <c r="Y158" i="2"/>
  <c r="V158" i="2"/>
  <c r="S158" i="2"/>
  <c r="P158" i="2"/>
  <c r="M158" i="2"/>
  <c r="J158" i="2"/>
  <c r="F158" i="2"/>
  <c r="E158" i="2"/>
  <c r="AE157" i="2"/>
  <c r="AB157" i="2"/>
  <c r="Y157" i="2"/>
  <c r="V157" i="2"/>
  <c r="S157" i="2"/>
  <c r="P157" i="2"/>
  <c r="M157" i="2"/>
  <c r="J157" i="2"/>
  <c r="F157" i="2"/>
  <c r="E157" i="2"/>
  <c r="AE156" i="2"/>
  <c r="AB156" i="2"/>
  <c r="Y156" i="2"/>
  <c r="V156" i="2"/>
  <c r="S156" i="2"/>
  <c r="P156" i="2"/>
  <c r="M156" i="2"/>
  <c r="J156" i="2"/>
  <c r="F156" i="2"/>
  <c r="E156" i="2"/>
  <c r="AE155" i="2"/>
  <c r="AB155" i="2"/>
  <c r="Y155" i="2"/>
  <c r="V155" i="2"/>
  <c r="S155" i="2"/>
  <c r="P155" i="2"/>
  <c r="M155" i="2"/>
  <c r="J155" i="2"/>
  <c r="F155" i="2"/>
  <c r="E155" i="2"/>
  <c r="AE154" i="2"/>
  <c r="AB154" i="2"/>
  <c r="Y154" i="2"/>
  <c r="V154" i="2"/>
  <c r="S154" i="2"/>
  <c r="P154" i="2"/>
  <c r="M154" i="2"/>
  <c r="J154" i="2"/>
  <c r="F154" i="2"/>
  <c r="E154" i="2"/>
  <c r="AD153" i="2"/>
  <c r="AC153" i="2"/>
  <c r="AA153" i="2"/>
  <c r="Z153" i="2"/>
  <c r="X153" i="2"/>
  <c r="W153" i="2"/>
  <c r="U153" i="2"/>
  <c r="T153" i="2"/>
  <c r="R153" i="2"/>
  <c r="Q153" i="2"/>
  <c r="O153" i="2"/>
  <c r="N153" i="2"/>
  <c r="L153" i="2"/>
  <c r="K153" i="2"/>
  <c r="I153" i="2"/>
  <c r="H153" i="2"/>
  <c r="AE152" i="2"/>
  <c r="AB152" i="2"/>
  <c r="Y152" i="2"/>
  <c r="V152" i="2"/>
  <c r="S152" i="2"/>
  <c r="P152" i="2"/>
  <c r="M152" i="2"/>
  <c r="J152" i="2"/>
  <c r="F152" i="2"/>
  <c r="E152" i="2"/>
  <c r="AE151" i="2"/>
  <c r="AB151" i="2"/>
  <c r="Y151" i="2"/>
  <c r="V151" i="2"/>
  <c r="S151" i="2"/>
  <c r="P151" i="2"/>
  <c r="M151" i="2"/>
  <c r="J151" i="2"/>
  <c r="F151" i="2"/>
  <c r="E151" i="2"/>
  <c r="AE150" i="2"/>
  <c r="AB150" i="2"/>
  <c r="Y150" i="2"/>
  <c r="V150" i="2"/>
  <c r="S150" i="2"/>
  <c r="P150" i="2"/>
  <c r="M150" i="2"/>
  <c r="J150" i="2"/>
  <c r="F150" i="2"/>
  <c r="E150" i="2"/>
  <c r="AE149" i="2"/>
  <c r="AB149" i="2"/>
  <c r="Y149" i="2"/>
  <c r="V149" i="2"/>
  <c r="S149" i="2"/>
  <c r="P149" i="2"/>
  <c r="M149" i="2"/>
  <c r="J149" i="2"/>
  <c r="F149" i="2"/>
  <c r="E149" i="2"/>
  <c r="AE148" i="2"/>
  <c r="AB148" i="2"/>
  <c r="Y148" i="2"/>
  <c r="U148" i="2"/>
  <c r="F148" i="2" s="1"/>
  <c r="T148" i="2"/>
  <c r="E148" i="2" s="1"/>
  <c r="S148" i="2"/>
  <c r="P148" i="2"/>
  <c r="M148" i="2"/>
  <c r="J148" i="2"/>
  <c r="AE147" i="2"/>
  <c r="AB147" i="2"/>
  <c r="Y147" i="2"/>
  <c r="V147" i="2"/>
  <c r="S147" i="2"/>
  <c r="P147" i="2"/>
  <c r="M147" i="2"/>
  <c r="J147" i="2"/>
  <c r="F147" i="2"/>
  <c r="E147" i="2"/>
  <c r="AE146" i="2"/>
  <c r="AB146" i="2"/>
  <c r="Y146" i="2"/>
  <c r="V146" i="2"/>
  <c r="S146" i="2"/>
  <c r="P146" i="2"/>
  <c r="M146" i="2"/>
  <c r="J146" i="2"/>
  <c r="F146" i="2"/>
  <c r="E146" i="2"/>
  <c r="AE145" i="2"/>
  <c r="AB145" i="2"/>
  <c r="Y145" i="2"/>
  <c r="V145" i="2"/>
  <c r="S145" i="2"/>
  <c r="P145" i="2"/>
  <c r="M145" i="2"/>
  <c r="J145" i="2"/>
  <c r="F145" i="2"/>
  <c r="E145" i="2"/>
  <c r="AD144" i="2"/>
  <c r="AC144" i="2"/>
  <c r="AA144" i="2"/>
  <c r="Z144" i="2"/>
  <c r="X144" i="2"/>
  <c r="W144" i="2"/>
  <c r="U144" i="2"/>
  <c r="T144" i="2"/>
  <c r="R144" i="2"/>
  <c r="Q144" i="2"/>
  <c r="O144" i="2"/>
  <c r="N144" i="2"/>
  <c r="L144" i="2"/>
  <c r="K144" i="2"/>
  <c r="I144" i="2"/>
  <c r="H144" i="2"/>
  <c r="AE142" i="2"/>
  <c r="AB142" i="2"/>
  <c r="Y142" i="2"/>
  <c r="V142" i="2"/>
  <c r="S142" i="2"/>
  <c r="P142" i="2"/>
  <c r="M142" i="2"/>
  <c r="J142" i="2"/>
  <c r="F142" i="2"/>
  <c r="E142" i="2"/>
  <c r="AE141" i="2"/>
  <c r="AB141" i="2"/>
  <c r="Y141" i="2"/>
  <c r="V141" i="2"/>
  <c r="S141" i="2"/>
  <c r="P141" i="2"/>
  <c r="M141" i="2"/>
  <c r="J141" i="2"/>
  <c r="F141" i="2"/>
  <c r="E141" i="2"/>
  <c r="AE140" i="2"/>
  <c r="AB140" i="2"/>
  <c r="Y140" i="2"/>
  <c r="V140" i="2"/>
  <c r="S140" i="2"/>
  <c r="P140" i="2"/>
  <c r="M140" i="2"/>
  <c r="J140" i="2"/>
  <c r="F140" i="2"/>
  <c r="E140" i="2"/>
  <c r="AE139" i="2"/>
  <c r="AB139" i="2"/>
  <c r="Y139" i="2"/>
  <c r="V139" i="2"/>
  <c r="S139" i="2"/>
  <c r="P139" i="2"/>
  <c r="M139" i="2"/>
  <c r="J139" i="2"/>
  <c r="F139" i="2"/>
  <c r="E139" i="2"/>
  <c r="AE138" i="2"/>
  <c r="AB138" i="2"/>
  <c r="Y138" i="2"/>
  <c r="V138" i="2"/>
  <c r="S138" i="2"/>
  <c r="P138" i="2"/>
  <c r="M138" i="2"/>
  <c r="J138" i="2"/>
  <c r="F138" i="2"/>
  <c r="E138" i="2"/>
  <c r="AE137" i="2"/>
  <c r="AB137" i="2"/>
  <c r="Y137" i="2"/>
  <c r="U137" i="2"/>
  <c r="S137" i="2"/>
  <c r="P137" i="2"/>
  <c r="M137" i="2"/>
  <c r="J137" i="2"/>
  <c r="E137" i="2"/>
  <c r="AD136" i="2"/>
  <c r="AC136" i="2"/>
  <c r="AA136" i="2"/>
  <c r="Z136" i="2"/>
  <c r="X136" i="2"/>
  <c r="W136" i="2"/>
  <c r="T136" i="2"/>
  <c r="R136" i="2"/>
  <c r="Q136" i="2"/>
  <c r="O136" i="2"/>
  <c r="N136" i="2"/>
  <c r="L136" i="2"/>
  <c r="K136" i="2"/>
  <c r="I136" i="2"/>
  <c r="J136" i="2" s="1"/>
  <c r="H136" i="2"/>
  <c r="AE135" i="2"/>
  <c r="AB135" i="2"/>
  <c r="Y135" i="2"/>
  <c r="U135" i="2"/>
  <c r="V135" i="2" s="1"/>
  <c r="S135" i="2"/>
  <c r="P135" i="2"/>
  <c r="M135" i="2"/>
  <c r="J135" i="2"/>
  <c r="E135" i="2"/>
  <c r="AE134" i="2"/>
  <c r="AB134" i="2"/>
  <c r="Y134" i="2"/>
  <c r="V134" i="2"/>
  <c r="S134" i="2"/>
  <c r="P134" i="2"/>
  <c r="M134" i="2"/>
  <c r="J134" i="2"/>
  <c r="F134" i="2"/>
  <c r="E134" i="2"/>
  <c r="AE133" i="2"/>
  <c r="AB133" i="2"/>
  <c r="Y133" i="2"/>
  <c r="U133" i="2"/>
  <c r="U132" i="2" s="1"/>
  <c r="T133" i="2"/>
  <c r="S133" i="2"/>
  <c r="P133" i="2"/>
  <c r="M133" i="2"/>
  <c r="J133" i="2"/>
  <c r="F133" i="2"/>
  <c r="AD132" i="2"/>
  <c r="AC132" i="2"/>
  <c r="AA132" i="2"/>
  <c r="Z132" i="2"/>
  <c r="AB132" i="2" s="1"/>
  <c r="X132" i="2"/>
  <c r="W132" i="2"/>
  <c r="Y132" i="2" s="1"/>
  <c r="R132" i="2"/>
  <c r="Q132" i="2"/>
  <c r="O132" i="2"/>
  <c r="N132" i="2"/>
  <c r="L132" i="2"/>
  <c r="K132" i="2"/>
  <c r="I132" i="2"/>
  <c r="H132" i="2"/>
  <c r="AE131" i="2"/>
  <c r="AB131" i="2"/>
  <c r="Y131" i="2"/>
  <c r="V131" i="2"/>
  <c r="S131" i="2"/>
  <c r="P131" i="2"/>
  <c r="M131" i="2"/>
  <c r="J131" i="2"/>
  <c r="F131" i="2"/>
  <c r="E131" i="2"/>
  <c r="AE130" i="2"/>
  <c r="AB130" i="2"/>
  <c r="Y130" i="2"/>
  <c r="V130" i="2"/>
  <c r="S130" i="2"/>
  <c r="P130" i="2"/>
  <c r="M130" i="2"/>
  <c r="J130" i="2"/>
  <c r="F130" i="2"/>
  <c r="E130" i="2"/>
  <c r="AE129" i="2"/>
  <c r="AB129" i="2"/>
  <c r="Y129" i="2"/>
  <c r="V129" i="2"/>
  <c r="S129" i="2"/>
  <c r="P129" i="2"/>
  <c r="M129" i="2"/>
  <c r="J129" i="2"/>
  <c r="F129" i="2"/>
  <c r="E129" i="2"/>
  <c r="AD128" i="2"/>
  <c r="AC128" i="2"/>
  <c r="AA128" i="2"/>
  <c r="Z128" i="2"/>
  <c r="X128" i="2"/>
  <c r="W128" i="2"/>
  <c r="U128" i="2"/>
  <c r="T128" i="2"/>
  <c r="R128" i="2"/>
  <c r="Q128" i="2"/>
  <c r="O128" i="2"/>
  <c r="N128" i="2"/>
  <c r="L128" i="2"/>
  <c r="K128" i="2"/>
  <c r="I128" i="2"/>
  <c r="H128" i="2"/>
  <c r="X127" i="2"/>
  <c r="AE126" i="2"/>
  <c r="AB126" i="2"/>
  <c r="Y126" i="2"/>
  <c r="V126" i="2"/>
  <c r="S126" i="2"/>
  <c r="P126" i="2"/>
  <c r="M126" i="2"/>
  <c r="J126" i="2"/>
  <c r="F126" i="2"/>
  <c r="E126" i="2"/>
  <c r="AE125" i="2"/>
  <c r="AB125" i="2"/>
  <c r="Y125" i="2"/>
  <c r="V125" i="2"/>
  <c r="S125" i="2"/>
  <c r="P125" i="2"/>
  <c r="M125" i="2"/>
  <c r="J125" i="2"/>
  <c r="F125" i="2"/>
  <c r="E125" i="2"/>
  <c r="AD124" i="2"/>
  <c r="AC124" i="2"/>
  <c r="AA124" i="2"/>
  <c r="Z124" i="2"/>
  <c r="X124" i="2"/>
  <c r="W124" i="2"/>
  <c r="U124" i="2"/>
  <c r="T124" i="2"/>
  <c r="R124" i="2"/>
  <c r="Q124" i="2"/>
  <c r="O124" i="2"/>
  <c r="N124" i="2"/>
  <c r="L124" i="2"/>
  <c r="K124" i="2"/>
  <c r="I124" i="2"/>
  <c r="H124" i="2"/>
  <c r="AE123" i="2"/>
  <c r="AB123" i="2"/>
  <c r="Y123" i="2"/>
  <c r="V123" i="2"/>
  <c r="S123" i="2"/>
  <c r="P123" i="2"/>
  <c r="M123" i="2"/>
  <c r="J123" i="2"/>
  <c r="F123" i="2"/>
  <c r="E123" i="2"/>
  <c r="AE122" i="2"/>
  <c r="AB122" i="2"/>
  <c r="Y122" i="2"/>
  <c r="V122" i="2"/>
  <c r="S122" i="2"/>
  <c r="P122" i="2"/>
  <c r="M122" i="2"/>
  <c r="J122" i="2"/>
  <c r="F122" i="2"/>
  <c r="E122" i="2"/>
  <c r="AE121" i="2"/>
  <c r="AB121" i="2"/>
  <c r="Y121" i="2"/>
  <c r="V121" i="2"/>
  <c r="S121" i="2"/>
  <c r="P121" i="2"/>
  <c r="M121" i="2"/>
  <c r="J121" i="2"/>
  <c r="F121" i="2"/>
  <c r="E121" i="2"/>
  <c r="AE120" i="2"/>
  <c r="AB120" i="2"/>
  <c r="Y120" i="2"/>
  <c r="U120" i="2"/>
  <c r="U115" i="2" s="1"/>
  <c r="S120" i="2"/>
  <c r="P120" i="2"/>
  <c r="M120" i="2"/>
  <c r="J120" i="2"/>
  <c r="E120" i="2"/>
  <c r="AE119" i="2"/>
  <c r="AB119" i="2"/>
  <c r="Y119" i="2"/>
  <c r="V119" i="2"/>
  <c r="S119" i="2"/>
  <c r="P119" i="2"/>
  <c r="M119" i="2"/>
  <c r="J119" i="2"/>
  <c r="F119" i="2"/>
  <c r="E119" i="2"/>
  <c r="AE118" i="2"/>
  <c r="AB118" i="2"/>
  <c r="Y118" i="2"/>
  <c r="V118" i="2"/>
  <c r="S118" i="2"/>
  <c r="P118" i="2"/>
  <c r="M118" i="2"/>
  <c r="J118" i="2"/>
  <c r="F118" i="2"/>
  <c r="E118" i="2"/>
  <c r="AE117" i="2"/>
  <c r="AB117" i="2"/>
  <c r="Y117" i="2"/>
  <c r="V117" i="2"/>
  <c r="S117" i="2"/>
  <c r="P117" i="2"/>
  <c r="M117" i="2"/>
  <c r="J117" i="2"/>
  <c r="F117" i="2"/>
  <c r="E117" i="2"/>
  <c r="AE116" i="2"/>
  <c r="AB116" i="2"/>
  <c r="Y116" i="2"/>
  <c r="V116" i="2"/>
  <c r="S116" i="2"/>
  <c r="P116" i="2"/>
  <c r="M116" i="2"/>
  <c r="J116" i="2"/>
  <c r="F116" i="2"/>
  <c r="E116" i="2"/>
  <c r="AD115" i="2"/>
  <c r="AC115" i="2"/>
  <c r="AA115" i="2"/>
  <c r="Z115" i="2"/>
  <c r="X115" i="2"/>
  <c r="W115" i="2"/>
  <c r="T115" i="2"/>
  <c r="R115" i="2"/>
  <c r="Q115" i="2"/>
  <c r="O115" i="2"/>
  <c r="N115" i="2"/>
  <c r="L115" i="2"/>
  <c r="K115" i="2"/>
  <c r="J115" i="2"/>
  <c r="AE114" i="2"/>
  <c r="AB114" i="2"/>
  <c r="Y114" i="2"/>
  <c r="V114" i="2"/>
  <c r="S114" i="2"/>
  <c r="P114" i="2"/>
  <c r="M114" i="2"/>
  <c r="J114" i="2"/>
  <c r="F114" i="2"/>
  <c r="E114" i="2"/>
  <c r="AE113" i="2"/>
  <c r="AB113" i="2"/>
  <c r="Y113" i="2"/>
  <c r="V113" i="2"/>
  <c r="S113" i="2"/>
  <c r="P113" i="2"/>
  <c r="M113" i="2"/>
  <c r="J113" i="2"/>
  <c r="F113" i="2"/>
  <c r="E113" i="2"/>
  <c r="AD112" i="2"/>
  <c r="AC112" i="2"/>
  <c r="AA112" i="2"/>
  <c r="Z112" i="2"/>
  <c r="X112" i="2"/>
  <c r="W112" i="2"/>
  <c r="U112" i="2"/>
  <c r="T112" i="2"/>
  <c r="R112" i="2"/>
  <c r="Q112" i="2"/>
  <c r="O112" i="2"/>
  <c r="N112" i="2"/>
  <c r="L112" i="2"/>
  <c r="K112" i="2"/>
  <c r="I112" i="2"/>
  <c r="H112" i="2"/>
  <c r="AE111" i="2"/>
  <c r="AB111" i="2"/>
  <c r="Y111" i="2"/>
  <c r="V111" i="2"/>
  <c r="S111" i="2"/>
  <c r="P111" i="2"/>
  <c r="M111" i="2"/>
  <c r="J111" i="2"/>
  <c r="F111" i="2"/>
  <c r="E111" i="2"/>
  <c r="AE110" i="2"/>
  <c r="AB110" i="2"/>
  <c r="Y110" i="2"/>
  <c r="V110" i="2"/>
  <c r="S110" i="2"/>
  <c r="P110" i="2"/>
  <c r="M110" i="2"/>
  <c r="J110" i="2"/>
  <c r="F110" i="2"/>
  <c r="E110" i="2"/>
  <c r="AE109" i="2"/>
  <c r="AB109" i="2"/>
  <c r="Y109" i="2"/>
  <c r="V109" i="2"/>
  <c r="S109" i="2"/>
  <c r="O109" i="2"/>
  <c r="P109" i="2" s="1"/>
  <c r="M109" i="2"/>
  <c r="J109" i="2"/>
  <c r="E109" i="2"/>
  <c r="AE108" i="2"/>
  <c r="AB108" i="2"/>
  <c r="Y108" i="2"/>
  <c r="V108" i="2"/>
  <c r="S108" i="2"/>
  <c r="P108" i="2"/>
  <c r="M108" i="2"/>
  <c r="J108" i="2"/>
  <c r="F108" i="2"/>
  <c r="E108" i="2"/>
  <c r="AE107" i="2"/>
  <c r="AB107" i="2"/>
  <c r="Y107" i="2"/>
  <c r="V107" i="2"/>
  <c r="S107" i="2"/>
  <c r="P107" i="2"/>
  <c r="M107" i="2"/>
  <c r="J107" i="2"/>
  <c r="F107" i="2"/>
  <c r="E107" i="2"/>
  <c r="AE106" i="2"/>
  <c r="AB106" i="2"/>
  <c r="Y106" i="2"/>
  <c r="V106" i="2"/>
  <c r="S106" i="2"/>
  <c r="P106" i="2"/>
  <c r="M106" i="2"/>
  <c r="J106" i="2"/>
  <c r="F106" i="2"/>
  <c r="E106" i="2"/>
  <c r="AE105" i="2"/>
  <c r="AB105" i="2"/>
  <c r="Y105" i="2"/>
  <c r="V105" i="2"/>
  <c r="S105" i="2"/>
  <c r="P105" i="2"/>
  <c r="M105" i="2"/>
  <c r="J105" i="2"/>
  <c r="F105" i="2"/>
  <c r="E105" i="2"/>
  <c r="AE104" i="2"/>
  <c r="AB104" i="2"/>
  <c r="Y104" i="2"/>
  <c r="V104" i="2"/>
  <c r="S104" i="2"/>
  <c r="P104" i="2"/>
  <c r="M104" i="2"/>
  <c r="J104" i="2"/>
  <c r="F104" i="2"/>
  <c r="E104" i="2"/>
  <c r="AE103" i="2"/>
  <c r="AB103" i="2"/>
  <c r="Y103" i="2"/>
  <c r="V103" i="2"/>
  <c r="S103" i="2"/>
  <c r="P103" i="2"/>
  <c r="M103" i="2"/>
  <c r="J103" i="2"/>
  <c r="F103" i="2"/>
  <c r="E103" i="2"/>
  <c r="AE102" i="2"/>
  <c r="AB102" i="2"/>
  <c r="Y102" i="2"/>
  <c r="V102" i="2"/>
  <c r="S102" i="2"/>
  <c r="P102" i="2"/>
  <c r="M102" i="2"/>
  <c r="J102" i="2"/>
  <c r="F102" i="2"/>
  <c r="E102" i="2"/>
  <c r="AD101" i="2"/>
  <c r="AC101" i="2"/>
  <c r="AA101" i="2"/>
  <c r="Z101" i="2"/>
  <c r="Z100" i="2" s="1"/>
  <c r="X101" i="2"/>
  <c r="W101" i="2"/>
  <c r="U101" i="2"/>
  <c r="T101" i="2"/>
  <c r="R101" i="2"/>
  <c r="R100" i="2" s="1"/>
  <c r="Q101" i="2"/>
  <c r="N101" i="2"/>
  <c r="L101" i="2"/>
  <c r="K101" i="2"/>
  <c r="I101" i="2"/>
  <c r="H101" i="2"/>
  <c r="AE99" i="2"/>
  <c r="AB99" i="2"/>
  <c r="X99" i="2"/>
  <c r="X96" i="2" s="1"/>
  <c r="W99" i="2"/>
  <c r="E99" i="2" s="1"/>
  <c r="V99" i="2"/>
  <c r="S99" i="2"/>
  <c r="P99" i="2"/>
  <c r="M99" i="2"/>
  <c r="J99" i="2"/>
  <c r="AE98" i="2"/>
  <c r="AB98" i="2"/>
  <c r="Y98" i="2"/>
  <c r="V98" i="2"/>
  <c r="S98" i="2"/>
  <c r="P98" i="2"/>
  <c r="M98" i="2"/>
  <c r="J98" i="2"/>
  <c r="F98" i="2"/>
  <c r="E98" i="2"/>
  <c r="AE97" i="2"/>
  <c r="AB97" i="2"/>
  <c r="Y97" i="2"/>
  <c r="V97" i="2"/>
  <c r="S97" i="2"/>
  <c r="P97" i="2"/>
  <c r="M97" i="2"/>
  <c r="J97" i="2"/>
  <c r="F97" i="2"/>
  <c r="E97" i="2"/>
  <c r="AD96" i="2"/>
  <c r="AC96" i="2"/>
  <c r="AA96" i="2"/>
  <c r="Z96" i="2"/>
  <c r="U96" i="2"/>
  <c r="T96" i="2"/>
  <c r="R96" i="2"/>
  <c r="Q96" i="2"/>
  <c r="O96" i="2"/>
  <c r="N96" i="2"/>
  <c r="L96" i="2"/>
  <c r="K96" i="2"/>
  <c r="I96" i="2"/>
  <c r="H96" i="2"/>
  <c r="AE95" i="2"/>
  <c r="AB95" i="2"/>
  <c r="Y95" i="2"/>
  <c r="V95" i="2"/>
  <c r="S95" i="2"/>
  <c r="P95" i="2"/>
  <c r="M95" i="2"/>
  <c r="J95" i="2"/>
  <c r="F95" i="2"/>
  <c r="E95" i="2"/>
  <c r="AE94" i="2"/>
  <c r="AB94" i="2"/>
  <c r="Y94" i="2"/>
  <c r="U94" i="2"/>
  <c r="U93" i="2" s="1"/>
  <c r="T94" i="2"/>
  <c r="S94" i="2"/>
  <c r="P94" i="2"/>
  <c r="M94" i="2"/>
  <c r="J94" i="2"/>
  <c r="F94" i="2"/>
  <c r="AD93" i="2"/>
  <c r="AC93" i="2"/>
  <c r="AA93" i="2"/>
  <c r="Z93" i="2"/>
  <c r="X93" i="2"/>
  <c r="W93" i="2"/>
  <c r="R93" i="2"/>
  <c r="Q93" i="2"/>
  <c r="O93" i="2"/>
  <c r="N93" i="2"/>
  <c r="L93" i="2"/>
  <c r="K93" i="2"/>
  <c r="I93" i="2"/>
  <c r="H93" i="2"/>
  <c r="AE92" i="2"/>
  <c r="AB92" i="2"/>
  <c r="Y92" i="2"/>
  <c r="V92" i="2"/>
  <c r="S92" i="2"/>
  <c r="P92" i="2"/>
  <c r="M92" i="2"/>
  <c r="J92" i="2"/>
  <c r="F92" i="2"/>
  <c r="E92" i="2"/>
  <c r="AD91" i="2"/>
  <c r="AC91" i="2"/>
  <c r="AA91" i="2"/>
  <c r="Z91" i="2"/>
  <c r="X91" i="2"/>
  <c r="W91" i="2"/>
  <c r="U91" i="2"/>
  <c r="T91" i="2"/>
  <c r="R91" i="2"/>
  <c r="Q91" i="2"/>
  <c r="O91" i="2"/>
  <c r="N91" i="2"/>
  <c r="L91" i="2"/>
  <c r="K91" i="2"/>
  <c r="I91" i="2"/>
  <c r="H91" i="2"/>
  <c r="AE89" i="2"/>
  <c r="AB89" i="2"/>
  <c r="Y89" i="2"/>
  <c r="V89" i="2"/>
  <c r="S89" i="2"/>
  <c r="P89" i="2"/>
  <c r="M89" i="2"/>
  <c r="J89" i="2"/>
  <c r="F89" i="2"/>
  <c r="E89" i="2"/>
  <c r="AE88" i="2"/>
  <c r="AB88" i="2"/>
  <c r="Y88" i="2"/>
  <c r="V88" i="2"/>
  <c r="S88" i="2"/>
  <c r="P88" i="2"/>
  <c r="M88" i="2"/>
  <c r="J88" i="2"/>
  <c r="F88" i="2"/>
  <c r="E88" i="2"/>
  <c r="AD87" i="2"/>
  <c r="AC87" i="2"/>
  <c r="AA87" i="2"/>
  <c r="Z87" i="2"/>
  <c r="X87" i="2"/>
  <c r="W87" i="2"/>
  <c r="U87" i="2"/>
  <c r="T87" i="2"/>
  <c r="R87" i="2"/>
  <c r="Q87" i="2"/>
  <c r="O87" i="2"/>
  <c r="N87" i="2"/>
  <c r="L87" i="2"/>
  <c r="K87" i="2"/>
  <c r="I87" i="2"/>
  <c r="H87" i="2"/>
  <c r="AE86" i="2"/>
  <c r="AB86" i="2"/>
  <c r="Y86" i="2"/>
  <c r="V86" i="2"/>
  <c r="S86" i="2"/>
  <c r="P86" i="2"/>
  <c r="M86" i="2"/>
  <c r="J86" i="2"/>
  <c r="F86" i="2"/>
  <c r="E86" i="2"/>
  <c r="AD85" i="2"/>
  <c r="AC85" i="2"/>
  <c r="AA85" i="2"/>
  <c r="Z85" i="2"/>
  <c r="X85" i="2"/>
  <c r="W85" i="2"/>
  <c r="U85" i="2"/>
  <c r="T85" i="2"/>
  <c r="R85" i="2"/>
  <c r="Q85" i="2"/>
  <c r="O85" i="2"/>
  <c r="N85" i="2"/>
  <c r="L85" i="2"/>
  <c r="K85" i="2"/>
  <c r="I85" i="2"/>
  <c r="H85" i="2"/>
  <c r="AE84" i="2"/>
  <c r="AB84" i="2"/>
  <c r="Y84" i="2"/>
  <c r="V84" i="2"/>
  <c r="S84" i="2"/>
  <c r="P84" i="2"/>
  <c r="M84" i="2"/>
  <c r="J84" i="2"/>
  <c r="F84" i="2"/>
  <c r="E84" i="2"/>
  <c r="AD83" i="2"/>
  <c r="AC83" i="2"/>
  <c r="AA83" i="2"/>
  <c r="Z83" i="2"/>
  <c r="X83" i="2"/>
  <c r="W83" i="2"/>
  <c r="U83" i="2"/>
  <c r="T83" i="2"/>
  <c r="T82" i="2" s="1"/>
  <c r="R83" i="2"/>
  <c r="Q83" i="2"/>
  <c r="O83" i="2"/>
  <c r="N83" i="2"/>
  <c r="L83" i="2"/>
  <c r="K83" i="2"/>
  <c r="I83" i="2"/>
  <c r="H83" i="2"/>
  <c r="H82" i="2" s="1"/>
  <c r="AE80" i="2"/>
  <c r="AB80" i="2"/>
  <c r="Y80" i="2"/>
  <c r="V80" i="2"/>
  <c r="S80" i="2"/>
  <c r="P80" i="2"/>
  <c r="M80" i="2"/>
  <c r="J80" i="2"/>
  <c r="F80" i="2"/>
  <c r="E80" i="2"/>
  <c r="AD79" i="2"/>
  <c r="AD78" i="2" s="1"/>
  <c r="AC79" i="2"/>
  <c r="AA79" i="2"/>
  <c r="AA78" i="2" s="1"/>
  <c r="Z79" i="2"/>
  <c r="Z78" i="2" s="1"/>
  <c r="X79" i="2"/>
  <c r="X78" i="2" s="1"/>
  <c r="W79" i="2"/>
  <c r="W78" i="2" s="1"/>
  <c r="U79" i="2"/>
  <c r="T79" i="2"/>
  <c r="T78" i="2" s="1"/>
  <c r="R79" i="2"/>
  <c r="R78" i="2" s="1"/>
  <c r="Q79" i="2"/>
  <c r="O79" i="2"/>
  <c r="O78" i="2" s="1"/>
  <c r="N79" i="2"/>
  <c r="N78" i="2" s="1"/>
  <c r="L79" i="2"/>
  <c r="K79" i="2"/>
  <c r="K78" i="2" s="1"/>
  <c r="I79" i="2"/>
  <c r="H79" i="2"/>
  <c r="AE77" i="2"/>
  <c r="AB77" i="2"/>
  <c r="Y77" i="2"/>
  <c r="V77" i="2"/>
  <c r="S77" i="2"/>
  <c r="P77" i="2"/>
  <c r="M77" i="2"/>
  <c r="J77" i="2"/>
  <c r="F77" i="2"/>
  <c r="E77" i="2"/>
  <c r="AE76" i="2"/>
  <c r="AB76" i="2"/>
  <c r="Y76" i="2"/>
  <c r="V76" i="2"/>
  <c r="S76" i="2"/>
  <c r="P76" i="2"/>
  <c r="M76" i="2"/>
  <c r="J76" i="2"/>
  <c r="F76" i="2"/>
  <c r="E76" i="2"/>
  <c r="AE75" i="2"/>
  <c r="AB75" i="2"/>
  <c r="Y75" i="2"/>
  <c r="V75" i="2"/>
  <c r="S75" i="2"/>
  <c r="P75" i="2"/>
  <c r="M75" i="2"/>
  <c r="J75" i="2"/>
  <c r="F75" i="2"/>
  <c r="E75" i="2"/>
  <c r="AE74" i="2"/>
  <c r="AB74" i="2"/>
  <c r="Y74" i="2"/>
  <c r="V74" i="2"/>
  <c r="S74" i="2"/>
  <c r="P74" i="2"/>
  <c r="M74" i="2"/>
  <c r="J74" i="2"/>
  <c r="F74" i="2"/>
  <c r="E74" i="2"/>
  <c r="AE73" i="2"/>
  <c r="AB73" i="2"/>
  <c r="Y73" i="2"/>
  <c r="V73" i="2"/>
  <c r="S73" i="2"/>
  <c r="P73" i="2"/>
  <c r="M73" i="2"/>
  <c r="J73" i="2"/>
  <c r="F73" i="2"/>
  <c r="E73" i="2"/>
  <c r="AE72" i="2"/>
  <c r="AB72" i="2"/>
  <c r="Y72" i="2"/>
  <c r="V72" i="2"/>
  <c r="S72" i="2"/>
  <c r="P72" i="2"/>
  <c r="M72" i="2"/>
  <c r="J72" i="2"/>
  <c r="F72" i="2"/>
  <c r="E72" i="2"/>
  <c r="AE71" i="2"/>
  <c r="AB71" i="2"/>
  <c r="Y71" i="2"/>
  <c r="V71" i="2"/>
  <c r="S71" i="2"/>
  <c r="P71" i="2"/>
  <c r="M71" i="2"/>
  <c r="J71" i="2"/>
  <c r="F71" i="2"/>
  <c r="E71" i="2"/>
  <c r="AE70" i="2"/>
  <c r="AB70" i="2"/>
  <c r="Y70" i="2"/>
  <c r="V70" i="2"/>
  <c r="S70" i="2"/>
  <c r="P70" i="2"/>
  <c r="M70" i="2"/>
  <c r="J70" i="2"/>
  <c r="F70" i="2"/>
  <c r="E70" i="2"/>
  <c r="AE69" i="2"/>
  <c r="AB69" i="2"/>
  <c r="Y69" i="2"/>
  <c r="V69" i="2"/>
  <c r="S69" i="2"/>
  <c r="P69" i="2"/>
  <c r="M69" i="2"/>
  <c r="J69" i="2"/>
  <c r="F69" i="2"/>
  <c r="E69" i="2"/>
  <c r="AD68" i="2"/>
  <c r="AC68" i="2"/>
  <c r="AC67" i="2" s="1"/>
  <c r="AA68" i="2"/>
  <c r="AA67" i="2" s="1"/>
  <c r="Z68" i="2"/>
  <c r="X68" i="2"/>
  <c r="W68" i="2"/>
  <c r="W67" i="2" s="1"/>
  <c r="U68" i="2"/>
  <c r="T68" i="2"/>
  <c r="T67" i="2" s="1"/>
  <c r="R68" i="2"/>
  <c r="Q68" i="2"/>
  <c r="O68" i="2"/>
  <c r="O67" i="2" s="1"/>
  <c r="N68" i="2"/>
  <c r="L68" i="2"/>
  <c r="K68" i="2"/>
  <c r="K67" i="2" s="1"/>
  <c r="I68" i="2"/>
  <c r="H68" i="2"/>
  <c r="H67" i="2" s="1"/>
  <c r="X67" i="2"/>
  <c r="U67" i="2"/>
  <c r="AE66" i="2"/>
  <c r="AB66" i="2"/>
  <c r="Y66" i="2"/>
  <c r="V66" i="2"/>
  <c r="S66" i="2"/>
  <c r="P66" i="2"/>
  <c r="M66" i="2"/>
  <c r="I66" i="2"/>
  <c r="F66" i="2" s="1"/>
  <c r="H66" i="2"/>
  <c r="E66" i="2" s="1"/>
  <c r="AE65" i="2"/>
  <c r="AB65" i="2"/>
  <c r="Y65" i="2"/>
  <c r="V65" i="2"/>
  <c r="S65" i="2"/>
  <c r="O65" i="2"/>
  <c r="N65" i="2"/>
  <c r="L65" i="2"/>
  <c r="K65" i="2"/>
  <c r="M65" i="2" s="1"/>
  <c r="J65" i="2"/>
  <c r="AE64" i="2"/>
  <c r="AB64" i="2"/>
  <c r="Y64" i="2"/>
  <c r="V64" i="2"/>
  <c r="S64" i="2"/>
  <c r="P64" i="2"/>
  <c r="M64" i="2"/>
  <c r="J64" i="2"/>
  <c r="F64" i="2"/>
  <c r="E64" i="2"/>
  <c r="AE63" i="2"/>
  <c r="AB63" i="2"/>
  <c r="X63" i="2"/>
  <c r="W63" i="2"/>
  <c r="V63" i="2"/>
  <c r="S63" i="2"/>
  <c r="P63" i="2"/>
  <c r="M63" i="2"/>
  <c r="I63" i="2"/>
  <c r="J63" i="2" s="1"/>
  <c r="H63" i="2"/>
  <c r="AE62" i="2"/>
  <c r="AB62" i="2"/>
  <c r="Y62" i="2"/>
  <c r="V62" i="2"/>
  <c r="S62" i="2"/>
  <c r="P62" i="2"/>
  <c r="M62" i="2"/>
  <c r="J62" i="2"/>
  <c r="F62" i="2"/>
  <c r="E62" i="2"/>
  <c r="AE61" i="2"/>
  <c r="AB61" i="2"/>
  <c r="Y61" i="2"/>
  <c r="V61" i="2"/>
  <c r="S61" i="2"/>
  <c r="P61" i="2"/>
  <c r="M61" i="2"/>
  <c r="J61" i="2"/>
  <c r="F61" i="2"/>
  <c r="E61" i="2"/>
  <c r="AE60" i="2"/>
  <c r="AB60" i="2"/>
  <c r="X60" i="2"/>
  <c r="F60" i="2" s="1"/>
  <c r="W60" i="2"/>
  <c r="E60" i="2" s="1"/>
  <c r="V60" i="2"/>
  <c r="S60" i="2"/>
  <c r="P60" i="2"/>
  <c r="M60" i="2"/>
  <c r="J60" i="2"/>
  <c r="AE59" i="2"/>
  <c r="AB59" i="2"/>
  <c r="X59" i="2"/>
  <c r="W59" i="2"/>
  <c r="V59" i="2"/>
  <c r="S59" i="2"/>
  <c r="P59" i="2"/>
  <c r="M59" i="2"/>
  <c r="I59" i="2"/>
  <c r="H59" i="2"/>
  <c r="AE58" i="2"/>
  <c r="AB58" i="2"/>
  <c r="Y58" i="2"/>
  <c r="V58" i="2"/>
  <c r="S58" i="2"/>
  <c r="P58" i="2"/>
  <c r="M58" i="2"/>
  <c r="J58" i="2"/>
  <c r="F58" i="2"/>
  <c r="E58" i="2"/>
  <c r="AE57" i="2"/>
  <c r="AB57" i="2"/>
  <c r="Y57" i="2"/>
  <c r="V57" i="2"/>
  <c r="S57" i="2"/>
  <c r="P57" i="2"/>
  <c r="M57" i="2"/>
  <c r="J57" i="2"/>
  <c r="F57" i="2"/>
  <c r="E57" i="2"/>
  <c r="AE56" i="2"/>
  <c r="AB56" i="2"/>
  <c r="Y56" i="2"/>
  <c r="V56" i="2"/>
  <c r="S56" i="2"/>
  <c r="P56" i="2"/>
  <c r="M56" i="2"/>
  <c r="J56" i="2"/>
  <c r="F56" i="2"/>
  <c r="E56" i="2"/>
  <c r="AE55" i="2"/>
  <c r="AB55" i="2"/>
  <c r="Y55" i="2"/>
  <c r="V55" i="2"/>
  <c r="S55" i="2"/>
  <c r="P55" i="2"/>
  <c r="M55" i="2"/>
  <c r="J55" i="2"/>
  <c r="F55" i="2"/>
  <c r="E55" i="2"/>
  <c r="AE54" i="2"/>
  <c r="AB54" i="2"/>
  <c r="Y54" i="2"/>
  <c r="V54" i="2"/>
  <c r="S54" i="2"/>
  <c r="P54" i="2"/>
  <c r="M54" i="2"/>
  <c r="J54" i="2"/>
  <c r="F54" i="2"/>
  <c r="E54" i="2"/>
  <c r="AE53" i="2"/>
  <c r="AB53" i="2"/>
  <c r="Y53" i="2"/>
  <c r="V53" i="2"/>
  <c r="S53" i="2"/>
  <c r="O53" i="2"/>
  <c r="F53" i="2" s="1"/>
  <c r="N53" i="2"/>
  <c r="N52" i="2" s="1"/>
  <c r="N51" i="2" s="1"/>
  <c r="M53" i="2"/>
  <c r="J53" i="2"/>
  <c r="AD52" i="2"/>
  <c r="AC52" i="2"/>
  <c r="AA52" i="2"/>
  <c r="Z52" i="2"/>
  <c r="Z51" i="2" s="1"/>
  <c r="U52" i="2"/>
  <c r="T52" i="2"/>
  <c r="T51" i="2" s="1"/>
  <c r="R52" i="2"/>
  <c r="Q52" i="2"/>
  <c r="Q51" i="2" s="1"/>
  <c r="L52" i="2"/>
  <c r="AC51" i="2"/>
  <c r="AE50" i="2"/>
  <c r="AB50" i="2"/>
  <c r="Y50" i="2"/>
  <c r="V50" i="2"/>
  <c r="S50" i="2"/>
  <c r="P50" i="2"/>
  <c r="M50" i="2"/>
  <c r="J50" i="2"/>
  <c r="F50" i="2"/>
  <c r="E50" i="2"/>
  <c r="AE49" i="2"/>
  <c r="AB49" i="2"/>
  <c r="Y49" i="2"/>
  <c r="V49" i="2"/>
  <c r="S49" i="2"/>
  <c r="P49" i="2"/>
  <c r="M49" i="2"/>
  <c r="J49" i="2"/>
  <c r="F49" i="2"/>
  <c r="E49" i="2"/>
  <c r="AE48" i="2"/>
  <c r="AB48" i="2"/>
  <c r="Y48" i="2"/>
  <c r="V48" i="2"/>
  <c r="S48" i="2"/>
  <c r="P48" i="2"/>
  <c r="M48" i="2"/>
  <c r="J48" i="2"/>
  <c r="F48" i="2"/>
  <c r="E48" i="2"/>
  <c r="AE47" i="2"/>
  <c r="AB47" i="2"/>
  <c r="Y47" i="2"/>
  <c r="V47" i="2"/>
  <c r="S47" i="2"/>
  <c r="P47" i="2"/>
  <c r="M47" i="2"/>
  <c r="J47" i="2"/>
  <c r="F47" i="2"/>
  <c r="E47" i="2"/>
  <c r="AE46" i="2"/>
  <c r="AB46" i="2"/>
  <c r="Y46" i="2"/>
  <c r="V46" i="2"/>
  <c r="S46" i="2"/>
  <c r="P46" i="2"/>
  <c r="M46" i="2"/>
  <c r="J46" i="2"/>
  <c r="F46" i="2"/>
  <c r="E46" i="2"/>
  <c r="AD45" i="2"/>
  <c r="AC45" i="2"/>
  <c r="AC44" i="2" s="1"/>
  <c r="AA45" i="2"/>
  <c r="AA44" i="2" s="1"/>
  <c r="Z45" i="2"/>
  <c r="Z44" i="2" s="1"/>
  <c r="X45" i="2"/>
  <c r="W45" i="2"/>
  <c r="W44" i="2" s="1"/>
  <c r="U45" i="2"/>
  <c r="U44" i="2" s="1"/>
  <c r="T45" i="2"/>
  <c r="T44" i="2" s="1"/>
  <c r="R45" i="2"/>
  <c r="R44" i="2" s="1"/>
  <c r="Q45" i="2"/>
  <c r="O45" i="2"/>
  <c r="N45" i="2"/>
  <c r="N44" i="2" s="1"/>
  <c r="L45" i="2"/>
  <c r="L44" i="2" s="1"/>
  <c r="K45" i="2"/>
  <c r="I45" i="2"/>
  <c r="I44" i="2" s="1"/>
  <c r="H45" i="2"/>
  <c r="H44" i="2" s="1"/>
  <c r="Q44" i="2"/>
  <c r="AE43" i="2"/>
  <c r="AB43" i="2"/>
  <c r="Y43" i="2"/>
  <c r="V43" i="2"/>
  <c r="S43" i="2"/>
  <c r="P43" i="2"/>
  <c r="M43" i="2"/>
  <c r="J43" i="2"/>
  <c r="F43" i="2"/>
  <c r="E43" i="2"/>
  <c r="AE42" i="2"/>
  <c r="AB42" i="2"/>
  <c r="Y42" i="2"/>
  <c r="V42" i="2"/>
  <c r="S42" i="2"/>
  <c r="P42" i="2"/>
  <c r="M42" i="2"/>
  <c r="J42" i="2"/>
  <c r="F42" i="2"/>
  <c r="E42" i="2"/>
  <c r="AE41" i="2"/>
  <c r="AB41" i="2"/>
  <c r="Y41" i="2"/>
  <c r="U41" i="2"/>
  <c r="F41" i="2" s="1"/>
  <c r="T41" i="2"/>
  <c r="S41" i="2"/>
  <c r="P41" i="2"/>
  <c r="M41" i="2"/>
  <c r="J41" i="2"/>
  <c r="E41" i="2"/>
  <c r="AD40" i="2"/>
  <c r="AC40" i="2"/>
  <c r="AA40" i="2"/>
  <c r="AA39" i="2" s="1"/>
  <c r="Z40" i="2"/>
  <c r="Z39" i="2" s="1"/>
  <c r="X40" i="2"/>
  <c r="W40" i="2"/>
  <c r="W39" i="2" s="1"/>
  <c r="T40" i="2"/>
  <c r="T39" i="2" s="1"/>
  <c r="R40" i="2"/>
  <c r="R39" i="2" s="1"/>
  <c r="Q40" i="2"/>
  <c r="O40" i="2"/>
  <c r="O39" i="2" s="1"/>
  <c r="N40" i="2"/>
  <c r="N39" i="2" s="1"/>
  <c r="L40" i="2"/>
  <c r="K40" i="2"/>
  <c r="I40" i="2"/>
  <c r="H40" i="2"/>
  <c r="H39" i="2" s="1"/>
  <c r="AD39" i="2"/>
  <c r="AE38" i="2"/>
  <c r="AB38" i="2"/>
  <c r="Y38" i="2"/>
  <c r="V38" i="2"/>
  <c r="S38" i="2"/>
  <c r="P38" i="2"/>
  <c r="M38" i="2"/>
  <c r="J38" i="2"/>
  <c r="F38" i="2"/>
  <c r="E38" i="2"/>
  <c r="AE37" i="2"/>
  <c r="AB37" i="2"/>
  <c r="X37" i="2"/>
  <c r="X34" i="2" s="1"/>
  <c r="W37" i="2"/>
  <c r="W34" i="2" s="1"/>
  <c r="W33" i="2" s="1"/>
  <c r="V37" i="2"/>
  <c r="S37" i="2"/>
  <c r="P37" i="2"/>
  <c r="M37" i="2"/>
  <c r="I37" i="2"/>
  <c r="I34" i="2" s="1"/>
  <c r="H37" i="2"/>
  <c r="H34" i="2" s="1"/>
  <c r="AE36" i="2"/>
  <c r="AB36" i="2"/>
  <c r="Y36" i="2"/>
  <c r="V36" i="2"/>
  <c r="S36" i="2"/>
  <c r="P36" i="2"/>
  <c r="M36" i="2"/>
  <c r="J36" i="2"/>
  <c r="F36" i="2"/>
  <c r="E36" i="2"/>
  <c r="AE35" i="2"/>
  <c r="AB35" i="2"/>
  <c r="Y35" i="2"/>
  <c r="V35" i="2"/>
  <c r="S35" i="2"/>
  <c r="P35" i="2"/>
  <c r="M35" i="2"/>
  <c r="J35" i="2"/>
  <c r="F35" i="2"/>
  <c r="E35" i="2"/>
  <c r="AD34" i="2"/>
  <c r="AC34" i="2"/>
  <c r="AC33" i="2" s="1"/>
  <c r="AA34" i="2"/>
  <c r="Z34" i="2"/>
  <c r="Z33" i="2" s="1"/>
  <c r="U34" i="2"/>
  <c r="U33" i="2" s="1"/>
  <c r="T34" i="2"/>
  <c r="T33" i="2" s="1"/>
  <c r="R34" i="2"/>
  <c r="R33" i="2" s="1"/>
  <c r="Q34" i="2"/>
  <c r="Q33" i="2" s="1"/>
  <c r="O34" i="2"/>
  <c r="N34" i="2"/>
  <c r="N33" i="2" s="1"/>
  <c r="L34" i="2"/>
  <c r="L33" i="2" s="1"/>
  <c r="K34" i="2"/>
  <c r="AD32" i="2"/>
  <c r="AC32" i="2"/>
  <c r="AC20" i="2" s="1"/>
  <c r="AA32" i="2"/>
  <c r="AA20" i="2" s="1"/>
  <c r="Z32" i="2"/>
  <c r="Z20" i="2" s="1"/>
  <c r="Z19" i="2" s="1"/>
  <c r="X32" i="2"/>
  <c r="W32" i="2"/>
  <c r="V32" i="2"/>
  <c r="S32" i="2"/>
  <c r="P32" i="2"/>
  <c r="M32" i="2"/>
  <c r="J32" i="2"/>
  <c r="AE31" i="2"/>
  <c r="AB31" i="2"/>
  <c r="X31" i="2"/>
  <c r="Y31" i="2" s="1"/>
  <c r="W31" i="2"/>
  <c r="V31" i="2"/>
  <c r="S31" i="2"/>
  <c r="P31" i="2"/>
  <c r="M31" i="2"/>
  <c r="I31" i="2"/>
  <c r="I20" i="2" s="1"/>
  <c r="H31" i="2"/>
  <c r="AE30" i="2"/>
  <c r="AB30" i="2"/>
  <c r="X30" i="2"/>
  <c r="F30" i="2" s="1"/>
  <c r="W30" i="2"/>
  <c r="V30" i="2"/>
  <c r="S30" i="2"/>
  <c r="P30" i="2"/>
  <c r="M30" i="2"/>
  <c r="J30" i="2"/>
  <c r="AE29" i="2"/>
  <c r="AB29" i="2"/>
  <c r="Y29" i="2"/>
  <c r="V29" i="2"/>
  <c r="S29" i="2"/>
  <c r="P29" i="2"/>
  <c r="M29" i="2"/>
  <c r="J29" i="2"/>
  <c r="F29" i="2"/>
  <c r="E29" i="2"/>
  <c r="AE28" i="2"/>
  <c r="AB28" i="2"/>
  <c r="Y28" i="2"/>
  <c r="V28" i="2"/>
  <c r="S28" i="2"/>
  <c r="P28" i="2"/>
  <c r="M28" i="2"/>
  <c r="J28" i="2"/>
  <c r="F28" i="2"/>
  <c r="E28" i="2"/>
  <c r="AE27" i="2"/>
  <c r="AB27" i="2"/>
  <c r="Y27" i="2"/>
  <c r="V27" i="2"/>
  <c r="S27" i="2"/>
  <c r="P27" i="2"/>
  <c r="M27" i="2"/>
  <c r="J27" i="2"/>
  <c r="F27" i="2"/>
  <c r="E27" i="2"/>
  <c r="AE26" i="2"/>
  <c r="AB26" i="2"/>
  <c r="Y26" i="2"/>
  <c r="V26" i="2"/>
  <c r="S26" i="2"/>
  <c r="P26" i="2"/>
  <c r="M26" i="2"/>
  <c r="J26" i="2"/>
  <c r="F26" i="2"/>
  <c r="E26" i="2"/>
  <c r="AE25" i="2"/>
  <c r="AB25" i="2"/>
  <c r="Y25" i="2"/>
  <c r="V25" i="2"/>
  <c r="S25" i="2"/>
  <c r="P25" i="2"/>
  <c r="M25" i="2"/>
  <c r="J25" i="2"/>
  <c r="F25" i="2"/>
  <c r="E25" i="2"/>
  <c r="AE24" i="2"/>
  <c r="AB24" i="2"/>
  <c r="Y24" i="2"/>
  <c r="V24" i="2"/>
  <c r="S24" i="2"/>
  <c r="P24" i="2"/>
  <c r="M24" i="2"/>
  <c r="J24" i="2"/>
  <c r="F24" i="2"/>
  <c r="E24" i="2"/>
  <c r="AE23" i="2"/>
  <c r="AB23" i="2"/>
  <c r="Y23" i="2"/>
  <c r="V23" i="2"/>
  <c r="S23" i="2"/>
  <c r="P23" i="2"/>
  <c r="M23" i="2"/>
  <c r="J23" i="2"/>
  <c r="F23" i="2"/>
  <c r="E23" i="2"/>
  <c r="AE22" i="2"/>
  <c r="AB22" i="2"/>
  <c r="Y22" i="2"/>
  <c r="V22" i="2"/>
  <c r="S22" i="2"/>
  <c r="P22" i="2"/>
  <c r="M22" i="2"/>
  <c r="J22" i="2"/>
  <c r="F22" i="2"/>
  <c r="E22" i="2"/>
  <c r="AE21" i="2"/>
  <c r="AB21" i="2"/>
  <c r="Y21" i="2"/>
  <c r="V21" i="2"/>
  <c r="S21" i="2"/>
  <c r="P21" i="2"/>
  <c r="M21" i="2"/>
  <c r="J21" i="2"/>
  <c r="F21" i="2"/>
  <c r="E21" i="2"/>
  <c r="W20" i="2"/>
  <c r="W19" i="2" s="1"/>
  <c r="U20" i="2"/>
  <c r="T20" i="2"/>
  <c r="R20" i="2"/>
  <c r="R19" i="2" s="1"/>
  <c r="Q20" i="2"/>
  <c r="O20" i="2"/>
  <c r="N20" i="2"/>
  <c r="N19" i="2" s="1"/>
  <c r="L20" i="2"/>
  <c r="L19" i="2" s="1"/>
  <c r="K20" i="2"/>
  <c r="K19" i="2" s="1"/>
  <c r="H20" i="2"/>
  <c r="H19" i="2" s="1"/>
  <c r="T19" i="2"/>
  <c r="AE18" i="2"/>
  <c r="AB18" i="2"/>
  <c r="Y18" i="2"/>
  <c r="V18" i="2"/>
  <c r="S18" i="2"/>
  <c r="P18" i="2"/>
  <c r="M18" i="2"/>
  <c r="J18" i="2"/>
  <c r="F18" i="2"/>
  <c r="E18" i="2"/>
  <c r="AE17" i="2"/>
  <c r="AB17" i="2"/>
  <c r="Y17" i="2"/>
  <c r="V17" i="2"/>
  <c r="S17" i="2"/>
  <c r="P17" i="2"/>
  <c r="L17" i="2"/>
  <c r="K17" i="2"/>
  <c r="K13" i="2" s="1"/>
  <c r="K12" i="2" s="1"/>
  <c r="J17" i="2"/>
  <c r="AE16" i="2"/>
  <c r="AB16" i="2"/>
  <c r="Y16" i="2"/>
  <c r="V16" i="2"/>
  <c r="S16" i="2"/>
  <c r="P16" i="2"/>
  <c r="M16" i="2"/>
  <c r="J16" i="2"/>
  <c r="F16" i="2"/>
  <c r="E16" i="2"/>
  <c r="AE15" i="2"/>
  <c r="AB15" i="2"/>
  <c r="Y15" i="2"/>
  <c r="V15" i="2"/>
  <c r="S15" i="2"/>
  <c r="P15" i="2"/>
  <c r="M15" i="2"/>
  <c r="I15" i="2"/>
  <c r="I13" i="2" s="1"/>
  <c r="H15" i="2"/>
  <c r="AE14" i="2"/>
  <c r="AB14" i="2"/>
  <c r="Y14" i="2"/>
  <c r="V14" i="2"/>
  <c r="S14" i="2"/>
  <c r="P14" i="2"/>
  <c r="M14" i="2"/>
  <c r="J14" i="2"/>
  <c r="F14" i="2"/>
  <c r="E14" i="2"/>
  <c r="AD13" i="2"/>
  <c r="AC13" i="2"/>
  <c r="AC12" i="2" s="1"/>
  <c r="AA13" i="2"/>
  <c r="Z13" i="2"/>
  <c r="X13" i="2"/>
  <c r="X12" i="2" s="1"/>
  <c r="W13" i="2"/>
  <c r="W12" i="2" s="1"/>
  <c r="U13" i="2"/>
  <c r="U12" i="2" s="1"/>
  <c r="T13" i="2"/>
  <c r="T12" i="2" s="1"/>
  <c r="R13" i="2"/>
  <c r="Q13" i="2"/>
  <c r="Q12" i="2" s="1"/>
  <c r="O13" i="2"/>
  <c r="O12" i="2" s="1"/>
  <c r="N13" i="2"/>
  <c r="AA12" i="2"/>
  <c r="P87" i="2" l="1"/>
  <c r="AB87" i="2"/>
  <c r="AB91" i="2"/>
  <c r="AE184" i="2"/>
  <c r="AE45" i="2"/>
  <c r="V85" i="2"/>
  <c r="Y91" i="2"/>
  <c r="Y112" i="2"/>
  <c r="S136" i="2"/>
  <c r="S171" i="2"/>
  <c r="S178" i="2"/>
  <c r="Y178" i="2"/>
  <c r="J184" i="2"/>
  <c r="P184" i="2"/>
  <c r="AE188" i="2"/>
  <c r="Y115" i="2"/>
  <c r="U205" i="2"/>
  <c r="M17" i="2"/>
  <c r="X20" i="2"/>
  <c r="E31" i="2"/>
  <c r="Y32" i="2"/>
  <c r="J85" i="2"/>
  <c r="S96" i="2"/>
  <c r="W96" i="2"/>
  <c r="E96" i="2" s="1"/>
  <c r="J101" i="2"/>
  <c r="V120" i="2"/>
  <c r="Y124" i="2"/>
  <c r="H191" i="2"/>
  <c r="H180" i="2" s="1"/>
  <c r="V191" i="2"/>
  <c r="Y200" i="2"/>
  <c r="V210" i="2"/>
  <c r="Y220" i="2"/>
  <c r="W223" i="2"/>
  <c r="AC223" i="2"/>
  <c r="J244" i="2"/>
  <c r="F15" i="2"/>
  <c r="E17" i="2"/>
  <c r="V41" i="2"/>
  <c r="V96" i="2"/>
  <c r="F120" i="2"/>
  <c r="J124" i="2"/>
  <c r="J206" i="2"/>
  <c r="AE215" i="2"/>
  <c r="V218" i="2"/>
  <c r="S245" i="2"/>
  <c r="F32" i="2"/>
  <c r="U40" i="2"/>
  <c r="W52" i="2"/>
  <c r="W51" i="2" s="1"/>
  <c r="W11" i="2" s="1"/>
  <c r="AE87" i="2"/>
  <c r="O101" i="2"/>
  <c r="V101" i="2"/>
  <c r="AB112" i="2"/>
  <c r="AE124" i="2"/>
  <c r="V133" i="2"/>
  <c r="K143" i="2"/>
  <c r="Q143" i="2"/>
  <c r="AC143" i="2"/>
  <c r="G145" i="2"/>
  <c r="G147" i="2"/>
  <c r="V148" i="2"/>
  <c r="G148" i="2" s="1"/>
  <c r="V171" i="2"/>
  <c r="Q180" i="2"/>
  <c r="E200" i="2"/>
  <c r="I226" i="2"/>
  <c r="F226" i="2" s="1"/>
  <c r="AA223" i="2"/>
  <c r="L223" i="2"/>
  <c r="Y230" i="2"/>
  <c r="AE230" i="2"/>
  <c r="AE235" i="2"/>
  <c r="V244" i="2"/>
  <c r="F63" i="2"/>
  <c r="L82" i="2"/>
  <c r="R167" i="2"/>
  <c r="F167" i="2" s="1"/>
  <c r="E194" i="2"/>
  <c r="Q205" i="2"/>
  <c r="R244" i="2"/>
  <c r="S244" i="2" s="1"/>
  <c r="X52" i="2"/>
  <c r="X51" i="2" s="1"/>
  <c r="G26" i="2"/>
  <c r="Y30" i="2"/>
  <c r="AB32" i="2"/>
  <c r="Y40" i="2"/>
  <c r="E53" i="2"/>
  <c r="H52" i="2"/>
  <c r="V68" i="2"/>
  <c r="AB83" i="2"/>
  <c r="F109" i="2"/>
  <c r="J128" i="2"/>
  <c r="G172" i="2"/>
  <c r="P181" i="2"/>
  <c r="AB181" i="2"/>
  <c r="S188" i="2"/>
  <c r="X191" i="2"/>
  <c r="X180" i="2" s="1"/>
  <c r="J203" i="2"/>
  <c r="G203" i="2" s="1"/>
  <c r="M221" i="2"/>
  <c r="R205" i="2"/>
  <c r="S205" i="2" s="1"/>
  <c r="AE226" i="2"/>
  <c r="V234" i="2"/>
  <c r="J252" i="2"/>
  <c r="V252" i="2"/>
  <c r="Y96" i="2"/>
  <c r="X90" i="2"/>
  <c r="G133" i="2"/>
  <c r="L13" i="2"/>
  <c r="F17" i="2"/>
  <c r="M20" i="2"/>
  <c r="Y20" i="2"/>
  <c r="AD20" i="2"/>
  <c r="AD19" i="2" s="1"/>
  <c r="E30" i="2"/>
  <c r="J31" i="2"/>
  <c r="G31" i="2" s="1"/>
  <c r="AE34" i="2"/>
  <c r="Y37" i="2"/>
  <c r="E40" i="2"/>
  <c r="V52" i="2"/>
  <c r="P53" i="2"/>
  <c r="G53" i="2" s="1"/>
  <c r="G57" i="2"/>
  <c r="G58" i="2"/>
  <c r="E59" i="2"/>
  <c r="Y59" i="2"/>
  <c r="Y79" i="2"/>
  <c r="S85" i="2"/>
  <c r="AE85" i="2"/>
  <c r="G92" i="2"/>
  <c r="N90" i="2"/>
  <c r="P96" i="2"/>
  <c r="F99" i="2"/>
  <c r="Y99" i="2"/>
  <c r="G99" i="2" s="1"/>
  <c r="AB115" i="2"/>
  <c r="V128" i="2"/>
  <c r="M132" i="2"/>
  <c r="F135" i="2"/>
  <c r="L143" i="2"/>
  <c r="V153" i="2"/>
  <c r="AE167" i="2"/>
  <c r="V181" i="2"/>
  <c r="J188" i="2"/>
  <c r="P188" i="2"/>
  <c r="S210" i="2"/>
  <c r="AE210" i="2"/>
  <c r="S215" i="2"/>
  <c r="E220" i="2"/>
  <c r="J221" i="2"/>
  <c r="V221" i="2"/>
  <c r="AE241" i="2"/>
  <c r="S241" i="2"/>
  <c r="AE242" i="2"/>
  <c r="V249" i="2"/>
  <c r="F252" i="2"/>
  <c r="G22" i="2"/>
  <c r="F31" i="2"/>
  <c r="E37" i="2"/>
  <c r="J37" i="2"/>
  <c r="S44" i="2"/>
  <c r="J66" i="2"/>
  <c r="G66" i="2" s="1"/>
  <c r="G121" i="2"/>
  <c r="Q127" i="2"/>
  <c r="AC127" i="2"/>
  <c r="G129" i="2"/>
  <c r="T132" i="2"/>
  <c r="V132" i="2" s="1"/>
  <c r="E133" i="2"/>
  <c r="G156" i="2"/>
  <c r="I191" i="2"/>
  <c r="I180" i="2" s="1"/>
  <c r="F196" i="2"/>
  <c r="Z205" i="2"/>
  <c r="W218" i="2"/>
  <c r="E218" i="2" s="1"/>
  <c r="G222" i="2"/>
  <c r="K223" i="2"/>
  <c r="M223" i="2" s="1"/>
  <c r="Q223" i="2"/>
  <c r="G225" i="2"/>
  <c r="AB239" i="2"/>
  <c r="P242" i="2"/>
  <c r="G250" i="2"/>
  <c r="V34" i="2"/>
  <c r="F37" i="2"/>
  <c r="M112" i="2"/>
  <c r="M115" i="2"/>
  <c r="AB124" i="2"/>
  <c r="M153" i="2"/>
  <c r="M178" i="2"/>
  <c r="M181" i="2"/>
  <c r="S184" i="2"/>
  <c r="G200" i="2"/>
  <c r="S206" i="2"/>
  <c r="AB215" i="2"/>
  <c r="S218" i="2"/>
  <c r="S224" i="2"/>
  <c r="Z233" i="2"/>
  <c r="AB241" i="2"/>
  <c r="V248" i="2"/>
  <c r="N205" i="2"/>
  <c r="Y215" i="2"/>
  <c r="P218" i="2"/>
  <c r="AE218" i="2"/>
  <c r="AC205" i="2"/>
  <c r="G30" i="2"/>
  <c r="K39" i="2"/>
  <c r="M45" i="2"/>
  <c r="S45" i="2"/>
  <c r="G64" i="2"/>
  <c r="M87" i="2"/>
  <c r="Y87" i="2"/>
  <c r="G120" i="2"/>
  <c r="V124" i="2"/>
  <c r="I127" i="2"/>
  <c r="AE132" i="2"/>
  <c r="AE136" i="2"/>
  <c r="G151" i="2"/>
  <c r="Y153" i="2"/>
  <c r="J167" i="2"/>
  <c r="G192" i="2"/>
  <c r="AD205" i="2"/>
  <c r="AE206" i="2"/>
  <c r="J210" i="2"/>
  <c r="H223" i="2"/>
  <c r="N223" i="2"/>
  <c r="Y224" i="2"/>
  <c r="T223" i="2"/>
  <c r="G231" i="2"/>
  <c r="N241" i="2"/>
  <c r="N233" i="2" s="1"/>
  <c r="AE245" i="2"/>
  <c r="AD244" i="2"/>
  <c r="AE244" i="2" s="1"/>
  <c r="J248" i="2"/>
  <c r="M251" i="2"/>
  <c r="Y12" i="2"/>
  <c r="E68" i="2"/>
  <c r="P241" i="2"/>
  <c r="M144" i="2"/>
  <c r="X143" i="2"/>
  <c r="Y144" i="2"/>
  <c r="P153" i="2"/>
  <c r="V178" i="2"/>
  <c r="V206" i="2"/>
  <c r="Y221" i="2"/>
  <c r="Y239" i="2"/>
  <c r="W238" i="2"/>
  <c r="AE248" i="2"/>
  <c r="S249" i="2"/>
  <c r="R248" i="2"/>
  <c r="S248" i="2" s="1"/>
  <c r="Y252" i="2"/>
  <c r="X251" i="2"/>
  <c r="Y251" i="2" s="1"/>
  <c r="G16" i="2"/>
  <c r="G17" i="2"/>
  <c r="P20" i="2"/>
  <c r="O19" i="2"/>
  <c r="P19" i="2" s="1"/>
  <c r="AB20" i="2"/>
  <c r="AA19" i="2"/>
  <c r="AB19" i="2" s="1"/>
  <c r="S33" i="2"/>
  <c r="M40" i="2"/>
  <c r="L39" i="2"/>
  <c r="G41" i="2"/>
  <c r="G47" i="2"/>
  <c r="M68" i="2"/>
  <c r="L67" i="2"/>
  <c r="M67" i="2" s="1"/>
  <c r="M83" i="2"/>
  <c r="M91" i="2"/>
  <c r="L90" i="2"/>
  <c r="AB96" i="2"/>
  <c r="G102" i="2"/>
  <c r="G104" i="2"/>
  <c r="P112" i="2"/>
  <c r="G114" i="2"/>
  <c r="V115" i="2"/>
  <c r="M128" i="2"/>
  <c r="L127" i="2"/>
  <c r="Y128" i="2"/>
  <c r="G141" i="2"/>
  <c r="F13" i="2"/>
  <c r="V13" i="2"/>
  <c r="G14" i="2"/>
  <c r="V33" i="2"/>
  <c r="S34" i="2"/>
  <c r="G38" i="2"/>
  <c r="X39" i="2"/>
  <c r="Y39" i="2" s="1"/>
  <c r="J93" i="2"/>
  <c r="J144" i="2"/>
  <c r="H143" i="2"/>
  <c r="T143" i="2"/>
  <c r="R223" i="2"/>
  <c r="S223" i="2" s="1"/>
  <c r="F230" i="2"/>
  <c r="J230" i="2"/>
  <c r="AA238" i="2"/>
  <c r="AB238" i="2" s="1"/>
  <c r="M239" i="2"/>
  <c r="L238" i="2"/>
  <c r="M238" i="2" s="1"/>
  <c r="V67" i="2"/>
  <c r="P91" i="2"/>
  <c r="S101" i="2"/>
  <c r="AE101" i="2"/>
  <c r="G110" i="2"/>
  <c r="J132" i="2"/>
  <c r="G155" i="2"/>
  <c r="G163" i="2"/>
  <c r="V167" i="2"/>
  <c r="J171" i="2"/>
  <c r="AB178" i="2"/>
  <c r="G208" i="2"/>
  <c r="F210" i="2"/>
  <c r="AB210" i="2"/>
  <c r="G214" i="2"/>
  <c r="P215" i="2"/>
  <c r="F221" i="2"/>
  <c r="AB221" i="2"/>
  <c r="V226" i="2"/>
  <c r="AB226" i="2"/>
  <c r="G232" i="2"/>
  <c r="V235" i="2"/>
  <c r="G247" i="2"/>
  <c r="AE249" i="2"/>
  <c r="I251" i="2"/>
  <c r="J251" i="2" s="1"/>
  <c r="G18" i="2"/>
  <c r="G35" i="2"/>
  <c r="AB39" i="2"/>
  <c r="P39" i="2"/>
  <c r="AB40" i="2"/>
  <c r="V44" i="2"/>
  <c r="P45" i="2"/>
  <c r="AB45" i="2"/>
  <c r="AE52" i="2"/>
  <c r="G73" i="2"/>
  <c r="G74" i="2"/>
  <c r="G77" i="2"/>
  <c r="AB78" i="2"/>
  <c r="P83" i="2"/>
  <c r="Z82" i="2"/>
  <c r="G89" i="2"/>
  <c r="R90" i="2"/>
  <c r="G95" i="2"/>
  <c r="AE96" i="2"/>
  <c r="G105" i="2"/>
  <c r="G109" i="2"/>
  <c r="G113" i="2"/>
  <c r="G116" i="2"/>
  <c r="G118" i="2"/>
  <c r="M124" i="2"/>
  <c r="G125" i="2"/>
  <c r="G135" i="2"/>
  <c r="G138" i="2"/>
  <c r="G140" i="2"/>
  <c r="V144" i="2"/>
  <c r="AB153" i="2"/>
  <c r="G159" i="2"/>
  <c r="S167" i="2"/>
  <c r="G168" i="2"/>
  <c r="G175" i="2"/>
  <c r="G177" i="2"/>
  <c r="K180" i="2"/>
  <c r="AB206" i="2"/>
  <c r="G211" i="2"/>
  <c r="G213" i="2"/>
  <c r="AB224" i="2"/>
  <c r="G227" i="2"/>
  <c r="J234" i="2"/>
  <c r="G246" i="2"/>
  <c r="T11" i="2"/>
  <c r="P78" i="2"/>
  <c r="AB44" i="2"/>
  <c r="Y13" i="2"/>
  <c r="E20" i="2"/>
  <c r="G28" i="2"/>
  <c r="AD33" i="2"/>
  <c r="AE33" i="2" s="1"/>
  <c r="P40" i="2"/>
  <c r="I12" i="2"/>
  <c r="X19" i="2"/>
  <c r="Y19" i="2" s="1"/>
  <c r="G23" i="2"/>
  <c r="G36" i="2"/>
  <c r="G37" i="2"/>
  <c r="U51" i="2"/>
  <c r="V51" i="2" s="1"/>
  <c r="AD51" i="2"/>
  <c r="AE51" i="2" s="1"/>
  <c r="Q67" i="2"/>
  <c r="Y67" i="2"/>
  <c r="Y68" i="2"/>
  <c r="L78" i="2"/>
  <c r="M79" i="2"/>
  <c r="N82" i="2"/>
  <c r="G21" i="2"/>
  <c r="AD44" i="2"/>
  <c r="AE44" i="2" s="1"/>
  <c r="V45" i="2"/>
  <c r="P79" i="2"/>
  <c r="Y83" i="2"/>
  <c r="M19" i="2"/>
  <c r="G27" i="2"/>
  <c r="G54" i="2"/>
  <c r="G56" i="2"/>
  <c r="AB79" i="2"/>
  <c r="X82" i="2"/>
  <c r="V87" i="2"/>
  <c r="G103" i="2"/>
  <c r="G111" i="2"/>
  <c r="H100" i="2"/>
  <c r="G117" i="2"/>
  <c r="S124" i="2"/>
  <c r="G126" i="2"/>
  <c r="H127" i="2"/>
  <c r="J127" i="2" s="1"/>
  <c r="G130" i="2"/>
  <c r="U143" i="2"/>
  <c r="F144" i="2"/>
  <c r="G146" i="2"/>
  <c r="S153" i="2"/>
  <c r="G157" i="2"/>
  <c r="G162" i="2"/>
  <c r="G164" i="2"/>
  <c r="M167" i="2"/>
  <c r="AB167" i="2"/>
  <c r="G169" i="2"/>
  <c r="F171" i="2"/>
  <c r="G176" i="2"/>
  <c r="J181" i="2"/>
  <c r="T180" i="2"/>
  <c r="AE181" i="2"/>
  <c r="M184" i="2"/>
  <c r="Y188" i="2"/>
  <c r="Z180" i="2"/>
  <c r="G197" i="2"/>
  <c r="G199" i="2"/>
  <c r="F206" i="2"/>
  <c r="G207" i="2"/>
  <c r="G209" i="2"/>
  <c r="G212" i="2"/>
  <c r="F215" i="2"/>
  <c r="G228" i="2"/>
  <c r="P230" i="2"/>
  <c r="S235" i="2"/>
  <c r="G236" i="2"/>
  <c r="G243" i="2"/>
  <c r="E252" i="2"/>
  <c r="M252" i="2"/>
  <c r="AD82" i="2"/>
  <c r="G86" i="2"/>
  <c r="S87" i="2"/>
  <c r="G98" i="2"/>
  <c r="X100" i="2"/>
  <c r="G122" i="2"/>
  <c r="G161" i="2"/>
  <c r="W143" i="2"/>
  <c r="E178" i="2"/>
  <c r="G179" i="2"/>
  <c r="L180" i="2"/>
  <c r="G185" i="2"/>
  <c r="G189" i="2"/>
  <c r="M206" i="2"/>
  <c r="Y210" i="2"/>
  <c r="J215" i="2"/>
  <c r="G217" i="2"/>
  <c r="M218" i="2"/>
  <c r="AB218" i="2"/>
  <c r="S221" i="2"/>
  <c r="X223" i="2"/>
  <c r="E224" i="2"/>
  <c r="Y226" i="2"/>
  <c r="AB230" i="2"/>
  <c r="J235" i="2"/>
  <c r="G240" i="2"/>
  <c r="V251" i="2"/>
  <c r="AD90" i="2"/>
  <c r="T100" i="2"/>
  <c r="E221" i="2"/>
  <c r="AB242" i="2"/>
  <c r="J245" i="2"/>
  <c r="J249" i="2"/>
  <c r="G70" i="2"/>
  <c r="R82" i="2"/>
  <c r="G88" i="2"/>
  <c r="S93" i="2"/>
  <c r="Z90" i="2"/>
  <c r="AE93" i="2"/>
  <c r="G106" i="2"/>
  <c r="G108" i="2"/>
  <c r="L100" i="2"/>
  <c r="G123" i="2"/>
  <c r="G142" i="2"/>
  <c r="G152" i="2"/>
  <c r="E153" i="2"/>
  <c r="G160" i="2"/>
  <c r="Y171" i="2"/>
  <c r="AE171" i="2"/>
  <c r="S181" i="2"/>
  <c r="Y181" i="2"/>
  <c r="G183" i="2"/>
  <c r="V184" i="2"/>
  <c r="AB184" i="2"/>
  <c r="V188" i="2"/>
  <c r="AB188" i="2"/>
  <c r="G190" i="2"/>
  <c r="M191" i="2"/>
  <c r="G193" i="2"/>
  <c r="G201" i="2"/>
  <c r="G204" i="2"/>
  <c r="Y206" i="2"/>
  <c r="M210" i="2"/>
  <c r="V215" i="2"/>
  <c r="G216" i="2"/>
  <c r="G219" i="2"/>
  <c r="AE221" i="2"/>
  <c r="AD223" i="2"/>
  <c r="AE223" i="2" s="1"/>
  <c r="P224" i="2"/>
  <c r="P226" i="2"/>
  <c r="G229" i="2"/>
  <c r="M230" i="2"/>
  <c r="S230" i="2"/>
  <c r="P239" i="2"/>
  <c r="S242" i="2"/>
  <c r="V245" i="2"/>
  <c r="AB13" i="2"/>
  <c r="Z12" i="2"/>
  <c r="J15" i="2"/>
  <c r="G15" i="2" s="1"/>
  <c r="H13" i="2"/>
  <c r="E15" i="2"/>
  <c r="G48" i="2"/>
  <c r="E79" i="2"/>
  <c r="H78" i="2"/>
  <c r="S79" i="2"/>
  <c r="Q78" i="2"/>
  <c r="S78" i="2" s="1"/>
  <c r="S83" i="2"/>
  <c r="Q82" i="2"/>
  <c r="E83" i="2"/>
  <c r="E144" i="2"/>
  <c r="P144" i="2"/>
  <c r="N143" i="2"/>
  <c r="S13" i="2"/>
  <c r="R12" i="2"/>
  <c r="V20" i="2"/>
  <c r="U19" i="2"/>
  <c r="V19" i="2" s="1"/>
  <c r="G25" i="2"/>
  <c r="M34" i="2"/>
  <c r="K33" i="2"/>
  <c r="AB34" i="2"/>
  <c r="AA33" i="2"/>
  <c r="S40" i="2"/>
  <c r="Q39" i="2"/>
  <c r="S39" i="2" s="1"/>
  <c r="G43" i="2"/>
  <c r="O44" i="2"/>
  <c r="P44" i="2" s="1"/>
  <c r="E45" i="2"/>
  <c r="AA51" i="2"/>
  <c r="AB51" i="2" s="1"/>
  <c r="AB52" i="2"/>
  <c r="S68" i="2"/>
  <c r="R67" i="2"/>
  <c r="M101" i="2"/>
  <c r="E101" i="2"/>
  <c r="K100" i="2"/>
  <c r="G69" i="2"/>
  <c r="AC100" i="2"/>
  <c r="AE112" i="2"/>
  <c r="E112" i="2"/>
  <c r="AE115" i="2"/>
  <c r="AD100" i="2"/>
  <c r="AE100" i="2" s="1"/>
  <c r="V12" i="2"/>
  <c r="P13" i="2"/>
  <c r="N12" i="2"/>
  <c r="S20" i="2"/>
  <c r="Q19" i="2"/>
  <c r="S19" i="2" s="1"/>
  <c r="G29" i="2"/>
  <c r="AE32" i="2"/>
  <c r="E32" i="2"/>
  <c r="J40" i="2"/>
  <c r="F40" i="2"/>
  <c r="I39" i="2"/>
  <c r="K44" i="2"/>
  <c r="M44" i="2" s="1"/>
  <c r="Y45" i="2"/>
  <c r="X44" i="2"/>
  <c r="Y44" i="2" s="1"/>
  <c r="G49" i="2"/>
  <c r="H51" i="2"/>
  <c r="R51" i="2"/>
  <c r="S51" i="2" s="1"/>
  <c r="S52" i="2"/>
  <c r="F68" i="2"/>
  <c r="I67" i="2"/>
  <c r="J68" i="2"/>
  <c r="AE91" i="2"/>
  <c r="AC90" i="2"/>
  <c r="E91" i="2"/>
  <c r="K90" i="2"/>
  <c r="M90" i="2" s="1"/>
  <c r="M93" i="2"/>
  <c r="W90" i="2"/>
  <c r="Y93" i="2"/>
  <c r="V94" i="2"/>
  <c r="G94" i="2" s="1"/>
  <c r="E94" i="2"/>
  <c r="T93" i="2"/>
  <c r="E93" i="2" s="1"/>
  <c r="J96" i="2"/>
  <c r="H90" i="2"/>
  <c r="S132" i="2"/>
  <c r="F132" i="2"/>
  <c r="AE20" i="2"/>
  <c r="AC19" i="2"/>
  <c r="AE19" i="2" s="1"/>
  <c r="P34" i="2"/>
  <c r="O33" i="2"/>
  <c r="J34" i="2"/>
  <c r="F34" i="2"/>
  <c r="I33" i="2"/>
  <c r="V40" i="2"/>
  <c r="U39" i="2"/>
  <c r="V39" i="2" s="1"/>
  <c r="J59" i="2"/>
  <c r="F59" i="2"/>
  <c r="I52" i="2"/>
  <c r="AE13" i="2"/>
  <c r="AD12" i="2"/>
  <c r="J20" i="2"/>
  <c r="F20" i="2"/>
  <c r="I19" i="2"/>
  <c r="G24" i="2"/>
  <c r="E34" i="2"/>
  <c r="H33" i="2"/>
  <c r="E33" i="2" s="1"/>
  <c r="Y34" i="2"/>
  <c r="X33" i="2"/>
  <c r="AE40" i="2"/>
  <c r="AC39" i="2"/>
  <c r="AE39" i="2" s="1"/>
  <c r="G42" i="2"/>
  <c r="J44" i="2"/>
  <c r="M78" i="2"/>
  <c r="W82" i="2"/>
  <c r="Y85" i="2"/>
  <c r="E124" i="2"/>
  <c r="P124" i="2"/>
  <c r="N100" i="2"/>
  <c r="S128" i="2"/>
  <c r="R127" i="2"/>
  <c r="S127" i="2" s="1"/>
  <c r="F128" i="2"/>
  <c r="J153" i="2"/>
  <c r="F153" i="2"/>
  <c r="I143" i="2"/>
  <c r="G50" i="2"/>
  <c r="O52" i="2"/>
  <c r="G62" i="2"/>
  <c r="E65" i="2"/>
  <c r="P68" i="2"/>
  <c r="N67" i="2"/>
  <c r="G72" i="2"/>
  <c r="G75" i="2"/>
  <c r="Y78" i="2"/>
  <c r="J79" i="2"/>
  <c r="F79" i="2"/>
  <c r="I78" i="2"/>
  <c r="J83" i="2"/>
  <c r="F83" i="2"/>
  <c r="I82" i="2"/>
  <c r="F85" i="2"/>
  <c r="O82" i="2"/>
  <c r="P85" i="2"/>
  <c r="E87" i="2"/>
  <c r="V91" i="2"/>
  <c r="U90" i="2"/>
  <c r="AB101" i="2"/>
  <c r="AA100" i="2"/>
  <c r="AB100" i="2" s="1"/>
  <c r="U100" i="2"/>
  <c r="V100" i="2" s="1"/>
  <c r="V112" i="2"/>
  <c r="F124" i="2"/>
  <c r="E128" i="2"/>
  <c r="P128" i="2"/>
  <c r="N127" i="2"/>
  <c r="E132" i="2"/>
  <c r="P132" i="2"/>
  <c r="O127" i="2"/>
  <c r="P136" i="2"/>
  <c r="AA127" i="2"/>
  <c r="AB136" i="2"/>
  <c r="AE144" i="2"/>
  <c r="AD143" i="2"/>
  <c r="G150" i="2"/>
  <c r="G154" i="2"/>
  <c r="G46" i="2"/>
  <c r="K52" i="2"/>
  <c r="K51" i="2" s="1"/>
  <c r="G55" i="2"/>
  <c r="Y60" i="2"/>
  <c r="G60" i="2" s="1"/>
  <c r="Y63" i="2"/>
  <c r="G63" i="2" s="1"/>
  <c r="E63" i="2"/>
  <c r="P65" i="2"/>
  <c r="G65" i="2" s="1"/>
  <c r="F65" i="2"/>
  <c r="AE68" i="2"/>
  <c r="AD67" i="2"/>
  <c r="AE67" i="2" s="1"/>
  <c r="AE79" i="2"/>
  <c r="AC78" i="2"/>
  <c r="AE78" i="2" s="1"/>
  <c r="G80" i="2"/>
  <c r="AE83" i="2"/>
  <c r="AC82" i="2"/>
  <c r="G84" i="2"/>
  <c r="K82" i="2"/>
  <c r="M85" i="2"/>
  <c r="E85" i="2"/>
  <c r="S91" i="2"/>
  <c r="Q90" i="2"/>
  <c r="S90" i="2" s="1"/>
  <c r="G97" i="2"/>
  <c r="Y101" i="2"/>
  <c r="W100" i="2"/>
  <c r="G107" i="2"/>
  <c r="Q100" i="2"/>
  <c r="S112" i="2"/>
  <c r="F115" i="2"/>
  <c r="S115" i="2"/>
  <c r="G119" i="2"/>
  <c r="AE128" i="2"/>
  <c r="AD127" i="2"/>
  <c r="G131" i="2"/>
  <c r="G134" i="2"/>
  <c r="M136" i="2"/>
  <c r="E136" i="2"/>
  <c r="K127" i="2"/>
  <c r="Y136" i="2"/>
  <c r="W127" i="2"/>
  <c r="Y127" i="2" s="1"/>
  <c r="F137" i="2"/>
  <c r="U136" i="2"/>
  <c r="F136" i="2" s="1"/>
  <c r="V137" i="2"/>
  <c r="G137" i="2" s="1"/>
  <c r="G139" i="2"/>
  <c r="AB144" i="2"/>
  <c r="Z143" i="2"/>
  <c r="AE153" i="2"/>
  <c r="G165" i="2"/>
  <c r="M188" i="2"/>
  <c r="E188" i="2"/>
  <c r="J45" i="2"/>
  <c r="F45" i="2"/>
  <c r="L51" i="2"/>
  <c r="G61" i="2"/>
  <c r="AB68" i="2"/>
  <c r="Z67" i="2"/>
  <c r="AB67" i="2" s="1"/>
  <c r="G71" i="2"/>
  <c r="G76" i="2"/>
  <c r="V79" i="2"/>
  <c r="U78" i="2"/>
  <c r="V78" i="2" s="1"/>
  <c r="V83" i="2"/>
  <c r="U82" i="2"/>
  <c r="AA82" i="2"/>
  <c r="AB85" i="2"/>
  <c r="J87" i="2"/>
  <c r="G87" i="2" s="1"/>
  <c r="F87" i="2"/>
  <c r="J91" i="2"/>
  <c r="F91" i="2"/>
  <c r="I90" i="2"/>
  <c r="F93" i="2"/>
  <c r="O90" i="2"/>
  <c r="P90" i="2" s="1"/>
  <c r="P93" i="2"/>
  <c r="AA90" i="2"/>
  <c r="AB93" i="2"/>
  <c r="F96" i="2"/>
  <c r="M96" i="2"/>
  <c r="F101" i="2"/>
  <c r="P101" i="2"/>
  <c r="O100" i="2"/>
  <c r="I100" i="2"/>
  <c r="J112" i="2"/>
  <c r="F112" i="2"/>
  <c r="P115" i="2"/>
  <c r="E115" i="2"/>
  <c r="AB128" i="2"/>
  <c r="Z127" i="2"/>
  <c r="S144" i="2"/>
  <c r="G149" i="2"/>
  <c r="G158" i="2"/>
  <c r="P171" i="2"/>
  <c r="O143" i="2"/>
  <c r="F178" i="2"/>
  <c r="J178" i="2"/>
  <c r="H205" i="2"/>
  <c r="P167" i="2"/>
  <c r="Y167" i="2"/>
  <c r="E184" i="2"/>
  <c r="Y184" i="2"/>
  <c r="G187" i="2"/>
  <c r="R180" i="2"/>
  <c r="S180" i="2" s="1"/>
  <c r="S191" i="2"/>
  <c r="J218" i="2"/>
  <c r="F218" i="2"/>
  <c r="I205" i="2"/>
  <c r="AA143" i="2"/>
  <c r="G166" i="2"/>
  <c r="E171" i="2"/>
  <c r="M171" i="2"/>
  <c r="AB171" i="2"/>
  <c r="G174" i="2"/>
  <c r="P178" i="2"/>
  <c r="AE178" i="2"/>
  <c r="O180" i="2"/>
  <c r="E181" i="2"/>
  <c r="AC180" i="2"/>
  <c r="G182" i="2"/>
  <c r="N180" i="2"/>
  <c r="P191" i="2"/>
  <c r="AB194" i="2"/>
  <c r="F194" i="2"/>
  <c r="AA191" i="2"/>
  <c r="G195" i="2"/>
  <c r="Y196" i="2"/>
  <c r="G196" i="2" s="1"/>
  <c r="E196" i="2"/>
  <c r="G198" i="2"/>
  <c r="E167" i="2"/>
  <c r="G170" i="2"/>
  <c r="G173" i="2"/>
  <c r="G186" i="2"/>
  <c r="AD180" i="2"/>
  <c r="AE191" i="2"/>
  <c r="Y194" i="2"/>
  <c r="W191" i="2"/>
  <c r="W180" i="2" s="1"/>
  <c r="X205" i="2"/>
  <c r="AE239" i="2"/>
  <c r="AC238" i="2"/>
  <c r="AC233" i="2" s="1"/>
  <c r="V242" i="2"/>
  <c r="T241" i="2"/>
  <c r="V241" i="2" s="1"/>
  <c r="P245" i="2"/>
  <c r="O244" i="2"/>
  <c r="Y249" i="2"/>
  <c r="W248" i="2"/>
  <c r="Y248" i="2" s="1"/>
  <c r="K205" i="2"/>
  <c r="O205" i="2"/>
  <c r="AA205" i="2"/>
  <c r="AB205" i="2" s="1"/>
  <c r="P206" i="2"/>
  <c r="P210" i="2"/>
  <c r="E215" i="2"/>
  <c r="M215" i="2"/>
  <c r="F220" i="2"/>
  <c r="J220" i="2"/>
  <c r="G220" i="2" s="1"/>
  <c r="V224" i="2"/>
  <c r="U223" i="2"/>
  <c r="AE224" i="2"/>
  <c r="P235" i="2"/>
  <c r="O234" i="2"/>
  <c r="I238" i="2"/>
  <c r="J239" i="2"/>
  <c r="F239" i="2"/>
  <c r="M245" i="2"/>
  <c r="E245" i="2"/>
  <c r="K244" i="2"/>
  <c r="M244" i="2" s="1"/>
  <c r="AB245" i="2"/>
  <c r="AA244" i="2"/>
  <c r="AB244" i="2" s="1"/>
  <c r="S252" i="2"/>
  <c r="R251" i="2"/>
  <c r="S251" i="2" s="1"/>
  <c r="U180" i="2"/>
  <c r="V180" i="2" s="1"/>
  <c r="F181" i="2"/>
  <c r="E202" i="2"/>
  <c r="AE202" i="2"/>
  <c r="G202" i="2" s="1"/>
  <c r="L205" i="2"/>
  <c r="T205" i="2"/>
  <c r="V205" i="2" s="1"/>
  <c r="E206" i="2"/>
  <c r="E210" i="2"/>
  <c r="P221" i="2"/>
  <c r="Y223" i="2"/>
  <c r="M224" i="2"/>
  <c r="E230" i="2"/>
  <c r="AE234" i="2"/>
  <c r="AD233" i="2"/>
  <c r="M235" i="2"/>
  <c r="E235" i="2"/>
  <c r="K234" i="2"/>
  <c r="K233" i="2" s="1"/>
  <c r="AB235" i="2"/>
  <c r="AA234" i="2"/>
  <c r="G237" i="2"/>
  <c r="Y238" i="2"/>
  <c r="V239" i="2"/>
  <c r="U238" i="2"/>
  <c r="F242" i="2"/>
  <c r="M242" i="2"/>
  <c r="L241" i="2"/>
  <c r="Y245" i="2"/>
  <c r="W244" i="2"/>
  <c r="Y244" i="2" s="1"/>
  <c r="P249" i="2"/>
  <c r="O248" i="2"/>
  <c r="P252" i="2"/>
  <c r="N251" i="2"/>
  <c r="P251" i="2" s="1"/>
  <c r="AE252" i="2"/>
  <c r="AD251" i="2"/>
  <c r="AE251" i="2" s="1"/>
  <c r="F184" i="2"/>
  <c r="F188" i="2"/>
  <c r="O223" i="2"/>
  <c r="Z223" i="2"/>
  <c r="J224" i="2"/>
  <c r="F224" i="2"/>
  <c r="M226" i="2"/>
  <c r="E226" i="2"/>
  <c r="S234" i="2"/>
  <c r="R233" i="2"/>
  <c r="Y235" i="2"/>
  <c r="W234" i="2"/>
  <c r="W233" i="2" s="1"/>
  <c r="E239" i="2"/>
  <c r="S239" i="2"/>
  <c r="Q238" i="2"/>
  <c r="Q233" i="2" s="1"/>
  <c r="J242" i="2"/>
  <c r="E242" i="2"/>
  <c r="H241" i="2"/>
  <c r="J241" i="2" s="1"/>
  <c r="Y242" i="2"/>
  <c r="X241" i="2"/>
  <c r="Y241" i="2" s="1"/>
  <c r="M249" i="2"/>
  <c r="E249" i="2"/>
  <c r="K248" i="2"/>
  <c r="AB249" i="2"/>
  <c r="AA248" i="2"/>
  <c r="AB248" i="2" s="1"/>
  <c r="AB252" i="2"/>
  <c r="Z251" i="2"/>
  <c r="AB251" i="2" s="1"/>
  <c r="J253" i="2"/>
  <c r="G253" i="2" s="1"/>
  <c r="F235" i="2"/>
  <c r="F245" i="2"/>
  <c r="F249" i="2"/>
  <c r="M52" i="2" l="1"/>
  <c r="AE127" i="2"/>
  <c r="J226" i="2"/>
  <c r="V223" i="2"/>
  <c r="Y218" i="2"/>
  <c r="E19" i="2"/>
  <c r="W205" i="2"/>
  <c r="Y52" i="2"/>
  <c r="M180" i="2"/>
  <c r="I223" i="2"/>
  <c r="R143" i="2"/>
  <c r="Y90" i="2"/>
  <c r="AB223" i="2"/>
  <c r="P205" i="2"/>
  <c r="M143" i="2"/>
  <c r="S143" i="2"/>
  <c r="AE90" i="2"/>
  <c r="P223" i="2"/>
  <c r="G206" i="2"/>
  <c r="Y51" i="2"/>
  <c r="G59" i="2"/>
  <c r="G32" i="2"/>
  <c r="M39" i="2"/>
  <c r="F241" i="2"/>
  <c r="V143" i="2"/>
  <c r="J191" i="2"/>
  <c r="G132" i="2"/>
  <c r="M234" i="2"/>
  <c r="T127" i="2"/>
  <c r="E127" i="2" s="1"/>
  <c r="S238" i="2"/>
  <c r="AE238" i="2"/>
  <c r="AE233" i="2"/>
  <c r="P127" i="2"/>
  <c r="J223" i="2"/>
  <c r="F251" i="2"/>
  <c r="Y100" i="2"/>
  <c r="Y82" i="2"/>
  <c r="M13" i="2"/>
  <c r="L12" i="2"/>
  <c r="M12" i="2" s="1"/>
  <c r="M51" i="2"/>
  <c r="G181" i="2"/>
  <c r="G188" i="2"/>
  <c r="M100" i="2"/>
  <c r="X81" i="2"/>
  <c r="AE82" i="2"/>
  <c r="G230" i="2"/>
  <c r="G124" i="2"/>
  <c r="G115" i="2"/>
  <c r="S82" i="2"/>
  <c r="Y234" i="2"/>
  <c r="G210" i="2"/>
  <c r="G218" i="2"/>
  <c r="G184" i="2"/>
  <c r="G167" i="2"/>
  <c r="G45" i="2"/>
  <c r="S67" i="2"/>
  <c r="AE205" i="2"/>
  <c r="G239" i="2"/>
  <c r="G226" i="2"/>
  <c r="G252" i="2"/>
  <c r="G221" i="2"/>
  <c r="M205" i="2"/>
  <c r="G215" i="2"/>
  <c r="T233" i="2"/>
  <c r="Y143" i="2"/>
  <c r="P100" i="2"/>
  <c r="G91" i="2"/>
  <c r="Z81" i="2"/>
  <c r="E100" i="2"/>
  <c r="AD81" i="2"/>
  <c r="G44" i="2"/>
  <c r="G20" i="2"/>
  <c r="E248" i="2"/>
  <c r="E82" i="2"/>
  <c r="G128" i="2"/>
  <c r="M82" i="2"/>
  <c r="G224" i="2"/>
  <c r="G235" i="2"/>
  <c r="E244" i="2"/>
  <c r="G245" i="2"/>
  <c r="G194" i="2"/>
  <c r="N81" i="2"/>
  <c r="G112" i="2"/>
  <c r="AB90" i="2"/>
  <c r="Q11" i="2"/>
  <c r="E44" i="2"/>
  <c r="G144" i="2"/>
  <c r="E180" i="2"/>
  <c r="Y180" i="2"/>
  <c r="G251" i="2"/>
  <c r="E238" i="2"/>
  <c r="M248" i="2"/>
  <c r="E234" i="2"/>
  <c r="F223" i="2"/>
  <c r="J205" i="2"/>
  <c r="F205" i="2"/>
  <c r="E191" i="2"/>
  <c r="V82" i="2"/>
  <c r="G85" i="2"/>
  <c r="P82" i="2"/>
  <c r="O81" i="2"/>
  <c r="G83" i="2"/>
  <c r="G153" i="2"/>
  <c r="S100" i="2"/>
  <c r="J19" i="2"/>
  <c r="G19" i="2" s="1"/>
  <c r="F19" i="2"/>
  <c r="AE12" i="2"/>
  <c r="AD11" i="2"/>
  <c r="F12" i="2"/>
  <c r="G34" i="2"/>
  <c r="V93" i="2"/>
  <c r="G93" i="2" s="1"/>
  <c r="T90" i="2"/>
  <c r="E90" i="2" s="1"/>
  <c r="E52" i="2"/>
  <c r="G40" i="2"/>
  <c r="G101" i="2"/>
  <c r="L11" i="2"/>
  <c r="J143" i="2"/>
  <c r="P248" i="2"/>
  <c r="F248" i="2"/>
  <c r="G242" i="2"/>
  <c r="E251" i="2"/>
  <c r="S233" i="2"/>
  <c r="V238" i="2"/>
  <c r="U233" i="2"/>
  <c r="X233" i="2"/>
  <c r="Y233" i="2" s="1"/>
  <c r="G249" i="2"/>
  <c r="H233" i="2"/>
  <c r="E241" i="2"/>
  <c r="L233" i="2"/>
  <c r="M233" i="2" s="1"/>
  <c r="M241" i="2"/>
  <c r="G241" i="2" s="1"/>
  <c r="J180" i="2"/>
  <c r="F238" i="2"/>
  <c r="I233" i="2"/>
  <c r="J238" i="2"/>
  <c r="AE180" i="2"/>
  <c r="AB191" i="2"/>
  <c r="F191" i="2"/>
  <c r="AA180" i="2"/>
  <c r="AB180" i="2" s="1"/>
  <c r="Y191" i="2"/>
  <c r="AB82" i="2"/>
  <c r="K81" i="2"/>
  <c r="L81" i="2"/>
  <c r="AB127" i="2"/>
  <c r="J78" i="2"/>
  <c r="G78" i="2" s="1"/>
  <c r="F78" i="2"/>
  <c r="F44" i="2"/>
  <c r="F52" i="2"/>
  <c r="J52" i="2"/>
  <c r="I51" i="2"/>
  <c r="P33" i="2"/>
  <c r="G68" i="2"/>
  <c r="E39" i="2"/>
  <c r="U11" i="2"/>
  <c r="M33" i="2"/>
  <c r="K11" i="2"/>
  <c r="E143" i="2"/>
  <c r="AB12" i="2"/>
  <c r="Z11" i="2"/>
  <c r="AB234" i="2"/>
  <c r="AA233" i="2"/>
  <c r="AB233" i="2" s="1"/>
  <c r="P234" i="2"/>
  <c r="O233" i="2"/>
  <c r="P233" i="2" s="1"/>
  <c r="F234" i="2"/>
  <c r="P244" i="2"/>
  <c r="G244" i="2" s="1"/>
  <c r="F244" i="2"/>
  <c r="E223" i="2"/>
  <c r="P180" i="2"/>
  <c r="G178" i="2"/>
  <c r="G171" i="2"/>
  <c r="J90" i="2"/>
  <c r="F90" i="2"/>
  <c r="R81" i="2"/>
  <c r="V136" i="2"/>
  <c r="G136" i="2" s="1"/>
  <c r="U127" i="2"/>
  <c r="J82" i="2"/>
  <c r="F82" i="2"/>
  <c r="I81" i="2"/>
  <c r="F143" i="2"/>
  <c r="W81" i="2"/>
  <c r="W10" i="2" s="1"/>
  <c r="Y33" i="2"/>
  <c r="X11" i="2"/>
  <c r="AC11" i="2"/>
  <c r="F33" i="2"/>
  <c r="J33" i="2"/>
  <c r="J67" i="2"/>
  <c r="F67" i="2"/>
  <c r="J39" i="2"/>
  <c r="G39" i="2" s="1"/>
  <c r="F39" i="2"/>
  <c r="S12" i="2"/>
  <c r="R11" i="2"/>
  <c r="P143" i="2"/>
  <c r="Y205" i="2"/>
  <c r="E205" i="2"/>
  <c r="J100" i="2"/>
  <c r="F100" i="2"/>
  <c r="AB143" i="2"/>
  <c r="M127" i="2"/>
  <c r="AC81" i="2"/>
  <c r="AE143" i="2"/>
  <c r="H81" i="2"/>
  <c r="G79" i="2"/>
  <c r="P67" i="2"/>
  <c r="E67" i="2"/>
  <c r="P52" i="2"/>
  <c r="O51" i="2"/>
  <c r="P51" i="2" s="1"/>
  <c r="G96" i="2"/>
  <c r="E51" i="2"/>
  <c r="P12" i="2"/>
  <c r="N11" i="2"/>
  <c r="AA11" i="2"/>
  <c r="AB33" i="2"/>
  <c r="Q81" i="2"/>
  <c r="E78" i="2"/>
  <c r="E13" i="2"/>
  <c r="H12" i="2"/>
  <c r="J13" i="2"/>
  <c r="G13" i="2" s="1"/>
  <c r="G223" i="2" l="1"/>
  <c r="AE81" i="2"/>
  <c r="N10" i="2"/>
  <c r="P81" i="2"/>
  <c r="V127" i="2"/>
  <c r="G238" i="2"/>
  <c r="Z10" i="2"/>
  <c r="T81" i="2"/>
  <c r="T10" i="2" s="1"/>
  <c r="G127" i="2"/>
  <c r="V233" i="2"/>
  <c r="K10" i="2"/>
  <c r="M81" i="2"/>
  <c r="E233" i="2"/>
  <c r="G52" i="2"/>
  <c r="Q10" i="2"/>
  <c r="F127" i="2"/>
  <c r="V11" i="2"/>
  <c r="G180" i="2"/>
  <c r="G143" i="2"/>
  <c r="Y81" i="2"/>
  <c r="E12" i="2"/>
  <c r="H11" i="2"/>
  <c r="J12" i="2"/>
  <c r="G12" i="2" s="1"/>
  <c r="V90" i="2"/>
  <c r="G90" i="2" s="1"/>
  <c r="AA81" i="2"/>
  <c r="AB81" i="2" s="1"/>
  <c r="J233" i="2"/>
  <c r="F233" i="2"/>
  <c r="M11" i="2"/>
  <c r="L10" i="2"/>
  <c r="M10" i="2" s="1"/>
  <c r="G248" i="2"/>
  <c r="F51" i="2"/>
  <c r="J51" i="2"/>
  <c r="G51" i="2" s="1"/>
  <c r="I11" i="2"/>
  <c r="AE11" i="2"/>
  <c r="AD10" i="2"/>
  <c r="G100" i="2"/>
  <c r="S81" i="2"/>
  <c r="G234" i="2"/>
  <c r="G67" i="2"/>
  <c r="AB11" i="2"/>
  <c r="G33" i="2"/>
  <c r="Y11" i="2"/>
  <c r="X10" i="2"/>
  <c r="Y10" i="2" s="1"/>
  <c r="J81" i="2"/>
  <c r="O11" i="2"/>
  <c r="G191" i="2"/>
  <c r="U81" i="2"/>
  <c r="G205" i="2"/>
  <c r="F180" i="2"/>
  <c r="S11" i="2"/>
  <c r="R10" i="2"/>
  <c r="AC10" i="2"/>
  <c r="G82" i="2"/>
  <c r="E81" i="2" l="1"/>
  <c r="S10" i="2"/>
  <c r="V81" i="2"/>
  <c r="G81" i="2" s="1"/>
  <c r="AE10" i="2"/>
  <c r="G233" i="2"/>
  <c r="J11" i="2"/>
  <c r="F11" i="2"/>
  <c r="I10" i="2"/>
  <c r="E11" i="2"/>
  <c r="H10" i="2"/>
  <c r="E10" i="2" s="1"/>
  <c r="O10" i="2"/>
  <c r="P10" i="2" s="1"/>
  <c r="P11" i="2"/>
  <c r="AA10" i="2"/>
  <c r="AB10" i="2" s="1"/>
  <c r="U10" i="2"/>
  <c r="V10" i="2" s="1"/>
  <c r="F81" i="2"/>
  <c r="J10" i="2" l="1"/>
  <c r="G10" i="2" s="1"/>
  <c r="F10" i="2"/>
  <c r="G11" i="2"/>
</calcChain>
</file>

<file path=xl/sharedStrings.xml><?xml version="1.0" encoding="utf-8"?>
<sst xmlns="http://schemas.openxmlformats.org/spreadsheetml/2006/main" count="392" uniqueCount="282">
  <si>
    <t>ОБЩИНСКИ СЪВЕТ</t>
  </si>
  <si>
    <t>ВСИЧКО РАЗХОДИ: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</si>
  <si>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</si>
  <si>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</si>
  <si>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</si>
  <si>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</si>
  <si>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</si>
  <si>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</si>
  <si>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</si>
  <si>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</si>
  <si>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</si>
  <si>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</si>
  <si>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</si>
  <si>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</si>
  <si>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</si>
  <si>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</si>
  <si>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</si>
  <si>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</si>
  <si>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</si>
  <si>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</si>
  <si>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Хотница, 30% от продажби на общинско имущество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</si>
  <si>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</si>
  <si>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Осигуряване на достъпна среда в сграда Кметство гр. Килифарево</t>
  </si>
  <si>
    <t>Реконструкция на сграда Кметство с. Ресен /30% продажба общинско имущество/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</si>
  <si>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</si>
  <si>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</si>
  <si>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</si>
  <si>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кв231</t>
  </si>
  <si>
    <t>Подпорна стена на ул."Алеко Константинов" № 33</t>
  </si>
  <si>
    <t>Подпорна стена на ул."Бузлуджа" /при  Стара болница/</t>
  </si>
  <si>
    <t>Основен ремонт видеонаблюдение</t>
  </si>
  <si>
    <t>Възстановяване на улици в с. Ново село - водостоци, ПМС 92/17.04.2015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</si>
  <si>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</si>
  <si>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</si>
  <si>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</si>
  <si>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</t>
  </si>
  <si>
    <t xml:space="preserve">Възстановяване на  път 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</si>
  <si>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</si>
  <si>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</si>
  <si>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</si>
  <si>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</si>
  <si>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Енергийна ефективност ОУ "П.Р.Славейков", гр. В. Търново - собствено участие 315 044 лв. и            НДЕФ 621 164 лв.</t>
  </si>
  <si>
    <t>Основен ремонт покрив ДГ "Соня", Велико Търново</t>
  </si>
  <si>
    <t>Функция 04 Здравеопазване</t>
  </si>
  <si>
    <t>Център за обучение и превенция на зависимости</t>
  </si>
  <si>
    <t>ДЯ "Слънце" - саниране на сградата и ремонт на улуци и водосточни тръби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</si>
  <si>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</si>
  <si>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</si>
  <si>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</si>
  <si>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</si>
  <si>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 Домашен социален патронаж- гр. Велико Търново, филиал с. Ново село</t>
  </si>
  <si>
    <t>Основен ремонт сграда и част от прилежащите пространства на ул. "Цветарска"14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</si>
  <si>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</si>
  <si>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</si>
  <si>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площадно пространство с. Присово /30% продажба на общинско имущество/</t>
  </si>
  <si>
    <t>Ремонт площадно пространство с. Момин сбор /30% продажба на общинско имущество/</t>
  </si>
  <si>
    <t>Ремонт площадно пространство с. Русаля /30% продажба на общинско имущество/</t>
  </si>
  <si>
    <t>Ремонт водопроводна мрежа ул. "Втора", с. Шереметя /30% продажба на общинско имущество/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</si>
  <si>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</si>
  <si>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Рехабилитация и модернизация на система за външно изкуствено осветление в жилищни квартали в Община Велико Търново - кв. "Бузлуджа", кв. "Кольо Фичето", кв. "Картала" и кв. "Зона - Б" по Проект "Рехабилитация и модернизация на системи за външно изкуствено осветление във Велико Търново", №BGENERGY-2.001-0003-017 /код 97/</t>
  </si>
  <si>
    <t xml:space="preserve">Основен ремонт Улична осветителна мрежа </t>
  </si>
  <si>
    <t>Реконструкция на улични ВиК проводи по ул."Ксилифорска", ул. "Теодосий Търновски", ул. "Димитър Найденов", ул. "Сливница", гр. В. Търново</t>
  </si>
  <si>
    <t>Реконструкция на улични ВиК проводи по ул."Опълченска", гр. В. Търново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</si>
  <si>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</si>
  <si>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Ремонт стълбищна мрежа, гр. В. Търново, в т.ч. стълбище към автогара Юг</t>
  </si>
  <si>
    <t>Бул."България"/при НВУ "В.Левски"/, гр. В. Търново -подмяна на бордюри с нови</t>
  </si>
  <si>
    <t>Изграждане на водопровод и канализация на бул. България", гр. В. Търново по ПМС 360/10.12.2020 г., писмо №ФО-70/17.12.2020 г. на МФ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</si>
  <si>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</si>
  <si>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</si>
  <si>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</si>
  <si>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Ремонт на сградата на читалище  Кметство с. Русаля /30% продажба на общинско имущество/</t>
  </si>
  <si>
    <t>Ремонт на сградата на НЧ "Нива - 1898" Кметство с. Балван /30% продажба на общинско имущество/</t>
  </si>
  <si>
    <t>Ремонт дограма РБ "П.Р.Славейков"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</si>
  <si>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</si>
  <si>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</si>
  <si>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</si>
  <si>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</si>
  <si>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Ремонт на наклонения асансьор в АМР "Трапезица"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</si>
  <si>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</si>
  <si>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</si>
  <si>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5200  ПРИДОБИВАНЕ НА ДМА</t>
  </si>
  <si>
    <t>5201 Придобиване на компютри и хардуер</t>
  </si>
  <si>
    <t>Компютри и хардуер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</si>
  <si>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</si>
  <si>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</si>
  <si>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</si>
  <si>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Отоплителен котел Кметство с. Плаково /30% продажба общинско имущество/</t>
  </si>
  <si>
    <t>Климатици</t>
  </si>
  <si>
    <t>Компютри за нуждите на районните полицейски инспектори и детска педагогическа стая</t>
  </si>
  <si>
    <t>Системи за видеонаблюдение</t>
  </si>
  <si>
    <t>Система за видеонаблюдение Кметство с. Ново село 30% продажба на общинско имущество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</si>
  <si>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</si>
  <si>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сгради, Кметство с.Ресен</t>
  </si>
  <si>
    <t>Мост над река Еньовица, с. Габровци /път Габровци - Пъровци/, с. Габровци</t>
  </si>
  <si>
    <t>Възстановяване на мост - вилна зона, с. Габровци, с. Габровци</t>
  </si>
  <si>
    <t>ОУ „Бачо Киро“, гр. Велико Търново - интерактивни мултитъч дисплей, гр. Велико Търново</t>
  </si>
  <si>
    <t>ОУ „Бачо Киро“, гр. Велико Търново - преносими компютри, преносими конфигурации и 3D принтер, гр. Велико Търново</t>
  </si>
  <si>
    <t>ОУ „Бачо Киро“, гр. Велико Търново - информационен киоск, гр. Велико Търново</t>
  </si>
  <si>
    <t>ОУ „Бачо Киро“, гр. Велико Търново - стериоскопична компютърна конфигурация, гр. Велико Търново</t>
  </si>
  <si>
    <t>СУ „Емилиян Станев“, гр. Велико Търново - компютърни конфигурации</t>
  </si>
  <si>
    <t>ДГ „Иванка Ботева“, гр. Велико Търново - проектор "Звездно небе" по проект "Подкрепа за приобщаващо образование" №BG05M2OP001-3.018-0001</t>
  </si>
  <si>
    <t>СУ „Вела Благоева“, гр. Велико Търново - преносим компютър</t>
  </si>
  <si>
    <t>СУ „Г. С. Раковски“, гр. Велико Търново - проектори и интерактивен дисплей</t>
  </si>
  <si>
    <t>СУ „Вела Благоева“, гр. Велико Търново - компютри и хардуер по проект „Живей в кръговрата! Разреши проблема!“, № BG  ENVIORNMENT - 3.00.1-006</t>
  </si>
  <si>
    <t>ОУО "Колю Фичето" - компютърни конфигурации</t>
  </si>
  <si>
    <t>Изграждане на ДГ в кв. "Картала", гр. В. Търново</t>
  </si>
  <si>
    <t>Изграждане на ДГ за 120 места в кв. "Зона - В", гр. Велико Търново</t>
  </si>
  <si>
    <t>СУ „Вела Благоева“, гр. Велико Търново - аудио-озвучителна техника по  проект „Живей в кръговрата! Разреши проблема!“, 
№ BG  ENVIORNMENT - 3.00.1-006</t>
  </si>
  <si>
    <t>СУ „Вела Благоева“, гр. Велико Търново - брайлова машина</t>
  </si>
  <si>
    <t>СУ „Г. С. Раковски“, гр. Велико Търново - видеонаблюдение</t>
  </si>
  <si>
    <t>ПЕГ "Проф. Асен Златаров", гр. В. Търново - газова централа с два броя датчици</t>
  </si>
  <si>
    <t>ОУ „Бачо Киро“, гр. Велико Търново - лабораторни уреди за опити</t>
  </si>
  <si>
    <t>ОУ „П. Р. Славейков", гр. Велико Търново - експериментална STEM оранжерия</t>
  </si>
  <si>
    <t xml:space="preserve">ДГ "Шарения замък" - Доставка и монтаж на сенници за детски площадки </t>
  </si>
  <si>
    <t xml:space="preserve">ДГ "Шарения замък" - Доставка и монтаж на детски съоръжения за детски площадки </t>
  </si>
  <si>
    <t>5205  Придобиване на стопански инвентар</t>
  </si>
  <si>
    <t>СОУ „Емилиян Станев“ - Подопочистваща машина, гр. Велико Търново</t>
  </si>
  <si>
    <t>ДГ "Шарения замък" - Доставка и монтаж на мебели</t>
  </si>
  <si>
    <t>Придобиване на компютри за нуждите на Детските ясли</t>
  </si>
  <si>
    <t>ПИЦ Придобиване на преносими компютри 2 бр.</t>
  </si>
  <si>
    <t>ПИЦ Закупуване на мултимедиен проектор</t>
  </si>
  <si>
    <t>Заснемане, проектиране и остойностяване на част "Пожароизвестителна система" за Детските ясли</t>
  </si>
  <si>
    <t>Климатици на Здравните кабинети в ДГ "Шареният замък" и ДГ "Здравец"</t>
  </si>
  <si>
    <t>Климатици на Детските ясли</t>
  </si>
  <si>
    <t>Бойлер  със серпентина 2 бр. ДЯ Мечо Пух</t>
  </si>
  <si>
    <t>ДЯ "Щастливо детство", ДЯ "Пролет", ДЯ "Слънце, ДЯ "Зорница" - професионални сушилни</t>
  </si>
  <si>
    <t>ДЯ Зорница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</si>
  <si>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</si>
  <si>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</si>
  <si>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ДМК - Закупуване на работни маси и шкафове</t>
  </si>
  <si>
    <t>Закупуване на компютри в Преходно жилище 1 бр.</t>
  </si>
  <si>
    <t>ДПЛУИ Церова Кория - Преносим компютър</t>
  </si>
  <si>
    <t>ДПЛУИ Церова Кория - пкомпютърна конфигурация</t>
  </si>
  <si>
    <t>ЦСРИ Бойчо войвода -закупуване на компютърна конфигурация</t>
  </si>
  <si>
    <t>Асистентска подкрепа - Придобиване на 3 бр. компютърна конфигурация</t>
  </si>
  <si>
    <t>Компютри по проект "Патронажна грижа + ", ОП "Развитие на човешките ресурси" 2014-2020, №BG05M9OP001-6.002-0077-C01 /код 98/</t>
  </si>
  <si>
    <t>Компютри и хардуер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</si>
  <si>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</si>
  <si>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кушетка и лифтер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</si>
  <si>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лифтер, специализирани електически легла и кушетка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</si>
  <si>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Климатична система по проект "Общностен център за деца и родители "ЦАРЕВГРАД"
BG05M9OP001-2.004-0046-C01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</si>
  <si>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</si>
  <si>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ЦНСТ ул. Никола Габровски -Проектиране за изграждане на пожароизвестителна система</t>
  </si>
  <si>
    <t>ЦНСТ ул. Никола Габровски -Придобиване на климатична система 2 бр.</t>
  </si>
  <si>
    <t>ЦНСТ III ул. Колоня Товар - Закупуване на газов котел</t>
  </si>
  <si>
    <t>ЦСРИ Бойчо войвода - Закупуване на цветна копирна машина</t>
  </si>
  <si>
    <t>ЦСРИ Бойчо войвода - закупуване на многофункционална кушетка за кинезитерапия</t>
  </si>
  <si>
    <t>Дневен център за деца и младежи с увреждания "Дъга", гр. Велико Търново - беседка с ударопоглъщаща настилка</t>
  </si>
  <si>
    <t>ДСХ В Търново - Закупуване на локална вентилационна система</t>
  </si>
  <si>
    <t>Заснемане, проектиране и остойностяване на част "Пожароизвестителна система" за ДПЛУИ, с. Церова Кория</t>
  </si>
  <si>
    <t>ЦНСТ ул. "Цветарска" 14 - слънчеви колектори</t>
  </si>
  <si>
    <t>5204 Придобиване на транспортни средства</t>
  </si>
  <si>
    <t>ЦНСТ I ул. Ил. Драгостинов - Закупуване на МПС с рампа за инвалиди</t>
  </si>
  <si>
    <t>Закупуване на транспортно средство - бус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</si>
  <si>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</si>
  <si>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ЦНСТ I и II ул. Цветарска 14 - Закупуване на бойлер с 2 серпентини</t>
  </si>
  <si>
    <t>ЦНСТ Церова кория - Доставка и монтаж на кухня</t>
  </si>
  <si>
    <t>ДПЛУИ Церова Кория - Закупуване на високооборотна перална машина</t>
  </si>
  <si>
    <t>ДПЛУИ Церова Кория - закупуване на печка с 6 плочи</t>
  </si>
  <si>
    <t>Закупуване на съдомиялна машина и професионална сушилня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</si>
  <si>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Закупуване на 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</si>
  <si>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 xml:space="preserve">Детска площадка в парк "Бузлуджа" - изграждане на подход за инвалиди, поставяне на ударопъглъщаща настилка и въртележка за деца със специални потребности </t>
  </si>
  <si>
    <t>Билборд, информационно табло по Проект "Рехабилитация и модернизация на системи за външно изкуствено осветление във Велико Търново", №BGENERGY-2.001-0003-017 /код 97/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</si>
  <si>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</si>
  <si>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ОП "Зелени системи" - Сметосъбираща машина</t>
  </si>
  <si>
    <t>ОП "Зелени системи" - Специализирана машина водоноска</t>
  </si>
  <si>
    <t>Комбиниран багер - товарач, ОП Зелени Системи</t>
  </si>
  <si>
    <t>Стопански инвентар Кметство с. Русаля /30% от продажба на общинско имущество/</t>
  </si>
  <si>
    <t>Храсторез Кметство с. Ресен</t>
  </si>
  <si>
    <t>Изграждане на тротоар на ул. "Лазурна"</t>
  </si>
  <si>
    <t>Изграждане на осветителна уредба около шадравана на Централен площад, гр. Дебелец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</si>
  <si>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</si>
  <si>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</si>
  <si>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</si>
  <si>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</si>
  <si>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</si>
  <si>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</si>
  <si>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</si>
  <si>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</si>
  <si>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</si>
  <si>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</si>
  <si>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Изграждане на фундамент за автомобилна везна в землището на с. Шереметя</t>
  </si>
  <si>
    <t>Мултимедийна информационна система по проект "Разширение на Мултимедиен посетителски център "Царевград Търнов" по ОП „Региони в растеж“ 2014-2020г., №BG16RFOP001-1.009-0007 /код 98/</t>
  </si>
  <si>
    <t>Интерактивен киоск за нуждите на ХГ "Борис Денев"  гр. В. Търново</t>
  </si>
  <si>
    <t>Компютри и хардуер за нуждите на РБ "П.Р.Славейков"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</si>
  <si>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</si>
  <si>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Билборд, информационно табло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</si>
  <si>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Мобилни осветителни и озвучителни кули АМР "Царевец" КТМД Дирекция</t>
  </si>
  <si>
    <t>ОП "Спортни имоти и прояви"- климатици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</si>
  <si>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</si>
  <si>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Стопански инвентар за нуждите на РБ "П.Р.Славейков"</t>
  </si>
  <si>
    <t>Изграждане на скулптури "Глухарчета" в открити градски пространства КТМД Дирекция</t>
  </si>
  <si>
    <t>Изграждане на асфалтов пъмп трак в УПИ XI-3779, кв. 237, гр. Велико Търново</t>
  </si>
  <si>
    <t>5219 Придобиване на други ДМА</t>
  </si>
  <si>
    <t>Откупки на художествени произведения на Великотърновска тематика  на стари и съвременни автори, след оценка на художествен съвет КТМД Дирекция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</si>
  <si>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</si>
  <si>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</si>
  <si>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Собствено участие по проект "Интегриран градски транспорт на гр. Велико Търново по ОП „Региони в растеж“ 2014-2020г." BG16RFOP001-1.009-0005-C01</t>
  </si>
  <si>
    <t xml:space="preserve">Изграждане на трафопост за захранване на буферен паркинг "Френхисар" </t>
  </si>
  <si>
    <t>Монтаж на цистерна за вода на приют за бездомни животни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</si>
  <si>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</si>
  <si>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</si>
  <si>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</si>
  <si>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Софтуерни функционалности за управление на общинска собственост</t>
  </si>
  <si>
    <t>Надграждане на интеграционната платформа за е-City</t>
  </si>
  <si>
    <t>Софтуерни лицензи в РБ „П.Р.Славейков“, гр. Велико Търново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</si>
  <si>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</si>
  <si>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</si>
  <si>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</si>
  <si>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</si>
  <si>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 xml:space="preserve">00-98 Резерв за непредвидени и неотложни разходи </t>
  </si>
  <si>
    <t>Неотложни разходи за текущи ремонти на улична мрежа по населените места</t>
  </si>
  <si>
    <t>00-98</t>
  </si>
  <si>
    <t>6202 Трансфери между бюджети - предоставени трансфери (-)</t>
  </si>
  <si>
    <t>ПРИЛОЖЕНИЕ №2</t>
  </si>
  <si>
    <t>Р   А  З  П  Р  Е  Д  Е  Л  Е  Н  И  Е</t>
  </si>
  <si>
    <t>НА ЧИСЛЕНОСТТА И РАЗХОДИТЕ ЗА РАБОТНИ ЗАПЛАТИ ЗА ДЕЛЕГИРАНИТЕ ОТ ДЪРЖАВАТА ДЕЙНОСТИ,</t>
  </si>
  <si>
    <t>МЕСТНИТЕ ДЕЙНОСТИ И ДОФИНАНСИРАНИТЕ ДЕЙНОСТИ ЗА 2022 ГОДИНА</t>
  </si>
  <si>
    <t xml:space="preserve">№ по ред </t>
  </si>
  <si>
    <t xml:space="preserve">П О К А З А Т Е Л И </t>
  </si>
  <si>
    <t>БИЛО</t>
  </si>
  <si>
    <t>СТАВА</t>
  </si>
  <si>
    <t>Численост на персонала</t>
  </si>
  <si>
    <t>Средства за работна заплата за един месец</t>
  </si>
  <si>
    <t>ДЕЛЕГИРАНИ ОТ ДЪРЖАВАТА ДЕЙНОСТИ</t>
  </si>
  <si>
    <t>I .</t>
  </si>
  <si>
    <t>Функция "Общи държавни служби"</t>
  </si>
  <si>
    <t xml:space="preserve">в т.ч. </t>
  </si>
  <si>
    <t>ПМС 66</t>
  </si>
  <si>
    <t>ІІ.</t>
  </si>
  <si>
    <t>Функция "Отбрана и сигурност"</t>
  </si>
  <si>
    <t>ПМС 212</t>
  </si>
  <si>
    <t>IIІ.</t>
  </si>
  <si>
    <t xml:space="preserve">Функция "Здравеопазване" </t>
  </si>
  <si>
    <t>Детски ясли, детски кухни и яслени групи в ОДЗ</t>
  </si>
  <si>
    <t>Здравен кабинет в детски градини и училища</t>
  </si>
  <si>
    <t>Други дейности по здравеопазването</t>
  </si>
  <si>
    <t>ІV.</t>
  </si>
  <si>
    <t>Функция  "Социално осигуряване, подпомагане и грижи"</t>
  </si>
  <si>
    <t>V.</t>
  </si>
  <si>
    <t>Функция " Почивно дело, култура, религиозни дейности"</t>
  </si>
  <si>
    <t>МЕСТНИ ДЕЙНОСТИ</t>
  </si>
  <si>
    <t>в т.ч.</t>
  </si>
  <si>
    <t xml:space="preserve"> общински съветници</t>
  </si>
  <si>
    <t>II.</t>
  </si>
  <si>
    <t>Функция "Образование"</t>
  </si>
  <si>
    <t>IІІ.</t>
  </si>
  <si>
    <t>Функция  "Жилищно строителство, Б К С и опазване на околната среда"</t>
  </si>
  <si>
    <t>Функция "Култура, спорт, почивни дейности и религиозно дело"</t>
  </si>
  <si>
    <t>Група 2 "Физическа култура и спорт"</t>
  </si>
  <si>
    <t>1.1.</t>
  </si>
  <si>
    <t>Плувен басейн</t>
  </si>
  <si>
    <t>1.2.</t>
  </si>
  <si>
    <t>ОП "Спортни имоти"</t>
  </si>
  <si>
    <t>1.3.</t>
  </si>
  <si>
    <t>Поддръжка спортни бази</t>
  </si>
  <si>
    <t>Група 3 "Култура"</t>
  </si>
  <si>
    <t>2.1.</t>
  </si>
  <si>
    <t>Духов оркестър</t>
  </si>
  <si>
    <t>2.2.</t>
  </si>
  <si>
    <t>ОП "Общинско кабелно радио"</t>
  </si>
  <si>
    <t>2.3.</t>
  </si>
  <si>
    <t>ДКС "Васил Левски"</t>
  </si>
  <si>
    <t>2.4.</t>
  </si>
  <si>
    <t>Други дейности по културата</t>
  </si>
  <si>
    <t>VI.</t>
  </si>
  <si>
    <t>Функция "Икономически дейности и услуги"</t>
  </si>
  <si>
    <t>Група 2 "Селско стопанство, горско стопанство, лов и риболов</t>
  </si>
  <si>
    <t>ОП "Горско стопанство</t>
  </si>
  <si>
    <t>Група 6 "Други дейности по икономиката"</t>
  </si>
  <si>
    <t>Приют за кучета</t>
  </si>
  <si>
    <t xml:space="preserve">Административно - техническо обслужване </t>
  </si>
  <si>
    <t>ОП " Реклама "</t>
  </si>
  <si>
    <t>Младежки дом</t>
  </si>
  <si>
    <t>ДЪРЖАВНИ ДЕЙНОСТИ, ДОФИНАНСИРАНИ С МЕСТНИ ПРИХОДИ</t>
  </si>
  <si>
    <t>III.</t>
  </si>
  <si>
    <t>Функция " Култура, спорт, почивни дейности и религиозно дело"</t>
  </si>
  <si>
    <t>МЕРОПРИЯТИЯ КЪМ ОБЩИНА ВЕЛИКО ТЪРНОВО</t>
  </si>
  <si>
    <t>Общинска агенция по приватизация</t>
  </si>
  <si>
    <t>Забележка: Към средствата за работни заплати за един месец допълнително се начисляват ДОО и ЗОВ.</t>
  </si>
  <si>
    <t>ВЕНЦИСЛАВ СПИРДОНОВ</t>
  </si>
  <si>
    <t>ПРЕДСЕДАТЕЛ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</si>
</sst>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/mm/yyyy\ &quot;г.&quot;;@"/>
    <numFmt numFmtId="166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color theme="0"/>
      <name val="Arial"/>
      <family val="2"/>
      <charset val="204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" fillId="0" borderId="0"/>
  </cellStyleXfs>
  <cellXfs count="125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wrapText="1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wrapText="1"/>
    </xf>
    <xf numFmtId="0" fontId="4" fillId="0" borderId="0" xfId="4" applyFont="1" applyFill="1" applyAlignment="1"/>
    <xf numFmtId="0" fontId="4" fillId="0" borderId="0" xfId="4" applyFont="1" applyFill="1" applyAlignment="1">
      <alignment wrapText="1"/>
    </xf>
    <xf numFmtId="0" fontId="4" fillId="0" borderId="0" xfId="4" applyFont="1" applyFill="1"/>
    <xf numFmtId="0" fontId="8" fillId="0" borderId="0" xfId="4" applyFont="1" applyFill="1"/>
    <xf numFmtId="0" fontId="9" fillId="0" borderId="0" xfId="4" applyFont="1" applyFill="1" applyAlignment="1">
      <alignment horizontal="right"/>
    </xf>
    <xf numFmtId="0" fontId="2" fillId="0" borderId="0" xfId="4" applyFont="1" applyFill="1" applyAlignment="1">
      <alignment horizontal="right"/>
    </xf>
    <xf numFmtId="0" fontId="2" fillId="0" borderId="0" xfId="4" applyFont="1" applyFill="1"/>
    <xf numFmtId="0" fontId="2" fillId="0" borderId="0" xfId="4" applyFont="1" applyFill="1" applyAlignment="1">
      <alignment horizontal="centerContinuous"/>
    </xf>
    <xf numFmtId="0" fontId="2" fillId="0" borderId="0" xfId="4" applyNumberFormat="1" applyFont="1" applyFill="1" applyAlignment="1">
      <alignment horizontal="centerContinuous"/>
    </xf>
    <xf numFmtId="0" fontId="2" fillId="0" borderId="0" xfId="4" applyNumberFormat="1" applyFont="1" applyFill="1" applyAlignment="1">
      <alignment horizontal="left"/>
    </xf>
    <xf numFmtId="0" fontId="2" fillId="0" borderId="0" xfId="4" applyFont="1" applyFill="1" applyAlignment="1">
      <alignment horizontal="center"/>
    </xf>
    <xf numFmtId="0" fontId="2" fillId="0" borderId="3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/>
    </xf>
    <xf numFmtId="0" fontId="2" fillId="0" borderId="3" xfId="4" applyFont="1" applyFill="1" applyBorder="1" applyAlignment="1">
      <alignment horizontal="center" wrapText="1"/>
    </xf>
    <xf numFmtId="3" fontId="2" fillId="0" borderId="3" xfId="4" applyNumberFormat="1" applyFont="1" applyFill="1" applyBorder="1" applyAlignment="1">
      <alignment horizontal="center" wrapText="1"/>
    </xf>
    <xf numFmtId="0" fontId="4" fillId="0" borderId="0" xfId="4" applyFont="1" applyFill="1" applyBorder="1" applyAlignment="1">
      <alignment wrapText="1"/>
    </xf>
    <xf numFmtId="0" fontId="2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/>
    </xf>
    <xf numFmtId="0" fontId="2" fillId="0" borderId="4" xfId="4" applyFont="1" applyFill="1" applyBorder="1" applyAlignment="1">
      <alignment horizontal="center" wrapText="1"/>
    </xf>
    <xf numFmtId="3" fontId="2" fillId="0" borderId="4" xfId="3" applyNumberFormat="1" applyFont="1" applyFill="1" applyBorder="1" applyAlignment="1">
      <alignment horizontal="center" wrapText="1"/>
    </xf>
    <xf numFmtId="3" fontId="2" fillId="0" borderId="4" xfId="3" applyNumberFormat="1" applyFont="1" applyFill="1" applyBorder="1"/>
    <xf numFmtId="0" fontId="2" fillId="0" borderId="0" xfId="4" applyFont="1" applyFill="1" applyBorder="1"/>
    <xf numFmtId="0" fontId="2" fillId="0" borderId="3" xfId="3" applyFont="1" applyFill="1" applyBorder="1" applyAlignment="1">
      <alignment wrapText="1"/>
    </xf>
    <xf numFmtId="3" fontId="2" fillId="0" borderId="3" xfId="3" applyNumberFormat="1" applyFont="1" applyFill="1" applyBorder="1"/>
    <xf numFmtId="0" fontId="4" fillId="0" borderId="0" xfId="4" applyFont="1" applyFill="1" applyBorder="1"/>
    <xf numFmtId="3" fontId="2" fillId="0" borderId="3" xfId="3" applyNumberFormat="1" applyFont="1" applyFill="1" applyBorder="1" applyAlignment="1"/>
    <xf numFmtId="0" fontId="4" fillId="0" borderId="3" xfId="4" applyFont="1" applyFill="1" applyBorder="1" applyAlignment="1">
      <alignment wrapText="1"/>
    </xf>
    <xf numFmtId="0" fontId="4" fillId="0" borderId="3" xfId="4" applyNumberFormat="1" applyFont="1" applyFill="1" applyBorder="1" applyAlignment="1">
      <alignment horizontal="right" wrapText="1"/>
    </xf>
    <xf numFmtId="3" fontId="4" fillId="0" borderId="3" xfId="3" applyNumberFormat="1" applyFont="1" applyFill="1" applyBorder="1" applyAlignment="1"/>
    <xf numFmtId="0" fontId="2" fillId="0" borderId="3" xfId="4" applyFont="1" applyFill="1" applyBorder="1" applyAlignment="1">
      <alignment wrapText="1"/>
    </xf>
    <xf numFmtId="0" fontId="2" fillId="0" borderId="3" xfId="4" applyNumberFormat="1" applyFont="1" applyFill="1" applyBorder="1" applyAlignment="1">
      <alignment horizontal="right" wrapText="1"/>
    </xf>
    <xf numFmtId="0" fontId="2" fillId="0" borderId="3" xfId="3" applyNumberFormat="1" applyFont="1" applyFill="1" applyBorder="1" applyAlignment="1">
      <alignment horizontal="right" wrapText="1"/>
    </xf>
    <xf numFmtId="0" fontId="4" fillId="0" borderId="3" xfId="3" applyFont="1" applyFill="1" applyBorder="1" applyAlignment="1">
      <alignment wrapText="1"/>
    </xf>
    <xf numFmtId="0" fontId="4" fillId="0" borderId="3" xfId="3" applyNumberFormat="1" applyFont="1" applyFill="1" applyBorder="1" applyAlignment="1">
      <alignment horizontal="right" wrapText="1"/>
    </xf>
    <xf numFmtId="0" fontId="4" fillId="0" borderId="3" xfId="5" applyNumberFormat="1" applyFont="1" applyFill="1" applyBorder="1" applyAlignment="1">
      <alignment horizontal="right" wrapText="1"/>
    </xf>
    <xf numFmtId="3" fontId="4" fillId="0" borderId="3" xfId="3" applyNumberFormat="1" applyFont="1" applyFill="1" applyBorder="1"/>
    <xf numFmtId="0" fontId="4" fillId="0" borderId="3" xfId="5" applyFont="1" applyFill="1" applyBorder="1" applyAlignment="1">
      <alignment vertical="center" wrapText="1"/>
    </xf>
    <xf numFmtId="0" fontId="4" fillId="0" borderId="3" xfId="2" applyNumberFormat="1" applyFont="1" applyFill="1" applyBorder="1" applyAlignment="1">
      <alignment horizontal="right" wrapText="1"/>
    </xf>
    <xf numFmtId="0" fontId="4" fillId="0" borderId="3" xfId="2" applyFont="1" applyFill="1" applyBorder="1" applyAlignment="1">
      <alignment horizontal="left" wrapText="1"/>
    </xf>
    <xf numFmtId="0" fontId="4" fillId="0" borderId="3" xfId="2" applyFont="1" applyFill="1" applyBorder="1" applyAlignment="1">
      <alignment wrapText="1"/>
    </xf>
    <xf numFmtId="3" fontId="4" fillId="0" borderId="3" xfId="3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wrapText="1"/>
    </xf>
    <xf numFmtId="0" fontId="4" fillId="0" borderId="3" xfId="0" applyNumberFormat="1" applyFont="1" applyFill="1" applyBorder="1" applyAlignment="1">
      <alignment horizontal="right" wrapText="1"/>
    </xf>
    <xf numFmtId="0" fontId="4" fillId="0" borderId="3" xfId="3" applyFont="1" applyFill="1" applyBorder="1" applyAlignment="1">
      <alignment horizontal="left" wrapText="1"/>
    </xf>
    <xf numFmtId="0" fontId="2" fillId="0" borderId="3" xfId="2" applyFont="1" applyFill="1" applyBorder="1" applyAlignment="1">
      <alignment wrapText="1"/>
    </xf>
    <xf numFmtId="0" fontId="2" fillId="0" borderId="3" xfId="2" applyNumberFormat="1" applyFont="1" applyFill="1" applyBorder="1" applyAlignment="1">
      <alignment horizontal="right" wrapText="1"/>
    </xf>
    <xf numFmtId="3" fontId="4" fillId="0" borderId="3" xfId="0" applyNumberFormat="1" applyFont="1" applyFill="1" applyBorder="1"/>
    <xf numFmtId="0" fontId="4" fillId="0" borderId="0" xfId="5" applyFont="1" applyFill="1" applyBorder="1" applyAlignment="1">
      <alignment vertical="center" wrapText="1"/>
    </xf>
    <xf numFmtId="0" fontId="4" fillId="0" borderId="0" xfId="6" applyFont="1" applyFill="1" applyAlignment="1"/>
    <xf numFmtId="0" fontId="2" fillId="0" borderId="0" xfId="6" applyFont="1" applyFill="1" applyAlignment="1"/>
    <xf numFmtId="0" fontId="6" fillId="0" borderId="0" xfId="6" applyFont="1" applyFill="1" applyAlignment="1"/>
    <xf numFmtId="0" fontId="2" fillId="0" borderId="0" xfId="6" applyFont="1" applyFill="1" applyBorder="1" applyAlignment="1"/>
    <xf numFmtId="0" fontId="6" fillId="0" borderId="0" xfId="4" applyFont="1" applyFill="1" applyAlignment="1"/>
    <xf numFmtId="0" fontId="11" fillId="0" borderId="0" xfId="2" applyFont="1" applyFill="1" applyAlignment="1">
      <alignment horizontal="center"/>
    </xf>
    <xf numFmtId="0" fontId="11" fillId="0" borderId="0" xfId="2" applyFont="1" applyFill="1"/>
    <xf numFmtId="0" fontId="13" fillId="0" borderId="0" xfId="2" applyFont="1" applyFill="1"/>
    <xf numFmtId="0" fontId="14" fillId="0" borderId="0" xfId="1" applyFont="1" applyFill="1" applyBorder="1" applyAlignment="1">
      <alignment vertical="center" wrapText="1"/>
    </xf>
    <xf numFmtId="0" fontId="14" fillId="0" borderId="0" xfId="2" applyFont="1" applyFill="1" applyBorder="1" applyAlignment="1">
      <alignment vertical="center" wrapText="1"/>
    </xf>
    <xf numFmtId="0" fontId="15" fillId="0" borderId="0" xfId="1" applyFont="1" applyFill="1" applyAlignment="1"/>
    <xf numFmtId="0" fontId="14" fillId="0" borderId="0" xfId="1" applyFont="1" applyFill="1" applyAlignment="1"/>
    <xf numFmtId="0" fontId="12" fillId="0" borderId="0" xfId="7" applyFont="1" applyFill="1" applyAlignment="1">
      <alignment horizontal="centerContinuous"/>
    </xf>
    <xf numFmtId="3" fontId="15" fillId="0" borderId="0" xfId="0" applyNumberFormat="1" applyFont="1" applyFill="1" applyAlignment="1">
      <alignment horizontal="centerContinuous"/>
    </xf>
    <xf numFmtId="0" fontId="15" fillId="0" borderId="0" xfId="7" applyFont="1" applyFill="1" applyAlignment="1">
      <alignment horizontal="centerContinuous"/>
    </xf>
    <xf numFmtId="0" fontId="15" fillId="0" borderId="0" xfId="7" applyFont="1" applyFill="1"/>
    <xf numFmtId="0" fontId="14" fillId="0" borderId="0" xfId="7" applyFont="1" applyFill="1"/>
    <xf numFmtId="0" fontId="14" fillId="0" borderId="0" xfId="7" applyFont="1" applyFill="1" applyAlignment="1">
      <alignment horizontal="centerContinuous"/>
    </xf>
    <xf numFmtId="3" fontId="14" fillId="0" borderId="0" xfId="7" applyNumberFormat="1" applyFont="1" applyFill="1" applyAlignment="1">
      <alignment horizontal="centerContinuous"/>
    </xf>
    <xf numFmtId="3" fontId="12" fillId="0" borderId="0" xfId="7" applyNumberFormat="1" applyFont="1" applyFill="1" applyAlignment="1">
      <alignment horizontal="centerContinuous"/>
    </xf>
    <xf numFmtId="0" fontId="12" fillId="0" borderId="0" xfId="7" applyFont="1" applyFill="1" applyAlignment="1">
      <alignment horizontal="center"/>
    </xf>
    <xf numFmtId="0" fontId="14" fillId="0" borderId="0" xfId="7" applyFont="1" applyFill="1" applyAlignment="1">
      <alignment horizontal="center"/>
    </xf>
    <xf numFmtId="3" fontId="14" fillId="0" borderId="0" xfId="7" applyNumberFormat="1" applyFont="1" applyFill="1" applyAlignment="1">
      <alignment horizontal="center"/>
    </xf>
    <xf numFmtId="3" fontId="12" fillId="0" borderId="0" xfId="7" applyNumberFormat="1" applyFont="1" applyFill="1" applyBorder="1" applyAlignment="1">
      <alignment horizontal="center" wrapText="1"/>
    </xf>
    <xf numFmtId="0" fontId="12" fillId="0" borderId="3" xfId="7" applyFont="1" applyFill="1" applyBorder="1" applyAlignment="1">
      <alignment horizontal="center" wrapText="1"/>
    </xf>
    <xf numFmtId="0" fontId="16" fillId="0" borderId="0" xfId="7" applyFont="1" applyFill="1" applyAlignment="1">
      <alignment horizontal="center" wrapText="1"/>
    </xf>
    <xf numFmtId="0" fontId="12" fillId="0" borderId="0" xfId="7" applyFont="1" applyFill="1" applyAlignment="1">
      <alignment horizontal="center" wrapText="1"/>
    </xf>
    <xf numFmtId="0" fontId="12" fillId="0" borderId="3" xfId="7" applyFont="1" applyFill="1" applyBorder="1" applyAlignment="1">
      <alignment horizontal="center"/>
    </xf>
    <xf numFmtId="0" fontId="12" fillId="0" borderId="3" xfId="7" applyFont="1" applyFill="1" applyBorder="1"/>
    <xf numFmtId="3" fontId="12" fillId="0" borderId="3" xfId="7" applyNumberFormat="1" applyFont="1" applyFill="1" applyBorder="1" applyAlignment="1">
      <alignment horizontal="center" wrapText="1"/>
    </xf>
    <xf numFmtId="0" fontId="16" fillId="0" borderId="0" xfId="7" applyFont="1" applyFill="1"/>
    <xf numFmtId="0" fontId="12" fillId="0" borderId="0" xfId="7" applyFont="1" applyFill="1"/>
    <xf numFmtId="0" fontId="14" fillId="0" borderId="3" xfId="7" applyFont="1" applyFill="1" applyBorder="1" applyAlignment="1">
      <alignment horizontal="center"/>
    </xf>
    <xf numFmtId="0" fontId="14" fillId="0" borderId="3" xfId="7" applyFont="1" applyFill="1" applyBorder="1"/>
    <xf numFmtId="3" fontId="14" fillId="0" borderId="3" xfId="7" applyNumberFormat="1" applyFont="1" applyFill="1" applyBorder="1"/>
    <xf numFmtId="0" fontId="12" fillId="0" borderId="3" xfId="7" applyFont="1" applyFill="1" applyBorder="1" applyAlignment="1">
      <alignment wrapText="1"/>
    </xf>
    <xf numFmtId="3" fontId="12" fillId="0" borderId="3" xfId="7" applyNumberFormat="1" applyFont="1" applyFill="1" applyBorder="1"/>
    <xf numFmtId="0" fontId="14" fillId="0" borderId="3" xfId="7" applyFont="1" applyFill="1" applyBorder="1" applyAlignment="1">
      <alignment wrapText="1"/>
    </xf>
    <xf numFmtId="3" fontId="14" fillId="0" borderId="0" xfId="7" applyNumberFormat="1" applyFont="1" applyFill="1"/>
    <xf numFmtId="4" fontId="14" fillId="0" borderId="0" xfId="7" applyNumberFormat="1" applyFont="1" applyFill="1"/>
    <xf numFmtId="0" fontId="12" fillId="0" borderId="0" xfId="0" applyFont="1" applyFill="1"/>
    <xf numFmtId="0" fontId="11" fillId="0" borderId="0" xfId="0" applyFont="1" applyFill="1"/>
    <xf numFmtId="0" fontId="14" fillId="0" borderId="0" xfId="8" applyFont="1" applyFill="1"/>
    <xf numFmtId="0" fontId="11" fillId="0" borderId="0" xfId="8" applyFont="1" applyFill="1"/>
    <xf numFmtId="0" fontId="14" fillId="0" borderId="0" xfId="1" applyFont="1" applyFill="1" applyBorder="1" applyAlignment="1"/>
    <xf numFmtId="0" fontId="14" fillId="0" borderId="0" xfId="0" applyFont="1" applyFill="1"/>
    <xf numFmtId="3" fontId="14" fillId="0" borderId="0" xfId="1" applyNumberFormat="1" applyFont="1" applyFill="1" applyBorder="1" applyAlignment="1"/>
    <xf numFmtId="0" fontId="15" fillId="0" borderId="0" xfId="8" applyFont="1" applyFill="1"/>
    <xf numFmtId="0" fontId="13" fillId="0" borderId="0" xfId="8" applyFont="1" applyFill="1"/>
    <xf numFmtId="0" fontId="11" fillId="0" borderId="0" xfId="1" applyFont="1" applyFill="1" applyAlignment="1"/>
    <xf numFmtId="0" fontId="13" fillId="0" borderId="0" xfId="1" applyFont="1" applyFill="1" applyAlignment="1"/>
    <xf numFmtId="0" fontId="11" fillId="0" borderId="0" xfId="8" applyFont="1" applyFill="1" applyAlignment="1">
      <alignment horizontal="left"/>
    </xf>
    <xf numFmtId="0" fontId="14" fillId="0" borderId="0" xfId="8" applyFont="1" applyFill="1" applyAlignment="1"/>
    <xf numFmtId="0" fontId="15" fillId="0" borderId="0" xfId="8" applyFont="1" applyFill="1" applyAlignment="1"/>
    <xf numFmtId="0" fontId="14" fillId="0" borderId="0" xfId="8" applyFont="1" applyFill="1" applyAlignment="1">
      <alignment horizontal="left"/>
    </xf>
    <xf numFmtId="0" fontId="11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2" applyFont="1" applyFill="1" applyAlignment="1"/>
    <xf numFmtId="0" fontId="15" fillId="0" borderId="0" xfId="2" applyFont="1" applyFill="1" applyAlignment="1"/>
    <xf numFmtId="0" fontId="14" fillId="0" borderId="0" xfId="8" applyFont="1" applyFill="1" applyAlignment="1">
      <alignment horizontal="center"/>
    </xf>
    <xf numFmtId="0" fontId="14" fillId="0" borderId="0" xfId="2" applyFont="1" applyFill="1" applyAlignment="1">
      <alignment horizontal="center"/>
    </xf>
    <xf numFmtId="0" fontId="12" fillId="0" borderId="0" xfId="2" applyFont="1" applyFill="1" applyAlignment="1">
      <alignment horizontal="center"/>
    </xf>
    <xf numFmtId="0" fontId="4" fillId="0" borderId="0" xfId="3" applyFont="1" applyFill="1" applyBorder="1" applyAlignment="1">
      <alignment wrapText="1"/>
    </xf>
    <xf numFmtId="0" fontId="4" fillId="0" borderId="0" xfId="4" applyFont="1" applyFill="1" applyBorder="1" applyAlignment="1"/>
    <xf numFmtId="166" fontId="12" fillId="0" borderId="3" xfId="7" applyNumberFormat="1" applyFont="1" applyFill="1" applyBorder="1"/>
    <xf numFmtId="0" fontId="12" fillId="0" borderId="0" xfId="2" applyFont="1" applyFill="1" applyAlignment="1">
      <alignment horizontal="center"/>
    </xf>
    <xf numFmtId="0" fontId="12" fillId="0" borderId="0" xfId="2" applyFont="1" applyFill="1" applyAlignment="1">
      <alignment horizontal="right"/>
    </xf>
    <xf numFmtId="165" fontId="12" fillId="0" borderId="1" xfId="7" applyNumberFormat="1" applyFont="1" applyFill="1" applyBorder="1" applyAlignment="1">
      <alignment horizontal="center" wrapText="1"/>
    </xf>
    <xf numFmtId="165" fontId="12" fillId="0" borderId="2" xfId="7" applyNumberFormat="1" applyFont="1" applyFill="1" applyBorder="1" applyAlignment="1">
      <alignment horizontal="center" wrapText="1"/>
    </xf>
  </cellXfs>
  <cellStyles count="9">
    <cellStyle name="Normal_PrilDimi" xfId="7"/>
    <cellStyle name="Normal_sesiaI ot4et 2" xfId="1"/>
    <cellStyle name="Normal_Sheet1" xfId="5"/>
    <cellStyle name="Нормален" xfId="0" builtinId="0"/>
    <cellStyle name="Нормален 2" xfId="2"/>
    <cellStyle name="Нормален 3" xfId="8"/>
    <cellStyle name="Нормален 3 2" xfId="6"/>
    <cellStyle name="Нормален_ИП-2011г-начална 2" xfId="4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74"/>
  <sheetViews>
    <sheetView tabSelected="1" zoomScaleNormal="100" workbookViewId="0">
      <pane xSplit="4" ySplit="9" topLeftCell="E259" activePane="bottomRight" state="frozen"/>
      <selection activeCell="A193" sqref="A193:XFD196"/>
      <selection pane="topRight" activeCell="A193" sqref="A193:XFD196"/>
      <selection pane="bottomLeft" activeCell="A193" sqref="A193:XFD196"/>
      <selection pane="bottomRight" activeCell="A262" sqref="A262"/>
    </sheetView>
  </sheetViews>
  <sheetFormatPr defaultColWidth="15.5703125" defaultRowHeight="15.75" x14ac:dyDescent="0.25"/>
  <cols>
    <col min="1" max="1" width="53.42578125" style="9" customWidth="1"/>
    <col min="2" max="3" width="5.5703125" style="9" customWidth="1"/>
    <col min="4" max="4" width="6.5703125" style="9" customWidth="1"/>
    <col min="5" max="7" width="12.5703125" style="10" customWidth="1"/>
    <col min="8" max="10" width="15.5703125" style="10" customWidth="1"/>
    <col min="11" max="13" width="17.7109375" style="10" customWidth="1"/>
    <col min="14" max="16" width="12" style="10" customWidth="1"/>
    <col min="17" max="19" width="14.7109375" style="10" customWidth="1"/>
    <col min="20" max="22" width="10.85546875" style="10" customWidth="1"/>
    <col min="23" max="25" width="16.28515625" style="10" customWidth="1"/>
    <col min="26" max="28" width="12.7109375" style="10" customWidth="1"/>
    <col min="29" max="30" width="15.28515625" style="10" customWidth="1"/>
    <col min="31" max="31" width="12.7109375" style="10" customWidth="1"/>
    <col min="32" max="170" width="29.28515625" style="10" customWidth="1"/>
    <col min="171" max="171" width="42.42578125" style="10" customWidth="1"/>
    <col min="172" max="174" width="12.42578125" style="10" customWidth="1"/>
    <col min="175" max="177" width="10.85546875" style="10" customWidth="1"/>
    <col min="178" max="180" width="14.5703125" style="10" bestFit="1" customWidth="1"/>
    <col min="181" max="183" width="11" style="10" customWidth="1"/>
    <col min="184" max="186" width="14.5703125" style="10" customWidth="1"/>
    <col min="187" max="189" width="15.28515625" style="10" customWidth="1"/>
    <col min="190" max="190" width="15.5703125" style="10"/>
    <col min="191" max="191" width="44.5703125" style="10" customWidth="1"/>
    <col min="192" max="192" width="13.85546875" style="10" customWidth="1"/>
    <col min="193" max="193" width="10.85546875" style="10" customWidth="1"/>
    <col min="194" max="194" width="14.5703125" style="10" customWidth="1"/>
    <col min="195" max="195" width="11" style="10" customWidth="1"/>
    <col min="196" max="196" width="10.85546875" style="10" customWidth="1"/>
    <col min="197" max="197" width="14.5703125" style="10" customWidth="1"/>
    <col min="198" max="199" width="15.5703125" style="10" customWidth="1"/>
    <col min="200" max="200" width="17.7109375" style="10" customWidth="1"/>
    <col min="201" max="426" width="29.28515625" style="10" customWidth="1"/>
    <col min="427" max="427" width="42.42578125" style="10" customWidth="1"/>
    <col min="428" max="430" width="12.42578125" style="10" customWidth="1"/>
    <col min="431" max="433" width="10.85546875" style="10" customWidth="1"/>
    <col min="434" max="436" width="14.5703125" style="10" bestFit="1" customWidth="1"/>
    <col min="437" max="439" width="11" style="10" customWidth="1"/>
    <col min="440" max="442" width="14.5703125" style="10" customWidth="1"/>
    <col min="443" max="445" width="15.28515625" style="10" customWidth="1"/>
    <col min="446" max="446" width="15.5703125" style="10"/>
    <col min="447" max="447" width="44.5703125" style="10" customWidth="1"/>
    <col min="448" max="448" width="13.85546875" style="10" customWidth="1"/>
    <col min="449" max="449" width="10.85546875" style="10" customWidth="1"/>
    <col min="450" max="450" width="14.5703125" style="10" customWidth="1"/>
    <col min="451" max="451" width="11" style="10" customWidth="1"/>
    <col min="452" max="452" width="10.85546875" style="10" customWidth="1"/>
    <col min="453" max="453" width="14.5703125" style="10" customWidth="1"/>
    <col min="454" max="455" width="15.5703125" style="10" customWidth="1"/>
    <col min="456" max="456" width="17.7109375" style="10" customWidth="1"/>
    <col min="457" max="682" width="29.28515625" style="10" customWidth="1"/>
    <col min="683" max="683" width="42.42578125" style="10" customWidth="1"/>
    <col min="684" max="686" width="12.42578125" style="10" customWidth="1"/>
    <col min="687" max="689" width="10.85546875" style="10" customWidth="1"/>
    <col min="690" max="692" width="14.5703125" style="10" bestFit="1" customWidth="1"/>
    <col min="693" max="695" width="11" style="10" customWidth="1"/>
    <col min="696" max="698" width="14.5703125" style="10" customWidth="1"/>
    <col min="699" max="701" width="15.28515625" style="10" customWidth="1"/>
    <col min="702" max="702" width="15.5703125" style="10"/>
    <col min="703" max="703" width="44.5703125" style="10" customWidth="1"/>
    <col min="704" max="704" width="13.85546875" style="10" customWidth="1"/>
    <col min="705" max="705" width="10.85546875" style="10" customWidth="1"/>
    <col min="706" max="706" width="14.5703125" style="10" customWidth="1"/>
    <col min="707" max="707" width="11" style="10" customWidth="1"/>
    <col min="708" max="708" width="10.85546875" style="10" customWidth="1"/>
    <col min="709" max="709" width="14.5703125" style="10" customWidth="1"/>
    <col min="710" max="711" width="15.5703125" style="10" customWidth="1"/>
    <col min="712" max="712" width="17.7109375" style="10" customWidth="1"/>
    <col min="713" max="938" width="29.28515625" style="10" customWidth="1"/>
    <col min="939" max="939" width="42.42578125" style="10" customWidth="1"/>
    <col min="940" max="942" width="12.42578125" style="10" customWidth="1"/>
    <col min="943" max="945" width="10.85546875" style="10" customWidth="1"/>
    <col min="946" max="948" width="14.5703125" style="10" bestFit="1" customWidth="1"/>
    <col min="949" max="951" width="11" style="10" customWidth="1"/>
    <col min="952" max="954" width="14.5703125" style="10" customWidth="1"/>
    <col min="955" max="957" width="15.28515625" style="10" customWidth="1"/>
    <col min="958" max="958" width="15.5703125" style="10"/>
    <col min="959" max="959" width="44.5703125" style="10" customWidth="1"/>
    <col min="960" max="960" width="13.85546875" style="10" customWidth="1"/>
    <col min="961" max="961" width="10.85546875" style="10" customWidth="1"/>
    <col min="962" max="962" width="14.5703125" style="10" customWidth="1"/>
    <col min="963" max="963" width="11" style="10" customWidth="1"/>
    <col min="964" max="964" width="10.85546875" style="10" customWidth="1"/>
    <col min="965" max="965" width="14.5703125" style="10" customWidth="1"/>
    <col min="966" max="967" width="15.5703125" style="10" customWidth="1"/>
    <col min="968" max="968" width="17.7109375" style="10" customWidth="1"/>
    <col min="969" max="1194" width="29.28515625" style="10" customWidth="1"/>
    <col min="1195" max="1195" width="42.42578125" style="10" customWidth="1"/>
    <col min="1196" max="1198" width="12.42578125" style="10" customWidth="1"/>
    <col min="1199" max="1201" width="10.85546875" style="10" customWidth="1"/>
    <col min="1202" max="1204" width="14.5703125" style="10" bestFit="1" customWidth="1"/>
    <col min="1205" max="1207" width="11" style="10" customWidth="1"/>
    <col min="1208" max="1210" width="14.5703125" style="10" customWidth="1"/>
    <col min="1211" max="1213" width="15.28515625" style="10" customWidth="1"/>
    <col min="1214" max="1214" width="15.5703125" style="10"/>
    <col min="1215" max="1215" width="44.5703125" style="10" customWidth="1"/>
    <col min="1216" max="1216" width="13.85546875" style="10" customWidth="1"/>
    <col min="1217" max="1217" width="10.85546875" style="10" customWidth="1"/>
    <col min="1218" max="1218" width="14.5703125" style="10" customWidth="1"/>
    <col min="1219" max="1219" width="11" style="10" customWidth="1"/>
    <col min="1220" max="1220" width="10.85546875" style="10" customWidth="1"/>
    <col min="1221" max="1221" width="14.5703125" style="10" customWidth="1"/>
    <col min="1222" max="1223" width="15.5703125" style="10" customWidth="1"/>
    <col min="1224" max="1224" width="17.7109375" style="10" customWidth="1"/>
    <col min="1225" max="1450" width="29.28515625" style="10" customWidth="1"/>
    <col min="1451" max="1451" width="42.42578125" style="10" customWidth="1"/>
    <col min="1452" max="1454" width="12.42578125" style="10" customWidth="1"/>
    <col min="1455" max="1457" width="10.85546875" style="10" customWidth="1"/>
    <col min="1458" max="1460" width="14.5703125" style="10" bestFit="1" customWidth="1"/>
    <col min="1461" max="1463" width="11" style="10" customWidth="1"/>
    <col min="1464" max="1466" width="14.5703125" style="10" customWidth="1"/>
    <col min="1467" max="1469" width="15.28515625" style="10" customWidth="1"/>
    <col min="1470" max="1470" width="15.5703125" style="10"/>
    <col min="1471" max="1471" width="44.5703125" style="10" customWidth="1"/>
    <col min="1472" max="1472" width="13.85546875" style="10" customWidth="1"/>
    <col min="1473" max="1473" width="10.85546875" style="10" customWidth="1"/>
    <col min="1474" max="1474" width="14.5703125" style="10" customWidth="1"/>
    <col min="1475" max="1475" width="11" style="10" customWidth="1"/>
    <col min="1476" max="1476" width="10.85546875" style="10" customWidth="1"/>
    <col min="1477" max="1477" width="14.5703125" style="10" customWidth="1"/>
    <col min="1478" max="1479" width="15.5703125" style="10" customWidth="1"/>
    <col min="1480" max="1480" width="17.7109375" style="10" customWidth="1"/>
    <col min="1481" max="1706" width="29.28515625" style="10" customWidth="1"/>
    <col min="1707" max="1707" width="42.42578125" style="10" customWidth="1"/>
    <col min="1708" max="1710" width="12.42578125" style="10" customWidth="1"/>
    <col min="1711" max="1713" width="10.85546875" style="10" customWidth="1"/>
    <col min="1714" max="1716" width="14.5703125" style="10" bestFit="1" customWidth="1"/>
    <col min="1717" max="1719" width="11" style="10" customWidth="1"/>
    <col min="1720" max="1722" width="14.5703125" style="10" customWidth="1"/>
    <col min="1723" max="1725" width="15.28515625" style="10" customWidth="1"/>
    <col min="1726" max="1726" width="15.5703125" style="10"/>
    <col min="1727" max="1727" width="44.5703125" style="10" customWidth="1"/>
    <col min="1728" max="1728" width="13.85546875" style="10" customWidth="1"/>
    <col min="1729" max="1729" width="10.85546875" style="10" customWidth="1"/>
    <col min="1730" max="1730" width="14.5703125" style="10" customWidth="1"/>
    <col min="1731" max="1731" width="11" style="10" customWidth="1"/>
    <col min="1732" max="1732" width="10.85546875" style="10" customWidth="1"/>
    <col min="1733" max="1733" width="14.5703125" style="10" customWidth="1"/>
    <col min="1734" max="1735" width="15.5703125" style="10" customWidth="1"/>
    <col min="1736" max="1736" width="17.7109375" style="10" customWidth="1"/>
    <col min="1737" max="1962" width="29.28515625" style="10" customWidth="1"/>
    <col min="1963" max="1963" width="42.42578125" style="10" customWidth="1"/>
    <col min="1964" max="1966" width="12.42578125" style="10" customWidth="1"/>
    <col min="1967" max="1969" width="10.85546875" style="10" customWidth="1"/>
    <col min="1970" max="1972" width="14.5703125" style="10" bestFit="1" customWidth="1"/>
    <col min="1973" max="1975" width="11" style="10" customWidth="1"/>
    <col min="1976" max="1978" width="14.5703125" style="10" customWidth="1"/>
    <col min="1979" max="1981" width="15.28515625" style="10" customWidth="1"/>
    <col min="1982" max="1982" width="15.5703125" style="10"/>
    <col min="1983" max="1983" width="44.5703125" style="10" customWidth="1"/>
    <col min="1984" max="1984" width="13.85546875" style="10" customWidth="1"/>
    <col min="1985" max="1985" width="10.85546875" style="10" customWidth="1"/>
    <col min="1986" max="1986" width="14.5703125" style="10" customWidth="1"/>
    <col min="1987" max="1987" width="11" style="10" customWidth="1"/>
    <col min="1988" max="1988" width="10.85546875" style="10" customWidth="1"/>
    <col min="1989" max="1989" width="14.5703125" style="10" customWidth="1"/>
    <col min="1990" max="1991" width="15.5703125" style="10" customWidth="1"/>
    <col min="1992" max="1992" width="17.7109375" style="10" customWidth="1"/>
    <col min="1993" max="2218" width="29.28515625" style="10" customWidth="1"/>
    <col min="2219" max="2219" width="42.42578125" style="10" customWidth="1"/>
    <col min="2220" max="2222" width="12.42578125" style="10" customWidth="1"/>
    <col min="2223" max="2225" width="10.85546875" style="10" customWidth="1"/>
    <col min="2226" max="2228" width="14.5703125" style="10" bestFit="1" customWidth="1"/>
    <col min="2229" max="2231" width="11" style="10" customWidth="1"/>
    <col min="2232" max="2234" width="14.5703125" style="10" customWidth="1"/>
    <col min="2235" max="2237" width="15.28515625" style="10" customWidth="1"/>
    <col min="2238" max="2238" width="15.5703125" style="10"/>
    <col min="2239" max="2239" width="44.5703125" style="10" customWidth="1"/>
    <col min="2240" max="2240" width="13.85546875" style="10" customWidth="1"/>
    <col min="2241" max="2241" width="10.85546875" style="10" customWidth="1"/>
    <col min="2242" max="2242" width="14.5703125" style="10" customWidth="1"/>
    <col min="2243" max="2243" width="11" style="10" customWidth="1"/>
    <col min="2244" max="2244" width="10.85546875" style="10" customWidth="1"/>
    <col min="2245" max="2245" width="14.5703125" style="10" customWidth="1"/>
    <col min="2246" max="2247" width="15.5703125" style="10" customWidth="1"/>
    <col min="2248" max="2248" width="17.7109375" style="10" customWidth="1"/>
    <col min="2249" max="2474" width="29.28515625" style="10" customWidth="1"/>
    <col min="2475" max="2475" width="42.42578125" style="10" customWidth="1"/>
    <col min="2476" max="2478" width="12.42578125" style="10" customWidth="1"/>
    <col min="2479" max="2481" width="10.85546875" style="10" customWidth="1"/>
    <col min="2482" max="2484" width="14.5703125" style="10" bestFit="1" customWidth="1"/>
    <col min="2485" max="2487" width="11" style="10" customWidth="1"/>
    <col min="2488" max="2490" width="14.5703125" style="10" customWidth="1"/>
    <col min="2491" max="2493" width="15.28515625" style="10" customWidth="1"/>
    <col min="2494" max="2494" width="15.5703125" style="10"/>
    <col min="2495" max="2495" width="44.5703125" style="10" customWidth="1"/>
    <col min="2496" max="2496" width="13.85546875" style="10" customWidth="1"/>
    <col min="2497" max="2497" width="10.85546875" style="10" customWidth="1"/>
    <col min="2498" max="2498" width="14.5703125" style="10" customWidth="1"/>
    <col min="2499" max="2499" width="11" style="10" customWidth="1"/>
    <col min="2500" max="2500" width="10.85546875" style="10" customWidth="1"/>
    <col min="2501" max="2501" width="14.5703125" style="10" customWidth="1"/>
    <col min="2502" max="2503" width="15.5703125" style="10" customWidth="1"/>
    <col min="2504" max="2504" width="17.7109375" style="10" customWidth="1"/>
    <col min="2505" max="2730" width="29.28515625" style="10" customWidth="1"/>
    <col min="2731" max="2731" width="42.42578125" style="10" customWidth="1"/>
    <col min="2732" max="2734" width="12.42578125" style="10" customWidth="1"/>
    <col min="2735" max="2737" width="10.85546875" style="10" customWidth="1"/>
    <col min="2738" max="2740" width="14.5703125" style="10" bestFit="1" customWidth="1"/>
    <col min="2741" max="2743" width="11" style="10" customWidth="1"/>
    <col min="2744" max="2746" width="14.5703125" style="10" customWidth="1"/>
    <col min="2747" max="2749" width="15.28515625" style="10" customWidth="1"/>
    <col min="2750" max="2750" width="15.5703125" style="10"/>
    <col min="2751" max="2751" width="44.5703125" style="10" customWidth="1"/>
    <col min="2752" max="2752" width="13.85546875" style="10" customWidth="1"/>
    <col min="2753" max="2753" width="10.85546875" style="10" customWidth="1"/>
    <col min="2754" max="2754" width="14.5703125" style="10" customWidth="1"/>
    <col min="2755" max="2755" width="11" style="10" customWidth="1"/>
    <col min="2756" max="2756" width="10.85546875" style="10" customWidth="1"/>
    <col min="2757" max="2757" width="14.5703125" style="10" customWidth="1"/>
    <col min="2758" max="2759" width="15.5703125" style="10" customWidth="1"/>
    <col min="2760" max="2760" width="17.7109375" style="10" customWidth="1"/>
    <col min="2761" max="2986" width="29.28515625" style="10" customWidth="1"/>
    <col min="2987" max="2987" width="42.42578125" style="10" customWidth="1"/>
    <col min="2988" max="2990" width="12.42578125" style="10" customWidth="1"/>
    <col min="2991" max="2993" width="10.85546875" style="10" customWidth="1"/>
    <col min="2994" max="2996" width="14.5703125" style="10" bestFit="1" customWidth="1"/>
    <col min="2997" max="2999" width="11" style="10" customWidth="1"/>
    <col min="3000" max="3002" width="14.5703125" style="10" customWidth="1"/>
    <col min="3003" max="3005" width="15.28515625" style="10" customWidth="1"/>
    <col min="3006" max="3006" width="15.5703125" style="10"/>
    <col min="3007" max="3007" width="44.5703125" style="10" customWidth="1"/>
    <col min="3008" max="3008" width="13.85546875" style="10" customWidth="1"/>
    <col min="3009" max="3009" width="10.85546875" style="10" customWidth="1"/>
    <col min="3010" max="3010" width="14.5703125" style="10" customWidth="1"/>
    <col min="3011" max="3011" width="11" style="10" customWidth="1"/>
    <col min="3012" max="3012" width="10.85546875" style="10" customWidth="1"/>
    <col min="3013" max="3013" width="14.5703125" style="10" customWidth="1"/>
    <col min="3014" max="3015" width="15.5703125" style="10" customWidth="1"/>
    <col min="3016" max="3016" width="17.7109375" style="10" customWidth="1"/>
    <col min="3017" max="3242" width="29.28515625" style="10" customWidth="1"/>
    <col min="3243" max="3243" width="42.42578125" style="10" customWidth="1"/>
    <col min="3244" max="3246" width="12.42578125" style="10" customWidth="1"/>
    <col min="3247" max="3249" width="10.85546875" style="10" customWidth="1"/>
    <col min="3250" max="3252" width="14.5703125" style="10" bestFit="1" customWidth="1"/>
    <col min="3253" max="3255" width="11" style="10" customWidth="1"/>
    <col min="3256" max="3258" width="14.5703125" style="10" customWidth="1"/>
    <col min="3259" max="3261" width="15.28515625" style="10" customWidth="1"/>
    <col min="3262" max="3262" width="15.5703125" style="10"/>
    <col min="3263" max="3263" width="44.5703125" style="10" customWidth="1"/>
    <col min="3264" max="3264" width="13.85546875" style="10" customWidth="1"/>
    <col min="3265" max="3265" width="10.85546875" style="10" customWidth="1"/>
    <col min="3266" max="3266" width="14.5703125" style="10" customWidth="1"/>
    <col min="3267" max="3267" width="11" style="10" customWidth="1"/>
    <col min="3268" max="3268" width="10.85546875" style="10" customWidth="1"/>
    <col min="3269" max="3269" width="14.5703125" style="10" customWidth="1"/>
    <col min="3270" max="3271" width="15.5703125" style="10" customWidth="1"/>
    <col min="3272" max="3272" width="17.7109375" style="10" customWidth="1"/>
    <col min="3273" max="3498" width="29.28515625" style="10" customWidth="1"/>
    <col min="3499" max="3499" width="42.42578125" style="10" customWidth="1"/>
    <col min="3500" max="3502" width="12.42578125" style="10" customWidth="1"/>
    <col min="3503" max="3505" width="10.85546875" style="10" customWidth="1"/>
    <col min="3506" max="3508" width="14.5703125" style="10" bestFit="1" customWidth="1"/>
    <col min="3509" max="3511" width="11" style="10" customWidth="1"/>
    <col min="3512" max="3514" width="14.5703125" style="10" customWidth="1"/>
    <col min="3515" max="3517" width="15.28515625" style="10" customWidth="1"/>
    <col min="3518" max="3518" width="15.5703125" style="10"/>
    <col min="3519" max="3519" width="44.5703125" style="10" customWidth="1"/>
    <col min="3520" max="3520" width="13.85546875" style="10" customWidth="1"/>
    <col min="3521" max="3521" width="10.85546875" style="10" customWidth="1"/>
    <col min="3522" max="3522" width="14.5703125" style="10" customWidth="1"/>
    <col min="3523" max="3523" width="11" style="10" customWidth="1"/>
    <col min="3524" max="3524" width="10.85546875" style="10" customWidth="1"/>
    <col min="3525" max="3525" width="14.5703125" style="10" customWidth="1"/>
    <col min="3526" max="3527" width="15.5703125" style="10" customWidth="1"/>
    <col min="3528" max="3528" width="17.7109375" style="10" customWidth="1"/>
    <col min="3529" max="3754" width="29.28515625" style="10" customWidth="1"/>
    <col min="3755" max="3755" width="42.42578125" style="10" customWidth="1"/>
    <col min="3756" max="3758" width="12.42578125" style="10" customWidth="1"/>
    <col min="3759" max="3761" width="10.85546875" style="10" customWidth="1"/>
    <col min="3762" max="3764" width="14.5703125" style="10" bestFit="1" customWidth="1"/>
    <col min="3765" max="3767" width="11" style="10" customWidth="1"/>
    <col min="3768" max="3770" width="14.5703125" style="10" customWidth="1"/>
    <col min="3771" max="3773" width="15.28515625" style="10" customWidth="1"/>
    <col min="3774" max="3774" width="15.5703125" style="10"/>
    <col min="3775" max="3775" width="44.5703125" style="10" customWidth="1"/>
    <col min="3776" max="3776" width="13.85546875" style="10" customWidth="1"/>
    <col min="3777" max="3777" width="10.85546875" style="10" customWidth="1"/>
    <col min="3778" max="3778" width="14.5703125" style="10" customWidth="1"/>
    <col min="3779" max="3779" width="11" style="10" customWidth="1"/>
    <col min="3780" max="3780" width="10.85546875" style="10" customWidth="1"/>
    <col min="3781" max="3781" width="14.5703125" style="10" customWidth="1"/>
    <col min="3782" max="3783" width="15.5703125" style="10" customWidth="1"/>
    <col min="3784" max="3784" width="17.7109375" style="10" customWidth="1"/>
    <col min="3785" max="4010" width="29.28515625" style="10" customWidth="1"/>
    <col min="4011" max="4011" width="42.42578125" style="10" customWidth="1"/>
    <col min="4012" max="4014" width="12.42578125" style="10" customWidth="1"/>
    <col min="4015" max="4017" width="10.85546875" style="10" customWidth="1"/>
    <col min="4018" max="4020" width="14.5703125" style="10" bestFit="1" customWidth="1"/>
    <col min="4021" max="4023" width="11" style="10" customWidth="1"/>
    <col min="4024" max="4026" width="14.5703125" style="10" customWidth="1"/>
    <col min="4027" max="4029" width="15.28515625" style="10" customWidth="1"/>
    <col min="4030" max="4030" width="15.5703125" style="10"/>
    <col min="4031" max="4031" width="44.5703125" style="10" customWidth="1"/>
    <col min="4032" max="4032" width="13.85546875" style="10" customWidth="1"/>
    <col min="4033" max="4033" width="10.85546875" style="10" customWidth="1"/>
    <col min="4034" max="4034" width="14.5703125" style="10" customWidth="1"/>
    <col min="4035" max="4035" width="11" style="10" customWidth="1"/>
    <col min="4036" max="4036" width="10.85546875" style="10" customWidth="1"/>
    <col min="4037" max="4037" width="14.5703125" style="10" customWidth="1"/>
    <col min="4038" max="4039" width="15.5703125" style="10" customWidth="1"/>
    <col min="4040" max="4040" width="17.7109375" style="10" customWidth="1"/>
    <col min="4041" max="4266" width="29.28515625" style="10" customWidth="1"/>
    <col min="4267" max="4267" width="42.42578125" style="10" customWidth="1"/>
    <col min="4268" max="4270" width="12.42578125" style="10" customWidth="1"/>
    <col min="4271" max="4273" width="10.85546875" style="10" customWidth="1"/>
    <col min="4274" max="4276" width="14.5703125" style="10" bestFit="1" customWidth="1"/>
    <col min="4277" max="4279" width="11" style="10" customWidth="1"/>
    <col min="4280" max="4282" width="14.5703125" style="10" customWidth="1"/>
    <col min="4283" max="4285" width="15.28515625" style="10" customWidth="1"/>
    <col min="4286" max="4286" width="15.5703125" style="10"/>
    <col min="4287" max="4287" width="44.5703125" style="10" customWidth="1"/>
    <col min="4288" max="4288" width="13.85546875" style="10" customWidth="1"/>
    <col min="4289" max="4289" width="10.85546875" style="10" customWidth="1"/>
    <col min="4290" max="4290" width="14.5703125" style="10" customWidth="1"/>
    <col min="4291" max="4291" width="11" style="10" customWidth="1"/>
    <col min="4292" max="4292" width="10.85546875" style="10" customWidth="1"/>
    <col min="4293" max="4293" width="14.5703125" style="10" customWidth="1"/>
    <col min="4294" max="4295" width="15.5703125" style="10" customWidth="1"/>
    <col min="4296" max="4296" width="17.7109375" style="10" customWidth="1"/>
    <col min="4297" max="4522" width="29.28515625" style="10" customWidth="1"/>
    <col min="4523" max="4523" width="42.42578125" style="10" customWidth="1"/>
    <col min="4524" max="4526" width="12.42578125" style="10" customWidth="1"/>
    <col min="4527" max="4529" width="10.85546875" style="10" customWidth="1"/>
    <col min="4530" max="4532" width="14.5703125" style="10" bestFit="1" customWidth="1"/>
    <col min="4533" max="4535" width="11" style="10" customWidth="1"/>
    <col min="4536" max="4538" width="14.5703125" style="10" customWidth="1"/>
    <col min="4539" max="4541" width="15.28515625" style="10" customWidth="1"/>
    <col min="4542" max="4542" width="15.5703125" style="10"/>
    <col min="4543" max="4543" width="44.5703125" style="10" customWidth="1"/>
    <col min="4544" max="4544" width="13.85546875" style="10" customWidth="1"/>
    <col min="4545" max="4545" width="10.85546875" style="10" customWidth="1"/>
    <col min="4546" max="4546" width="14.5703125" style="10" customWidth="1"/>
    <col min="4547" max="4547" width="11" style="10" customWidth="1"/>
    <col min="4548" max="4548" width="10.85546875" style="10" customWidth="1"/>
    <col min="4549" max="4549" width="14.5703125" style="10" customWidth="1"/>
    <col min="4550" max="4551" width="15.5703125" style="10" customWidth="1"/>
    <col min="4552" max="4552" width="17.7109375" style="10" customWidth="1"/>
    <col min="4553" max="4778" width="29.28515625" style="10" customWidth="1"/>
    <col min="4779" max="4779" width="42.42578125" style="10" customWidth="1"/>
    <col min="4780" max="4782" width="12.42578125" style="10" customWidth="1"/>
    <col min="4783" max="4785" width="10.85546875" style="10" customWidth="1"/>
    <col min="4786" max="4788" width="14.5703125" style="10" bestFit="1" customWidth="1"/>
    <col min="4789" max="4791" width="11" style="10" customWidth="1"/>
    <col min="4792" max="4794" width="14.5703125" style="10" customWidth="1"/>
    <col min="4795" max="4797" width="15.28515625" style="10" customWidth="1"/>
    <col min="4798" max="4798" width="15.5703125" style="10"/>
    <col min="4799" max="4799" width="44.5703125" style="10" customWidth="1"/>
    <col min="4800" max="4800" width="13.85546875" style="10" customWidth="1"/>
    <col min="4801" max="4801" width="10.85546875" style="10" customWidth="1"/>
    <col min="4802" max="4802" width="14.5703125" style="10" customWidth="1"/>
    <col min="4803" max="4803" width="11" style="10" customWidth="1"/>
    <col min="4804" max="4804" width="10.85546875" style="10" customWidth="1"/>
    <col min="4805" max="4805" width="14.5703125" style="10" customWidth="1"/>
    <col min="4806" max="4807" width="15.5703125" style="10" customWidth="1"/>
    <col min="4808" max="4808" width="17.7109375" style="10" customWidth="1"/>
    <col min="4809" max="5034" width="29.28515625" style="10" customWidth="1"/>
    <col min="5035" max="5035" width="42.42578125" style="10" customWidth="1"/>
    <col min="5036" max="5038" width="12.42578125" style="10" customWidth="1"/>
    <col min="5039" max="5041" width="10.85546875" style="10" customWidth="1"/>
    <col min="5042" max="5044" width="14.5703125" style="10" bestFit="1" customWidth="1"/>
    <col min="5045" max="5047" width="11" style="10" customWidth="1"/>
    <col min="5048" max="5050" width="14.5703125" style="10" customWidth="1"/>
    <col min="5051" max="5053" width="15.28515625" style="10" customWidth="1"/>
    <col min="5054" max="5054" width="15.5703125" style="10"/>
    <col min="5055" max="5055" width="44.5703125" style="10" customWidth="1"/>
    <col min="5056" max="5056" width="13.85546875" style="10" customWidth="1"/>
    <col min="5057" max="5057" width="10.85546875" style="10" customWidth="1"/>
    <col min="5058" max="5058" width="14.5703125" style="10" customWidth="1"/>
    <col min="5059" max="5059" width="11" style="10" customWidth="1"/>
    <col min="5060" max="5060" width="10.85546875" style="10" customWidth="1"/>
    <col min="5061" max="5061" width="14.5703125" style="10" customWidth="1"/>
    <col min="5062" max="5063" width="15.5703125" style="10" customWidth="1"/>
    <col min="5064" max="5064" width="17.7109375" style="10" customWidth="1"/>
    <col min="5065" max="5290" width="29.28515625" style="10" customWidth="1"/>
    <col min="5291" max="5291" width="42.42578125" style="10" customWidth="1"/>
    <col min="5292" max="5294" width="12.42578125" style="10" customWidth="1"/>
    <col min="5295" max="5297" width="10.85546875" style="10" customWidth="1"/>
    <col min="5298" max="5300" width="14.5703125" style="10" bestFit="1" customWidth="1"/>
    <col min="5301" max="5303" width="11" style="10" customWidth="1"/>
    <col min="5304" max="5306" width="14.5703125" style="10" customWidth="1"/>
    <col min="5307" max="5309" width="15.28515625" style="10" customWidth="1"/>
    <col min="5310" max="5310" width="15.5703125" style="10"/>
    <col min="5311" max="5311" width="44.5703125" style="10" customWidth="1"/>
    <col min="5312" max="5312" width="13.85546875" style="10" customWidth="1"/>
    <col min="5313" max="5313" width="10.85546875" style="10" customWidth="1"/>
    <col min="5314" max="5314" width="14.5703125" style="10" customWidth="1"/>
    <col min="5315" max="5315" width="11" style="10" customWidth="1"/>
    <col min="5316" max="5316" width="10.85546875" style="10" customWidth="1"/>
    <col min="5317" max="5317" width="14.5703125" style="10" customWidth="1"/>
    <col min="5318" max="5319" width="15.5703125" style="10" customWidth="1"/>
    <col min="5320" max="5320" width="17.7109375" style="10" customWidth="1"/>
    <col min="5321" max="5546" width="29.28515625" style="10" customWidth="1"/>
    <col min="5547" max="5547" width="42.42578125" style="10" customWidth="1"/>
    <col min="5548" max="5550" width="12.42578125" style="10" customWidth="1"/>
    <col min="5551" max="5553" width="10.85546875" style="10" customWidth="1"/>
    <col min="5554" max="5556" width="14.5703125" style="10" bestFit="1" customWidth="1"/>
    <col min="5557" max="5559" width="11" style="10" customWidth="1"/>
    <col min="5560" max="5562" width="14.5703125" style="10" customWidth="1"/>
    <col min="5563" max="5565" width="15.28515625" style="10" customWidth="1"/>
    <col min="5566" max="5566" width="15.5703125" style="10"/>
    <col min="5567" max="5567" width="44.5703125" style="10" customWidth="1"/>
    <col min="5568" max="5568" width="13.85546875" style="10" customWidth="1"/>
    <col min="5569" max="5569" width="10.85546875" style="10" customWidth="1"/>
    <col min="5570" max="5570" width="14.5703125" style="10" customWidth="1"/>
    <col min="5571" max="5571" width="11" style="10" customWidth="1"/>
    <col min="5572" max="5572" width="10.85546875" style="10" customWidth="1"/>
    <col min="5573" max="5573" width="14.5703125" style="10" customWidth="1"/>
    <col min="5574" max="5575" width="15.5703125" style="10" customWidth="1"/>
    <col min="5576" max="5576" width="17.7109375" style="10" customWidth="1"/>
    <col min="5577" max="5802" width="29.28515625" style="10" customWidth="1"/>
    <col min="5803" max="5803" width="42.42578125" style="10" customWidth="1"/>
    <col min="5804" max="5806" width="12.42578125" style="10" customWidth="1"/>
    <col min="5807" max="5809" width="10.85546875" style="10" customWidth="1"/>
    <col min="5810" max="5812" width="14.5703125" style="10" bestFit="1" customWidth="1"/>
    <col min="5813" max="5815" width="11" style="10" customWidth="1"/>
    <col min="5816" max="5818" width="14.5703125" style="10" customWidth="1"/>
    <col min="5819" max="5821" width="15.28515625" style="10" customWidth="1"/>
    <col min="5822" max="5822" width="15.5703125" style="10"/>
    <col min="5823" max="5823" width="44.5703125" style="10" customWidth="1"/>
    <col min="5824" max="5824" width="13.85546875" style="10" customWidth="1"/>
    <col min="5825" max="5825" width="10.85546875" style="10" customWidth="1"/>
    <col min="5826" max="5826" width="14.5703125" style="10" customWidth="1"/>
    <col min="5827" max="5827" width="11" style="10" customWidth="1"/>
    <col min="5828" max="5828" width="10.85546875" style="10" customWidth="1"/>
    <col min="5829" max="5829" width="14.5703125" style="10" customWidth="1"/>
    <col min="5830" max="5831" width="15.5703125" style="10" customWidth="1"/>
    <col min="5832" max="5832" width="17.7109375" style="10" customWidth="1"/>
    <col min="5833" max="6058" width="29.28515625" style="10" customWidth="1"/>
    <col min="6059" max="6059" width="42.42578125" style="10" customWidth="1"/>
    <col min="6060" max="6062" width="12.42578125" style="10" customWidth="1"/>
    <col min="6063" max="6065" width="10.85546875" style="10" customWidth="1"/>
    <col min="6066" max="6068" width="14.5703125" style="10" bestFit="1" customWidth="1"/>
    <col min="6069" max="6071" width="11" style="10" customWidth="1"/>
    <col min="6072" max="6074" width="14.5703125" style="10" customWidth="1"/>
    <col min="6075" max="6077" width="15.28515625" style="10" customWidth="1"/>
    <col min="6078" max="6078" width="15.5703125" style="10"/>
    <col min="6079" max="6079" width="44.5703125" style="10" customWidth="1"/>
    <col min="6080" max="6080" width="13.85546875" style="10" customWidth="1"/>
    <col min="6081" max="6081" width="10.85546875" style="10" customWidth="1"/>
    <col min="6082" max="6082" width="14.5703125" style="10" customWidth="1"/>
    <col min="6083" max="6083" width="11" style="10" customWidth="1"/>
    <col min="6084" max="6084" width="10.85546875" style="10" customWidth="1"/>
    <col min="6085" max="6085" width="14.5703125" style="10" customWidth="1"/>
    <col min="6086" max="6087" width="15.5703125" style="10" customWidth="1"/>
    <col min="6088" max="6088" width="17.7109375" style="10" customWidth="1"/>
    <col min="6089" max="6314" width="29.28515625" style="10" customWidth="1"/>
    <col min="6315" max="6315" width="42.42578125" style="10" customWidth="1"/>
    <col min="6316" max="6318" width="12.42578125" style="10" customWidth="1"/>
    <col min="6319" max="6321" width="10.85546875" style="10" customWidth="1"/>
    <col min="6322" max="6324" width="14.5703125" style="10" bestFit="1" customWidth="1"/>
    <col min="6325" max="6327" width="11" style="10" customWidth="1"/>
    <col min="6328" max="6330" width="14.5703125" style="10" customWidth="1"/>
    <col min="6331" max="6333" width="15.28515625" style="10" customWidth="1"/>
    <col min="6334" max="6334" width="15.5703125" style="10"/>
    <col min="6335" max="6335" width="44.5703125" style="10" customWidth="1"/>
    <col min="6336" max="6336" width="13.85546875" style="10" customWidth="1"/>
    <col min="6337" max="6337" width="10.85546875" style="10" customWidth="1"/>
    <col min="6338" max="6338" width="14.5703125" style="10" customWidth="1"/>
    <col min="6339" max="6339" width="11" style="10" customWidth="1"/>
    <col min="6340" max="6340" width="10.85546875" style="10" customWidth="1"/>
    <col min="6341" max="6341" width="14.5703125" style="10" customWidth="1"/>
    <col min="6342" max="6343" width="15.5703125" style="10" customWidth="1"/>
    <col min="6344" max="6344" width="17.7109375" style="10" customWidth="1"/>
    <col min="6345" max="6570" width="29.28515625" style="10" customWidth="1"/>
    <col min="6571" max="6571" width="42.42578125" style="10" customWidth="1"/>
    <col min="6572" max="6574" width="12.42578125" style="10" customWidth="1"/>
    <col min="6575" max="6577" width="10.85546875" style="10" customWidth="1"/>
    <col min="6578" max="6580" width="14.5703125" style="10" bestFit="1" customWidth="1"/>
    <col min="6581" max="6583" width="11" style="10" customWidth="1"/>
    <col min="6584" max="6586" width="14.5703125" style="10" customWidth="1"/>
    <col min="6587" max="6589" width="15.28515625" style="10" customWidth="1"/>
    <col min="6590" max="6590" width="15.5703125" style="10"/>
    <col min="6591" max="6591" width="44.5703125" style="10" customWidth="1"/>
    <col min="6592" max="6592" width="13.85546875" style="10" customWidth="1"/>
    <col min="6593" max="6593" width="10.85546875" style="10" customWidth="1"/>
    <col min="6594" max="6594" width="14.5703125" style="10" customWidth="1"/>
    <col min="6595" max="6595" width="11" style="10" customWidth="1"/>
    <col min="6596" max="6596" width="10.85546875" style="10" customWidth="1"/>
    <col min="6597" max="6597" width="14.5703125" style="10" customWidth="1"/>
    <col min="6598" max="6599" width="15.5703125" style="10" customWidth="1"/>
    <col min="6600" max="6600" width="17.7109375" style="10" customWidth="1"/>
    <col min="6601" max="6826" width="29.28515625" style="10" customWidth="1"/>
    <col min="6827" max="6827" width="42.42578125" style="10" customWidth="1"/>
    <col min="6828" max="6830" width="12.42578125" style="10" customWidth="1"/>
    <col min="6831" max="6833" width="10.85546875" style="10" customWidth="1"/>
    <col min="6834" max="6836" width="14.5703125" style="10" bestFit="1" customWidth="1"/>
    <col min="6837" max="6839" width="11" style="10" customWidth="1"/>
    <col min="6840" max="6842" width="14.5703125" style="10" customWidth="1"/>
    <col min="6843" max="6845" width="15.28515625" style="10" customWidth="1"/>
    <col min="6846" max="6846" width="15.5703125" style="10"/>
    <col min="6847" max="6847" width="44.5703125" style="10" customWidth="1"/>
    <col min="6848" max="6848" width="13.85546875" style="10" customWidth="1"/>
    <col min="6849" max="6849" width="10.85546875" style="10" customWidth="1"/>
    <col min="6850" max="6850" width="14.5703125" style="10" customWidth="1"/>
    <col min="6851" max="6851" width="11" style="10" customWidth="1"/>
    <col min="6852" max="6852" width="10.85546875" style="10" customWidth="1"/>
    <col min="6853" max="6853" width="14.5703125" style="10" customWidth="1"/>
    <col min="6854" max="6855" width="15.5703125" style="10" customWidth="1"/>
    <col min="6856" max="6856" width="17.7109375" style="10" customWidth="1"/>
    <col min="6857" max="7082" width="29.28515625" style="10" customWidth="1"/>
    <col min="7083" max="7083" width="42.42578125" style="10" customWidth="1"/>
    <col min="7084" max="7086" width="12.42578125" style="10" customWidth="1"/>
    <col min="7087" max="7089" width="10.85546875" style="10" customWidth="1"/>
    <col min="7090" max="7092" width="14.5703125" style="10" bestFit="1" customWidth="1"/>
    <col min="7093" max="7095" width="11" style="10" customWidth="1"/>
    <col min="7096" max="7098" width="14.5703125" style="10" customWidth="1"/>
    <col min="7099" max="7101" width="15.28515625" style="10" customWidth="1"/>
    <col min="7102" max="7102" width="15.5703125" style="10"/>
    <col min="7103" max="7103" width="44.5703125" style="10" customWidth="1"/>
    <col min="7104" max="7104" width="13.85546875" style="10" customWidth="1"/>
    <col min="7105" max="7105" width="10.85546875" style="10" customWidth="1"/>
    <col min="7106" max="7106" width="14.5703125" style="10" customWidth="1"/>
    <col min="7107" max="7107" width="11" style="10" customWidth="1"/>
    <col min="7108" max="7108" width="10.85546875" style="10" customWidth="1"/>
    <col min="7109" max="7109" width="14.5703125" style="10" customWidth="1"/>
    <col min="7110" max="7111" width="15.5703125" style="10" customWidth="1"/>
    <col min="7112" max="7112" width="17.7109375" style="10" customWidth="1"/>
    <col min="7113" max="7338" width="29.28515625" style="10" customWidth="1"/>
    <col min="7339" max="7339" width="42.42578125" style="10" customWidth="1"/>
    <col min="7340" max="7342" width="12.42578125" style="10" customWidth="1"/>
    <col min="7343" max="7345" width="10.85546875" style="10" customWidth="1"/>
    <col min="7346" max="7348" width="14.5703125" style="10" bestFit="1" customWidth="1"/>
    <col min="7349" max="7351" width="11" style="10" customWidth="1"/>
    <col min="7352" max="7354" width="14.5703125" style="10" customWidth="1"/>
    <col min="7355" max="7357" width="15.28515625" style="10" customWidth="1"/>
    <col min="7358" max="7358" width="15.5703125" style="10"/>
    <col min="7359" max="7359" width="44.5703125" style="10" customWidth="1"/>
    <col min="7360" max="7360" width="13.85546875" style="10" customWidth="1"/>
    <col min="7361" max="7361" width="10.85546875" style="10" customWidth="1"/>
    <col min="7362" max="7362" width="14.5703125" style="10" customWidth="1"/>
    <col min="7363" max="7363" width="11" style="10" customWidth="1"/>
    <col min="7364" max="7364" width="10.85546875" style="10" customWidth="1"/>
    <col min="7365" max="7365" width="14.5703125" style="10" customWidth="1"/>
    <col min="7366" max="7367" width="15.5703125" style="10" customWidth="1"/>
    <col min="7368" max="7368" width="17.7109375" style="10" customWidth="1"/>
    <col min="7369" max="7594" width="29.28515625" style="10" customWidth="1"/>
    <col min="7595" max="7595" width="42.42578125" style="10" customWidth="1"/>
    <col min="7596" max="7598" width="12.42578125" style="10" customWidth="1"/>
    <col min="7599" max="7601" width="10.85546875" style="10" customWidth="1"/>
    <col min="7602" max="7604" width="14.5703125" style="10" bestFit="1" customWidth="1"/>
    <col min="7605" max="7607" width="11" style="10" customWidth="1"/>
    <col min="7608" max="7610" width="14.5703125" style="10" customWidth="1"/>
    <col min="7611" max="7613" width="15.28515625" style="10" customWidth="1"/>
    <col min="7614" max="7614" width="15.5703125" style="10"/>
    <col min="7615" max="7615" width="44.5703125" style="10" customWidth="1"/>
    <col min="7616" max="7616" width="13.85546875" style="10" customWidth="1"/>
    <col min="7617" max="7617" width="10.85546875" style="10" customWidth="1"/>
    <col min="7618" max="7618" width="14.5703125" style="10" customWidth="1"/>
    <col min="7619" max="7619" width="11" style="10" customWidth="1"/>
    <col min="7620" max="7620" width="10.85546875" style="10" customWidth="1"/>
    <col min="7621" max="7621" width="14.5703125" style="10" customWidth="1"/>
    <col min="7622" max="7623" width="15.5703125" style="10" customWidth="1"/>
    <col min="7624" max="7624" width="17.7109375" style="10" customWidth="1"/>
    <col min="7625" max="7850" width="29.28515625" style="10" customWidth="1"/>
    <col min="7851" max="7851" width="42.42578125" style="10" customWidth="1"/>
    <col min="7852" max="7854" width="12.42578125" style="10" customWidth="1"/>
    <col min="7855" max="7857" width="10.85546875" style="10" customWidth="1"/>
    <col min="7858" max="7860" width="14.5703125" style="10" bestFit="1" customWidth="1"/>
    <col min="7861" max="7863" width="11" style="10" customWidth="1"/>
    <col min="7864" max="7866" width="14.5703125" style="10" customWidth="1"/>
    <col min="7867" max="7869" width="15.28515625" style="10" customWidth="1"/>
    <col min="7870" max="7870" width="15.5703125" style="10"/>
    <col min="7871" max="7871" width="44.5703125" style="10" customWidth="1"/>
    <col min="7872" max="7872" width="13.85546875" style="10" customWidth="1"/>
    <col min="7873" max="7873" width="10.85546875" style="10" customWidth="1"/>
    <col min="7874" max="7874" width="14.5703125" style="10" customWidth="1"/>
    <col min="7875" max="7875" width="11" style="10" customWidth="1"/>
    <col min="7876" max="7876" width="10.85546875" style="10" customWidth="1"/>
    <col min="7877" max="7877" width="14.5703125" style="10" customWidth="1"/>
    <col min="7878" max="7879" width="15.5703125" style="10" customWidth="1"/>
    <col min="7880" max="7880" width="17.7109375" style="10" customWidth="1"/>
    <col min="7881" max="8106" width="29.28515625" style="10" customWidth="1"/>
    <col min="8107" max="8107" width="42.42578125" style="10" customWidth="1"/>
    <col min="8108" max="8110" width="12.42578125" style="10" customWidth="1"/>
    <col min="8111" max="8113" width="10.85546875" style="10" customWidth="1"/>
    <col min="8114" max="8116" width="14.5703125" style="10" bestFit="1" customWidth="1"/>
    <col min="8117" max="8119" width="11" style="10" customWidth="1"/>
    <col min="8120" max="8122" width="14.5703125" style="10" customWidth="1"/>
    <col min="8123" max="8125" width="15.28515625" style="10" customWidth="1"/>
    <col min="8126" max="8126" width="15.5703125" style="10"/>
    <col min="8127" max="8127" width="44.5703125" style="10" customWidth="1"/>
    <col min="8128" max="8128" width="13.85546875" style="10" customWidth="1"/>
    <col min="8129" max="8129" width="10.85546875" style="10" customWidth="1"/>
    <col min="8130" max="8130" width="14.5703125" style="10" customWidth="1"/>
    <col min="8131" max="8131" width="11" style="10" customWidth="1"/>
    <col min="8132" max="8132" width="10.85546875" style="10" customWidth="1"/>
    <col min="8133" max="8133" width="14.5703125" style="10" customWidth="1"/>
    <col min="8134" max="8135" width="15.5703125" style="10" customWidth="1"/>
    <col min="8136" max="8136" width="17.7109375" style="10" customWidth="1"/>
    <col min="8137" max="8362" width="29.28515625" style="10" customWidth="1"/>
    <col min="8363" max="8363" width="42.42578125" style="10" customWidth="1"/>
    <col min="8364" max="8366" width="12.42578125" style="10" customWidth="1"/>
    <col min="8367" max="8369" width="10.85546875" style="10" customWidth="1"/>
    <col min="8370" max="8372" width="14.5703125" style="10" bestFit="1" customWidth="1"/>
    <col min="8373" max="8375" width="11" style="10" customWidth="1"/>
    <col min="8376" max="8378" width="14.5703125" style="10" customWidth="1"/>
    <col min="8379" max="8381" width="15.28515625" style="10" customWidth="1"/>
    <col min="8382" max="8382" width="15.5703125" style="10"/>
    <col min="8383" max="8383" width="44.5703125" style="10" customWidth="1"/>
    <col min="8384" max="8384" width="13.85546875" style="10" customWidth="1"/>
    <col min="8385" max="8385" width="10.85546875" style="10" customWidth="1"/>
    <col min="8386" max="8386" width="14.5703125" style="10" customWidth="1"/>
    <col min="8387" max="8387" width="11" style="10" customWidth="1"/>
    <col min="8388" max="8388" width="10.85546875" style="10" customWidth="1"/>
    <col min="8389" max="8389" width="14.5703125" style="10" customWidth="1"/>
    <col min="8390" max="8391" width="15.5703125" style="10" customWidth="1"/>
    <col min="8392" max="8392" width="17.7109375" style="10" customWidth="1"/>
    <col min="8393" max="8618" width="29.28515625" style="10" customWidth="1"/>
    <col min="8619" max="8619" width="42.42578125" style="10" customWidth="1"/>
    <col min="8620" max="8622" width="12.42578125" style="10" customWidth="1"/>
    <col min="8623" max="8625" width="10.85546875" style="10" customWidth="1"/>
    <col min="8626" max="8628" width="14.5703125" style="10" bestFit="1" customWidth="1"/>
    <col min="8629" max="8631" width="11" style="10" customWidth="1"/>
    <col min="8632" max="8634" width="14.5703125" style="10" customWidth="1"/>
    <col min="8635" max="8637" width="15.28515625" style="10" customWidth="1"/>
    <col min="8638" max="8638" width="15.5703125" style="10"/>
    <col min="8639" max="8639" width="44.5703125" style="10" customWidth="1"/>
    <col min="8640" max="8640" width="13.85546875" style="10" customWidth="1"/>
    <col min="8641" max="8641" width="10.85546875" style="10" customWidth="1"/>
    <col min="8642" max="8642" width="14.5703125" style="10" customWidth="1"/>
    <col min="8643" max="8643" width="11" style="10" customWidth="1"/>
    <col min="8644" max="8644" width="10.85546875" style="10" customWidth="1"/>
    <col min="8645" max="8645" width="14.5703125" style="10" customWidth="1"/>
    <col min="8646" max="8647" width="15.5703125" style="10" customWidth="1"/>
    <col min="8648" max="8648" width="17.7109375" style="10" customWidth="1"/>
    <col min="8649" max="8874" width="29.28515625" style="10" customWidth="1"/>
    <col min="8875" max="8875" width="42.42578125" style="10" customWidth="1"/>
    <col min="8876" max="8878" width="12.42578125" style="10" customWidth="1"/>
    <col min="8879" max="8881" width="10.85546875" style="10" customWidth="1"/>
    <col min="8882" max="8884" width="14.5703125" style="10" bestFit="1" customWidth="1"/>
    <col min="8885" max="8887" width="11" style="10" customWidth="1"/>
    <col min="8888" max="8890" width="14.5703125" style="10" customWidth="1"/>
    <col min="8891" max="8893" width="15.28515625" style="10" customWidth="1"/>
    <col min="8894" max="8894" width="15.5703125" style="10"/>
    <col min="8895" max="8895" width="44.5703125" style="10" customWidth="1"/>
    <col min="8896" max="8896" width="13.85546875" style="10" customWidth="1"/>
    <col min="8897" max="8897" width="10.85546875" style="10" customWidth="1"/>
    <col min="8898" max="8898" width="14.5703125" style="10" customWidth="1"/>
    <col min="8899" max="8899" width="11" style="10" customWidth="1"/>
    <col min="8900" max="8900" width="10.85546875" style="10" customWidth="1"/>
    <col min="8901" max="8901" width="14.5703125" style="10" customWidth="1"/>
    <col min="8902" max="8903" width="15.5703125" style="10" customWidth="1"/>
    <col min="8904" max="8904" width="17.7109375" style="10" customWidth="1"/>
    <col min="8905" max="9130" width="29.28515625" style="10" customWidth="1"/>
    <col min="9131" max="9131" width="42.42578125" style="10" customWidth="1"/>
    <col min="9132" max="9134" width="12.42578125" style="10" customWidth="1"/>
    <col min="9135" max="9137" width="10.85546875" style="10" customWidth="1"/>
    <col min="9138" max="9140" width="14.5703125" style="10" bestFit="1" customWidth="1"/>
    <col min="9141" max="9143" width="11" style="10" customWidth="1"/>
    <col min="9144" max="9146" width="14.5703125" style="10" customWidth="1"/>
    <col min="9147" max="9149" width="15.28515625" style="10" customWidth="1"/>
    <col min="9150" max="9150" width="15.5703125" style="10"/>
    <col min="9151" max="9151" width="44.5703125" style="10" customWidth="1"/>
    <col min="9152" max="9152" width="13.85546875" style="10" customWidth="1"/>
    <col min="9153" max="9153" width="10.85546875" style="10" customWidth="1"/>
    <col min="9154" max="9154" width="14.5703125" style="10" customWidth="1"/>
    <col min="9155" max="9155" width="11" style="10" customWidth="1"/>
    <col min="9156" max="9156" width="10.85546875" style="10" customWidth="1"/>
    <col min="9157" max="9157" width="14.5703125" style="10" customWidth="1"/>
    <col min="9158" max="9159" width="15.5703125" style="10" customWidth="1"/>
    <col min="9160" max="9160" width="17.7109375" style="10" customWidth="1"/>
    <col min="9161" max="9386" width="29.28515625" style="10" customWidth="1"/>
    <col min="9387" max="9387" width="42.42578125" style="10" customWidth="1"/>
    <col min="9388" max="9390" width="12.42578125" style="10" customWidth="1"/>
    <col min="9391" max="9393" width="10.85546875" style="10" customWidth="1"/>
    <col min="9394" max="9396" width="14.5703125" style="10" bestFit="1" customWidth="1"/>
    <col min="9397" max="9399" width="11" style="10" customWidth="1"/>
    <col min="9400" max="9402" width="14.5703125" style="10" customWidth="1"/>
    <col min="9403" max="9405" width="15.28515625" style="10" customWidth="1"/>
    <col min="9406" max="9406" width="15.5703125" style="10"/>
    <col min="9407" max="9407" width="44.5703125" style="10" customWidth="1"/>
    <col min="9408" max="9408" width="13.85546875" style="10" customWidth="1"/>
    <col min="9409" max="9409" width="10.85546875" style="10" customWidth="1"/>
    <col min="9410" max="9410" width="14.5703125" style="10" customWidth="1"/>
    <col min="9411" max="9411" width="11" style="10" customWidth="1"/>
    <col min="9412" max="9412" width="10.85546875" style="10" customWidth="1"/>
    <col min="9413" max="9413" width="14.5703125" style="10" customWidth="1"/>
    <col min="9414" max="9415" width="15.5703125" style="10" customWidth="1"/>
    <col min="9416" max="9416" width="17.7109375" style="10" customWidth="1"/>
    <col min="9417" max="9642" width="29.28515625" style="10" customWidth="1"/>
    <col min="9643" max="9643" width="42.42578125" style="10" customWidth="1"/>
    <col min="9644" max="9646" width="12.42578125" style="10" customWidth="1"/>
    <col min="9647" max="9649" width="10.85546875" style="10" customWidth="1"/>
    <col min="9650" max="9652" width="14.5703125" style="10" bestFit="1" customWidth="1"/>
    <col min="9653" max="9655" width="11" style="10" customWidth="1"/>
    <col min="9656" max="9658" width="14.5703125" style="10" customWidth="1"/>
    <col min="9659" max="9661" width="15.28515625" style="10" customWidth="1"/>
    <col min="9662" max="9662" width="15.5703125" style="10"/>
    <col min="9663" max="9663" width="44.5703125" style="10" customWidth="1"/>
    <col min="9664" max="9664" width="13.85546875" style="10" customWidth="1"/>
    <col min="9665" max="9665" width="10.85546875" style="10" customWidth="1"/>
    <col min="9666" max="9666" width="14.5703125" style="10" customWidth="1"/>
    <col min="9667" max="9667" width="11" style="10" customWidth="1"/>
    <col min="9668" max="9668" width="10.85546875" style="10" customWidth="1"/>
    <col min="9669" max="9669" width="14.5703125" style="10" customWidth="1"/>
    <col min="9670" max="9671" width="15.5703125" style="10" customWidth="1"/>
    <col min="9672" max="9672" width="17.7109375" style="10" customWidth="1"/>
    <col min="9673" max="9898" width="29.28515625" style="10" customWidth="1"/>
    <col min="9899" max="9899" width="42.42578125" style="10" customWidth="1"/>
    <col min="9900" max="9902" width="12.42578125" style="10" customWidth="1"/>
    <col min="9903" max="9905" width="10.85546875" style="10" customWidth="1"/>
    <col min="9906" max="9908" width="14.5703125" style="10" bestFit="1" customWidth="1"/>
    <col min="9909" max="9911" width="11" style="10" customWidth="1"/>
    <col min="9912" max="9914" width="14.5703125" style="10" customWidth="1"/>
    <col min="9915" max="9917" width="15.28515625" style="10" customWidth="1"/>
    <col min="9918" max="9918" width="15.5703125" style="10"/>
    <col min="9919" max="9919" width="44.5703125" style="10" customWidth="1"/>
    <col min="9920" max="9920" width="13.85546875" style="10" customWidth="1"/>
    <col min="9921" max="9921" width="10.85546875" style="10" customWidth="1"/>
    <col min="9922" max="9922" width="14.5703125" style="10" customWidth="1"/>
    <col min="9923" max="9923" width="11" style="10" customWidth="1"/>
    <col min="9924" max="9924" width="10.85546875" style="10" customWidth="1"/>
    <col min="9925" max="9925" width="14.5703125" style="10" customWidth="1"/>
    <col min="9926" max="9927" width="15.5703125" style="10" customWidth="1"/>
    <col min="9928" max="9928" width="17.7109375" style="10" customWidth="1"/>
    <col min="9929" max="10154" width="29.28515625" style="10" customWidth="1"/>
    <col min="10155" max="10155" width="42.42578125" style="10" customWidth="1"/>
    <col min="10156" max="10158" width="12.42578125" style="10" customWidth="1"/>
    <col min="10159" max="10161" width="10.85546875" style="10" customWidth="1"/>
    <col min="10162" max="10164" width="14.5703125" style="10" bestFit="1" customWidth="1"/>
    <col min="10165" max="10167" width="11" style="10" customWidth="1"/>
    <col min="10168" max="10170" width="14.5703125" style="10" customWidth="1"/>
    <col min="10171" max="10173" width="15.28515625" style="10" customWidth="1"/>
    <col min="10174" max="10174" width="15.5703125" style="10"/>
    <col min="10175" max="10175" width="44.5703125" style="10" customWidth="1"/>
    <col min="10176" max="10176" width="13.85546875" style="10" customWidth="1"/>
    <col min="10177" max="10177" width="10.85546875" style="10" customWidth="1"/>
    <col min="10178" max="10178" width="14.5703125" style="10" customWidth="1"/>
    <col min="10179" max="10179" width="11" style="10" customWidth="1"/>
    <col min="10180" max="10180" width="10.85546875" style="10" customWidth="1"/>
    <col min="10181" max="10181" width="14.5703125" style="10" customWidth="1"/>
    <col min="10182" max="10183" width="15.5703125" style="10" customWidth="1"/>
    <col min="10184" max="10184" width="17.7109375" style="10" customWidth="1"/>
    <col min="10185" max="10410" width="29.28515625" style="10" customWidth="1"/>
    <col min="10411" max="10411" width="42.42578125" style="10" customWidth="1"/>
    <col min="10412" max="10414" width="12.42578125" style="10" customWidth="1"/>
    <col min="10415" max="10417" width="10.85546875" style="10" customWidth="1"/>
    <col min="10418" max="10420" width="14.5703125" style="10" bestFit="1" customWidth="1"/>
    <col min="10421" max="10423" width="11" style="10" customWidth="1"/>
    <col min="10424" max="10426" width="14.5703125" style="10" customWidth="1"/>
    <col min="10427" max="10429" width="15.28515625" style="10" customWidth="1"/>
    <col min="10430" max="10430" width="15.5703125" style="10"/>
    <col min="10431" max="10431" width="44.5703125" style="10" customWidth="1"/>
    <col min="10432" max="10432" width="13.85546875" style="10" customWidth="1"/>
    <col min="10433" max="10433" width="10.85546875" style="10" customWidth="1"/>
    <col min="10434" max="10434" width="14.5703125" style="10" customWidth="1"/>
    <col min="10435" max="10435" width="11" style="10" customWidth="1"/>
    <col min="10436" max="10436" width="10.85546875" style="10" customWidth="1"/>
    <col min="10437" max="10437" width="14.5703125" style="10" customWidth="1"/>
    <col min="10438" max="10439" width="15.5703125" style="10" customWidth="1"/>
    <col min="10440" max="10440" width="17.7109375" style="10" customWidth="1"/>
    <col min="10441" max="10666" width="29.28515625" style="10" customWidth="1"/>
    <col min="10667" max="10667" width="42.42578125" style="10" customWidth="1"/>
    <col min="10668" max="10670" width="12.42578125" style="10" customWidth="1"/>
    <col min="10671" max="10673" width="10.85546875" style="10" customWidth="1"/>
    <col min="10674" max="10676" width="14.5703125" style="10" bestFit="1" customWidth="1"/>
    <col min="10677" max="10679" width="11" style="10" customWidth="1"/>
    <col min="10680" max="10682" width="14.5703125" style="10" customWidth="1"/>
    <col min="10683" max="10685" width="15.28515625" style="10" customWidth="1"/>
    <col min="10686" max="10686" width="15.5703125" style="10"/>
    <col min="10687" max="10687" width="44.5703125" style="10" customWidth="1"/>
    <col min="10688" max="10688" width="13.85546875" style="10" customWidth="1"/>
    <col min="10689" max="10689" width="10.85546875" style="10" customWidth="1"/>
    <col min="10690" max="10690" width="14.5703125" style="10" customWidth="1"/>
    <col min="10691" max="10691" width="11" style="10" customWidth="1"/>
    <col min="10692" max="10692" width="10.85546875" style="10" customWidth="1"/>
    <col min="10693" max="10693" width="14.5703125" style="10" customWidth="1"/>
    <col min="10694" max="10695" width="15.5703125" style="10" customWidth="1"/>
    <col min="10696" max="10696" width="17.7109375" style="10" customWidth="1"/>
    <col min="10697" max="10922" width="29.28515625" style="10" customWidth="1"/>
    <col min="10923" max="10923" width="42.42578125" style="10" customWidth="1"/>
    <col min="10924" max="10926" width="12.42578125" style="10" customWidth="1"/>
    <col min="10927" max="10929" width="10.85546875" style="10" customWidth="1"/>
    <col min="10930" max="10932" width="14.5703125" style="10" bestFit="1" customWidth="1"/>
    <col min="10933" max="10935" width="11" style="10" customWidth="1"/>
    <col min="10936" max="10938" width="14.5703125" style="10" customWidth="1"/>
    <col min="10939" max="10941" width="15.28515625" style="10" customWidth="1"/>
    <col min="10942" max="10942" width="15.5703125" style="10"/>
    <col min="10943" max="10943" width="44.5703125" style="10" customWidth="1"/>
    <col min="10944" max="10944" width="13.85546875" style="10" customWidth="1"/>
    <col min="10945" max="10945" width="10.85546875" style="10" customWidth="1"/>
    <col min="10946" max="10946" width="14.5703125" style="10" customWidth="1"/>
    <col min="10947" max="10947" width="11" style="10" customWidth="1"/>
    <col min="10948" max="10948" width="10.85546875" style="10" customWidth="1"/>
    <col min="10949" max="10949" width="14.5703125" style="10" customWidth="1"/>
    <col min="10950" max="10951" width="15.5703125" style="10" customWidth="1"/>
    <col min="10952" max="10952" width="17.7109375" style="10" customWidth="1"/>
    <col min="10953" max="11178" width="29.28515625" style="10" customWidth="1"/>
    <col min="11179" max="11179" width="42.42578125" style="10" customWidth="1"/>
    <col min="11180" max="11182" width="12.42578125" style="10" customWidth="1"/>
    <col min="11183" max="11185" width="10.85546875" style="10" customWidth="1"/>
    <col min="11186" max="11188" width="14.5703125" style="10" bestFit="1" customWidth="1"/>
    <col min="11189" max="11191" width="11" style="10" customWidth="1"/>
    <col min="11192" max="11194" width="14.5703125" style="10" customWidth="1"/>
    <col min="11195" max="11197" width="15.28515625" style="10" customWidth="1"/>
    <col min="11198" max="11198" width="15.5703125" style="10"/>
    <col min="11199" max="11199" width="44.5703125" style="10" customWidth="1"/>
    <col min="11200" max="11200" width="13.85546875" style="10" customWidth="1"/>
    <col min="11201" max="11201" width="10.85546875" style="10" customWidth="1"/>
    <col min="11202" max="11202" width="14.5703125" style="10" customWidth="1"/>
    <col min="11203" max="11203" width="11" style="10" customWidth="1"/>
    <col min="11204" max="11204" width="10.85546875" style="10" customWidth="1"/>
    <col min="11205" max="11205" width="14.5703125" style="10" customWidth="1"/>
    <col min="11206" max="11207" width="15.5703125" style="10" customWidth="1"/>
    <col min="11208" max="11208" width="17.7109375" style="10" customWidth="1"/>
    <col min="11209" max="11434" width="29.28515625" style="10" customWidth="1"/>
    <col min="11435" max="11435" width="42.42578125" style="10" customWidth="1"/>
    <col min="11436" max="11438" width="12.42578125" style="10" customWidth="1"/>
    <col min="11439" max="11441" width="10.85546875" style="10" customWidth="1"/>
    <col min="11442" max="11444" width="14.5703125" style="10" bestFit="1" customWidth="1"/>
    <col min="11445" max="11447" width="11" style="10" customWidth="1"/>
    <col min="11448" max="11450" width="14.5703125" style="10" customWidth="1"/>
    <col min="11451" max="11453" width="15.28515625" style="10" customWidth="1"/>
    <col min="11454" max="11454" width="15.5703125" style="10"/>
    <col min="11455" max="11455" width="44.5703125" style="10" customWidth="1"/>
    <col min="11456" max="11456" width="13.85546875" style="10" customWidth="1"/>
    <col min="11457" max="11457" width="10.85546875" style="10" customWidth="1"/>
    <col min="11458" max="11458" width="14.5703125" style="10" customWidth="1"/>
    <col min="11459" max="11459" width="11" style="10" customWidth="1"/>
    <col min="11460" max="11460" width="10.85546875" style="10" customWidth="1"/>
    <col min="11461" max="11461" width="14.5703125" style="10" customWidth="1"/>
    <col min="11462" max="11463" width="15.5703125" style="10" customWidth="1"/>
    <col min="11464" max="11464" width="17.7109375" style="10" customWidth="1"/>
    <col min="11465" max="11690" width="29.28515625" style="10" customWidth="1"/>
    <col min="11691" max="11691" width="42.42578125" style="10" customWidth="1"/>
    <col min="11692" max="11694" width="12.42578125" style="10" customWidth="1"/>
    <col min="11695" max="11697" width="10.85546875" style="10" customWidth="1"/>
    <col min="11698" max="11700" width="14.5703125" style="10" bestFit="1" customWidth="1"/>
    <col min="11701" max="11703" width="11" style="10" customWidth="1"/>
    <col min="11704" max="11706" width="14.5703125" style="10" customWidth="1"/>
    <col min="11707" max="11709" width="15.28515625" style="10" customWidth="1"/>
    <col min="11710" max="11710" width="15.5703125" style="10"/>
    <col min="11711" max="11711" width="44.5703125" style="10" customWidth="1"/>
    <col min="11712" max="11712" width="13.85546875" style="10" customWidth="1"/>
    <col min="11713" max="11713" width="10.85546875" style="10" customWidth="1"/>
    <col min="11714" max="11714" width="14.5703125" style="10" customWidth="1"/>
    <col min="11715" max="11715" width="11" style="10" customWidth="1"/>
    <col min="11716" max="11716" width="10.85546875" style="10" customWidth="1"/>
    <col min="11717" max="11717" width="14.5703125" style="10" customWidth="1"/>
    <col min="11718" max="11719" width="15.5703125" style="10" customWidth="1"/>
    <col min="11720" max="11720" width="17.7109375" style="10" customWidth="1"/>
    <col min="11721" max="11946" width="29.28515625" style="10" customWidth="1"/>
    <col min="11947" max="11947" width="42.42578125" style="10" customWidth="1"/>
    <col min="11948" max="11950" width="12.42578125" style="10" customWidth="1"/>
    <col min="11951" max="11953" width="10.85546875" style="10" customWidth="1"/>
    <col min="11954" max="11956" width="14.5703125" style="10" bestFit="1" customWidth="1"/>
    <col min="11957" max="11959" width="11" style="10" customWidth="1"/>
    <col min="11960" max="11962" width="14.5703125" style="10" customWidth="1"/>
    <col min="11963" max="11965" width="15.28515625" style="10" customWidth="1"/>
    <col min="11966" max="11966" width="15.5703125" style="10"/>
    <col min="11967" max="11967" width="44.5703125" style="10" customWidth="1"/>
    <col min="11968" max="11968" width="13.85546875" style="10" customWidth="1"/>
    <col min="11969" max="11969" width="10.85546875" style="10" customWidth="1"/>
    <col min="11970" max="11970" width="14.5703125" style="10" customWidth="1"/>
    <col min="11971" max="11971" width="11" style="10" customWidth="1"/>
    <col min="11972" max="11972" width="10.85546875" style="10" customWidth="1"/>
    <col min="11973" max="11973" width="14.5703125" style="10" customWidth="1"/>
    <col min="11974" max="11975" width="15.5703125" style="10" customWidth="1"/>
    <col min="11976" max="11976" width="17.7109375" style="10" customWidth="1"/>
    <col min="11977" max="12202" width="29.28515625" style="10" customWidth="1"/>
    <col min="12203" max="12203" width="42.42578125" style="10" customWidth="1"/>
    <col min="12204" max="12206" width="12.42578125" style="10" customWidth="1"/>
    <col min="12207" max="12209" width="10.85546875" style="10" customWidth="1"/>
    <col min="12210" max="12212" width="14.5703125" style="10" bestFit="1" customWidth="1"/>
    <col min="12213" max="12215" width="11" style="10" customWidth="1"/>
    <col min="12216" max="12218" width="14.5703125" style="10" customWidth="1"/>
    <col min="12219" max="12221" width="15.28515625" style="10" customWidth="1"/>
    <col min="12222" max="12222" width="15.5703125" style="10"/>
    <col min="12223" max="12223" width="44.5703125" style="10" customWidth="1"/>
    <col min="12224" max="12224" width="13.85546875" style="10" customWidth="1"/>
    <col min="12225" max="12225" width="10.85546875" style="10" customWidth="1"/>
    <col min="12226" max="12226" width="14.5703125" style="10" customWidth="1"/>
    <col min="12227" max="12227" width="11" style="10" customWidth="1"/>
    <col min="12228" max="12228" width="10.85546875" style="10" customWidth="1"/>
    <col min="12229" max="12229" width="14.5703125" style="10" customWidth="1"/>
    <col min="12230" max="12231" width="15.5703125" style="10" customWidth="1"/>
    <col min="12232" max="12232" width="17.7109375" style="10" customWidth="1"/>
    <col min="12233" max="12458" width="29.28515625" style="10" customWidth="1"/>
    <col min="12459" max="12459" width="42.42578125" style="10" customWidth="1"/>
    <col min="12460" max="12462" width="12.42578125" style="10" customWidth="1"/>
    <col min="12463" max="12465" width="10.85546875" style="10" customWidth="1"/>
    <col min="12466" max="12468" width="14.5703125" style="10" bestFit="1" customWidth="1"/>
    <col min="12469" max="12471" width="11" style="10" customWidth="1"/>
    <col min="12472" max="12474" width="14.5703125" style="10" customWidth="1"/>
    <col min="12475" max="12477" width="15.28515625" style="10" customWidth="1"/>
    <col min="12478" max="12478" width="15.5703125" style="10"/>
    <col min="12479" max="12479" width="44.5703125" style="10" customWidth="1"/>
    <col min="12480" max="12480" width="13.85546875" style="10" customWidth="1"/>
    <col min="12481" max="12481" width="10.85546875" style="10" customWidth="1"/>
    <col min="12482" max="12482" width="14.5703125" style="10" customWidth="1"/>
    <col min="12483" max="12483" width="11" style="10" customWidth="1"/>
    <col min="12484" max="12484" width="10.85546875" style="10" customWidth="1"/>
    <col min="12485" max="12485" width="14.5703125" style="10" customWidth="1"/>
    <col min="12486" max="12487" width="15.5703125" style="10" customWidth="1"/>
    <col min="12488" max="12488" width="17.7109375" style="10" customWidth="1"/>
    <col min="12489" max="12714" width="29.28515625" style="10" customWidth="1"/>
    <col min="12715" max="12715" width="42.42578125" style="10" customWidth="1"/>
    <col min="12716" max="12718" width="12.42578125" style="10" customWidth="1"/>
    <col min="12719" max="12721" width="10.85546875" style="10" customWidth="1"/>
    <col min="12722" max="12724" width="14.5703125" style="10" bestFit="1" customWidth="1"/>
    <col min="12725" max="12727" width="11" style="10" customWidth="1"/>
    <col min="12728" max="12730" width="14.5703125" style="10" customWidth="1"/>
    <col min="12731" max="12733" width="15.28515625" style="10" customWidth="1"/>
    <col min="12734" max="12734" width="15.5703125" style="10"/>
    <col min="12735" max="12735" width="44.5703125" style="10" customWidth="1"/>
    <col min="12736" max="12736" width="13.85546875" style="10" customWidth="1"/>
    <col min="12737" max="12737" width="10.85546875" style="10" customWidth="1"/>
    <col min="12738" max="12738" width="14.5703125" style="10" customWidth="1"/>
    <col min="12739" max="12739" width="11" style="10" customWidth="1"/>
    <col min="12740" max="12740" width="10.85546875" style="10" customWidth="1"/>
    <col min="12741" max="12741" width="14.5703125" style="10" customWidth="1"/>
    <col min="12742" max="12743" width="15.5703125" style="10" customWidth="1"/>
    <col min="12744" max="12744" width="17.7109375" style="10" customWidth="1"/>
    <col min="12745" max="12970" width="29.28515625" style="10" customWidth="1"/>
    <col min="12971" max="12971" width="42.42578125" style="10" customWidth="1"/>
    <col min="12972" max="12974" width="12.42578125" style="10" customWidth="1"/>
    <col min="12975" max="12977" width="10.85546875" style="10" customWidth="1"/>
    <col min="12978" max="12980" width="14.5703125" style="10" bestFit="1" customWidth="1"/>
    <col min="12981" max="12983" width="11" style="10" customWidth="1"/>
    <col min="12984" max="12986" width="14.5703125" style="10" customWidth="1"/>
    <col min="12987" max="12989" width="15.28515625" style="10" customWidth="1"/>
    <col min="12990" max="12990" width="15.5703125" style="10"/>
    <col min="12991" max="12991" width="44.5703125" style="10" customWidth="1"/>
    <col min="12992" max="12992" width="13.85546875" style="10" customWidth="1"/>
    <col min="12993" max="12993" width="10.85546875" style="10" customWidth="1"/>
    <col min="12994" max="12994" width="14.5703125" style="10" customWidth="1"/>
    <col min="12995" max="12995" width="11" style="10" customWidth="1"/>
    <col min="12996" max="12996" width="10.85546875" style="10" customWidth="1"/>
    <col min="12997" max="12997" width="14.5703125" style="10" customWidth="1"/>
    <col min="12998" max="12999" width="15.5703125" style="10" customWidth="1"/>
    <col min="13000" max="13000" width="17.7109375" style="10" customWidth="1"/>
    <col min="13001" max="13226" width="29.28515625" style="10" customWidth="1"/>
    <col min="13227" max="13227" width="42.42578125" style="10" customWidth="1"/>
    <col min="13228" max="13230" width="12.42578125" style="10" customWidth="1"/>
    <col min="13231" max="13233" width="10.85546875" style="10" customWidth="1"/>
    <col min="13234" max="13236" width="14.5703125" style="10" bestFit="1" customWidth="1"/>
    <col min="13237" max="13239" width="11" style="10" customWidth="1"/>
    <col min="13240" max="13242" width="14.5703125" style="10" customWidth="1"/>
    <col min="13243" max="13245" width="15.28515625" style="10" customWidth="1"/>
    <col min="13246" max="13246" width="15.5703125" style="10"/>
    <col min="13247" max="13247" width="44.5703125" style="10" customWidth="1"/>
    <col min="13248" max="13248" width="13.85546875" style="10" customWidth="1"/>
    <col min="13249" max="13249" width="10.85546875" style="10" customWidth="1"/>
    <col min="13250" max="13250" width="14.5703125" style="10" customWidth="1"/>
    <col min="13251" max="13251" width="11" style="10" customWidth="1"/>
    <col min="13252" max="13252" width="10.85546875" style="10" customWidth="1"/>
    <col min="13253" max="13253" width="14.5703125" style="10" customWidth="1"/>
    <col min="13254" max="13255" width="15.5703125" style="10" customWidth="1"/>
    <col min="13256" max="13256" width="17.7109375" style="10" customWidth="1"/>
    <col min="13257" max="13482" width="29.28515625" style="10" customWidth="1"/>
    <col min="13483" max="13483" width="42.42578125" style="10" customWidth="1"/>
    <col min="13484" max="13486" width="12.42578125" style="10" customWidth="1"/>
    <col min="13487" max="13489" width="10.85546875" style="10" customWidth="1"/>
    <col min="13490" max="13492" width="14.5703125" style="10" bestFit="1" customWidth="1"/>
    <col min="13493" max="13495" width="11" style="10" customWidth="1"/>
    <col min="13496" max="13498" width="14.5703125" style="10" customWidth="1"/>
    <col min="13499" max="13501" width="15.28515625" style="10" customWidth="1"/>
    <col min="13502" max="13502" width="15.5703125" style="10"/>
    <col min="13503" max="13503" width="44.5703125" style="10" customWidth="1"/>
    <col min="13504" max="13504" width="13.85546875" style="10" customWidth="1"/>
    <col min="13505" max="13505" width="10.85546875" style="10" customWidth="1"/>
    <col min="13506" max="13506" width="14.5703125" style="10" customWidth="1"/>
    <col min="13507" max="13507" width="11" style="10" customWidth="1"/>
    <col min="13508" max="13508" width="10.85546875" style="10" customWidth="1"/>
    <col min="13509" max="13509" width="14.5703125" style="10" customWidth="1"/>
    <col min="13510" max="13511" width="15.5703125" style="10" customWidth="1"/>
    <col min="13512" max="13512" width="17.7109375" style="10" customWidth="1"/>
    <col min="13513" max="13738" width="29.28515625" style="10" customWidth="1"/>
    <col min="13739" max="13739" width="42.42578125" style="10" customWidth="1"/>
    <col min="13740" max="13742" width="12.42578125" style="10" customWidth="1"/>
    <col min="13743" max="13745" width="10.85546875" style="10" customWidth="1"/>
    <col min="13746" max="13748" width="14.5703125" style="10" bestFit="1" customWidth="1"/>
    <col min="13749" max="13751" width="11" style="10" customWidth="1"/>
    <col min="13752" max="13754" width="14.5703125" style="10" customWidth="1"/>
    <col min="13755" max="13757" width="15.28515625" style="10" customWidth="1"/>
    <col min="13758" max="13758" width="15.5703125" style="10"/>
    <col min="13759" max="13759" width="44.5703125" style="10" customWidth="1"/>
    <col min="13760" max="13760" width="13.85546875" style="10" customWidth="1"/>
    <col min="13761" max="13761" width="10.85546875" style="10" customWidth="1"/>
    <col min="13762" max="13762" width="14.5703125" style="10" customWidth="1"/>
    <col min="13763" max="13763" width="11" style="10" customWidth="1"/>
    <col min="13764" max="13764" width="10.85546875" style="10" customWidth="1"/>
    <col min="13765" max="13765" width="14.5703125" style="10" customWidth="1"/>
    <col min="13766" max="13767" width="15.5703125" style="10" customWidth="1"/>
    <col min="13768" max="13768" width="17.7109375" style="10" customWidth="1"/>
    <col min="13769" max="13994" width="29.28515625" style="10" customWidth="1"/>
    <col min="13995" max="13995" width="42.42578125" style="10" customWidth="1"/>
    <col min="13996" max="13998" width="12.42578125" style="10" customWidth="1"/>
    <col min="13999" max="14001" width="10.85546875" style="10" customWidth="1"/>
    <col min="14002" max="14004" width="14.5703125" style="10" bestFit="1" customWidth="1"/>
    <col min="14005" max="14007" width="11" style="10" customWidth="1"/>
    <col min="14008" max="14010" width="14.5703125" style="10" customWidth="1"/>
    <col min="14011" max="14013" width="15.28515625" style="10" customWidth="1"/>
    <col min="14014" max="14014" width="15.5703125" style="10"/>
    <col min="14015" max="14015" width="44.5703125" style="10" customWidth="1"/>
    <col min="14016" max="14016" width="13.85546875" style="10" customWidth="1"/>
    <col min="14017" max="14017" width="10.85546875" style="10" customWidth="1"/>
    <col min="14018" max="14018" width="14.5703125" style="10" customWidth="1"/>
    <col min="14019" max="14019" width="11" style="10" customWidth="1"/>
    <col min="14020" max="14020" width="10.85546875" style="10" customWidth="1"/>
    <col min="14021" max="14021" width="14.5703125" style="10" customWidth="1"/>
    <col min="14022" max="14023" width="15.5703125" style="10" customWidth="1"/>
    <col min="14024" max="14024" width="17.7109375" style="10" customWidth="1"/>
    <col min="14025" max="14250" width="29.28515625" style="10" customWidth="1"/>
    <col min="14251" max="14251" width="42.42578125" style="10" customWidth="1"/>
    <col min="14252" max="14254" width="12.42578125" style="10" customWidth="1"/>
    <col min="14255" max="14257" width="10.85546875" style="10" customWidth="1"/>
    <col min="14258" max="14260" width="14.5703125" style="10" bestFit="1" customWidth="1"/>
    <col min="14261" max="14263" width="11" style="10" customWidth="1"/>
    <col min="14264" max="14266" width="14.5703125" style="10" customWidth="1"/>
    <col min="14267" max="14269" width="15.28515625" style="10" customWidth="1"/>
    <col min="14270" max="14270" width="15.5703125" style="10"/>
    <col min="14271" max="14271" width="44.5703125" style="10" customWidth="1"/>
    <col min="14272" max="14272" width="13.85546875" style="10" customWidth="1"/>
    <col min="14273" max="14273" width="10.85546875" style="10" customWidth="1"/>
    <col min="14274" max="14274" width="14.5703125" style="10" customWidth="1"/>
    <col min="14275" max="14275" width="11" style="10" customWidth="1"/>
    <col min="14276" max="14276" width="10.85546875" style="10" customWidth="1"/>
    <col min="14277" max="14277" width="14.5703125" style="10" customWidth="1"/>
    <col min="14278" max="14279" width="15.5703125" style="10" customWidth="1"/>
    <col min="14280" max="14280" width="17.7109375" style="10" customWidth="1"/>
    <col min="14281" max="14506" width="29.28515625" style="10" customWidth="1"/>
    <col min="14507" max="14507" width="42.42578125" style="10" customWidth="1"/>
    <col min="14508" max="14510" width="12.42578125" style="10" customWidth="1"/>
    <col min="14511" max="14513" width="10.85546875" style="10" customWidth="1"/>
    <col min="14514" max="14516" width="14.5703125" style="10" bestFit="1" customWidth="1"/>
    <col min="14517" max="14519" width="11" style="10" customWidth="1"/>
    <col min="14520" max="14522" width="14.5703125" style="10" customWidth="1"/>
    <col min="14523" max="14525" width="15.28515625" style="10" customWidth="1"/>
    <col min="14526" max="14526" width="15.5703125" style="10"/>
    <col min="14527" max="14527" width="44.5703125" style="10" customWidth="1"/>
    <col min="14528" max="14528" width="13.85546875" style="10" customWidth="1"/>
    <col min="14529" max="14529" width="10.85546875" style="10" customWidth="1"/>
    <col min="14530" max="14530" width="14.5703125" style="10" customWidth="1"/>
    <col min="14531" max="14531" width="11" style="10" customWidth="1"/>
    <col min="14532" max="14532" width="10.85546875" style="10" customWidth="1"/>
    <col min="14533" max="14533" width="14.5703125" style="10" customWidth="1"/>
    <col min="14534" max="14535" width="15.5703125" style="10" customWidth="1"/>
    <col min="14536" max="14536" width="17.7109375" style="10" customWidth="1"/>
    <col min="14537" max="14762" width="29.28515625" style="10" customWidth="1"/>
    <col min="14763" max="14763" width="42.42578125" style="10" customWidth="1"/>
    <col min="14764" max="14766" width="12.42578125" style="10" customWidth="1"/>
    <col min="14767" max="14769" width="10.85546875" style="10" customWidth="1"/>
    <col min="14770" max="14772" width="14.5703125" style="10" bestFit="1" customWidth="1"/>
    <col min="14773" max="14775" width="11" style="10" customWidth="1"/>
    <col min="14776" max="14778" width="14.5703125" style="10" customWidth="1"/>
    <col min="14779" max="14781" width="15.28515625" style="10" customWidth="1"/>
    <col min="14782" max="14782" width="15.5703125" style="10"/>
    <col min="14783" max="14783" width="44.5703125" style="10" customWidth="1"/>
    <col min="14784" max="14784" width="13.85546875" style="10" customWidth="1"/>
    <col min="14785" max="14785" width="10.85546875" style="10" customWidth="1"/>
    <col min="14786" max="14786" width="14.5703125" style="10" customWidth="1"/>
    <col min="14787" max="14787" width="11" style="10" customWidth="1"/>
    <col min="14788" max="14788" width="10.85546875" style="10" customWidth="1"/>
    <col min="14789" max="14789" width="14.5703125" style="10" customWidth="1"/>
    <col min="14790" max="14791" width="15.5703125" style="10" customWidth="1"/>
    <col min="14792" max="14792" width="17.7109375" style="10" customWidth="1"/>
    <col min="14793" max="15018" width="29.28515625" style="10" customWidth="1"/>
    <col min="15019" max="15019" width="42.42578125" style="10" customWidth="1"/>
    <col min="15020" max="15022" width="12.42578125" style="10" customWidth="1"/>
    <col min="15023" max="15025" width="10.85546875" style="10" customWidth="1"/>
    <col min="15026" max="15028" width="14.5703125" style="10" bestFit="1" customWidth="1"/>
    <col min="15029" max="15031" width="11" style="10" customWidth="1"/>
    <col min="15032" max="15034" width="14.5703125" style="10" customWidth="1"/>
    <col min="15035" max="15037" width="15.28515625" style="10" customWidth="1"/>
    <col min="15038" max="15038" width="15.5703125" style="10"/>
    <col min="15039" max="15039" width="44.5703125" style="10" customWidth="1"/>
    <col min="15040" max="15040" width="13.85546875" style="10" customWidth="1"/>
    <col min="15041" max="15041" width="10.85546875" style="10" customWidth="1"/>
    <col min="15042" max="15042" width="14.5703125" style="10" customWidth="1"/>
    <col min="15043" max="15043" width="11" style="10" customWidth="1"/>
    <col min="15044" max="15044" width="10.85546875" style="10" customWidth="1"/>
    <col min="15045" max="15045" width="14.5703125" style="10" customWidth="1"/>
    <col min="15046" max="15047" width="15.5703125" style="10" customWidth="1"/>
    <col min="15048" max="15048" width="17.7109375" style="10" customWidth="1"/>
    <col min="15049" max="15274" width="29.28515625" style="10" customWidth="1"/>
    <col min="15275" max="15275" width="42.42578125" style="10" customWidth="1"/>
    <col min="15276" max="15278" width="12.42578125" style="10" customWidth="1"/>
    <col min="15279" max="15281" width="10.85546875" style="10" customWidth="1"/>
    <col min="15282" max="15284" width="14.5703125" style="10" bestFit="1" customWidth="1"/>
    <col min="15285" max="15287" width="11" style="10" customWidth="1"/>
    <col min="15288" max="15290" width="14.5703125" style="10" customWidth="1"/>
    <col min="15291" max="15293" width="15.28515625" style="10" customWidth="1"/>
    <col min="15294" max="15294" width="15.5703125" style="10"/>
    <col min="15295" max="15295" width="44.5703125" style="10" customWidth="1"/>
    <col min="15296" max="15296" width="13.85546875" style="10" customWidth="1"/>
    <col min="15297" max="15297" width="10.85546875" style="10" customWidth="1"/>
    <col min="15298" max="15298" width="14.5703125" style="10" customWidth="1"/>
    <col min="15299" max="15299" width="11" style="10" customWidth="1"/>
    <col min="15300" max="15300" width="10.85546875" style="10" customWidth="1"/>
    <col min="15301" max="15301" width="14.5703125" style="10" customWidth="1"/>
    <col min="15302" max="15303" width="15.5703125" style="10" customWidth="1"/>
    <col min="15304" max="15304" width="17.7109375" style="10" customWidth="1"/>
    <col min="15305" max="15530" width="29.28515625" style="10" customWidth="1"/>
    <col min="15531" max="15531" width="42.42578125" style="10" customWidth="1"/>
    <col min="15532" max="15534" width="12.42578125" style="10" customWidth="1"/>
    <col min="15535" max="15537" width="10.85546875" style="10" customWidth="1"/>
    <col min="15538" max="15540" width="14.5703125" style="10" bestFit="1" customWidth="1"/>
    <col min="15541" max="15543" width="11" style="10" customWidth="1"/>
    <col min="15544" max="15546" width="14.5703125" style="10" customWidth="1"/>
    <col min="15547" max="15549" width="15.28515625" style="10" customWidth="1"/>
    <col min="15550" max="15550" width="15.5703125" style="10"/>
    <col min="15551" max="15551" width="44.5703125" style="10" customWidth="1"/>
    <col min="15552" max="15552" width="13.85546875" style="10" customWidth="1"/>
    <col min="15553" max="15553" width="10.85546875" style="10" customWidth="1"/>
    <col min="15554" max="15554" width="14.5703125" style="10" customWidth="1"/>
    <col min="15555" max="15555" width="11" style="10" customWidth="1"/>
    <col min="15556" max="15556" width="10.85546875" style="10" customWidth="1"/>
    <col min="15557" max="15557" width="14.5703125" style="10" customWidth="1"/>
    <col min="15558" max="15559" width="15.5703125" style="10" customWidth="1"/>
    <col min="15560" max="15560" width="17.7109375" style="10" customWidth="1"/>
    <col min="15561" max="15786" width="29.28515625" style="10" customWidth="1"/>
    <col min="15787" max="15787" width="42.42578125" style="10" customWidth="1"/>
    <col min="15788" max="15790" width="12.42578125" style="10" customWidth="1"/>
    <col min="15791" max="15793" width="10.85546875" style="10" customWidth="1"/>
    <col min="15794" max="15796" width="14.5703125" style="10" bestFit="1" customWidth="1"/>
    <col min="15797" max="15799" width="11" style="10" customWidth="1"/>
    <col min="15800" max="15802" width="14.5703125" style="10" customWidth="1"/>
    <col min="15803" max="15805" width="15.28515625" style="10" customWidth="1"/>
    <col min="15806" max="15806" width="15.5703125" style="10"/>
    <col min="15807" max="15807" width="44.5703125" style="10" customWidth="1"/>
    <col min="15808" max="15808" width="13.85546875" style="10" customWidth="1"/>
    <col min="15809" max="15809" width="10.85546875" style="10" customWidth="1"/>
    <col min="15810" max="15810" width="14.5703125" style="10" customWidth="1"/>
    <col min="15811" max="15811" width="11" style="10" customWidth="1"/>
    <col min="15812" max="15812" width="10.85546875" style="10" customWidth="1"/>
    <col min="15813" max="15813" width="14.5703125" style="10" customWidth="1"/>
    <col min="15814" max="15815" width="15.5703125" style="10" customWidth="1"/>
    <col min="15816" max="15816" width="17.7109375" style="10" customWidth="1"/>
    <col min="15817" max="16042" width="29.28515625" style="10" customWidth="1"/>
    <col min="16043" max="16043" width="42.42578125" style="10" customWidth="1"/>
    <col min="16044" max="16046" width="12.42578125" style="10" customWidth="1"/>
    <col min="16047" max="16049" width="10.85546875" style="10" customWidth="1"/>
    <col min="16050" max="16052" width="14.5703125" style="10" bestFit="1" customWidth="1"/>
    <col min="16053" max="16055" width="11" style="10" customWidth="1"/>
    <col min="16056" max="16058" width="14.5703125" style="10" customWidth="1"/>
    <col min="16059" max="16061" width="15.28515625" style="10" customWidth="1"/>
    <col min="16062" max="16062" width="15.5703125" style="10"/>
    <col min="16063" max="16063" width="44.5703125" style="10" customWidth="1"/>
    <col min="16064" max="16064" width="13.85546875" style="10" customWidth="1"/>
    <col min="16065" max="16065" width="10.85546875" style="10" customWidth="1"/>
    <col min="16066" max="16066" width="14.5703125" style="10" customWidth="1"/>
    <col min="16067" max="16067" width="11" style="10" customWidth="1"/>
    <col min="16068" max="16068" width="10.85546875" style="10" customWidth="1"/>
    <col min="16069" max="16069" width="14.5703125" style="10" customWidth="1"/>
    <col min="16070" max="16071" width="15.5703125" style="10" customWidth="1"/>
    <col min="16072" max="16072" width="17.7109375" style="10" customWidth="1"/>
    <col min="16073" max="16298" width="29.28515625" style="10" customWidth="1"/>
    <col min="16299" max="16299" width="42.42578125" style="10" customWidth="1"/>
    <col min="16300" max="16384" width="12.42578125" style="10" customWidth="1"/>
  </cols>
  <sheetData>
    <row r="1" spans="1:190" x14ac:dyDescent="0.25">
      <c r="A1" s="118"/>
      <c r="B1" s="119"/>
      <c r="C1" s="23"/>
      <c r="D1" s="23"/>
      <c r="E1" s="32"/>
      <c r="F1" s="32"/>
      <c r="G1" s="32"/>
    </row>
    <row r="2" spans="1:190" x14ac:dyDescent="0.25">
      <c r="A2" s="23"/>
      <c r="B2" s="119"/>
      <c r="C2" s="23"/>
      <c r="D2" s="23"/>
      <c r="E2" s="32"/>
      <c r="F2" s="32"/>
      <c r="G2" s="32"/>
      <c r="W2" s="11"/>
      <c r="X2" s="11"/>
      <c r="Y2" s="11"/>
      <c r="Z2" s="11"/>
      <c r="AA2" s="11"/>
      <c r="AB2" s="11"/>
      <c r="AC2" s="12"/>
      <c r="AD2" s="12"/>
      <c r="AE2" s="13" t="s">
        <v>2</v>
      </c>
    </row>
    <row r="3" spans="1:190" x14ac:dyDescent="0.25">
      <c r="A3" s="23"/>
      <c r="B3" s="119"/>
      <c r="C3" s="23"/>
      <c r="D3" s="23"/>
      <c r="E3" s="32"/>
      <c r="F3" s="32"/>
      <c r="G3" s="32"/>
      <c r="AC3" s="14"/>
      <c r="AD3" s="14"/>
    </row>
    <row r="4" spans="1:190" x14ac:dyDescent="0.25">
      <c r="A4" s="118"/>
      <c r="B4" s="119"/>
      <c r="C4" s="23"/>
      <c r="D4" s="23"/>
      <c r="E4" s="32"/>
      <c r="F4" s="32"/>
      <c r="G4" s="32"/>
      <c r="AC4" s="14"/>
      <c r="AD4" s="14"/>
    </row>
    <row r="5" spans="1:190" x14ac:dyDescent="0.25">
      <c r="A5" s="15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</row>
    <row r="6" spans="1:190" s="14" customFormat="1" x14ac:dyDescent="0.25">
      <c r="A6" s="16">
        <v>2022</v>
      </c>
      <c r="B6" s="16"/>
      <c r="C6" s="16"/>
      <c r="D6" s="1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190" s="14" customFormat="1" x14ac:dyDescent="0.25">
      <c r="A7" s="17"/>
      <c r="B7" s="16"/>
      <c r="C7" s="16"/>
      <c r="D7" s="16"/>
      <c r="E7" s="15"/>
      <c r="F7" s="15"/>
      <c r="G7" s="15"/>
      <c r="H7" s="18"/>
      <c r="I7" s="18"/>
      <c r="J7" s="18"/>
      <c r="K7" s="18"/>
      <c r="L7" s="18"/>
      <c r="M7" s="18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190" s="23" customFormat="1" ht="63" x14ac:dyDescent="0.25">
      <c r="A8" s="19" t="s">
        <v>4</v>
      </c>
      <c r="B8" s="20"/>
      <c r="C8" s="20"/>
      <c r="D8" s="20"/>
      <c r="E8" s="21" t="s">
        <v>5</v>
      </c>
      <c r="F8" s="21" t="s">
        <v>5</v>
      </c>
      <c r="G8" s="21" t="s">
        <v>5</v>
      </c>
      <c r="H8" s="22" t="s">
        <v>6</v>
      </c>
      <c r="I8" s="22" t="s">
        <v>6</v>
      </c>
      <c r="J8" s="22" t="s">
        <v>6</v>
      </c>
      <c r="K8" s="22" t="s">
        <v>7</v>
      </c>
      <c r="L8" s="22" t="s">
        <v>7</v>
      </c>
      <c r="M8" s="22" t="s">
        <v>7</v>
      </c>
      <c r="N8" s="22" t="s">
        <v>8</v>
      </c>
      <c r="O8" s="22" t="s">
        <v>8</v>
      </c>
      <c r="P8" s="22" t="s">
        <v>8</v>
      </c>
      <c r="Q8" s="22" t="s">
        <v>9</v>
      </c>
      <c r="R8" s="22" t="s">
        <v>9</v>
      </c>
      <c r="S8" s="22" t="s">
        <v>9</v>
      </c>
      <c r="T8" s="22" t="s">
        <v>10</v>
      </c>
      <c r="U8" s="22" t="s">
        <v>10</v>
      </c>
      <c r="V8" s="22" t="s">
        <v>10</v>
      </c>
      <c r="W8" s="22" t="s">
        <v>11</v>
      </c>
      <c r="X8" s="22" t="s">
        <v>11</v>
      </c>
      <c r="Y8" s="22" t="s">
        <v>11</v>
      </c>
      <c r="Z8" s="22" t="s">
        <v>12</v>
      </c>
      <c r="AA8" s="22" t="s">
        <v>12</v>
      </c>
      <c r="AB8" s="22" t="s">
        <v>12</v>
      </c>
      <c r="AC8" s="22" t="s">
        <v>13</v>
      </c>
      <c r="AD8" s="22" t="s">
        <v>13</v>
      </c>
      <c r="AE8" s="22" t="s">
        <v>13</v>
      </c>
    </row>
    <row r="9" spans="1:190" s="23" customFormat="1" x14ac:dyDescent="0.25">
      <c r="A9" s="24"/>
      <c r="B9" s="25"/>
      <c r="C9" s="25"/>
      <c r="D9" s="25"/>
      <c r="E9" s="26" t="s">
        <v>14</v>
      </c>
      <c r="F9" s="26" t="s">
        <v>15</v>
      </c>
      <c r="G9" s="26" t="s">
        <v>16</v>
      </c>
      <c r="H9" s="26" t="s">
        <v>14</v>
      </c>
      <c r="I9" s="26" t="s">
        <v>15</v>
      </c>
      <c r="J9" s="26" t="s">
        <v>16</v>
      </c>
      <c r="K9" s="26" t="s">
        <v>14</v>
      </c>
      <c r="L9" s="26" t="s">
        <v>15</v>
      </c>
      <c r="M9" s="26" t="s">
        <v>16</v>
      </c>
      <c r="N9" s="26" t="s">
        <v>14</v>
      </c>
      <c r="O9" s="26" t="s">
        <v>15</v>
      </c>
      <c r="P9" s="26" t="s">
        <v>16</v>
      </c>
      <c r="Q9" s="26" t="s">
        <v>14</v>
      </c>
      <c r="R9" s="26" t="s">
        <v>15</v>
      </c>
      <c r="S9" s="26" t="s">
        <v>16</v>
      </c>
      <c r="T9" s="26" t="s">
        <v>14</v>
      </c>
      <c r="U9" s="26" t="s">
        <v>15</v>
      </c>
      <c r="V9" s="26" t="s">
        <v>16</v>
      </c>
      <c r="W9" s="26" t="s">
        <v>14</v>
      </c>
      <c r="X9" s="26" t="s">
        <v>15</v>
      </c>
      <c r="Y9" s="26" t="s">
        <v>16</v>
      </c>
      <c r="Z9" s="26" t="s">
        <v>14</v>
      </c>
      <c r="AA9" s="26" t="s">
        <v>15</v>
      </c>
      <c r="AB9" s="26" t="s">
        <v>16</v>
      </c>
      <c r="AC9" s="26" t="s">
        <v>14</v>
      </c>
      <c r="AD9" s="26" t="s">
        <v>15</v>
      </c>
      <c r="AE9" s="26" t="s">
        <v>16</v>
      </c>
    </row>
    <row r="10" spans="1:190" s="29" customFormat="1" x14ac:dyDescent="0.25">
      <c r="A10" s="27" t="s">
        <v>1</v>
      </c>
      <c r="B10" s="27"/>
      <c r="C10" s="27"/>
      <c r="D10" s="27"/>
      <c r="E10" s="28">
        <f t="shared" ref="E10:G73" si="0">H10+K10+N10+Q10+T10+W10+Z10+AC10</f>
        <v>50856384</v>
      </c>
      <c r="F10" s="28">
        <f t="shared" si="0"/>
        <v>51066572</v>
      </c>
      <c r="G10" s="28">
        <f t="shared" si="0"/>
        <v>210188</v>
      </c>
      <c r="H10" s="28">
        <f>SUM(H11,H81,H233,H244,H248,H251)</f>
        <v>2978900</v>
      </c>
      <c r="I10" s="28">
        <f>SUM(I11,I81,I233,I244,I248,I251)</f>
        <v>2978900</v>
      </c>
      <c r="J10" s="28">
        <f>I10-H10</f>
        <v>0</v>
      </c>
      <c r="K10" s="28">
        <f>SUM(K11,K81,K233,K244,K248,K251)</f>
        <v>865440</v>
      </c>
      <c r="L10" s="28">
        <f>SUM(L11,L81,L233,L244,L248,L251)</f>
        <v>865440</v>
      </c>
      <c r="M10" s="28">
        <f>L10-K10</f>
        <v>0</v>
      </c>
      <c r="N10" s="28">
        <f>SUM(N11,N81,N233,N244,N248,N251)</f>
        <v>6375983</v>
      </c>
      <c r="O10" s="28">
        <f>SUM(O11,O81,O233,O244,O248,O251)</f>
        <v>6478286</v>
      </c>
      <c r="P10" s="28">
        <f>O10-N10</f>
        <v>102303</v>
      </c>
      <c r="Q10" s="28">
        <f>SUM(Q11,Q81,Q233,Q244,Q248,Q251)</f>
        <v>25187838</v>
      </c>
      <c r="R10" s="28">
        <f>SUM(R11,R81,R233,R244,R248,R251)</f>
        <v>25195088</v>
      </c>
      <c r="S10" s="28">
        <f>R10-Q10</f>
        <v>7250</v>
      </c>
      <c r="T10" s="28">
        <f>SUM(T11,T81,T233,T244,T248,T251)</f>
        <v>1741796</v>
      </c>
      <c r="U10" s="28">
        <f>SUM(U11,U81,U233,U244,U248,U251)</f>
        <v>1842431</v>
      </c>
      <c r="V10" s="28">
        <f>U10-T10</f>
        <v>100635</v>
      </c>
      <c r="W10" s="28">
        <f>SUM(W11,W81,W233,W244,W248,W251)</f>
        <v>7509932</v>
      </c>
      <c r="X10" s="28">
        <f>SUM(X11,X81,X233,X244,X248,X251)</f>
        <v>7509932</v>
      </c>
      <c r="Y10" s="28">
        <f>X10-W10</f>
        <v>0</v>
      </c>
      <c r="Z10" s="28">
        <f>SUM(Z11,Z81,Z233,Z244,Z248,Z251)</f>
        <v>0</v>
      </c>
      <c r="AA10" s="28">
        <f>SUM(AA11,AA81,AA233,AA244,AA248,AA251)</f>
        <v>0</v>
      </c>
      <c r="AB10" s="28">
        <f>AA10-Z10</f>
        <v>0</v>
      </c>
      <c r="AC10" s="28">
        <f>SUM(AC11,AC81,AC233,AC244,AC248,AC251)</f>
        <v>6196495</v>
      </c>
      <c r="AD10" s="28">
        <f>SUM(AD11,AD81,AD233,AD244,AD248,AD251)</f>
        <v>6196495</v>
      </c>
      <c r="AE10" s="28">
        <f>AD10-AC10</f>
        <v>0</v>
      </c>
    </row>
    <row r="11" spans="1:190" s="29" customFormat="1" x14ac:dyDescent="0.25">
      <c r="A11" s="30" t="s">
        <v>17</v>
      </c>
      <c r="B11" s="30"/>
      <c r="C11" s="30"/>
      <c r="D11" s="30"/>
      <c r="E11" s="31">
        <f t="shared" si="0"/>
        <v>27420562</v>
      </c>
      <c r="F11" s="31">
        <f t="shared" si="0"/>
        <v>27420562</v>
      </c>
      <c r="G11" s="31">
        <f t="shared" si="0"/>
        <v>0</v>
      </c>
      <c r="H11" s="31">
        <f t="shared" ref="H11:AD11" si="1">SUM(H12,H19,H33,H44,H67,H78,H39,H51)</f>
        <v>1109620</v>
      </c>
      <c r="I11" s="31">
        <f t="shared" si="1"/>
        <v>1109620</v>
      </c>
      <c r="J11" s="31">
        <f t="shared" ref="J11:J74" si="2">I11-H11</f>
        <v>0</v>
      </c>
      <c r="K11" s="31">
        <f t="shared" si="1"/>
        <v>849539</v>
      </c>
      <c r="L11" s="31">
        <f t="shared" si="1"/>
        <v>849539</v>
      </c>
      <c r="M11" s="31">
        <f t="shared" ref="M11:M74" si="3">L11-K11</f>
        <v>0</v>
      </c>
      <c r="N11" s="31">
        <f t="shared" si="1"/>
        <v>5434323</v>
      </c>
      <c r="O11" s="31">
        <f t="shared" si="1"/>
        <v>5434323</v>
      </c>
      <c r="P11" s="31">
        <f t="shared" ref="P11:P74" si="4">O11-N11</f>
        <v>0</v>
      </c>
      <c r="Q11" s="31">
        <f t="shared" si="1"/>
        <v>13873759</v>
      </c>
      <c r="R11" s="31">
        <f t="shared" si="1"/>
        <v>13873759</v>
      </c>
      <c r="S11" s="31">
        <f t="shared" ref="S11:S74" si="5">R11-Q11</f>
        <v>0</v>
      </c>
      <c r="T11" s="31">
        <f t="shared" si="1"/>
        <v>1266130</v>
      </c>
      <c r="U11" s="31">
        <f t="shared" si="1"/>
        <v>1266130</v>
      </c>
      <c r="V11" s="31">
        <f t="shared" ref="V11:V74" si="6">U11-T11</f>
        <v>0</v>
      </c>
      <c r="W11" s="31">
        <f t="shared" si="1"/>
        <v>2485240</v>
      </c>
      <c r="X11" s="31">
        <f t="shared" si="1"/>
        <v>2485240</v>
      </c>
      <c r="Y11" s="31">
        <f t="shared" ref="Y11:Y74" si="7">X11-W11</f>
        <v>0</v>
      </c>
      <c r="Z11" s="31">
        <f t="shared" si="1"/>
        <v>0</v>
      </c>
      <c r="AA11" s="31">
        <f t="shared" si="1"/>
        <v>0</v>
      </c>
      <c r="AB11" s="31">
        <f t="shared" ref="AB11:AB74" si="8">AA11-Z11</f>
        <v>0</v>
      </c>
      <c r="AC11" s="31">
        <f t="shared" si="1"/>
        <v>2401951</v>
      </c>
      <c r="AD11" s="31">
        <f t="shared" si="1"/>
        <v>2401951</v>
      </c>
      <c r="AE11" s="31">
        <f t="shared" ref="AE11:AE74" si="9">AD11-AC11</f>
        <v>0</v>
      </c>
    </row>
    <row r="12" spans="1:190" s="32" customFormat="1" x14ac:dyDescent="0.25">
      <c r="A12" s="30" t="s">
        <v>18</v>
      </c>
      <c r="B12" s="30"/>
      <c r="C12" s="30"/>
      <c r="D12" s="30"/>
      <c r="E12" s="31">
        <f t="shared" si="0"/>
        <v>407273</v>
      </c>
      <c r="F12" s="31">
        <f t="shared" si="0"/>
        <v>407273</v>
      </c>
      <c r="G12" s="31">
        <f t="shared" si="0"/>
        <v>0</v>
      </c>
      <c r="H12" s="31">
        <f t="shared" ref="H12:AD12" si="10">SUM(H13)</f>
        <v>273200</v>
      </c>
      <c r="I12" s="31">
        <f t="shared" si="10"/>
        <v>273200</v>
      </c>
      <c r="J12" s="31">
        <f t="shared" si="2"/>
        <v>0</v>
      </c>
      <c r="K12" s="31">
        <f t="shared" si="10"/>
        <v>131001</v>
      </c>
      <c r="L12" s="31">
        <f t="shared" si="10"/>
        <v>131001</v>
      </c>
      <c r="M12" s="31">
        <f t="shared" si="3"/>
        <v>0</v>
      </c>
      <c r="N12" s="31">
        <f t="shared" si="10"/>
        <v>3072</v>
      </c>
      <c r="O12" s="31">
        <f t="shared" si="10"/>
        <v>3072</v>
      </c>
      <c r="P12" s="31">
        <f t="shared" si="4"/>
        <v>0</v>
      </c>
      <c r="Q12" s="31">
        <f t="shared" si="10"/>
        <v>0</v>
      </c>
      <c r="R12" s="31">
        <f t="shared" si="10"/>
        <v>0</v>
      </c>
      <c r="S12" s="31">
        <f t="shared" si="5"/>
        <v>0</v>
      </c>
      <c r="T12" s="31">
        <f t="shared" si="10"/>
        <v>0</v>
      </c>
      <c r="U12" s="31">
        <f t="shared" si="10"/>
        <v>0</v>
      </c>
      <c r="V12" s="31">
        <f t="shared" si="6"/>
        <v>0</v>
      </c>
      <c r="W12" s="31">
        <f t="shared" si="10"/>
        <v>0</v>
      </c>
      <c r="X12" s="31">
        <f t="shared" si="10"/>
        <v>0</v>
      </c>
      <c r="Y12" s="31">
        <f t="shared" si="7"/>
        <v>0</v>
      </c>
      <c r="Z12" s="31">
        <f t="shared" si="10"/>
        <v>0</v>
      </c>
      <c r="AA12" s="31">
        <f t="shared" si="10"/>
        <v>0</v>
      </c>
      <c r="AB12" s="31">
        <f t="shared" si="8"/>
        <v>0</v>
      </c>
      <c r="AC12" s="31">
        <f t="shared" si="10"/>
        <v>0</v>
      </c>
      <c r="AD12" s="31">
        <f t="shared" si="10"/>
        <v>0</v>
      </c>
      <c r="AE12" s="31">
        <f t="shared" si="9"/>
        <v>0</v>
      </c>
    </row>
    <row r="13" spans="1:190" s="29" customFormat="1" x14ac:dyDescent="0.25">
      <c r="A13" s="30" t="s">
        <v>19</v>
      </c>
      <c r="B13" s="30"/>
      <c r="C13" s="30"/>
      <c r="D13" s="30"/>
      <c r="E13" s="33">
        <f t="shared" si="0"/>
        <v>407273</v>
      </c>
      <c r="F13" s="33">
        <f t="shared" si="0"/>
        <v>407273</v>
      </c>
      <c r="G13" s="33">
        <f t="shared" si="0"/>
        <v>0</v>
      </c>
      <c r="H13" s="33">
        <f t="shared" ref="H13:AD13" si="11">SUM(H14:H18)</f>
        <v>273200</v>
      </c>
      <c r="I13" s="33">
        <f t="shared" si="11"/>
        <v>273200</v>
      </c>
      <c r="J13" s="33">
        <f t="shared" si="2"/>
        <v>0</v>
      </c>
      <c r="K13" s="33">
        <f t="shared" si="11"/>
        <v>131001</v>
      </c>
      <c r="L13" s="33">
        <f t="shared" si="11"/>
        <v>131001</v>
      </c>
      <c r="M13" s="33">
        <f t="shared" si="3"/>
        <v>0</v>
      </c>
      <c r="N13" s="33">
        <f t="shared" si="11"/>
        <v>3072</v>
      </c>
      <c r="O13" s="33">
        <f t="shared" si="11"/>
        <v>3072</v>
      </c>
      <c r="P13" s="33">
        <f t="shared" si="4"/>
        <v>0</v>
      </c>
      <c r="Q13" s="33">
        <f t="shared" si="11"/>
        <v>0</v>
      </c>
      <c r="R13" s="33">
        <f t="shared" si="11"/>
        <v>0</v>
      </c>
      <c r="S13" s="33">
        <f t="shared" si="5"/>
        <v>0</v>
      </c>
      <c r="T13" s="33">
        <f t="shared" si="11"/>
        <v>0</v>
      </c>
      <c r="U13" s="33">
        <f t="shared" si="11"/>
        <v>0</v>
      </c>
      <c r="V13" s="33">
        <f t="shared" si="6"/>
        <v>0</v>
      </c>
      <c r="W13" s="33">
        <f t="shared" si="11"/>
        <v>0</v>
      </c>
      <c r="X13" s="33">
        <f t="shared" si="11"/>
        <v>0</v>
      </c>
      <c r="Y13" s="33">
        <f t="shared" si="7"/>
        <v>0</v>
      </c>
      <c r="Z13" s="33">
        <f t="shared" si="11"/>
        <v>0</v>
      </c>
      <c r="AA13" s="33">
        <f t="shared" si="11"/>
        <v>0</v>
      </c>
      <c r="AB13" s="33">
        <f t="shared" si="8"/>
        <v>0</v>
      </c>
      <c r="AC13" s="33">
        <f t="shared" si="11"/>
        <v>0</v>
      </c>
      <c r="AD13" s="33">
        <f t="shared" si="11"/>
        <v>0</v>
      </c>
      <c r="AE13" s="33">
        <f t="shared" si="9"/>
        <v>0</v>
      </c>
    </row>
    <row r="14" spans="1:190" s="32" customFormat="1" ht="47.25" x14ac:dyDescent="0.25">
      <c r="A14" s="34" t="s">
        <v>20</v>
      </c>
      <c r="B14" s="35">
        <v>2</v>
      </c>
      <c r="C14" s="35">
        <v>122</v>
      </c>
      <c r="D14" s="35">
        <v>5100</v>
      </c>
      <c r="E14" s="36">
        <f t="shared" si="0"/>
        <v>1290</v>
      </c>
      <c r="F14" s="36">
        <f t="shared" si="0"/>
        <v>1290</v>
      </c>
      <c r="G14" s="36">
        <f t="shared" si="0"/>
        <v>0</v>
      </c>
      <c r="H14" s="36">
        <v>0</v>
      </c>
      <c r="I14" s="36">
        <v>0</v>
      </c>
      <c r="J14" s="36">
        <f t="shared" si="2"/>
        <v>0</v>
      </c>
      <c r="K14" s="36">
        <v>0</v>
      </c>
      <c r="L14" s="36">
        <v>0</v>
      </c>
      <c r="M14" s="36">
        <f t="shared" si="3"/>
        <v>0</v>
      </c>
      <c r="N14" s="36">
        <v>1290</v>
      </c>
      <c r="O14" s="36">
        <v>1290</v>
      </c>
      <c r="P14" s="36">
        <f t="shared" si="4"/>
        <v>0</v>
      </c>
      <c r="Q14" s="36"/>
      <c r="R14" s="36"/>
      <c r="S14" s="36">
        <f t="shared" si="5"/>
        <v>0</v>
      </c>
      <c r="T14" s="36"/>
      <c r="U14" s="36"/>
      <c r="V14" s="36">
        <f t="shared" si="6"/>
        <v>0</v>
      </c>
      <c r="W14" s="36"/>
      <c r="X14" s="36"/>
      <c r="Y14" s="36">
        <f t="shared" si="7"/>
        <v>0</v>
      </c>
      <c r="Z14" s="36"/>
      <c r="AA14" s="36"/>
      <c r="AB14" s="36">
        <f t="shared" si="8"/>
        <v>0</v>
      </c>
      <c r="AC14" s="36"/>
      <c r="AD14" s="36"/>
      <c r="AE14" s="36">
        <f t="shared" si="9"/>
        <v>0</v>
      </c>
    </row>
    <row r="15" spans="1:190" s="32" customFormat="1" ht="63" x14ac:dyDescent="0.25">
      <c r="A15" s="34" t="s">
        <v>21</v>
      </c>
      <c r="B15" s="35">
        <v>2</v>
      </c>
      <c r="C15" s="35">
        <v>122</v>
      </c>
      <c r="D15" s="35">
        <v>5100</v>
      </c>
      <c r="E15" s="36">
        <f t="shared" si="0"/>
        <v>219200</v>
      </c>
      <c r="F15" s="36">
        <f t="shared" si="0"/>
        <v>219200</v>
      </c>
      <c r="G15" s="36">
        <f t="shared" si="0"/>
        <v>0</v>
      </c>
      <c r="H15" s="36">
        <f>13200+200000+3000+3000</f>
        <v>219200</v>
      </c>
      <c r="I15" s="36">
        <f>13200+200000+3000+3000</f>
        <v>219200</v>
      </c>
      <c r="J15" s="36">
        <f t="shared" si="2"/>
        <v>0</v>
      </c>
      <c r="K15" s="36"/>
      <c r="L15" s="36"/>
      <c r="M15" s="36">
        <f t="shared" si="3"/>
        <v>0</v>
      </c>
      <c r="N15" s="36"/>
      <c r="O15" s="36"/>
      <c r="P15" s="36">
        <f t="shared" si="4"/>
        <v>0</v>
      </c>
      <c r="Q15" s="36"/>
      <c r="R15" s="36"/>
      <c r="S15" s="36">
        <f t="shared" si="5"/>
        <v>0</v>
      </c>
      <c r="T15" s="36"/>
      <c r="U15" s="36"/>
      <c r="V15" s="36">
        <f t="shared" si="6"/>
        <v>0</v>
      </c>
      <c r="W15" s="36"/>
      <c r="X15" s="36"/>
      <c r="Y15" s="36">
        <f t="shared" si="7"/>
        <v>0</v>
      </c>
      <c r="Z15" s="36"/>
      <c r="AA15" s="36"/>
      <c r="AB15" s="36">
        <f t="shared" si="8"/>
        <v>0</v>
      </c>
      <c r="AC15" s="36"/>
      <c r="AD15" s="36"/>
      <c r="AE15" s="36">
        <f t="shared" si="9"/>
        <v>0</v>
      </c>
    </row>
    <row r="16" spans="1:190" s="32" customFormat="1" ht="31.5" x14ac:dyDescent="0.25">
      <c r="A16" s="34" t="s">
        <v>22</v>
      </c>
      <c r="B16" s="35">
        <v>2</v>
      </c>
      <c r="C16" s="35">
        <v>122</v>
      </c>
      <c r="D16" s="35">
        <v>5100</v>
      </c>
      <c r="E16" s="36">
        <f t="shared" si="0"/>
        <v>54000</v>
      </c>
      <c r="F16" s="36">
        <f t="shared" si="0"/>
        <v>54000</v>
      </c>
      <c r="G16" s="36">
        <f t="shared" si="0"/>
        <v>0</v>
      </c>
      <c r="H16" s="36">
        <v>54000</v>
      </c>
      <c r="I16" s="36">
        <v>54000</v>
      </c>
      <c r="J16" s="36">
        <f t="shared" si="2"/>
        <v>0</v>
      </c>
      <c r="K16" s="36"/>
      <c r="L16" s="36"/>
      <c r="M16" s="36">
        <f t="shared" si="3"/>
        <v>0</v>
      </c>
      <c r="N16" s="36"/>
      <c r="O16" s="36"/>
      <c r="P16" s="36">
        <f t="shared" si="4"/>
        <v>0</v>
      </c>
      <c r="Q16" s="36"/>
      <c r="R16" s="36"/>
      <c r="S16" s="36">
        <f t="shared" si="5"/>
        <v>0</v>
      </c>
      <c r="T16" s="36"/>
      <c r="U16" s="36"/>
      <c r="V16" s="36">
        <f t="shared" si="6"/>
        <v>0</v>
      </c>
      <c r="W16" s="36"/>
      <c r="X16" s="36"/>
      <c r="Y16" s="36">
        <f t="shared" si="7"/>
        <v>0</v>
      </c>
      <c r="Z16" s="36"/>
      <c r="AA16" s="36"/>
      <c r="AB16" s="36">
        <f t="shared" si="8"/>
        <v>0</v>
      </c>
      <c r="AC16" s="36"/>
      <c r="AD16" s="36"/>
      <c r="AE16" s="36">
        <f t="shared" si="9"/>
        <v>0</v>
      </c>
    </row>
    <row r="17" spans="1:32" s="32" customFormat="1" ht="31.5" x14ac:dyDescent="0.25">
      <c r="A17" s="34" t="s">
        <v>23</v>
      </c>
      <c r="B17" s="35">
        <v>2</v>
      </c>
      <c r="C17" s="35">
        <v>122</v>
      </c>
      <c r="D17" s="35">
        <v>5100</v>
      </c>
      <c r="E17" s="36">
        <f t="shared" si="0"/>
        <v>131001</v>
      </c>
      <c r="F17" s="36">
        <f t="shared" si="0"/>
        <v>131001</v>
      </c>
      <c r="G17" s="36">
        <f t="shared" si="0"/>
        <v>0</v>
      </c>
      <c r="H17" s="36"/>
      <c r="I17" s="36"/>
      <c r="J17" s="36">
        <f t="shared" si="2"/>
        <v>0</v>
      </c>
      <c r="K17" s="36">
        <f>47490+70572+12939</f>
        <v>131001</v>
      </c>
      <c r="L17" s="36">
        <f>47490+70572+12939</f>
        <v>131001</v>
      </c>
      <c r="M17" s="36">
        <f t="shared" si="3"/>
        <v>0</v>
      </c>
      <c r="N17" s="36"/>
      <c r="O17" s="36"/>
      <c r="P17" s="36">
        <f t="shared" si="4"/>
        <v>0</v>
      </c>
      <c r="Q17" s="36"/>
      <c r="R17" s="36"/>
      <c r="S17" s="36">
        <f t="shared" si="5"/>
        <v>0</v>
      </c>
      <c r="T17" s="36"/>
      <c r="U17" s="36"/>
      <c r="V17" s="36">
        <f t="shared" si="6"/>
        <v>0</v>
      </c>
      <c r="W17" s="36"/>
      <c r="X17" s="36"/>
      <c r="Y17" s="36">
        <f t="shared" si="7"/>
        <v>0</v>
      </c>
      <c r="Z17" s="36"/>
      <c r="AA17" s="36"/>
      <c r="AB17" s="36">
        <f t="shared" si="8"/>
        <v>0</v>
      </c>
      <c r="AC17" s="36"/>
      <c r="AD17" s="36"/>
      <c r="AE17" s="36">
        <f t="shared" si="9"/>
        <v>0</v>
      </c>
    </row>
    <row r="18" spans="1:32" s="32" customFormat="1" ht="31.5" x14ac:dyDescent="0.25">
      <c r="A18" s="34" t="s">
        <v>24</v>
      </c>
      <c r="B18" s="35">
        <v>2</v>
      </c>
      <c r="C18" s="35">
        <v>122</v>
      </c>
      <c r="D18" s="35">
        <v>5100</v>
      </c>
      <c r="E18" s="36">
        <f t="shared" si="0"/>
        <v>1782</v>
      </c>
      <c r="F18" s="36">
        <f t="shared" si="0"/>
        <v>1782</v>
      </c>
      <c r="G18" s="36">
        <f t="shared" si="0"/>
        <v>0</v>
      </c>
      <c r="H18" s="36">
        <v>0</v>
      </c>
      <c r="I18" s="36">
        <v>0</v>
      </c>
      <c r="J18" s="36">
        <f t="shared" si="2"/>
        <v>0</v>
      </c>
      <c r="K18" s="36"/>
      <c r="L18" s="36"/>
      <c r="M18" s="36">
        <f t="shared" si="3"/>
        <v>0</v>
      </c>
      <c r="N18" s="36">
        <v>1782</v>
      </c>
      <c r="O18" s="36">
        <v>1782</v>
      </c>
      <c r="P18" s="36">
        <f t="shared" si="4"/>
        <v>0</v>
      </c>
      <c r="Q18" s="36"/>
      <c r="R18" s="36"/>
      <c r="S18" s="36">
        <f t="shared" si="5"/>
        <v>0</v>
      </c>
      <c r="T18" s="36"/>
      <c r="U18" s="36"/>
      <c r="V18" s="36">
        <f t="shared" si="6"/>
        <v>0</v>
      </c>
      <c r="W18" s="36"/>
      <c r="X18" s="36"/>
      <c r="Y18" s="36">
        <f t="shared" si="7"/>
        <v>0</v>
      </c>
      <c r="Z18" s="36"/>
      <c r="AA18" s="36"/>
      <c r="AB18" s="36">
        <f t="shared" si="8"/>
        <v>0</v>
      </c>
      <c r="AC18" s="36"/>
      <c r="AD18" s="36"/>
      <c r="AE18" s="36">
        <f t="shared" si="9"/>
        <v>0</v>
      </c>
    </row>
    <row r="19" spans="1:32" s="29" customFormat="1" x14ac:dyDescent="0.25">
      <c r="A19" s="37" t="s">
        <v>25</v>
      </c>
      <c r="B19" s="38"/>
      <c r="C19" s="38"/>
      <c r="D19" s="38">
        <v>5100</v>
      </c>
      <c r="E19" s="33">
        <f t="shared" si="0"/>
        <v>530403</v>
      </c>
      <c r="F19" s="33">
        <f t="shared" si="0"/>
        <v>530403</v>
      </c>
      <c r="G19" s="33">
        <f t="shared" si="0"/>
        <v>0</v>
      </c>
      <c r="H19" s="33">
        <f t="shared" ref="H19:AD19" si="12">SUM(H20)</f>
        <v>0</v>
      </c>
      <c r="I19" s="33">
        <f t="shared" si="12"/>
        <v>0</v>
      </c>
      <c r="J19" s="33">
        <f t="shared" si="2"/>
        <v>0</v>
      </c>
      <c r="K19" s="33">
        <f t="shared" si="12"/>
        <v>0</v>
      </c>
      <c r="L19" s="33">
        <f t="shared" si="12"/>
        <v>0</v>
      </c>
      <c r="M19" s="33">
        <f t="shared" si="3"/>
        <v>0</v>
      </c>
      <c r="N19" s="33">
        <f t="shared" si="12"/>
        <v>0</v>
      </c>
      <c r="O19" s="33">
        <f t="shared" si="12"/>
        <v>0</v>
      </c>
      <c r="P19" s="33">
        <f t="shared" si="4"/>
        <v>0</v>
      </c>
      <c r="Q19" s="33">
        <f t="shared" si="12"/>
        <v>0</v>
      </c>
      <c r="R19" s="33">
        <f t="shared" si="12"/>
        <v>0</v>
      </c>
      <c r="S19" s="33">
        <f t="shared" si="5"/>
        <v>0</v>
      </c>
      <c r="T19" s="33">
        <f t="shared" si="12"/>
        <v>125580</v>
      </c>
      <c r="U19" s="33">
        <f t="shared" si="12"/>
        <v>125580</v>
      </c>
      <c r="V19" s="33">
        <f t="shared" si="6"/>
        <v>0</v>
      </c>
      <c r="W19" s="33">
        <f t="shared" si="12"/>
        <v>294823</v>
      </c>
      <c r="X19" s="33">
        <f t="shared" si="12"/>
        <v>294823</v>
      </c>
      <c r="Y19" s="33">
        <f t="shared" si="7"/>
        <v>0</v>
      </c>
      <c r="Z19" s="33">
        <f t="shared" si="12"/>
        <v>0</v>
      </c>
      <c r="AA19" s="33">
        <f t="shared" si="12"/>
        <v>0</v>
      </c>
      <c r="AB19" s="33">
        <f t="shared" si="8"/>
        <v>0</v>
      </c>
      <c r="AC19" s="33">
        <f t="shared" si="12"/>
        <v>110000</v>
      </c>
      <c r="AD19" s="33">
        <f t="shared" si="12"/>
        <v>110000</v>
      </c>
      <c r="AE19" s="33">
        <f t="shared" si="9"/>
        <v>0</v>
      </c>
    </row>
    <row r="20" spans="1:32" s="29" customFormat="1" x14ac:dyDescent="0.25">
      <c r="A20" s="30" t="s">
        <v>19</v>
      </c>
      <c r="B20" s="39"/>
      <c r="C20" s="39"/>
      <c r="D20" s="39">
        <v>5100</v>
      </c>
      <c r="E20" s="33">
        <f t="shared" si="0"/>
        <v>530403</v>
      </c>
      <c r="F20" s="33">
        <f t="shared" si="0"/>
        <v>530403</v>
      </c>
      <c r="G20" s="33">
        <f t="shared" si="0"/>
        <v>0</v>
      </c>
      <c r="H20" s="33">
        <f t="shared" ref="H20:AC20" si="13">SUM(H21:H32)</f>
        <v>0</v>
      </c>
      <c r="I20" s="33">
        <f t="shared" ref="I20" si="14">SUM(I21:I32)</f>
        <v>0</v>
      </c>
      <c r="J20" s="33">
        <f t="shared" si="2"/>
        <v>0</v>
      </c>
      <c r="K20" s="33">
        <f t="shared" si="13"/>
        <v>0</v>
      </c>
      <c r="L20" s="33">
        <f t="shared" ref="L20" si="15">SUM(L21:L32)</f>
        <v>0</v>
      </c>
      <c r="M20" s="33">
        <f t="shared" si="3"/>
        <v>0</v>
      </c>
      <c r="N20" s="33">
        <f t="shared" si="13"/>
        <v>0</v>
      </c>
      <c r="O20" s="33">
        <f t="shared" ref="O20" si="16">SUM(O21:O32)</f>
        <v>0</v>
      </c>
      <c r="P20" s="33">
        <f t="shared" si="4"/>
        <v>0</v>
      </c>
      <c r="Q20" s="33">
        <f t="shared" si="13"/>
        <v>0</v>
      </c>
      <c r="R20" s="33">
        <f t="shared" ref="R20" si="17">SUM(R21:R32)</f>
        <v>0</v>
      </c>
      <c r="S20" s="33">
        <f t="shared" si="5"/>
        <v>0</v>
      </c>
      <c r="T20" s="33">
        <f t="shared" si="13"/>
        <v>125580</v>
      </c>
      <c r="U20" s="33">
        <f t="shared" ref="U20" si="18">SUM(U21:U32)</f>
        <v>125580</v>
      </c>
      <c r="V20" s="33">
        <f t="shared" si="6"/>
        <v>0</v>
      </c>
      <c r="W20" s="33">
        <f t="shared" si="13"/>
        <v>294823</v>
      </c>
      <c r="X20" s="33">
        <f t="shared" ref="X20" si="19">SUM(X21:X32)</f>
        <v>294823</v>
      </c>
      <c r="Y20" s="33">
        <f t="shared" si="7"/>
        <v>0</v>
      </c>
      <c r="Z20" s="33">
        <f t="shared" si="13"/>
        <v>0</v>
      </c>
      <c r="AA20" s="33">
        <f t="shared" ref="AA20" si="20">SUM(AA21:AA32)</f>
        <v>0</v>
      </c>
      <c r="AB20" s="33">
        <f t="shared" si="8"/>
        <v>0</v>
      </c>
      <c r="AC20" s="33">
        <f t="shared" si="13"/>
        <v>110000</v>
      </c>
      <c r="AD20" s="33">
        <f t="shared" ref="AD20" si="21">SUM(AD21:AD32)</f>
        <v>110000</v>
      </c>
      <c r="AE20" s="33">
        <f t="shared" si="9"/>
        <v>0</v>
      </c>
    </row>
    <row r="21" spans="1:32" s="32" customFormat="1" x14ac:dyDescent="0.25">
      <c r="A21" s="40" t="s">
        <v>26</v>
      </c>
      <c r="B21" s="41">
        <v>2</v>
      </c>
      <c r="C21" s="41">
        <v>283</v>
      </c>
      <c r="D21" s="42">
        <v>5100</v>
      </c>
      <c r="E21" s="43">
        <f t="shared" si="0"/>
        <v>110000</v>
      </c>
      <c r="F21" s="43">
        <f t="shared" si="0"/>
        <v>110000</v>
      </c>
      <c r="G21" s="43">
        <f t="shared" si="0"/>
        <v>0</v>
      </c>
      <c r="H21" s="43">
        <v>0</v>
      </c>
      <c r="I21" s="43">
        <v>0</v>
      </c>
      <c r="J21" s="43">
        <f t="shared" si="2"/>
        <v>0</v>
      </c>
      <c r="K21" s="43">
        <v>0</v>
      </c>
      <c r="L21" s="43">
        <v>0</v>
      </c>
      <c r="M21" s="43">
        <f t="shared" si="3"/>
        <v>0</v>
      </c>
      <c r="N21" s="43">
        <v>0</v>
      </c>
      <c r="O21" s="43">
        <v>0</v>
      </c>
      <c r="P21" s="43">
        <f t="shared" si="4"/>
        <v>0</v>
      </c>
      <c r="Q21" s="43"/>
      <c r="R21" s="43"/>
      <c r="S21" s="43">
        <f t="shared" si="5"/>
        <v>0</v>
      </c>
      <c r="T21" s="43"/>
      <c r="U21" s="43"/>
      <c r="V21" s="43">
        <f t="shared" si="6"/>
        <v>0</v>
      </c>
      <c r="W21" s="43">
        <v>0</v>
      </c>
      <c r="X21" s="43">
        <v>0</v>
      </c>
      <c r="Y21" s="43">
        <f t="shared" si="7"/>
        <v>0</v>
      </c>
      <c r="Z21" s="43"/>
      <c r="AA21" s="43"/>
      <c r="AB21" s="43">
        <f t="shared" si="8"/>
        <v>0</v>
      </c>
      <c r="AC21" s="43">
        <v>110000</v>
      </c>
      <c r="AD21" s="43">
        <v>110000</v>
      </c>
      <c r="AE21" s="43">
        <f t="shared" si="9"/>
        <v>0</v>
      </c>
    </row>
    <row r="22" spans="1:32" s="32" customFormat="1" x14ac:dyDescent="0.25">
      <c r="A22" s="44" t="s">
        <v>27</v>
      </c>
      <c r="B22" s="42">
        <v>1</v>
      </c>
      <c r="C22" s="42">
        <v>284</v>
      </c>
      <c r="D22" s="45">
        <v>5100</v>
      </c>
      <c r="E22" s="43">
        <f t="shared" si="0"/>
        <v>54000</v>
      </c>
      <c r="F22" s="43">
        <f t="shared" si="0"/>
        <v>54000</v>
      </c>
      <c r="G22" s="43">
        <f t="shared" si="0"/>
        <v>0</v>
      </c>
      <c r="H22" s="43">
        <v>0</v>
      </c>
      <c r="I22" s="43">
        <v>0</v>
      </c>
      <c r="J22" s="43">
        <f t="shared" si="2"/>
        <v>0</v>
      </c>
      <c r="K22" s="43">
        <v>0</v>
      </c>
      <c r="L22" s="43">
        <v>0</v>
      </c>
      <c r="M22" s="43">
        <f t="shared" si="3"/>
        <v>0</v>
      </c>
      <c r="N22" s="43"/>
      <c r="O22" s="43"/>
      <c r="P22" s="43">
        <f t="shared" si="4"/>
        <v>0</v>
      </c>
      <c r="Q22" s="43">
        <v>0</v>
      </c>
      <c r="R22" s="43">
        <v>0</v>
      </c>
      <c r="S22" s="43">
        <f t="shared" si="5"/>
        <v>0</v>
      </c>
      <c r="T22" s="43">
        <v>54000</v>
      </c>
      <c r="U22" s="43">
        <v>54000</v>
      </c>
      <c r="V22" s="43">
        <f t="shared" si="6"/>
        <v>0</v>
      </c>
      <c r="W22" s="43">
        <v>0</v>
      </c>
      <c r="X22" s="43">
        <v>0</v>
      </c>
      <c r="Y22" s="43">
        <f t="shared" si="7"/>
        <v>0</v>
      </c>
      <c r="Z22" s="43">
        <v>0</v>
      </c>
      <c r="AA22" s="43">
        <v>0</v>
      </c>
      <c r="AB22" s="43">
        <f t="shared" si="8"/>
        <v>0</v>
      </c>
      <c r="AC22" s="43"/>
      <c r="AD22" s="43"/>
      <c r="AE22" s="43">
        <f t="shared" si="9"/>
        <v>0</v>
      </c>
    </row>
    <row r="23" spans="1:32" s="32" customFormat="1" x14ac:dyDescent="0.25">
      <c r="A23" s="44" t="s">
        <v>28</v>
      </c>
      <c r="B23" s="42">
        <v>1</v>
      </c>
      <c r="C23" s="42">
        <v>284</v>
      </c>
      <c r="D23" s="45">
        <v>5100</v>
      </c>
      <c r="E23" s="43">
        <f t="shared" si="0"/>
        <v>39400</v>
      </c>
      <c r="F23" s="43">
        <f t="shared" si="0"/>
        <v>39400</v>
      </c>
      <c r="G23" s="43">
        <f t="shared" si="0"/>
        <v>0</v>
      </c>
      <c r="H23" s="43">
        <v>0</v>
      </c>
      <c r="I23" s="43">
        <v>0</v>
      </c>
      <c r="J23" s="43">
        <f t="shared" si="2"/>
        <v>0</v>
      </c>
      <c r="K23" s="43">
        <v>0</v>
      </c>
      <c r="L23" s="43">
        <v>0</v>
      </c>
      <c r="M23" s="43">
        <f t="shared" si="3"/>
        <v>0</v>
      </c>
      <c r="N23" s="43"/>
      <c r="O23" s="43"/>
      <c r="P23" s="43">
        <f t="shared" si="4"/>
        <v>0</v>
      </c>
      <c r="Q23" s="43">
        <v>0</v>
      </c>
      <c r="R23" s="43">
        <v>0</v>
      </c>
      <c r="S23" s="43">
        <f t="shared" si="5"/>
        <v>0</v>
      </c>
      <c r="T23" s="43">
        <v>39400</v>
      </c>
      <c r="U23" s="43">
        <v>39400</v>
      </c>
      <c r="V23" s="43">
        <f t="shared" si="6"/>
        <v>0</v>
      </c>
      <c r="W23" s="43">
        <v>0</v>
      </c>
      <c r="X23" s="43">
        <v>0</v>
      </c>
      <c r="Y23" s="43">
        <f t="shared" si="7"/>
        <v>0</v>
      </c>
      <c r="Z23" s="43">
        <v>0</v>
      </c>
      <c r="AA23" s="43">
        <v>0</v>
      </c>
      <c r="AB23" s="43">
        <f t="shared" si="8"/>
        <v>0</v>
      </c>
      <c r="AC23" s="43"/>
      <c r="AD23" s="43"/>
      <c r="AE23" s="43">
        <f t="shared" si="9"/>
        <v>0</v>
      </c>
    </row>
    <row r="24" spans="1:32" s="32" customFormat="1" ht="31.5" x14ac:dyDescent="0.25">
      <c r="A24" s="44" t="s">
        <v>29</v>
      </c>
      <c r="B24" s="42">
        <v>1</v>
      </c>
      <c r="C24" s="42">
        <v>284</v>
      </c>
      <c r="D24" s="45">
        <v>5100</v>
      </c>
      <c r="E24" s="43">
        <f t="shared" si="0"/>
        <v>22180</v>
      </c>
      <c r="F24" s="43">
        <f t="shared" si="0"/>
        <v>22180</v>
      </c>
      <c r="G24" s="43">
        <f t="shared" si="0"/>
        <v>0</v>
      </c>
      <c r="H24" s="43">
        <v>0</v>
      </c>
      <c r="I24" s="43">
        <v>0</v>
      </c>
      <c r="J24" s="43">
        <f t="shared" si="2"/>
        <v>0</v>
      </c>
      <c r="K24" s="43">
        <v>0</v>
      </c>
      <c r="L24" s="43">
        <v>0</v>
      </c>
      <c r="M24" s="43">
        <f t="shared" si="3"/>
        <v>0</v>
      </c>
      <c r="N24" s="43"/>
      <c r="O24" s="43"/>
      <c r="P24" s="43">
        <f t="shared" si="4"/>
        <v>0</v>
      </c>
      <c r="Q24" s="43">
        <v>0</v>
      </c>
      <c r="R24" s="43">
        <v>0</v>
      </c>
      <c r="S24" s="43">
        <f t="shared" si="5"/>
        <v>0</v>
      </c>
      <c r="T24" s="43">
        <v>22180</v>
      </c>
      <c r="U24" s="43">
        <v>22180</v>
      </c>
      <c r="V24" s="43">
        <f t="shared" si="6"/>
        <v>0</v>
      </c>
      <c r="W24" s="43">
        <v>0</v>
      </c>
      <c r="X24" s="43">
        <v>0</v>
      </c>
      <c r="Y24" s="43">
        <f t="shared" si="7"/>
        <v>0</v>
      </c>
      <c r="Z24" s="43">
        <v>0</v>
      </c>
      <c r="AA24" s="43">
        <v>0</v>
      </c>
      <c r="AB24" s="43">
        <f t="shared" si="8"/>
        <v>0</v>
      </c>
      <c r="AC24" s="43"/>
      <c r="AD24" s="43"/>
      <c r="AE24" s="43">
        <f t="shared" si="9"/>
        <v>0</v>
      </c>
    </row>
    <row r="25" spans="1:32" s="32" customFormat="1" x14ac:dyDescent="0.25">
      <c r="A25" s="40" t="s">
        <v>30</v>
      </c>
      <c r="B25" s="41">
        <v>1</v>
      </c>
      <c r="C25" s="41">
        <v>239</v>
      </c>
      <c r="D25" s="42">
        <v>5100</v>
      </c>
      <c r="E25" s="43">
        <f t="shared" si="0"/>
        <v>10000</v>
      </c>
      <c r="F25" s="43">
        <f t="shared" si="0"/>
        <v>10000</v>
      </c>
      <c r="G25" s="43">
        <f t="shared" si="0"/>
        <v>0</v>
      </c>
      <c r="H25" s="43">
        <v>0</v>
      </c>
      <c r="I25" s="43">
        <v>0</v>
      </c>
      <c r="J25" s="43">
        <f t="shared" si="2"/>
        <v>0</v>
      </c>
      <c r="K25" s="43">
        <v>0</v>
      </c>
      <c r="L25" s="43">
        <v>0</v>
      </c>
      <c r="M25" s="43">
        <f t="shared" si="3"/>
        <v>0</v>
      </c>
      <c r="N25" s="43">
        <v>0</v>
      </c>
      <c r="O25" s="43">
        <v>0</v>
      </c>
      <c r="P25" s="43">
        <f t="shared" si="4"/>
        <v>0</v>
      </c>
      <c r="Q25" s="43"/>
      <c r="R25" s="43"/>
      <c r="S25" s="43">
        <f t="shared" si="5"/>
        <v>0</v>
      </c>
      <c r="T25" s="43">
        <v>10000</v>
      </c>
      <c r="U25" s="43">
        <v>10000</v>
      </c>
      <c r="V25" s="43">
        <f t="shared" si="6"/>
        <v>0</v>
      </c>
      <c r="W25" s="43">
        <v>0</v>
      </c>
      <c r="X25" s="43">
        <v>0</v>
      </c>
      <c r="Y25" s="43">
        <f t="shared" si="7"/>
        <v>0</v>
      </c>
      <c r="Z25" s="43"/>
      <c r="AA25" s="43"/>
      <c r="AB25" s="43">
        <f t="shared" si="8"/>
        <v>0</v>
      </c>
      <c r="AC25" s="43">
        <v>0</v>
      </c>
      <c r="AD25" s="43">
        <v>0</v>
      </c>
      <c r="AE25" s="43">
        <f t="shared" si="9"/>
        <v>0</v>
      </c>
      <c r="AF25" s="23"/>
    </row>
    <row r="26" spans="1:32" s="32" customFormat="1" ht="31.5" x14ac:dyDescent="0.25">
      <c r="A26" s="46" t="s">
        <v>31</v>
      </c>
      <c r="B26" s="45">
        <v>1</v>
      </c>
      <c r="C26" s="45">
        <v>284</v>
      </c>
      <c r="D26" s="45">
        <v>5100</v>
      </c>
      <c r="E26" s="43">
        <f t="shared" si="0"/>
        <v>21270</v>
      </c>
      <c r="F26" s="43">
        <f t="shared" si="0"/>
        <v>21270</v>
      </c>
      <c r="G26" s="43">
        <f t="shared" si="0"/>
        <v>0</v>
      </c>
      <c r="H26" s="43">
        <v>0</v>
      </c>
      <c r="I26" s="43">
        <v>0</v>
      </c>
      <c r="J26" s="43">
        <f t="shared" si="2"/>
        <v>0</v>
      </c>
      <c r="K26" s="43">
        <v>0</v>
      </c>
      <c r="L26" s="43">
        <v>0</v>
      </c>
      <c r="M26" s="43">
        <f t="shared" si="3"/>
        <v>0</v>
      </c>
      <c r="N26" s="43">
        <v>0</v>
      </c>
      <c r="O26" s="43">
        <v>0</v>
      </c>
      <c r="P26" s="43">
        <f t="shared" si="4"/>
        <v>0</v>
      </c>
      <c r="Q26" s="43"/>
      <c r="R26" s="43"/>
      <c r="S26" s="43">
        <f t="shared" si="5"/>
        <v>0</v>
      </c>
      <c r="T26" s="43"/>
      <c r="U26" s="43"/>
      <c r="V26" s="43">
        <f t="shared" si="6"/>
        <v>0</v>
      </c>
      <c r="W26" s="43">
        <v>21270</v>
      </c>
      <c r="X26" s="43">
        <v>21270</v>
      </c>
      <c r="Y26" s="43">
        <f t="shared" si="7"/>
        <v>0</v>
      </c>
      <c r="Z26" s="43"/>
      <c r="AA26" s="43"/>
      <c r="AB26" s="43">
        <f t="shared" si="8"/>
        <v>0</v>
      </c>
      <c r="AC26" s="43"/>
      <c r="AD26" s="43"/>
      <c r="AE26" s="43">
        <f t="shared" si="9"/>
        <v>0</v>
      </c>
    </row>
    <row r="27" spans="1:32" s="32" customFormat="1" ht="47.25" x14ac:dyDescent="0.25">
      <c r="A27" s="46" t="s">
        <v>32</v>
      </c>
      <c r="B27" s="45">
        <v>1</v>
      </c>
      <c r="C27" s="45">
        <v>284</v>
      </c>
      <c r="D27" s="45">
        <v>5100</v>
      </c>
      <c r="E27" s="43">
        <f t="shared" si="0"/>
        <v>1645</v>
      </c>
      <c r="F27" s="43">
        <f t="shared" si="0"/>
        <v>1645</v>
      </c>
      <c r="G27" s="43">
        <f t="shared" si="0"/>
        <v>0</v>
      </c>
      <c r="H27" s="43">
        <v>0</v>
      </c>
      <c r="I27" s="43">
        <v>0</v>
      </c>
      <c r="J27" s="43">
        <f t="shared" si="2"/>
        <v>0</v>
      </c>
      <c r="K27" s="43">
        <v>0</v>
      </c>
      <c r="L27" s="43">
        <v>0</v>
      </c>
      <c r="M27" s="43">
        <f t="shared" si="3"/>
        <v>0</v>
      </c>
      <c r="N27" s="43">
        <v>0</v>
      </c>
      <c r="O27" s="43">
        <v>0</v>
      </c>
      <c r="P27" s="43">
        <f t="shared" si="4"/>
        <v>0</v>
      </c>
      <c r="Q27" s="43"/>
      <c r="R27" s="43"/>
      <c r="S27" s="43">
        <f t="shared" si="5"/>
        <v>0</v>
      </c>
      <c r="T27" s="43"/>
      <c r="U27" s="43"/>
      <c r="V27" s="43">
        <f t="shared" si="6"/>
        <v>0</v>
      </c>
      <c r="W27" s="43">
        <v>1645</v>
      </c>
      <c r="X27" s="43">
        <v>1645</v>
      </c>
      <c r="Y27" s="43">
        <f t="shared" si="7"/>
        <v>0</v>
      </c>
      <c r="Z27" s="43"/>
      <c r="AA27" s="43"/>
      <c r="AB27" s="43">
        <f t="shared" si="8"/>
        <v>0</v>
      </c>
      <c r="AC27" s="43"/>
      <c r="AD27" s="43"/>
      <c r="AE27" s="43">
        <f t="shared" si="9"/>
        <v>0</v>
      </c>
    </row>
    <row r="28" spans="1:32" s="32" customFormat="1" ht="31.5" x14ac:dyDescent="0.25">
      <c r="A28" s="46" t="s">
        <v>33</v>
      </c>
      <c r="B28" s="45">
        <v>1</v>
      </c>
      <c r="C28" s="45">
        <v>284</v>
      </c>
      <c r="D28" s="45">
        <v>5100</v>
      </c>
      <c r="E28" s="43">
        <f t="shared" si="0"/>
        <v>79916</v>
      </c>
      <c r="F28" s="43">
        <f t="shared" si="0"/>
        <v>79916</v>
      </c>
      <c r="G28" s="43">
        <f t="shared" si="0"/>
        <v>0</v>
      </c>
      <c r="H28" s="43">
        <v>0</v>
      </c>
      <c r="I28" s="43">
        <v>0</v>
      </c>
      <c r="J28" s="43">
        <f t="shared" si="2"/>
        <v>0</v>
      </c>
      <c r="K28" s="43">
        <v>0</v>
      </c>
      <c r="L28" s="43">
        <v>0</v>
      </c>
      <c r="M28" s="43">
        <f t="shared" si="3"/>
        <v>0</v>
      </c>
      <c r="N28" s="43">
        <v>0</v>
      </c>
      <c r="O28" s="43">
        <v>0</v>
      </c>
      <c r="P28" s="43">
        <f t="shared" si="4"/>
        <v>0</v>
      </c>
      <c r="Q28" s="43"/>
      <c r="R28" s="43"/>
      <c r="S28" s="43">
        <f t="shared" si="5"/>
        <v>0</v>
      </c>
      <c r="T28" s="43"/>
      <c r="U28" s="43"/>
      <c r="V28" s="43">
        <f t="shared" si="6"/>
        <v>0</v>
      </c>
      <c r="W28" s="43">
        <v>79916</v>
      </c>
      <c r="X28" s="43">
        <v>79916</v>
      </c>
      <c r="Y28" s="43">
        <f t="shared" si="7"/>
        <v>0</v>
      </c>
      <c r="Z28" s="43"/>
      <c r="AA28" s="43"/>
      <c r="AB28" s="43">
        <f t="shared" si="8"/>
        <v>0</v>
      </c>
      <c r="AC28" s="43"/>
      <c r="AD28" s="43"/>
      <c r="AE28" s="43">
        <f t="shared" si="9"/>
        <v>0</v>
      </c>
    </row>
    <row r="29" spans="1:32" s="32" customFormat="1" ht="78.75" x14ac:dyDescent="0.25">
      <c r="A29" s="46" t="s">
        <v>34</v>
      </c>
      <c r="B29" s="45">
        <v>1</v>
      </c>
      <c r="C29" s="45">
        <v>284</v>
      </c>
      <c r="D29" s="45">
        <v>5100</v>
      </c>
      <c r="E29" s="43">
        <f t="shared" si="0"/>
        <v>15596</v>
      </c>
      <c r="F29" s="43">
        <f t="shared" si="0"/>
        <v>15596</v>
      </c>
      <c r="G29" s="43">
        <f t="shared" si="0"/>
        <v>0</v>
      </c>
      <c r="H29" s="43">
        <v>0</v>
      </c>
      <c r="I29" s="43">
        <v>0</v>
      </c>
      <c r="J29" s="43">
        <f t="shared" si="2"/>
        <v>0</v>
      </c>
      <c r="K29" s="43">
        <v>0</v>
      </c>
      <c r="L29" s="43">
        <v>0</v>
      </c>
      <c r="M29" s="43">
        <f t="shared" si="3"/>
        <v>0</v>
      </c>
      <c r="N29" s="43">
        <v>0</v>
      </c>
      <c r="O29" s="43">
        <v>0</v>
      </c>
      <c r="P29" s="43">
        <f t="shared" si="4"/>
        <v>0</v>
      </c>
      <c r="Q29" s="43"/>
      <c r="R29" s="43"/>
      <c r="S29" s="43">
        <f t="shared" si="5"/>
        <v>0</v>
      </c>
      <c r="T29" s="43"/>
      <c r="U29" s="43"/>
      <c r="V29" s="43">
        <f t="shared" si="6"/>
        <v>0</v>
      </c>
      <c r="W29" s="43">
        <v>15596</v>
      </c>
      <c r="X29" s="43">
        <v>15596</v>
      </c>
      <c r="Y29" s="43">
        <f t="shared" si="7"/>
        <v>0</v>
      </c>
      <c r="Z29" s="43"/>
      <c r="AA29" s="43"/>
      <c r="AB29" s="43">
        <f t="shared" si="8"/>
        <v>0</v>
      </c>
      <c r="AC29" s="43"/>
      <c r="AD29" s="43"/>
      <c r="AE29" s="43">
        <f t="shared" si="9"/>
        <v>0</v>
      </c>
    </row>
    <row r="30" spans="1:32" s="32" customFormat="1" ht="63" x14ac:dyDescent="0.25">
      <c r="A30" s="40" t="s">
        <v>35</v>
      </c>
      <c r="B30" s="45">
        <v>1</v>
      </c>
      <c r="C30" s="45">
        <v>284</v>
      </c>
      <c r="D30" s="45">
        <v>5100</v>
      </c>
      <c r="E30" s="36">
        <f t="shared" si="0"/>
        <v>1526</v>
      </c>
      <c r="F30" s="36">
        <f t="shared" si="0"/>
        <v>1526</v>
      </c>
      <c r="G30" s="36">
        <f t="shared" si="0"/>
        <v>0</v>
      </c>
      <c r="H30" s="36">
        <v>0</v>
      </c>
      <c r="I30" s="36">
        <v>0</v>
      </c>
      <c r="J30" s="36">
        <f t="shared" si="2"/>
        <v>0</v>
      </c>
      <c r="K30" s="36">
        <v>0</v>
      </c>
      <c r="L30" s="36">
        <v>0</v>
      </c>
      <c r="M30" s="36">
        <f t="shared" si="3"/>
        <v>0</v>
      </c>
      <c r="N30" s="36">
        <v>0</v>
      </c>
      <c r="O30" s="36">
        <v>0</v>
      </c>
      <c r="P30" s="36">
        <f t="shared" si="4"/>
        <v>0</v>
      </c>
      <c r="Q30" s="36"/>
      <c r="R30" s="36"/>
      <c r="S30" s="36">
        <f t="shared" si="5"/>
        <v>0</v>
      </c>
      <c r="T30" s="36"/>
      <c r="U30" s="36"/>
      <c r="V30" s="36">
        <f t="shared" si="6"/>
        <v>0</v>
      </c>
      <c r="W30" s="36">
        <f>9516-7990</f>
        <v>1526</v>
      </c>
      <c r="X30" s="36">
        <f>9516-7990</f>
        <v>1526</v>
      </c>
      <c r="Y30" s="36">
        <f t="shared" si="7"/>
        <v>0</v>
      </c>
      <c r="Z30" s="36"/>
      <c r="AA30" s="36"/>
      <c r="AB30" s="36">
        <f t="shared" si="8"/>
        <v>0</v>
      </c>
      <c r="AC30" s="36"/>
      <c r="AD30" s="36"/>
      <c r="AE30" s="36">
        <f t="shared" si="9"/>
        <v>0</v>
      </c>
    </row>
    <row r="31" spans="1:32" s="32" customFormat="1" ht="94.5" x14ac:dyDescent="0.25">
      <c r="A31" s="46" t="s">
        <v>36</v>
      </c>
      <c r="B31" s="45">
        <v>1</v>
      </c>
      <c r="C31" s="45">
        <v>284</v>
      </c>
      <c r="D31" s="45">
        <v>5100</v>
      </c>
      <c r="E31" s="43">
        <f t="shared" si="0"/>
        <v>122493</v>
      </c>
      <c r="F31" s="43">
        <f t="shared" si="0"/>
        <v>122493</v>
      </c>
      <c r="G31" s="43">
        <f t="shared" si="0"/>
        <v>0</v>
      </c>
      <c r="H31" s="43">
        <f>50000-50000</f>
        <v>0</v>
      </c>
      <c r="I31" s="43">
        <f>50000-50000</f>
        <v>0</v>
      </c>
      <c r="J31" s="43">
        <f t="shared" si="2"/>
        <v>0</v>
      </c>
      <c r="K31" s="43">
        <v>0</v>
      </c>
      <c r="L31" s="43">
        <v>0</v>
      </c>
      <c r="M31" s="43">
        <f t="shared" si="3"/>
        <v>0</v>
      </c>
      <c r="N31" s="43">
        <v>0</v>
      </c>
      <c r="O31" s="43">
        <v>0</v>
      </c>
      <c r="P31" s="43">
        <f t="shared" si="4"/>
        <v>0</v>
      </c>
      <c r="Q31" s="43"/>
      <c r="R31" s="43"/>
      <c r="S31" s="43">
        <f t="shared" si="5"/>
        <v>0</v>
      </c>
      <c r="T31" s="43"/>
      <c r="U31" s="43"/>
      <c r="V31" s="43">
        <f t="shared" si="6"/>
        <v>0</v>
      </c>
      <c r="W31" s="43">
        <f>72493+50000</f>
        <v>122493</v>
      </c>
      <c r="X31" s="43">
        <f>72493+50000</f>
        <v>122493</v>
      </c>
      <c r="Y31" s="43">
        <f t="shared" si="7"/>
        <v>0</v>
      </c>
      <c r="Z31" s="43"/>
      <c r="AA31" s="43"/>
      <c r="AB31" s="43">
        <f t="shared" si="8"/>
        <v>0</v>
      </c>
      <c r="AC31" s="43"/>
      <c r="AD31" s="43"/>
      <c r="AE31" s="43">
        <f t="shared" si="9"/>
        <v>0</v>
      </c>
    </row>
    <row r="32" spans="1:32" s="32" customFormat="1" ht="47.25" x14ac:dyDescent="0.25">
      <c r="A32" s="40" t="s">
        <v>37</v>
      </c>
      <c r="B32" s="45">
        <v>1</v>
      </c>
      <c r="C32" s="45">
        <v>284</v>
      </c>
      <c r="D32" s="45">
        <v>5100</v>
      </c>
      <c r="E32" s="36">
        <f t="shared" si="0"/>
        <v>52377</v>
      </c>
      <c r="F32" s="36">
        <f t="shared" si="0"/>
        <v>52377</v>
      </c>
      <c r="G32" s="36">
        <f t="shared" si="0"/>
        <v>0</v>
      </c>
      <c r="H32" s="36">
        <v>0</v>
      </c>
      <c r="I32" s="36">
        <v>0</v>
      </c>
      <c r="J32" s="36">
        <f t="shared" si="2"/>
        <v>0</v>
      </c>
      <c r="K32" s="36">
        <v>0</v>
      </c>
      <c r="L32" s="36">
        <v>0</v>
      </c>
      <c r="M32" s="36">
        <f t="shared" si="3"/>
        <v>0</v>
      </c>
      <c r="N32" s="36">
        <v>0</v>
      </c>
      <c r="O32" s="36">
        <v>0</v>
      </c>
      <c r="P32" s="36">
        <f t="shared" si="4"/>
        <v>0</v>
      </c>
      <c r="Q32" s="36"/>
      <c r="R32" s="36"/>
      <c r="S32" s="36">
        <f t="shared" si="5"/>
        <v>0</v>
      </c>
      <c r="T32" s="36"/>
      <c r="U32" s="36"/>
      <c r="V32" s="36">
        <f t="shared" si="6"/>
        <v>0</v>
      </c>
      <c r="W32" s="36">
        <f>2066+50311</f>
        <v>52377</v>
      </c>
      <c r="X32" s="36">
        <f>2066+50311</f>
        <v>52377</v>
      </c>
      <c r="Y32" s="36">
        <f t="shared" si="7"/>
        <v>0</v>
      </c>
      <c r="Z32" s="36">
        <f>50311-50311</f>
        <v>0</v>
      </c>
      <c r="AA32" s="36">
        <f>50311-50311</f>
        <v>0</v>
      </c>
      <c r="AB32" s="36">
        <f t="shared" si="8"/>
        <v>0</v>
      </c>
      <c r="AC32" s="36">
        <f>50312-50312</f>
        <v>0</v>
      </c>
      <c r="AD32" s="36">
        <f>50312-50312</f>
        <v>0</v>
      </c>
      <c r="AE32" s="36">
        <f t="shared" si="9"/>
        <v>0</v>
      </c>
    </row>
    <row r="33" spans="1:190" s="32" customFormat="1" x14ac:dyDescent="0.25">
      <c r="A33" s="30" t="s">
        <v>38</v>
      </c>
      <c r="B33" s="39"/>
      <c r="C33" s="39"/>
      <c r="D33" s="45"/>
      <c r="E33" s="31">
        <f t="shared" si="0"/>
        <v>2567192</v>
      </c>
      <c r="F33" s="31">
        <f t="shared" si="0"/>
        <v>2567192</v>
      </c>
      <c r="G33" s="31">
        <f t="shared" si="0"/>
        <v>0</v>
      </c>
      <c r="H33" s="31">
        <f t="shared" ref="H33:AD33" si="22">SUM(H34)</f>
        <v>0</v>
      </c>
      <c r="I33" s="31">
        <f t="shared" si="22"/>
        <v>0</v>
      </c>
      <c r="J33" s="31">
        <f t="shared" si="2"/>
        <v>0</v>
      </c>
      <c r="K33" s="31">
        <f t="shared" si="22"/>
        <v>0</v>
      </c>
      <c r="L33" s="31">
        <f t="shared" si="22"/>
        <v>0</v>
      </c>
      <c r="M33" s="31">
        <f t="shared" si="3"/>
        <v>0</v>
      </c>
      <c r="N33" s="31">
        <f t="shared" si="22"/>
        <v>0</v>
      </c>
      <c r="O33" s="31">
        <f t="shared" si="22"/>
        <v>0</v>
      </c>
      <c r="P33" s="31">
        <f t="shared" si="4"/>
        <v>0</v>
      </c>
      <c r="Q33" s="31">
        <f t="shared" si="22"/>
        <v>0</v>
      </c>
      <c r="R33" s="31">
        <f t="shared" si="22"/>
        <v>0</v>
      </c>
      <c r="S33" s="31">
        <f t="shared" si="5"/>
        <v>0</v>
      </c>
      <c r="T33" s="31">
        <f t="shared" si="22"/>
        <v>436571</v>
      </c>
      <c r="U33" s="31">
        <f t="shared" si="22"/>
        <v>436571</v>
      </c>
      <c r="V33" s="31">
        <f t="shared" si="6"/>
        <v>0</v>
      </c>
      <c r="W33" s="31">
        <f t="shared" si="22"/>
        <v>17769</v>
      </c>
      <c r="X33" s="31">
        <f t="shared" si="22"/>
        <v>17769</v>
      </c>
      <c r="Y33" s="31">
        <f t="shared" si="7"/>
        <v>0</v>
      </c>
      <c r="Z33" s="31">
        <f t="shared" si="22"/>
        <v>0</v>
      </c>
      <c r="AA33" s="31">
        <f t="shared" si="22"/>
        <v>0</v>
      </c>
      <c r="AB33" s="31">
        <f t="shared" si="8"/>
        <v>0</v>
      </c>
      <c r="AC33" s="31">
        <f t="shared" si="22"/>
        <v>2112852</v>
      </c>
      <c r="AD33" s="31">
        <f t="shared" si="22"/>
        <v>2112852</v>
      </c>
      <c r="AE33" s="31">
        <f t="shared" si="9"/>
        <v>0</v>
      </c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</row>
    <row r="34" spans="1:190" s="32" customFormat="1" x14ac:dyDescent="0.25">
      <c r="A34" s="30" t="s">
        <v>19</v>
      </c>
      <c r="B34" s="39"/>
      <c r="C34" s="39"/>
      <c r="D34" s="45"/>
      <c r="E34" s="31">
        <f t="shared" si="0"/>
        <v>2567192</v>
      </c>
      <c r="F34" s="31">
        <f t="shared" si="0"/>
        <v>2567192</v>
      </c>
      <c r="G34" s="31">
        <f t="shared" si="0"/>
        <v>0</v>
      </c>
      <c r="H34" s="31">
        <f t="shared" ref="H34:AD34" si="23">SUM(H35:H38)</f>
        <v>0</v>
      </c>
      <c r="I34" s="31">
        <f t="shared" si="23"/>
        <v>0</v>
      </c>
      <c r="J34" s="31">
        <f t="shared" si="2"/>
        <v>0</v>
      </c>
      <c r="K34" s="31">
        <f t="shared" si="23"/>
        <v>0</v>
      </c>
      <c r="L34" s="31">
        <f t="shared" si="23"/>
        <v>0</v>
      </c>
      <c r="M34" s="31">
        <f t="shared" si="3"/>
        <v>0</v>
      </c>
      <c r="N34" s="31">
        <f t="shared" si="23"/>
        <v>0</v>
      </c>
      <c r="O34" s="31">
        <f t="shared" si="23"/>
        <v>0</v>
      </c>
      <c r="P34" s="31">
        <f t="shared" si="4"/>
        <v>0</v>
      </c>
      <c r="Q34" s="31">
        <f t="shared" si="23"/>
        <v>0</v>
      </c>
      <c r="R34" s="31">
        <f t="shared" si="23"/>
        <v>0</v>
      </c>
      <c r="S34" s="31">
        <f t="shared" si="5"/>
        <v>0</v>
      </c>
      <c r="T34" s="31">
        <f t="shared" si="23"/>
        <v>436571</v>
      </c>
      <c r="U34" s="31">
        <f t="shared" si="23"/>
        <v>436571</v>
      </c>
      <c r="V34" s="31">
        <f t="shared" si="6"/>
        <v>0</v>
      </c>
      <c r="W34" s="31">
        <f t="shared" si="23"/>
        <v>17769</v>
      </c>
      <c r="X34" s="31">
        <f t="shared" si="23"/>
        <v>17769</v>
      </c>
      <c r="Y34" s="31">
        <f t="shared" si="7"/>
        <v>0</v>
      </c>
      <c r="Z34" s="31">
        <f t="shared" si="23"/>
        <v>0</v>
      </c>
      <c r="AA34" s="31">
        <f t="shared" si="23"/>
        <v>0</v>
      </c>
      <c r="AB34" s="31">
        <f t="shared" si="8"/>
        <v>0</v>
      </c>
      <c r="AC34" s="31">
        <f t="shared" si="23"/>
        <v>2112852</v>
      </c>
      <c r="AD34" s="31">
        <f t="shared" si="23"/>
        <v>2112852</v>
      </c>
      <c r="AE34" s="31">
        <f t="shared" si="9"/>
        <v>0</v>
      </c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</row>
    <row r="35" spans="1:190" s="32" customFormat="1" ht="31.5" x14ac:dyDescent="0.25">
      <c r="A35" s="47" t="s">
        <v>39</v>
      </c>
      <c r="B35" s="45"/>
      <c r="C35" s="45"/>
      <c r="D35" s="45"/>
      <c r="E35" s="43">
        <f t="shared" si="0"/>
        <v>1365800</v>
      </c>
      <c r="F35" s="43">
        <f t="shared" si="0"/>
        <v>1365800</v>
      </c>
      <c r="G35" s="43">
        <f t="shared" si="0"/>
        <v>0</v>
      </c>
      <c r="H35" s="43">
        <v>0</v>
      </c>
      <c r="I35" s="43">
        <v>0</v>
      </c>
      <c r="J35" s="43">
        <f t="shared" si="2"/>
        <v>0</v>
      </c>
      <c r="K35" s="43"/>
      <c r="L35" s="43"/>
      <c r="M35" s="43">
        <f t="shared" si="3"/>
        <v>0</v>
      </c>
      <c r="N35" s="43">
        <v>0</v>
      </c>
      <c r="O35" s="43">
        <v>0</v>
      </c>
      <c r="P35" s="43">
        <f t="shared" si="4"/>
        <v>0</v>
      </c>
      <c r="Q35" s="43"/>
      <c r="R35" s="43"/>
      <c r="S35" s="43">
        <f t="shared" si="5"/>
        <v>0</v>
      </c>
      <c r="T35" s="43"/>
      <c r="U35" s="43"/>
      <c r="V35" s="43">
        <f t="shared" si="6"/>
        <v>0</v>
      </c>
      <c r="W35" s="43"/>
      <c r="X35" s="43"/>
      <c r="Y35" s="43">
        <f t="shared" si="7"/>
        <v>0</v>
      </c>
      <c r="Z35" s="43"/>
      <c r="AA35" s="43"/>
      <c r="AB35" s="43">
        <f t="shared" si="8"/>
        <v>0</v>
      </c>
      <c r="AC35" s="43">
        <v>1365800</v>
      </c>
      <c r="AD35" s="43">
        <v>1365800</v>
      </c>
      <c r="AE35" s="43">
        <f t="shared" si="9"/>
        <v>0</v>
      </c>
    </row>
    <row r="36" spans="1:190" s="32" customFormat="1" ht="31.5" x14ac:dyDescent="0.25">
      <c r="A36" s="47" t="s">
        <v>40</v>
      </c>
      <c r="B36" s="45"/>
      <c r="C36" s="45"/>
      <c r="D36" s="45"/>
      <c r="E36" s="43">
        <f t="shared" si="0"/>
        <v>100000</v>
      </c>
      <c r="F36" s="43">
        <f t="shared" si="0"/>
        <v>100000</v>
      </c>
      <c r="G36" s="43">
        <f t="shared" si="0"/>
        <v>0</v>
      </c>
      <c r="H36" s="43">
        <v>0</v>
      </c>
      <c r="I36" s="43">
        <v>0</v>
      </c>
      <c r="J36" s="43">
        <f t="shared" si="2"/>
        <v>0</v>
      </c>
      <c r="K36" s="43"/>
      <c r="L36" s="43"/>
      <c r="M36" s="43">
        <f t="shared" si="3"/>
        <v>0</v>
      </c>
      <c r="N36" s="43">
        <v>0</v>
      </c>
      <c r="O36" s="43">
        <v>0</v>
      </c>
      <c r="P36" s="43">
        <f t="shared" si="4"/>
        <v>0</v>
      </c>
      <c r="Q36" s="43"/>
      <c r="R36" s="43"/>
      <c r="S36" s="43">
        <f t="shared" si="5"/>
        <v>0</v>
      </c>
      <c r="T36" s="43"/>
      <c r="U36" s="43"/>
      <c r="V36" s="43">
        <f t="shared" si="6"/>
        <v>0</v>
      </c>
      <c r="W36" s="43"/>
      <c r="X36" s="43"/>
      <c r="Y36" s="43">
        <f t="shared" si="7"/>
        <v>0</v>
      </c>
      <c r="Z36" s="43"/>
      <c r="AA36" s="43"/>
      <c r="AB36" s="43">
        <f t="shared" si="8"/>
        <v>0</v>
      </c>
      <c r="AC36" s="43">
        <v>100000</v>
      </c>
      <c r="AD36" s="43">
        <v>100000</v>
      </c>
      <c r="AE36" s="43">
        <f t="shared" si="9"/>
        <v>0</v>
      </c>
    </row>
    <row r="37" spans="1:190" s="32" customFormat="1" ht="47.25" x14ac:dyDescent="0.25">
      <c r="A37" s="47" t="s">
        <v>41</v>
      </c>
      <c r="B37" s="45">
        <v>3</v>
      </c>
      <c r="C37" s="45">
        <v>322</v>
      </c>
      <c r="D37" s="45">
        <v>5100</v>
      </c>
      <c r="E37" s="43">
        <f t="shared" si="0"/>
        <v>962096</v>
      </c>
      <c r="F37" s="43">
        <f t="shared" si="0"/>
        <v>962096</v>
      </c>
      <c r="G37" s="43">
        <f t="shared" si="0"/>
        <v>0</v>
      </c>
      <c r="H37" s="43">
        <f>15233-15233</f>
        <v>0</v>
      </c>
      <c r="I37" s="43">
        <f>15233-15233</f>
        <v>0</v>
      </c>
      <c r="J37" s="43">
        <f t="shared" si="2"/>
        <v>0</v>
      </c>
      <c r="K37" s="43"/>
      <c r="L37" s="43"/>
      <c r="M37" s="43">
        <f t="shared" si="3"/>
        <v>0</v>
      </c>
      <c r="N37" s="43"/>
      <c r="O37" s="43"/>
      <c r="P37" s="43">
        <f t="shared" si="4"/>
        <v>0</v>
      </c>
      <c r="Q37" s="43"/>
      <c r="R37" s="43"/>
      <c r="S37" s="43">
        <f t="shared" si="5"/>
        <v>0</v>
      </c>
      <c r="T37" s="43">
        <v>297275</v>
      </c>
      <c r="U37" s="43">
        <v>297275</v>
      </c>
      <c r="V37" s="43">
        <f t="shared" si="6"/>
        <v>0</v>
      </c>
      <c r="W37" s="43">
        <f>15233+2534+2</f>
        <v>17769</v>
      </c>
      <c r="X37" s="43">
        <f>15233+2534+2</f>
        <v>17769</v>
      </c>
      <c r="Y37" s="43">
        <f t="shared" si="7"/>
        <v>0</v>
      </c>
      <c r="Z37" s="43"/>
      <c r="AA37" s="43"/>
      <c r="AB37" s="43">
        <f t="shared" si="8"/>
        <v>0</v>
      </c>
      <c r="AC37" s="43">
        <v>647052</v>
      </c>
      <c r="AD37" s="43">
        <v>647052</v>
      </c>
      <c r="AE37" s="43">
        <f t="shared" si="9"/>
        <v>0</v>
      </c>
    </row>
    <row r="38" spans="1:190" s="32" customFormat="1" ht="31.5" x14ac:dyDescent="0.25">
      <c r="A38" s="47" t="s">
        <v>42</v>
      </c>
      <c r="B38" s="45">
        <v>1</v>
      </c>
      <c r="C38" s="45">
        <v>311</v>
      </c>
      <c r="D38" s="45">
        <v>5100</v>
      </c>
      <c r="E38" s="43">
        <f t="shared" si="0"/>
        <v>139296</v>
      </c>
      <c r="F38" s="43">
        <f t="shared" si="0"/>
        <v>139296</v>
      </c>
      <c r="G38" s="43">
        <f t="shared" si="0"/>
        <v>0</v>
      </c>
      <c r="H38" s="43">
        <v>0</v>
      </c>
      <c r="I38" s="43">
        <v>0</v>
      </c>
      <c r="J38" s="43">
        <f t="shared" si="2"/>
        <v>0</v>
      </c>
      <c r="K38" s="43"/>
      <c r="L38" s="43"/>
      <c r="M38" s="43">
        <f t="shared" si="3"/>
        <v>0</v>
      </c>
      <c r="N38" s="43">
        <v>0</v>
      </c>
      <c r="O38" s="43">
        <v>0</v>
      </c>
      <c r="P38" s="43">
        <f t="shared" si="4"/>
        <v>0</v>
      </c>
      <c r="Q38" s="43"/>
      <c r="R38" s="43"/>
      <c r="S38" s="43">
        <f t="shared" si="5"/>
        <v>0</v>
      </c>
      <c r="T38" s="43">
        <v>139296</v>
      </c>
      <c r="U38" s="43">
        <v>139296</v>
      </c>
      <c r="V38" s="43">
        <f t="shared" si="6"/>
        <v>0</v>
      </c>
      <c r="W38" s="43"/>
      <c r="X38" s="43"/>
      <c r="Y38" s="43">
        <f t="shared" si="7"/>
        <v>0</v>
      </c>
      <c r="Z38" s="43"/>
      <c r="AA38" s="43"/>
      <c r="AB38" s="43">
        <f t="shared" si="8"/>
        <v>0</v>
      </c>
      <c r="AC38" s="43"/>
      <c r="AD38" s="43"/>
      <c r="AE38" s="43">
        <f t="shared" si="9"/>
        <v>0</v>
      </c>
    </row>
    <row r="39" spans="1:190" s="32" customFormat="1" x14ac:dyDescent="0.25">
      <c r="A39" s="30" t="s">
        <v>43</v>
      </c>
      <c r="B39" s="39"/>
      <c r="C39" s="39"/>
      <c r="D39" s="45">
        <v>5100</v>
      </c>
      <c r="E39" s="31">
        <f t="shared" si="0"/>
        <v>605422</v>
      </c>
      <c r="F39" s="31">
        <f t="shared" si="0"/>
        <v>605422</v>
      </c>
      <c r="G39" s="31">
        <f t="shared" si="0"/>
        <v>0</v>
      </c>
      <c r="H39" s="31">
        <f t="shared" ref="H39:AD39" si="24">SUM(H40)</f>
        <v>0</v>
      </c>
      <c r="I39" s="31">
        <f t="shared" si="24"/>
        <v>0</v>
      </c>
      <c r="J39" s="31">
        <f t="shared" si="2"/>
        <v>0</v>
      </c>
      <c r="K39" s="31">
        <f t="shared" si="24"/>
        <v>0</v>
      </c>
      <c r="L39" s="31">
        <f t="shared" si="24"/>
        <v>0</v>
      </c>
      <c r="M39" s="31">
        <f t="shared" si="3"/>
        <v>0</v>
      </c>
      <c r="N39" s="31">
        <f t="shared" si="24"/>
        <v>0</v>
      </c>
      <c r="O39" s="31">
        <f t="shared" si="24"/>
        <v>0</v>
      </c>
      <c r="P39" s="31">
        <f t="shared" si="4"/>
        <v>0</v>
      </c>
      <c r="Q39" s="31">
        <f t="shared" si="24"/>
        <v>0</v>
      </c>
      <c r="R39" s="31">
        <f t="shared" si="24"/>
        <v>0</v>
      </c>
      <c r="S39" s="31">
        <f t="shared" si="5"/>
        <v>0</v>
      </c>
      <c r="T39" s="31">
        <f t="shared" si="24"/>
        <v>426323</v>
      </c>
      <c r="U39" s="31">
        <f t="shared" si="24"/>
        <v>426323</v>
      </c>
      <c r="V39" s="31">
        <f t="shared" si="6"/>
        <v>0</v>
      </c>
      <c r="W39" s="31">
        <f t="shared" si="24"/>
        <v>0</v>
      </c>
      <c r="X39" s="31">
        <f t="shared" si="24"/>
        <v>0</v>
      </c>
      <c r="Y39" s="31">
        <f t="shared" si="7"/>
        <v>0</v>
      </c>
      <c r="Z39" s="31">
        <f t="shared" si="24"/>
        <v>0</v>
      </c>
      <c r="AA39" s="31">
        <f t="shared" si="24"/>
        <v>0</v>
      </c>
      <c r="AB39" s="31">
        <f t="shared" si="8"/>
        <v>0</v>
      </c>
      <c r="AC39" s="31">
        <f t="shared" si="24"/>
        <v>179099</v>
      </c>
      <c r="AD39" s="31">
        <f t="shared" si="24"/>
        <v>179099</v>
      </c>
      <c r="AE39" s="31">
        <f t="shared" si="9"/>
        <v>0</v>
      </c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</row>
    <row r="40" spans="1:190" s="29" customFormat="1" x14ac:dyDescent="0.25">
      <c r="A40" s="30" t="s">
        <v>19</v>
      </c>
      <c r="B40" s="39"/>
      <c r="C40" s="39"/>
      <c r="D40" s="45">
        <v>5100</v>
      </c>
      <c r="E40" s="31">
        <f t="shared" si="0"/>
        <v>605422</v>
      </c>
      <c r="F40" s="31">
        <f t="shared" si="0"/>
        <v>605422</v>
      </c>
      <c r="G40" s="31">
        <f t="shared" si="0"/>
        <v>0</v>
      </c>
      <c r="H40" s="31">
        <f t="shared" ref="H40:AD40" si="25">SUM(H41:H43)</f>
        <v>0</v>
      </c>
      <c r="I40" s="31">
        <f t="shared" si="25"/>
        <v>0</v>
      </c>
      <c r="J40" s="31">
        <f t="shared" si="2"/>
        <v>0</v>
      </c>
      <c r="K40" s="31">
        <f t="shared" si="25"/>
        <v>0</v>
      </c>
      <c r="L40" s="31">
        <f t="shared" si="25"/>
        <v>0</v>
      </c>
      <c r="M40" s="31">
        <f t="shared" si="3"/>
        <v>0</v>
      </c>
      <c r="N40" s="31">
        <f t="shared" si="25"/>
        <v>0</v>
      </c>
      <c r="O40" s="31">
        <f t="shared" si="25"/>
        <v>0</v>
      </c>
      <c r="P40" s="31">
        <f t="shared" si="4"/>
        <v>0</v>
      </c>
      <c r="Q40" s="31">
        <f t="shared" si="25"/>
        <v>0</v>
      </c>
      <c r="R40" s="31">
        <f t="shared" si="25"/>
        <v>0</v>
      </c>
      <c r="S40" s="31">
        <f t="shared" si="5"/>
        <v>0</v>
      </c>
      <c r="T40" s="31">
        <f t="shared" si="25"/>
        <v>426323</v>
      </c>
      <c r="U40" s="31">
        <f t="shared" si="25"/>
        <v>426323</v>
      </c>
      <c r="V40" s="31">
        <f t="shared" si="6"/>
        <v>0</v>
      </c>
      <c r="W40" s="31">
        <f t="shared" si="25"/>
        <v>0</v>
      </c>
      <c r="X40" s="31">
        <f t="shared" si="25"/>
        <v>0</v>
      </c>
      <c r="Y40" s="31">
        <f t="shared" si="7"/>
        <v>0</v>
      </c>
      <c r="Z40" s="31">
        <f t="shared" si="25"/>
        <v>0</v>
      </c>
      <c r="AA40" s="31">
        <f t="shared" si="25"/>
        <v>0</v>
      </c>
      <c r="AB40" s="31">
        <f t="shared" si="8"/>
        <v>0</v>
      </c>
      <c r="AC40" s="31">
        <f t="shared" si="25"/>
        <v>179099</v>
      </c>
      <c r="AD40" s="31">
        <f t="shared" si="25"/>
        <v>179099</v>
      </c>
      <c r="AE40" s="31">
        <f t="shared" si="9"/>
        <v>0</v>
      </c>
    </row>
    <row r="41" spans="1:190" s="32" customFormat="1" x14ac:dyDescent="0.25">
      <c r="A41" s="40" t="s">
        <v>44</v>
      </c>
      <c r="B41" s="45">
        <v>1</v>
      </c>
      <c r="C41" s="45">
        <v>469</v>
      </c>
      <c r="D41" s="45">
        <v>5100</v>
      </c>
      <c r="E41" s="43">
        <f t="shared" si="0"/>
        <v>350000</v>
      </c>
      <c r="F41" s="43">
        <f t="shared" si="0"/>
        <v>350000</v>
      </c>
      <c r="G41" s="43">
        <f t="shared" si="0"/>
        <v>0</v>
      </c>
      <c r="H41" s="43">
        <v>0</v>
      </c>
      <c r="I41" s="43">
        <v>0</v>
      </c>
      <c r="J41" s="43">
        <f t="shared" si="2"/>
        <v>0</v>
      </c>
      <c r="K41" s="43"/>
      <c r="L41" s="43"/>
      <c r="M41" s="43">
        <f t="shared" si="3"/>
        <v>0</v>
      </c>
      <c r="N41" s="43"/>
      <c r="O41" s="43"/>
      <c r="P41" s="43">
        <f t="shared" si="4"/>
        <v>0</v>
      </c>
      <c r="Q41" s="43"/>
      <c r="R41" s="43"/>
      <c r="S41" s="43">
        <f t="shared" si="5"/>
        <v>0</v>
      </c>
      <c r="T41" s="43">
        <f>170901</f>
        <v>170901</v>
      </c>
      <c r="U41" s="43">
        <f>170901</f>
        <v>170901</v>
      </c>
      <c r="V41" s="43">
        <f t="shared" si="6"/>
        <v>0</v>
      </c>
      <c r="W41" s="43"/>
      <c r="X41" s="43"/>
      <c r="Y41" s="43">
        <f t="shared" si="7"/>
        <v>0</v>
      </c>
      <c r="Z41" s="43"/>
      <c r="AA41" s="43"/>
      <c r="AB41" s="43">
        <f t="shared" si="8"/>
        <v>0</v>
      </c>
      <c r="AC41" s="43">
        <v>179099</v>
      </c>
      <c r="AD41" s="43">
        <v>179099</v>
      </c>
      <c r="AE41" s="43">
        <f t="shared" si="9"/>
        <v>0</v>
      </c>
    </row>
    <row r="42" spans="1:190" s="32" customFormat="1" ht="31.5" x14ac:dyDescent="0.25">
      <c r="A42" s="40" t="s">
        <v>45</v>
      </c>
      <c r="B42" s="45">
        <v>1</v>
      </c>
      <c r="C42" s="45">
        <v>431</v>
      </c>
      <c r="D42" s="45">
        <v>5100</v>
      </c>
      <c r="E42" s="43">
        <f t="shared" si="0"/>
        <v>133000</v>
      </c>
      <c r="F42" s="43">
        <f t="shared" si="0"/>
        <v>133000</v>
      </c>
      <c r="G42" s="43">
        <f t="shared" si="0"/>
        <v>0</v>
      </c>
      <c r="H42" s="43"/>
      <c r="I42" s="43"/>
      <c r="J42" s="43">
        <f t="shared" si="2"/>
        <v>0</v>
      </c>
      <c r="K42" s="43"/>
      <c r="L42" s="43"/>
      <c r="M42" s="43">
        <f t="shared" si="3"/>
        <v>0</v>
      </c>
      <c r="N42" s="43"/>
      <c r="O42" s="43"/>
      <c r="P42" s="43">
        <f t="shared" si="4"/>
        <v>0</v>
      </c>
      <c r="Q42" s="43"/>
      <c r="R42" s="43"/>
      <c r="S42" s="43">
        <f t="shared" si="5"/>
        <v>0</v>
      </c>
      <c r="T42" s="43">
        <v>133000</v>
      </c>
      <c r="U42" s="43">
        <v>133000</v>
      </c>
      <c r="V42" s="43">
        <f t="shared" si="6"/>
        <v>0</v>
      </c>
      <c r="W42" s="43"/>
      <c r="X42" s="43"/>
      <c r="Y42" s="43">
        <f t="shared" si="7"/>
        <v>0</v>
      </c>
      <c r="Z42" s="43"/>
      <c r="AA42" s="43"/>
      <c r="AB42" s="43">
        <f t="shared" si="8"/>
        <v>0</v>
      </c>
      <c r="AC42" s="43"/>
      <c r="AD42" s="43"/>
      <c r="AE42" s="43">
        <f t="shared" si="9"/>
        <v>0</v>
      </c>
    </row>
    <row r="43" spans="1:190" s="32" customFormat="1" ht="31.5" x14ac:dyDescent="0.25">
      <c r="A43" s="40" t="s">
        <v>46</v>
      </c>
      <c r="B43" s="45">
        <v>1</v>
      </c>
      <c r="C43" s="45">
        <v>431</v>
      </c>
      <c r="D43" s="45">
        <v>5100</v>
      </c>
      <c r="E43" s="43">
        <f t="shared" si="0"/>
        <v>122422</v>
      </c>
      <c r="F43" s="43">
        <f t="shared" si="0"/>
        <v>122422</v>
      </c>
      <c r="G43" s="43">
        <f t="shared" si="0"/>
        <v>0</v>
      </c>
      <c r="H43" s="43">
        <v>0</v>
      </c>
      <c r="I43" s="43">
        <v>0</v>
      </c>
      <c r="J43" s="43">
        <f t="shared" si="2"/>
        <v>0</v>
      </c>
      <c r="K43" s="43"/>
      <c r="L43" s="43"/>
      <c r="M43" s="43">
        <f t="shared" si="3"/>
        <v>0</v>
      </c>
      <c r="N43" s="43"/>
      <c r="O43" s="43"/>
      <c r="P43" s="43">
        <f t="shared" si="4"/>
        <v>0</v>
      </c>
      <c r="Q43" s="43"/>
      <c r="R43" s="43"/>
      <c r="S43" s="43">
        <f t="shared" si="5"/>
        <v>0</v>
      </c>
      <c r="T43" s="43">
        <v>122422</v>
      </c>
      <c r="U43" s="43">
        <v>122422</v>
      </c>
      <c r="V43" s="43">
        <f t="shared" si="6"/>
        <v>0</v>
      </c>
      <c r="W43" s="43"/>
      <c r="X43" s="43"/>
      <c r="Y43" s="43">
        <f t="shared" si="7"/>
        <v>0</v>
      </c>
      <c r="Z43" s="43"/>
      <c r="AA43" s="43"/>
      <c r="AB43" s="43">
        <f t="shared" si="8"/>
        <v>0</v>
      </c>
      <c r="AC43" s="43"/>
      <c r="AD43" s="43"/>
      <c r="AE43" s="43">
        <f t="shared" si="9"/>
        <v>0</v>
      </c>
    </row>
    <row r="44" spans="1:190" s="32" customFormat="1" ht="31.5" x14ac:dyDescent="0.25">
      <c r="A44" s="30" t="s">
        <v>47</v>
      </c>
      <c r="B44" s="39"/>
      <c r="C44" s="39"/>
      <c r="D44" s="45">
        <v>5100</v>
      </c>
      <c r="E44" s="31">
        <f t="shared" si="0"/>
        <v>1248000</v>
      </c>
      <c r="F44" s="31">
        <f t="shared" si="0"/>
        <v>1248000</v>
      </c>
      <c r="G44" s="31">
        <f t="shared" si="0"/>
        <v>0</v>
      </c>
      <c r="H44" s="31">
        <f t="shared" ref="H44:AD44" si="26">SUM(H45)</f>
        <v>0</v>
      </c>
      <c r="I44" s="31">
        <f t="shared" si="26"/>
        <v>0</v>
      </c>
      <c r="J44" s="31">
        <f t="shared" si="2"/>
        <v>0</v>
      </c>
      <c r="K44" s="31">
        <f t="shared" si="26"/>
        <v>0</v>
      </c>
      <c r="L44" s="31">
        <f t="shared" si="26"/>
        <v>0</v>
      </c>
      <c r="M44" s="31">
        <f t="shared" si="3"/>
        <v>0</v>
      </c>
      <c r="N44" s="31">
        <f t="shared" si="26"/>
        <v>2939</v>
      </c>
      <c r="O44" s="31">
        <f t="shared" si="26"/>
        <v>2939</v>
      </c>
      <c r="P44" s="31">
        <f t="shared" si="4"/>
        <v>0</v>
      </c>
      <c r="Q44" s="31">
        <f t="shared" si="26"/>
        <v>1063405</v>
      </c>
      <c r="R44" s="31">
        <f t="shared" si="26"/>
        <v>1063405</v>
      </c>
      <c r="S44" s="31">
        <f t="shared" si="5"/>
        <v>0</v>
      </c>
      <c r="T44" s="31">
        <f t="shared" si="26"/>
        <v>181656</v>
      </c>
      <c r="U44" s="31">
        <f t="shared" si="26"/>
        <v>181656</v>
      </c>
      <c r="V44" s="31">
        <f t="shared" si="6"/>
        <v>0</v>
      </c>
      <c r="W44" s="31">
        <f t="shared" si="26"/>
        <v>0</v>
      </c>
      <c r="X44" s="31">
        <f t="shared" si="26"/>
        <v>0</v>
      </c>
      <c r="Y44" s="31">
        <f t="shared" si="7"/>
        <v>0</v>
      </c>
      <c r="Z44" s="31">
        <f t="shared" si="26"/>
        <v>0</v>
      </c>
      <c r="AA44" s="31">
        <f t="shared" si="26"/>
        <v>0</v>
      </c>
      <c r="AB44" s="31">
        <f t="shared" si="8"/>
        <v>0</v>
      </c>
      <c r="AC44" s="31">
        <f t="shared" si="26"/>
        <v>0</v>
      </c>
      <c r="AD44" s="31">
        <f t="shared" si="26"/>
        <v>0</v>
      </c>
      <c r="AE44" s="31">
        <f t="shared" si="9"/>
        <v>0</v>
      </c>
    </row>
    <row r="45" spans="1:190" s="32" customFormat="1" x14ac:dyDescent="0.25">
      <c r="A45" s="30" t="s">
        <v>19</v>
      </c>
      <c r="B45" s="39"/>
      <c r="C45" s="39"/>
      <c r="D45" s="45">
        <v>5100</v>
      </c>
      <c r="E45" s="31">
        <f t="shared" si="0"/>
        <v>1248000</v>
      </c>
      <c r="F45" s="31">
        <f t="shared" si="0"/>
        <v>1248000</v>
      </c>
      <c r="G45" s="31">
        <f t="shared" si="0"/>
        <v>0</v>
      </c>
      <c r="H45" s="31">
        <f t="shared" ref="H45:AC45" si="27">SUM(H46:H50)</f>
        <v>0</v>
      </c>
      <c r="I45" s="31">
        <f t="shared" ref="I45" si="28">SUM(I46:I50)</f>
        <v>0</v>
      </c>
      <c r="J45" s="31">
        <f t="shared" si="2"/>
        <v>0</v>
      </c>
      <c r="K45" s="31">
        <f t="shared" si="27"/>
        <v>0</v>
      </c>
      <c r="L45" s="31">
        <f t="shared" ref="L45" si="29">SUM(L46:L50)</f>
        <v>0</v>
      </c>
      <c r="M45" s="31">
        <f t="shared" si="3"/>
        <v>0</v>
      </c>
      <c r="N45" s="31">
        <f t="shared" si="27"/>
        <v>2939</v>
      </c>
      <c r="O45" s="31">
        <f t="shared" ref="O45" si="30">SUM(O46:O50)</f>
        <v>2939</v>
      </c>
      <c r="P45" s="31">
        <f t="shared" si="4"/>
        <v>0</v>
      </c>
      <c r="Q45" s="31">
        <f t="shared" si="27"/>
        <v>1063405</v>
      </c>
      <c r="R45" s="31">
        <f t="shared" ref="R45" si="31">SUM(R46:R50)</f>
        <v>1063405</v>
      </c>
      <c r="S45" s="31">
        <f t="shared" si="5"/>
        <v>0</v>
      </c>
      <c r="T45" s="31">
        <f t="shared" si="27"/>
        <v>181656</v>
      </c>
      <c r="U45" s="31">
        <f t="shared" ref="U45" si="32">SUM(U46:U50)</f>
        <v>181656</v>
      </c>
      <c r="V45" s="31">
        <f t="shared" si="6"/>
        <v>0</v>
      </c>
      <c r="W45" s="31">
        <f t="shared" si="27"/>
        <v>0</v>
      </c>
      <c r="X45" s="31">
        <f t="shared" ref="X45" si="33">SUM(X46:X50)</f>
        <v>0</v>
      </c>
      <c r="Y45" s="31">
        <f t="shared" si="7"/>
        <v>0</v>
      </c>
      <c r="Z45" s="31">
        <f t="shared" si="27"/>
        <v>0</v>
      </c>
      <c r="AA45" s="31">
        <f t="shared" ref="AA45" si="34">SUM(AA46:AA50)</f>
        <v>0</v>
      </c>
      <c r="AB45" s="31">
        <f t="shared" si="8"/>
        <v>0</v>
      </c>
      <c r="AC45" s="31">
        <f t="shared" si="27"/>
        <v>0</v>
      </c>
      <c r="AD45" s="31">
        <f t="shared" ref="AD45" si="35">SUM(AD46:AD50)</f>
        <v>0</v>
      </c>
      <c r="AE45" s="31">
        <f t="shared" si="9"/>
        <v>0</v>
      </c>
    </row>
    <row r="46" spans="1:190" s="29" customFormat="1" ht="110.25" x14ac:dyDescent="0.25">
      <c r="A46" s="46" t="s">
        <v>48</v>
      </c>
      <c r="B46" s="45"/>
      <c r="C46" s="45"/>
      <c r="D46" s="45"/>
      <c r="E46" s="48">
        <f t="shared" si="0"/>
        <v>399465</v>
      </c>
      <c r="F46" s="48">
        <f t="shared" si="0"/>
        <v>399465</v>
      </c>
      <c r="G46" s="48">
        <f t="shared" si="0"/>
        <v>0</v>
      </c>
      <c r="H46" s="48">
        <v>0</v>
      </c>
      <c r="I46" s="48">
        <v>0</v>
      </c>
      <c r="J46" s="48">
        <f t="shared" si="2"/>
        <v>0</v>
      </c>
      <c r="K46" s="48"/>
      <c r="L46" s="48"/>
      <c r="M46" s="48">
        <f t="shared" si="3"/>
        <v>0</v>
      </c>
      <c r="N46" s="48">
        <v>0</v>
      </c>
      <c r="O46" s="48">
        <v>0</v>
      </c>
      <c r="P46" s="48">
        <f t="shared" si="4"/>
        <v>0</v>
      </c>
      <c r="Q46" s="48">
        <v>399465</v>
      </c>
      <c r="R46" s="48">
        <v>399465</v>
      </c>
      <c r="S46" s="48">
        <f t="shared" si="5"/>
        <v>0</v>
      </c>
      <c r="T46" s="48"/>
      <c r="U46" s="48"/>
      <c r="V46" s="48">
        <f t="shared" si="6"/>
        <v>0</v>
      </c>
      <c r="W46" s="48"/>
      <c r="X46" s="48"/>
      <c r="Y46" s="48">
        <f t="shared" si="7"/>
        <v>0</v>
      </c>
      <c r="Z46" s="48"/>
      <c r="AA46" s="48"/>
      <c r="AB46" s="48">
        <f t="shared" si="8"/>
        <v>0</v>
      </c>
      <c r="AC46" s="48"/>
      <c r="AD46" s="48"/>
      <c r="AE46" s="48">
        <f t="shared" si="9"/>
        <v>0</v>
      </c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</row>
    <row r="47" spans="1:190" s="32" customFormat="1" ht="63" x14ac:dyDescent="0.25">
      <c r="A47" s="46" t="s">
        <v>49</v>
      </c>
      <c r="B47" s="35"/>
      <c r="C47" s="35"/>
      <c r="D47" s="35"/>
      <c r="E47" s="36">
        <f t="shared" si="0"/>
        <v>106380</v>
      </c>
      <c r="F47" s="36">
        <f t="shared" si="0"/>
        <v>106380</v>
      </c>
      <c r="G47" s="36">
        <f t="shared" si="0"/>
        <v>0</v>
      </c>
      <c r="H47" s="36">
        <v>0</v>
      </c>
      <c r="I47" s="36">
        <v>0</v>
      </c>
      <c r="J47" s="36">
        <f t="shared" si="2"/>
        <v>0</v>
      </c>
      <c r="K47" s="36"/>
      <c r="L47" s="36"/>
      <c r="M47" s="36">
        <f t="shared" si="3"/>
        <v>0</v>
      </c>
      <c r="N47" s="36">
        <v>0</v>
      </c>
      <c r="O47" s="36">
        <v>0</v>
      </c>
      <c r="P47" s="36">
        <f t="shared" si="4"/>
        <v>0</v>
      </c>
      <c r="Q47" s="36">
        <v>106380</v>
      </c>
      <c r="R47" s="36">
        <v>106380</v>
      </c>
      <c r="S47" s="36">
        <f t="shared" si="5"/>
        <v>0</v>
      </c>
      <c r="T47" s="36"/>
      <c r="U47" s="36"/>
      <c r="V47" s="36">
        <f t="shared" si="6"/>
        <v>0</v>
      </c>
      <c r="W47" s="36"/>
      <c r="X47" s="36"/>
      <c r="Y47" s="36">
        <f t="shared" si="7"/>
        <v>0</v>
      </c>
      <c r="Z47" s="36"/>
      <c r="AA47" s="36"/>
      <c r="AB47" s="36">
        <f t="shared" si="8"/>
        <v>0</v>
      </c>
      <c r="AC47" s="36"/>
      <c r="AD47" s="36"/>
      <c r="AE47" s="36">
        <f t="shared" si="9"/>
        <v>0</v>
      </c>
    </row>
    <row r="48" spans="1:190" s="32" customFormat="1" ht="41.25" customHeight="1" x14ac:dyDescent="0.25">
      <c r="A48" s="46" t="s">
        <v>50</v>
      </c>
      <c r="B48" s="35">
        <v>2</v>
      </c>
      <c r="C48" s="35">
        <v>524</v>
      </c>
      <c r="D48" s="35">
        <v>5100</v>
      </c>
      <c r="E48" s="36">
        <f t="shared" si="0"/>
        <v>2939</v>
      </c>
      <c r="F48" s="36">
        <f t="shared" si="0"/>
        <v>2939</v>
      </c>
      <c r="G48" s="36">
        <f t="shared" si="0"/>
        <v>0</v>
      </c>
      <c r="H48" s="36">
        <v>0</v>
      </c>
      <c r="I48" s="36">
        <v>0</v>
      </c>
      <c r="J48" s="36">
        <f t="shared" si="2"/>
        <v>0</v>
      </c>
      <c r="K48" s="36"/>
      <c r="L48" s="36"/>
      <c r="M48" s="36">
        <f t="shared" si="3"/>
        <v>0</v>
      </c>
      <c r="N48" s="36">
        <v>2939</v>
      </c>
      <c r="O48" s="36">
        <v>2939</v>
      </c>
      <c r="P48" s="36">
        <f t="shared" si="4"/>
        <v>0</v>
      </c>
      <c r="Q48" s="36"/>
      <c r="R48" s="36"/>
      <c r="S48" s="36">
        <f t="shared" si="5"/>
        <v>0</v>
      </c>
      <c r="T48" s="36"/>
      <c r="U48" s="36"/>
      <c r="V48" s="36">
        <f t="shared" si="6"/>
        <v>0</v>
      </c>
      <c r="W48" s="36"/>
      <c r="X48" s="36"/>
      <c r="Y48" s="36">
        <f t="shared" si="7"/>
        <v>0</v>
      </c>
      <c r="Z48" s="36"/>
      <c r="AA48" s="36"/>
      <c r="AB48" s="36">
        <f t="shared" si="8"/>
        <v>0</v>
      </c>
      <c r="AC48" s="36"/>
      <c r="AD48" s="36"/>
      <c r="AE48" s="36">
        <f t="shared" si="9"/>
        <v>0</v>
      </c>
    </row>
    <row r="49" spans="1:190" s="32" customFormat="1" ht="31.5" x14ac:dyDescent="0.25">
      <c r="A49" s="34" t="s">
        <v>51</v>
      </c>
      <c r="B49" s="35">
        <v>1</v>
      </c>
      <c r="C49" s="35">
        <v>551</v>
      </c>
      <c r="D49" s="35">
        <v>5100</v>
      </c>
      <c r="E49" s="36">
        <f t="shared" si="0"/>
        <v>181656</v>
      </c>
      <c r="F49" s="36">
        <f t="shared" si="0"/>
        <v>181656</v>
      </c>
      <c r="G49" s="36">
        <f t="shared" si="0"/>
        <v>0</v>
      </c>
      <c r="H49" s="36">
        <v>0</v>
      </c>
      <c r="I49" s="36">
        <v>0</v>
      </c>
      <c r="J49" s="36">
        <f t="shared" si="2"/>
        <v>0</v>
      </c>
      <c r="K49" s="36"/>
      <c r="L49" s="36"/>
      <c r="M49" s="36">
        <f t="shared" si="3"/>
        <v>0</v>
      </c>
      <c r="N49" s="36">
        <v>0</v>
      </c>
      <c r="O49" s="36">
        <v>0</v>
      </c>
      <c r="P49" s="36">
        <f t="shared" si="4"/>
        <v>0</v>
      </c>
      <c r="Q49" s="36"/>
      <c r="R49" s="36"/>
      <c r="S49" s="36">
        <f t="shared" si="5"/>
        <v>0</v>
      </c>
      <c r="T49" s="36">
        <v>181656</v>
      </c>
      <c r="U49" s="36">
        <v>181656</v>
      </c>
      <c r="V49" s="36">
        <f t="shared" si="6"/>
        <v>0</v>
      </c>
      <c r="W49" s="36"/>
      <c r="X49" s="36"/>
      <c r="Y49" s="36">
        <f t="shared" si="7"/>
        <v>0</v>
      </c>
      <c r="Z49" s="36"/>
      <c r="AA49" s="36"/>
      <c r="AB49" s="36">
        <f t="shared" si="8"/>
        <v>0</v>
      </c>
      <c r="AC49" s="36"/>
      <c r="AD49" s="36"/>
      <c r="AE49" s="36">
        <f t="shared" si="9"/>
        <v>0</v>
      </c>
    </row>
    <row r="50" spans="1:190" s="32" customFormat="1" ht="78.75" x14ac:dyDescent="0.25">
      <c r="A50" s="46" t="s">
        <v>52</v>
      </c>
      <c r="B50" s="41"/>
      <c r="C50" s="41"/>
      <c r="D50" s="41"/>
      <c r="E50" s="36">
        <f t="shared" si="0"/>
        <v>557560</v>
      </c>
      <c r="F50" s="36">
        <f t="shared" si="0"/>
        <v>557560</v>
      </c>
      <c r="G50" s="36">
        <f t="shared" si="0"/>
        <v>0</v>
      </c>
      <c r="H50" s="36">
        <v>0</v>
      </c>
      <c r="I50" s="36">
        <v>0</v>
      </c>
      <c r="J50" s="36">
        <f t="shared" si="2"/>
        <v>0</v>
      </c>
      <c r="K50" s="36"/>
      <c r="L50" s="36"/>
      <c r="M50" s="36">
        <f t="shared" si="3"/>
        <v>0</v>
      </c>
      <c r="N50" s="36">
        <v>0</v>
      </c>
      <c r="O50" s="36">
        <v>0</v>
      </c>
      <c r="P50" s="36">
        <f t="shared" si="4"/>
        <v>0</v>
      </c>
      <c r="Q50" s="36">
        <v>557560</v>
      </c>
      <c r="R50" s="36">
        <v>557560</v>
      </c>
      <c r="S50" s="36">
        <f t="shared" si="5"/>
        <v>0</v>
      </c>
      <c r="T50" s="36"/>
      <c r="U50" s="36"/>
      <c r="V50" s="36">
        <f t="shared" si="6"/>
        <v>0</v>
      </c>
      <c r="W50" s="36"/>
      <c r="X50" s="36"/>
      <c r="Y50" s="36">
        <f t="shared" si="7"/>
        <v>0</v>
      </c>
      <c r="Z50" s="36"/>
      <c r="AA50" s="36"/>
      <c r="AB50" s="36">
        <f t="shared" si="8"/>
        <v>0</v>
      </c>
      <c r="AC50" s="36"/>
      <c r="AD50" s="36"/>
      <c r="AE50" s="36">
        <f t="shared" si="9"/>
        <v>0</v>
      </c>
    </row>
    <row r="51" spans="1:190" s="32" customFormat="1" ht="31.5" x14ac:dyDescent="0.25">
      <c r="A51" s="30" t="s">
        <v>53</v>
      </c>
      <c r="B51" s="39"/>
      <c r="C51" s="39"/>
      <c r="D51" s="45">
        <v>5100</v>
      </c>
      <c r="E51" s="31">
        <f t="shared" si="0"/>
        <v>16677397</v>
      </c>
      <c r="F51" s="31">
        <f t="shared" si="0"/>
        <v>16677397</v>
      </c>
      <c r="G51" s="31">
        <f t="shared" si="0"/>
        <v>0</v>
      </c>
      <c r="H51" s="31">
        <f t="shared" ref="H51:AD51" si="36">SUM(H52)</f>
        <v>622420</v>
      </c>
      <c r="I51" s="31">
        <f t="shared" si="36"/>
        <v>622420</v>
      </c>
      <c r="J51" s="31">
        <f t="shared" si="2"/>
        <v>0</v>
      </c>
      <c r="K51" s="31">
        <f t="shared" si="36"/>
        <v>713176</v>
      </c>
      <c r="L51" s="31">
        <f t="shared" si="36"/>
        <v>713176</v>
      </c>
      <c r="M51" s="31">
        <f t="shared" si="3"/>
        <v>0</v>
      </c>
      <c r="N51" s="31">
        <f t="shared" si="36"/>
        <v>5414815</v>
      </c>
      <c r="O51" s="31">
        <f t="shared" si="36"/>
        <v>5414815</v>
      </c>
      <c r="P51" s="31">
        <f t="shared" si="4"/>
        <v>0</v>
      </c>
      <c r="Q51" s="31">
        <f t="shared" si="36"/>
        <v>7754338</v>
      </c>
      <c r="R51" s="31">
        <f t="shared" si="36"/>
        <v>7754338</v>
      </c>
      <c r="S51" s="31">
        <f t="shared" si="5"/>
        <v>0</v>
      </c>
      <c r="T51" s="31">
        <f t="shared" si="36"/>
        <v>0</v>
      </c>
      <c r="U51" s="31">
        <f t="shared" si="36"/>
        <v>0</v>
      </c>
      <c r="V51" s="31">
        <f t="shared" si="6"/>
        <v>0</v>
      </c>
      <c r="W51" s="31">
        <f t="shared" si="36"/>
        <v>2172648</v>
      </c>
      <c r="X51" s="31">
        <f t="shared" si="36"/>
        <v>2172648</v>
      </c>
      <c r="Y51" s="31">
        <f t="shared" si="7"/>
        <v>0</v>
      </c>
      <c r="Z51" s="31">
        <f t="shared" si="36"/>
        <v>0</v>
      </c>
      <c r="AA51" s="31">
        <f t="shared" si="36"/>
        <v>0</v>
      </c>
      <c r="AB51" s="31">
        <f t="shared" si="8"/>
        <v>0</v>
      </c>
      <c r="AC51" s="31">
        <f t="shared" si="36"/>
        <v>0</v>
      </c>
      <c r="AD51" s="31">
        <f t="shared" si="36"/>
        <v>0</v>
      </c>
      <c r="AE51" s="31">
        <f t="shared" si="9"/>
        <v>0</v>
      </c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</row>
    <row r="52" spans="1:190" s="32" customFormat="1" x14ac:dyDescent="0.25">
      <c r="A52" s="30" t="s">
        <v>19</v>
      </c>
      <c r="B52" s="39"/>
      <c r="C52" s="39"/>
      <c r="D52" s="45">
        <v>5100</v>
      </c>
      <c r="E52" s="31">
        <f t="shared" si="0"/>
        <v>16677397</v>
      </c>
      <c r="F52" s="31">
        <f t="shared" si="0"/>
        <v>16677397</v>
      </c>
      <c r="G52" s="31">
        <f t="shared" si="0"/>
        <v>0</v>
      </c>
      <c r="H52" s="31">
        <f t="shared" ref="H52:AD52" si="37">SUM(H53:H66)</f>
        <v>622420</v>
      </c>
      <c r="I52" s="31">
        <f t="shared" si="37"/>
        <v>622420</v>
      </c>
      <c r="J52" s="31">
        <f t="shared" si="2"/>
        <v>0</v>
      </c>
      <c r="K52" s="31">
        <f t="shared" si="37"/>
        <v>713176</v>
      </c>
      <c r="L52" s="31">
        <f t="shared" si="37"/>
        <v>713176</v>
      </c>
      <c r="M52" s="31">
        <f t="shared" si="3"/>
        <v>0</v>
      </c>
      <c r="N52" s="31">
        <f t="shared" si="37"/>
        <v>5414815</v>
      </c>
      <c r="O52" s="31">
        <f t="shared" si="37"/>
        <v>5414815</v>
      </c>
      <c r="P52" s="31">
        <f t="shared" si="4"/>
        <v>0</v>
      </c>
      <c r="Q52" s="31">
        <f t="shared" si="37"/>
        <v>7754338</v>
      </c>
      <c r="R52" s="31">
        <f t="shared" si="37"/>
        <v>7754338</v>
      </c>
      <c r="S52" s="31">
        <f t="shared" si="5"/>
        <v>0</v>
      </c>
      <c r="T52" s="31">
        <f t="shared" si="37"/>
        <v>0</v>
      </c>
      <c r="U52" s="31">
        <f t="shared" si="37"/>
        <v>0</v>
      </c>
      <c r="V52" s="31">
        <f t="shared" si="6"/>
        <v>0</v>
      </c>
      <c r="W52" s="31">
        <f t="shared" si="37"/>
        <v>2172648</v>
      </c>
      <c r="X52" s="31">
        <f t="shared" si="37"/>
        <v>2172648</v>
      </c>
      <c r="Y52" s="31">
        <f t="shared" si="7"/>
        <v>0</v>
      </c>
      <c r="Z52" s="31">
        <f t="shared" si="37"/>
        <v>0</v>
      </c>
      <c r="AA52" s="31">
        <f t="shared" si="37"/>
        <v>0</v>
      </c>
      <c r="AB52" s="31">
        <f t="shared" si="8"/>
        <v>0</v>
      </c>
      <c r="AC52" s="31">
        <f t="shared" si="37"/>
        <v>0</v>
      </c>
      <c r="AD52" s="31">
        <f t="shared" si="37"/>
        <v>0</v>
      </c>
      <c r="AE52" s="31">
        <f t="shared" si="9"/>
        <v>0</v>
      </c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</row>
    <row r="53" spans="1:190" s="32" customFormat="1" ht="31.5" x14ac:dyDescent="0.25">
      <c r="A53" s="44" t="s">
        <v>54</v>
      </c>
      <c r="B53" s="42">
        <v>2</v>
      </c>
      <c r="C53" s="42">
        <v>619</v>
      </c>
      <c r="D53" s="45">
        <v>5100</v>
      </c>
      <c r="E53" s="43">
        <f t="shared" si="0"/>
        <v>17771</v>
      </c>
      <c r="F53" s="43">
        <f t="shared" si="0"/>
        <v>17771</v>
      </c>
      <c r="G53" s="43">
        <f t="shared" si="0"/>
        <v>0</v>
      </c>
      <c r="H53" s="43">
        <v>0</v>
      </c>
      <c r="I53" s="43">
        <v>0</v>
      </c>
      <c r="J53" s="43">
        <f t="shared" si="2"/>
        <v>0</v>
      </c>
      <c r="K53" s="43">
        <v>14588</v>
      </c>
      <c r="L53" s="43">
        <v>14588</v>
      </c>
      <c r="M53" s="43">
        <f t="shared" si="3"/>
        <v>0</v>
      </c>
      <c r="N53" s="43">
        <f>3183</f>
        <v>3183</v>
      </c>
      <c r="O53" s="43">
        <f>3183</f>
        <v>3183</v>
      </c>
      <c r="P53" s="43">
        <f t="shared" si="4"/>
        <v>0</v>
      </c>
      <c r="Q53" s="43">
        <v>0</v>
      </c>
      <c r="R53" s="43">
        <v>0</v>
      </c>
      <c r="S53" s="43">
        <f t="shared" si="5"/>
        <v>0</v>
      </c>
      <c r="T53" s="43">
        <v>0</v>
      </c>
      <c r="U53" s="43">
        <v>0</v>
      </c>
      <c r="V53" s="43">
        <f t="shared" si="6"/>
        <v>0</v>
      </c>
      <c r="W53" s="43">
        <v>0</v>
      </c>
      <c r="X53" s="43">
        <v>0</v>
      </c>
      <c r="Y53" s="43">
        <f t="shared" si="7"/>
        <v>0</v>
      </c>
      <c r="Z53" s="43">
        <v>0</v>
      </c>
      <c r="AA53" s="43">
        <v>0</v>
      </c>
      <c r="AB53" s="43">
        <f t="shared" si="8"/>
        <v>0</v>
      </c>
      <c r="AC53" s="43"/>
      <c r="AD53" s="43"/>
      <c r="AE53" s="43">
        <f t="shared" si="9"/>
        <v>0</v>
      </c>
    </row>
    <row r="54" spans="1:190" s="32" customFormat="1" ht="31.5" x14ac:dyDescent="0.25">
      <c r="A54" s="44" t="s">
        <v>55</v>
      </c>
      <c r="B54" s="42">
        <v>2</v>
      </c>
      <c r="C54" s="42">
        <v>619</v>
      </c>
      <c r="D54" s="45">
        <v>5100</v>
      </c>
      <c r="E54" s="43">
        <f t="shared" si="0"/>
        <v>7607</v>
      </c>
      <c r="F54" s="43">
        <f t="shared" si="0"/>
        <v>7607</v>
      </c>
      <c r="G54" s="43">
        <f t="shared" si="0"/>
        <v>0</v>
      </c>
      <c r="H54" s="43">
        <v>0</v>
      </c>
      <c r="I54" s="43">
        <v>0</v>
      </c>
      <c r="J54" s="43">
        <f t="shared" si="2"/>
        <v>0</v>
      </c>
      <c r="K54" s="43">
        <v>0</v>
      </c>
      <c r="L54" s="43">
        <v>0</v>
      </c>
      <c r="M54" s="43">
        <f t="shared" si="3"/>
        <v>0</v>
      </c>
      <c r="N54" s="43">
        <v>7607</v>
      </c>
      <c r="O54" s="43">
        <v>7607</v>
      </c>
      <c r="P54" s="43">
        <f t="shared" si="4"/>
        <v>0</v>
      </c>
      <c r="Q54" s="43">
        <v>0</v>
      </c>
      <c r="R54" s="43">
        <v>0</v>
      </c>
      <c r="S54" s="43">
        <f t="shared" si="5"/>
        <v>0</v>
      </c>
      <c r="T54" s="43">
        <v>0</v>
      </c>
      <c r="U54" s="43">
        <v>0</v>
      </c>
      <c r="V54" s="43">
        <f t="shared" si="6"/>
        <v>0</v>
      </c>
      <c r="W54" s="43">
        <v>0</v>
      </c>
      <c r="X54" s="43">
        <v>0</v>
      </c>
      <c r="Y54" s="43">
        <f t="shared" si="7"/>
        <v>0</v>
      </c>
      <c r="Z54" s="43">
        <v>0</v>
      </c>
      <c r="AA54" s="43">
        <v>0</v>
      </c>
      <c r="AB54" s="43">
        <f t="shared" si="8"/>
        <v>0</v>
      </c>
      <c r="AC54" s="43"/>
      <c r="AD54" s="43"/>
      <c r="AE54" s="43">
        <f t="shared" si="9"/>
        <v>0</v>
      </c>
    </row>
    <row r="55" spans="1:190" s="32" customFormat="1" ht="31.5" x14ac:dyDescent="0.25">
      <c r="A55" s="44" t="s">
        <v>56</v>
      </c>
      <c r="B55" s="42">
        <v>2</v>
      </c>
      <c r="C55" s="42">
        <v>619</v>
      </c>
      <c r="D55" s="45">
        <v>5100</v>
      </c>
      <c r="E55" s="43">
        <f t="shared" si="0"/>
        <v>7000</v>
      </c>
      <c r="F55" s="43">
        <f t="shared" si="0"/>
        <v>7000</v>
      </c>
      <c r="G55" s="43">
        <f t="shared" si="0"/>
        <v>0</v>
      </c>
      <c r="H55" s="43">
        <v>0</v>
      </c>
      <c r="I55" s="43">
        <v>0</v>
      </c>
      <c r="J55" s="43">
        <f t="shared" si="2"/>
        <v>0</v>
      </c>
      <c r="K55" s="43">
        <v>0</v>
      </c>
      <c r="L55" s="43">
        <v>0</v>
      </c>
      <c r="M55" s="43">
        <f t="shared" si="3"/>
        <v>0</v>
      </c>
      <c r="N55" s="43">
        <v>7000</v>
      </c>
      <c r="O55" s="43">
        <v>7000</v>
      </c>
      <c r="P55" s="43">
        <f t="shared" si="4"/>
        <v>0</v>
      </c>
      <c r="Q55" s="43">
        <v>0</v>
      </c>
      <c r="R55" s="43">
        <v>0</v>
      </c>
      <c r="S55" s="43">
        <f t="shared" si="5"/>
        <v>0</v>
      </c>
      <c r="T55" s="43">
        <v>0</v>
      </c>
      <c r="U55" s="43">
        <v>0</v>
      </c>
      <c r="V55" s="43">
        <f t="shared" si="6"/>
        <v>0</v>
      </c>
      <c r="W55" s="43">
        <v>0</v>
      </c>
      <c r="X55" s="43">
        <v>0</v>
      </c>
      <c r="Y55" s="43">
        <f t="shared" si="7"/>
        <v>0</v>
      </c>
      <c r="Z55" s="43">
        <v>0</v>
      </c>
      <c r="AA55" s="43">
        <v>0</v>
      </c>
      <c r="AB55" s="43">
        <f t="shared" si="8"/>
        <v>0</v>
      </c>
      <c r="AC55" s="43"/>
      <c r="AD55" s="43"/>
      <c r="AE55" s="43">
        <f t="shared" si="9"/>
        <v>0</v>
      </c>
    </row>
    <row r="56" spans="1:190" s="32" customFormat="1" ht="31.5" x14ac:dyDescent="0.25">
      <c r="A56" s="44" t="s">
        <v>57</v>
      </c>
      <c r="B56" s="42">
        <v>2</v>
      </c>
      <c r="C56" s="42">
        <v>603</v>
      </c>
      <c r="D56" s="45">
        <v>5100</v>
      </c>
      <c r="E56" s="43">
        <f t="shared" si="0"/>
        <v>41100</v>
      </c>
      <c r="F56" s="43">
        <f t="shared" si="0"/>
        <v>41100</v>
      </c>
      <c r="G56" s="43">
        <f t="shared" si="0"/>
        <v>0</v>
      </c>
      <c r="H56" s="43">
        <v>0</v>
      </c>
      <c r="I56" s="43">
        <v>0</v>
      </c>
      <c r="J56" s="43">
        <f t="shared" si="2"/>
        <v>0</v>
      </c>
      <c r="K56" s="43">
        <v>0</v>
      </c>
      <c r="L56" s="43">
        <v>0</v>
      </c>
      <c r="M56" s="43">
        <f t="shared" si="3"/>
        <v>0</v>
      </c>
      <c r="N56" s="43">
        <v>41100</v>
      </c>
      <c r="O56" s="43">
        <v>41100</v>
      </c>
      <c r="P56" s="43">
        <f t="shared" si="4"/>
        <v>0</v>
      </c>
      <c r="Q56" s="43">
        <v>0</v>
      </c>
      <c r="R56" s="43">
        <v>0</v>
      </c>
      <c r="S56" s="43">
        <f t="shared" si="5"/>
        <v>0</v>
      </c>
      <c r="T56" s="43">
        <v>0</v>
      </c>
      <c r="U56" s="43">
        <v>0</v>
      </c>
      <c r="V56" s="43">
        <f t="shared" si="6"/>
        <v>0</v>
      </c>
      <c r="W56" s="43">
        <v>0</v>
      </c>
      <c r="X56" s="43">
        <v>0</v>
      </c>
      <c r="Y56" s="43">
        <f t="shared" si="7"/>
        <v>0</v>
      </c>
      <c r="Z56" s="43">
        <v>0</v>
      </c>
      <c r="AA56" s="43">
        <v>0</v>
      </c>
      <c r="AB56" s="43">
        <f t="shared" si="8"/>
        <v>0</v>
      </c>
      <c r="AC56" s="43"/>
      <c r="AD56" s="43"/>
      <c r="AE56" s="43">
        <f t="shared" si="9"/>
        <v>0</v>
      </c>
    </row>
    <row r="57" spans="1:190" s="32" customFormat="1" ht="47.25" x14ac:dyDescent="0.25">
      <c r="A57" s="44" t="s">
        <v>58</v>
      </c>
      <c r="B57" s="42">
        <v>2</v>
      </c>
      <c r="C57" s="42">
        <v>606</v>
      </c>
      <c r="D57" s="45">
        <v>5100</v>
      </c>
      <c r="E57" s="43">
        <f t="shared" si="0"/>
        <v>292420</v>
      </c>
      <c r="F57" s="43">
        <f t="shared" si="0"/>
        <v>292420</v>
      </c>
      <c r="G57" s="43">
        <f t="shared" si="0"/>
        <v>0</v>
      </c>
      <c r="H57" s="43">
        <v>292420</v>
      </c>
      <c r="I57" s="43">
        <v>292420</v>
      </c>
      <c r="J57" s="43">
        <f t="shared" si="2"/>
        <v>0</v>
      </c>
      <c r="K57" s="43">
        <v>0</v>
      </c>
      <c r="L57" s="43">
        <v>0</v>
      </c>
      <c r="M57" s="43">
        <f t="shared" si="3"/>
        <v>0</v>
      </c>
      <c r="N57" s="43"/>
      <c r="O57" s="43"/>
      <c r="P57" s="43">
        <f t="shared" si="4"/>
        <v>0</v>
      </c>
      <c r="Q57" s="43">
        <v>0</v>
      </c>
      <c r="R57" s="43">
        <v>0</v>
      </c>
      <c r="S57" s="43">
        <f t="shared" si="5"/>
        <v>0</v>
      </c>
      <c r="T57" s="43">
        <v>0</v>
      </c>
      <c r="U57" s="43">
        <v>0</v>
      </c>
      <c r="V57" s="43">
        <f t="shared" si="6"/>
        <v>0</v>
      </c>
      <c r="W57" s="43">
        <v>0</v>
      </c>
      <c r="X57" s="43">
        <v>0</v>
      </c>
      <c r="Y57" s="43">
        <f t="shared" si="7"/>
        <v>0</v>
      </c>
      <c r="Z57" s="43">
        <v>0</v>
      </c>
      <c r="AA57" s="43">
        <v>0</v>
      </c>
      <c r="AB57" s="43">
        <f t="shared" si="8"/>
        <v>0</v>
      </c>
      <c r="AC57" s="43"/>
      <c r="AD57" s="43"/>
      <c r="AE57" s="43">
        <f t="shared" si="9"/>
        <v>0</v>
      </c>
    </row>
    <row r="58" spans="1:190" s="32" customFormat="1" ht="126" x14ac:dyDescent="0.25">
      <c r="A58" s="46" t="s">
        <v>59</v>
      </c>
      <c r="B58" s="42"/>
      <c r="C58" s="42"/>
      <c r="D58" s="45"/>
      <c r="E58" s="43">
        <f t="shared" si="0"/>
        <v>805296</v>
      </c>
      <c r="F58" s="43">
        <f t="shared" si="0"/>
        <v>805296</v>
      </c>
      <c r="G58" s="43">
        <f t="shared" si="0"/>
        <v>0</v>
      </c>
      <c r="H58" s="43">
        <v>0</v>
      </c>
      <c r="I58" s="43">
        <v>0</v>
      </c>
      <c r="J58" s="43">
        <f t="shared" si="2"/>
        <v>0</v>
      </c>
      <c r="K58" s="43"/>
      <c r="L58" s="43"/>
      <c r="M58" s="43">
        <f t="shared" si="3"/>
        <v>0</v>
      </c>
      <c r="N58" s="43">
        <v>0</v>
      </c>
      <c r="O58" s="43">
        <v>0</v>
      </c>
      <c r="P58" s="43">
        <f t="shared" si="4"/>
        <v>0</v>
      </c>
      <c r="Q58" s="43">
        <v>805296</v>
      </c>
      <c r="R58" s="43">
        <v>805296</v>
      </c>
      <c r="S58" s="43">
        <f t="shared" si="5"/>
        <v>0</v>
      </c>
      <c r="T58" s="43"/>
      <c r="U58" s="43"/>
      <c r="V58" s="43">
        <f t="shared" si="6"/>
        <v>0</v>
      </c>
      <c r="W58" s="43"/>
      <c r="X58" s="43"/>
      <c r="Y58" s="43">
        <f t="shared" si="7"/>
        <v>0</v>
      </c>
      <c r="Z58" s="43"/>
      <c r="AA58" s="43"/>
      <c r="AB58" s="43">
        <f t="shared" si="8"/>
        <v>0</v>
      </c>
      <c r="AC58" s="43"/>
      <c r="AD58" s="43"/>
      <c r="AE58" s="43">
        <f t="shared" si="9"/>
        <v>0</v>
      </c>
    </row>
    <row r="59" spans="1:190" s="32" customFormat="1" x14ac:dyDescent="0.25">
      <c r="A59" s="44" t="s">
        <v>60</v>
      </c>
      <c r="B59" s="42">
        <v>2</v>
      </c>
      <c r="C59" s="42">
        <v>604</v>
      </c>
      <c r="D59" s="45">
        <v>5100</v>
      </c>
      <c r="E59" s="43">
        <f t="shared" si="0"/>
        <v>130942</v>
      </c>
      <c r="F59" s="43">
        <f t="shared" si="0"/>
        <v>130942</v>
      </c>
      <c r="G59" s="43">
        <f t="shared" si="0"/>
        <v>0</v>
      </c>
      <c r="H59" s="43">
        <f>130942-130942</f>
        <v>0</v>
      </c>
      <c r="I59" s="43">
        <f>130942-130942</f>
        <v>0</v>
      </c>
      <c r="J59" s="43">
        <f t="shared" si="2"/>
        <v>0</v>
      </c>
      <c r="K59" s="43"/>
      <c r="L59" s="43"/>
      <c r="M59" s="43">
        <f t="shared" si="3"/>
        <v>0</v>
      </c>
      <c r="N59" s="43">
        <v>0</v>
      </c>
      <c r="O59" s="43">
        <v>0</v>
      </c>
      <c r="P59" s="43">
        <f t="shared" si="4"/>
        <v>0</v>
      </c>
      <c r="Q59" s="43"/>
      <c r="R59" s="43"/>
      <c r="S59" s="43">
        <f t="shared" si="5"/>
        <v>0</v>
      </c>
      <c r="T59" s="43"/>
      <c r="U59" s="43"/>
      <c r="V59" s="43">
        <f t="shared" si="6"/>
        <v>0</v>
      </c>
      <c r="W59" s="43">
        <f>130942</f>
        <v>130942</v>
      </c>
      <c r="X59" s="43">
        <f>130942</f>
        <v>130942</v>
      </c>
      <c r="Y59" s="43">
        <f t="shared" si="7"/>
        <v>0</v>
      </c>
      <c r="Z59" s="43"/>
      <c r="AA59" s="43"/>
      <c r="AB59" s="43">
        <f t="shared" si="8"/>
        <v>0</v>
      </c>
      <c r="AC59" s="43"/>
      <c r="AD59" s="43"/>
      <c r="AE59" s="43">
        <f t="shared" si="9"/>
        <v>0</v>
      </c>
    </row>
    <row r="60" spans="1:190" s="32" customFormat="1" ht="63" x14ac:dyDescent="0.25">
      <c r="A60" s="34" t="s">
        <v>61</v>
      </c>
      <c r="B60" s="41">
        <v>2</v>
      </c>
      <c r="C60" s="41">
        <v>606</v>
      </c>
      <c r="D60" s="45">
        <v>5100</v>
      </c>
      <c r="E60" s="43">
        <f t="shared" si="0"/>
        <v>2936444</v>
      </c>
      <c r="F60" s="43">
        <f t="shared" si="0"/>
        <v>2936444</v>
      </c>
      <c r="G60" s="43">
        <f t="shared" si="0"/>
        <v>0</v>
      </c>
      <c r="H60" s="43">
        <v>0</v>
      </c>
      <c r="I60" s="43">
        <v>0</v>
      </c>
      <c r="J60" s="43">
        <f t="shared" si="2"/>
        <v>0</v>
      </c>
      <c r="K60" s="43"/>
      <c r="L60" s="43"/>
      <c r="M60" s="43">
        <f t="shared" si="3"/>
        <v>0</v>
      </c>
      <c r="N60" s="43">
        <v>2936444</v>
      </c>
      <c r="O60" s="43">
        <v>2936444</v>
      </c>
      <c r="P60" s="43">
        <f t="shared" si="4"/>
        <v>0</v>
      </c>
      <c r="Q60" s="43"/>
      <c r="R60" s="43"/>
      <c r="S60" s="43">
        <f t="shared" si="5"/>
        <v>0</v>
      </c>
      <c r="T60" s="43"/>
      <c r="U60" s="43"/>
      <c r="V60" s="43">
        <f t="shared" si="6"/>
        <v>0</v>
      </c>
      <c r="W60" s="43">
        <f>2534-2534</f>
        <v>0</v>
      </c>
      <c r="X60" s="43">
        <f>2534-2534</f>
        <v>0</v>
      </c>
      <c r="Y60" s="43">
        <f t="shared" si="7"/>
        <v>0</v>
      </c>
      <c r="Z60" s="43"/>
      <c r="AA60" s="43"/>
      <c r="AB60" s="43">
        <f t="shared" si="8"/>
        <v>0</v>
      </c>
      <c r="AC60" s="43"/>
      <c r="AD60" s="43"/>
      <c r="AE60" s="43">
        <f t="shared" si="9"/>
        <v>0</v>
      </c>
    </row>
    <row r="61" spans="1:190" s="32" customFormat="1" ht="31.5" x14ac:dyDescent="0.25">
      <c r="A61" s="34" t="s">
        <v>62</v>
      </c>
      <c r="B61" s="41">
        <v>2</v>
      </c>
      <c r="C61" s="41">
        <v>606</v>
      </c>
      <c r="D61" s="45">
        <v>5100</v>
      </c>
      <c r="E61" s="43">
        <f t="shared" si="0"/>
        <v>2169714</v>
      </c>
      <c r="F61" s="43">
        <f t="shared" si="0"/>
        <v>2169714</v>
      </c>
      <c r="G61" s="43">
        <f t="shared" si="0"/>
        <v>0</v>
      </c>
      <c r="H61" s="43">
        <v>0</v>
      </c>
      <c r="I61" s="43">
        <v>0</v>
      </c>
      <c r="J61" s="43">
        <f t="shared" si="2"/>
        <v>0</v>
      </c>
      <c r="K61" s="43"/>
      <c r="L61" s="43"/>
      <c r="M61" s="43">
        <f t="shared" si="3"/>
        <v>0</v>
      </c>
      <c r="N61" s="43">
        <v>2169714</v>
      </c>
      <c r="O61" s="43">
        <v>2169714</v>
      </c>
      <c r="P61" s="43">
        <f t="shared" si="4"/>
        <v>0</v>
      </c>
      <c r="Q61" s="43"/>
      <c r="R61" s="43"/>
      <c r="S61" s="43">
        <f t="shared" si="5"/>
        <v>0</v>
      </c>
      <c r="T61" s="43"/>
      <c r="U61" s="43"/>
      <c r="V61" s="43">
        <f t="shared" si="6"/>
        <v>0</v>
      </c>
      <c r="W61" s="43">
        <v>0</v>
      </c>
      <c r="X61" s="43">
        <v>0</v>
      </c>
      <c r="Y61" s="43">
        <f t="shared" si="7"/>
        <v>0</v>
      </c>
      <c r="Z61" s="43"/>
      <c r="AA61" s="43"/>
      <c r="AB61" s="43">
        <f t="shared" si="8"/>
        <v>0</v>
      </c>
      <c r="AC61" s="43"/>
      <c r="AD61" s="43"/>
      <c r="AE61" s="43">
        <f t="shared" si="9"/>
        <v>0</v>
      </c>
    </row>
    <row r="62" spans="1:190" s="32" customFormat="1" ht="157.5" x14ac:dyDescent="0.25">
      <c r="A62" s="34" t="s">
        <v>63</v>
      </c>
      <c r="B62" s="41"/>
      <c r="C62" s="41"/>
      <c r="D62" s="45"/>
      <c r="E62" s="43">
        <f t="shared" si="0"/>
        <v>6949042</v>
      </c>
      <c r="F62" s="43">
        <f t="shared" si="0"/>
        <v>6949042</v>
      </c>
      <c r="G62" s="43">
        <f t="shared" si="0"/>
        <v>0</v>
      </c>
      <c r="H62" s="43">
        <v>0</v>
      </c>
      <c r="I62" s="43">
        <v>0</v>
      </c>
      <c r="J62" s="43">
        <f t="shared" si="2"/>
        <v>0</v>
      </c>
      <c r="K62" s="43"/>
      <c r="L62" s="43"/>
      <c r="M62" s="43">
        <f t="shared" si="3"/>
        <v>0</v>
      </c>
      <c r="N62" s="43">
        <v>0</v>
      </c>
      <c r="O62" s="43">
        <v>0</v>
      </c>
      <c r="P62" s="43">
        <f t="shared" si="4"/>
        <v>0</v>
      </c>
      <c r="Q62" s="43">
        <v>6949042</v>
      </c>
      <c r="R62" s="43">
        <v>6949042</v>
      </c>
      <c r="S62" s="43">
        <f t="shared" si="5"/>
        <v>0</v>
      </c>
      <c r="T62" s="43"/>
      <c r="U62" s="43"/>
      <c r="V62" s="43">
        <f t="shared" si="6"/>
        <v>0</v>
      </c>
      <c r="W62" s="43">
        <v>0</v>
      </c>
      <c r="X62" s="43">
        <v>0</v>
      </c>
      <c r="Y62" s="43">
        <f t="shared" si="7"/>
        <v>0</v>
      </c>
      <c r="Z62" s="43"/>
      <c r="AA62" s="43"/>
      <c r="AB62" s="43">
        <f t="shared" si="8"/>
        <v>0</v>
      </c>
      <c r="AC62" s="43"/>
      <c r="AD62" s="43"/>
      <c r="AE62" s="43">
        <f t="shared" si="9"/>
        <v>0</v>
      </c>
    </row>
    <row r="63" spans="1:190" s="32" customFormat="1" ht="31.5" x14ac:dyDescent="0.25">
      <c r="A63" s="40" t="s">
        <v>64</v>
      </c>
      <c r="B63" s="41">
        <v>2</v>
      </c>
      <c r="C63" s="41">
        <v>606</v>
      </c>
      <c r="D63" s="45">
        <v>5100</v>
      </c>
      <c r="E63" s="43">
        <f t="shared" si="0"/>
        <v>50000</v>
      </c>
      <c r="F63" s="43">
        <f t="shared" si="0"/>
        <v>50000</v>
      </c>
      <c r="G63" s="43">
        <f t="shared" si="0"/>
        <v>0</v>
      </c>
      <c r="H63" s="43">
        <f>18700-18700</f>
        <v>0</v>
      </c>
      <c r="I63" s="43">
        <f>18700-18700</f>
        <v>0</v>
      </c>
      <c r="J63" s="43">
        <f t="shared" si="2"/>
        <v>0</v>
      </c>
      <c r="K63" s="43"/>
      <c r="L63" s="43"/>
      <c r="M63" s="43">
        <f t="shared" si="3"/>
        <v>0</v>
      </c>
      <c r="N63" s="43">
        <v>0</v>
      </c>
      <c r="O63" s="43">
        <v>0</v>
      </c>
      <c r="P63" s="43">
        <f t="shared" si="4"/>
        <v>0</v>
      </c>
      <c r="Q63" s="43"/>
      <c r="R63" s="43"/>
      <c r="S63" s="43">
        <f t="shared" si="5"/>
        <v>0</v>
      </c>
      <c r="T63" s="43"/>
      <c r="U63" s="43"/>
      <c r="V63" s="43">
        <f t="shared" si="6"/>
        <v>0</v>
      </c>
      <c r="W63" s="43">
        <f>31300+18700</f>
        <v>50000</v>
      </c>
      <c r="X63" s="43">
        <f>31300+18700</f>
        <v>50000</v>
      </c>
      <c r="Y63" s="43">
        <f t="shared" si="7"/>
        <v>0</v>
      </c>
      <c r="Z63" s="43"/>
      <c r="AA63" s="43"/>
      <c r="AB63" s="43">
        <f t="shared" si="8"/>
        <v>0</v>
      </c>
      <c r="AC63" s="43"/>
      <c r="AD63" s="43"/>
      <c r="AE63" s="43">
        <f t="shared" si="9"/>
        <v>0</v>
      </c>
    </row>
    <row r="64" spans="1:190" s="32" customFormat="1" ht="31.5" x14ac:dyDescent="0.25">
      <c r="A64" s="44" t="s">
        <v>65</v>
      </c>
      <c r="B64" s="42">
        <v>2</v>
      </c>
      <c r="C64" s="42">
        <v>606</v>
      </c>
      <c r="D64" s="45">
        <v>5100</v>
      </c>
      <c r="E64" s="43">
        <f t="shared" si="0"/>
        <v>330000</v>
      </c>
      <c r="F64" s="43">
        <f t="shared" si="0"/>
        <v>330000</v>
      </c>
      <c r="G64" s="43">
        <f t="shared" si="0"/>
        <v>0</v>
      </c>
      <c r="H64" s="43">
        <v>330000</v>
      </c>
      <c r="I64" s="43">
        <v>330000</v>
      </c>
      <c r="J64" s="43">
        <f t="shared" si="2"/>
        <v>0</v>
      </c>
      <c r="K64" s="43">
        <v>0</v>
      </c>
      <c r="L64" s="43">
        <v>0</v>
      </c>
      <c r="M64" s="43">
        <f t="shared" si="3"/>
        <v>0</v>
      </c>
      <c r="N64" s="43"/>
      <c r="O64" s="43"/>
      <c r="P64" s="43">
        <f t="shared" si="4"/>
        <v>0</v>
      </c>
      <c r="Q64" s="43">
        <v>0</v>
      </c>
      <c r="R64" s="43">
        <v>0</v>
      </c>
      <c r="S64" s="43">
        <f t="shared" si="5"/>
        <v>0</v>
      </c>
      <c r="T64" s="43"/>
      <c r="U64" s="43"/>
      <c r="V64" s="43">
        <f t="shared" si="6"/>
        <v>0</v>
      </c>
      <c r="W64" s="43">
        <v>0</v>
      </c>
      <c r="X64" s="43">
        <v>0</v>
      </c>
      <c r="Y64" s="43">
        <f t="shared" si="7"/>
        <v>0</v>
      </c>
      <c r="Z64" s="43">
        <v>0</v>
      </c>
      <c r="AA64" s="43">
        <v>0</v>
      </c>
      <c r="AB64" s="43">
        <f t="shared" si="8"/>
        <v>0</v>
      </c>
      <c r="AC64" s="43"/>
      <c r="AD64" s="43"/>
      <c r="AE64" s="43">
        <f t="shared" si="9"/>
        <v>0</v>
      </c>
    </row>
    <row r="65" spans="1:190" s="32" customFormat="1" ht="47.25" x14ac:dyDescent="0.25">
      <c r="A65" s="40" t="s">
        <v>66</v>
      </c>
      <c r="B65" s="41">
        <v>2</v>
      </c>
      <c r="C65" s="41">
        <v>606</v>
      </c>
      <c r="D65" s="45">
        <v>5100</v>
      </c>
      <c r="E65" s="43">
        <f t="shared" si="0"/>
        <v>2755061</v>
      </c>
      <c r="F65" s="43">
        <f t="shared" si="0"/>
        <v>2755061</v>
      </c>
      <c r="G65" s="43">
        <f t="shared" si="0"/>
        <v>0</v>
      </c>
      <c r="H65" s="43">
        <v>0</v>
      </c>
      <c r="I65" s="43">
        <v>0</v>
      </c>
      <c r="J65" s="43">
        <f t="shared" si="2"/>
        <v>0</v>
      </c>
      <c r="K65" s="43">
        <f>698588</f>
        <v>698588</v>
      </c>
      <c r="L65" s="43">
        <f>698588</f>
        <v>698588</v>
      </c>
      <c r="M65" s="43">
        <f t="shared" si="3"/>
        <v>0</v>
      </c>
      <c r="N65" s="43">
        <f>763355-698588</f>
        <v>64767</v>
      </c>
      <c r="O65" s="43">
        <f>763355-698588</f>
        <v>64767</v>
      </c>
      <c r="P65" s="43">
        <f t="shared" si="4"/>
        <v>0</v>
      </c>
      <c r="Q65" s="43"/>
      <c r="R65" s="43"/>
      <c r="S65" s="43">
        <f t="shared" si="5"/>
        <v>0</v>
      </c>
      <c r="T65" s="43"/>
      <c r="U65" s="43"/>
      <c r="V65" s="43">
        <f t="shared" si="6"/>
        <v>0</v>
      </c>
      <c r="W65" s="43">
        <v>1991706</v>
      </c>
      <c r="X65" s="43">
        <v>1991706</v>
      </c>
      <c r="Y65" s="43">
        <f t="shared" si="7"/>
        <v>0</v>
      </c>
      <c r="Z65" s="43"/>
      <c r="AA65" s="43"/>
      <c r="AB65" s="43">
        <f t="shared" si="8"/>
        <v>0</v>
      </c>
      <c r="AC65" s="43"/>
      <c r="AD65" s="43"/>
      <c r="AE65" s="43">
        <f t="shared" si="9"/>
        <v>0</v>
      </c>
    </row>
    <row r="66" spans="1:190" s="32" customFormat="1" ht="31.5" x14ac:dyDescent="0.25">
      <c r="A66" s="44" t="s">
        <v>67</v>
      </c>
      <c r="B66" s="42">
        <v>2</v>
      </c>
      <c r="C66" s="42">
        <v>606</v>
      </c>
      <c r="D66" s="45">
        <v>5100</v>
      </c>
      <c r="E66" s="43">
        <f t="shared" si="0"/>
        <v>185000</v>
      </c>
      <c r="F66" s="43">
        <f t="shared" si="0"/>
        <v>185000</v>
      </c>
      <c r="G66" s="43">
        <f t="shared" si="0"/>
        <v>0</v>
      </c>
      <c r="H66" s="43">
        <f>185000-185000</f>
        <v>0</v>
      </c>
      <c r="I66" s="43">
        <f>185000-185000</f>
        <v>0</v>
      </c>
      <c r="J66" s="43">
        <f t="shared" si="2"/>
        <v>0</v>
      </c>
      <c r="K66" s="43">
        <v>0</v>
      </c>
      <c r="L66" s="43">
        <v>0</v>
      </c>
      <c r="M66" s="43">
        <f t="shared" si="3"/>
        <v>0</v>
      </c>
      <c r="N66" s="43">
        <v>185000</v>
      </c>
      <c r="O66" s="43">
        <v>185000</v>
      </c>
      <c r="P66" s="43">
        <f t="shared" si="4"/>
        <v>0</v>
      </c>
      <c r="Q66" s="43">
        <v>0</v>
      </c>
      <c r="R66" s="43">
        <v>0</v>
      </c>
      <c r="S66" s="43">
        <f t="shared" si="5"/>
        <v>0</v>
      </c>
      <c r="T66" s="43"/>
      <c r="U66" s="43"/>
      <c r="V66" s="43">
        <f t="shared" si="6"/>
        <v>0</v>
      </c>
      <c r="W66" s="43">
        <v>0</v>
      </c>
      <c r="X66" s="43">
        <v>0</v>
      </c>
      <c r="Y66" s="43">
        <f t="shared" si="7"/>
        <v>0</v>
      </c>
      <c r="Z66" s="43">
        <v>0</v>
      </c>
      <c r="AA66" s="43">
        <v>0</v>
      </c>
      <c r="AB66" s="43">
        <f t="shared" si="8"/>
        <v>0</v>
      </c>
      <c r="AC66" s="43"/>
      <c r="AD66" s="43"/>
      <c r="AE66" s="43">
        <f t="shared" si="9"/>
        <v>0</v>
      </c>
    </row>
    <row r="67" spans="1:190" s="29" customFormat="1" ht="31.5" x14ac:dyDescent="0.25">
      <c r="A67" s="30" t="s">
        <v>68</v>
      </c>
      <c r="B67" s="39"/>
      <c r="C67" s="39"/>
      <c r="D67" s="45">
        <v>5100</v>
      </c>
      <c r="E67" s="31">
        <f t="shared" si="0"/>
        <v>2986804</v>
      </c>
      <c r="F67" s="31">
        <f t="shared" si="0"/>
        <v>2986804</v>
      </c>
      <c r="G67" s="31">
        <f t="shared" si="0"/>
        <v>0</v>
      </c>
      <c r="H67" s="31">
        <f t="shared" ref="H67:AD67" si="38">SUM(H68)</f>
        <v>214000</v>
      </c>
      <c r="I67" s="31">
        <f t="shared" si="38"/>
        <v>214000</v>
      </c>
      <c r="J67" s="31">
        <f t="shared" si="2"/>
        <v>0</v>
      </c>
      <c r="K67" s="31">
        <f t="shared" si="38"/>
        <v>5362</v>
      </c>
      <c r="L67" s="31">
        <f t="shared" si="38"/>
        <v>5362</v>
      </c>
      <c r="M67" s="31">
        <f t="shared" si="3"/>
        <v>0</v>
      </c>
      <c r="N67" s="31">
        <f t="shared" si="38"/>
        <v>13497</v>
      </c>
      <c r="O67" s="31">
        <f t="shared" si="38"/>
        <v>13497</v>
      </c>
      <c r="P67" s="31">
        <f t="shared" si="4"/>
        <v>0</v>
      </c>
      <c r="Q67" s="31">
        <f t="shared" si="38"/>
        <v>2657945</v>
      </c>
      <c r="R67" s="31">
        <f t="shared" si="38"/>
        <v>2657945</v>
      </c>
      <c r="S67" s="31">
        <f t="shared" si="5"/>
        <v>0</v>
      </c>
      <c r="T67" s="31">
        <f t="shared" si="38"/>
        <v>96000</v>
      </c>
      <c r="U67" s="31">
        <f t="shared" si="38"/>
        <v>96000</v>
      </c>
      <c r="V67" s="31">
        <f t="shared" si="6"/>
        <v>0</v>
      </c>
      <c r="W67" s="31">
        <f t="shared" si="38"/>
        <v>0</v>
      </c>
      <c r="X67" s="31">
        <f t="shared" si="38"/>
        <v>0</v>
      </c>
      <c r="Y67" s="31">
        <f t="shared" si="7"/>
        <v>0</v>
      </c>
      <c r="Z67" s="31">
        <f t="shared" si="38"/>
        <v>0</v>
      </c>
      <c r="AA67" s="31">
        <f t="shared" si="38"/>
        <v>0</v>
      </c>
      <c r="AB67" s="31">
        <f t="shared" si="8"/>
        <v>0</v>
      </c>
      <c r="AC67" s="31">
        <f t="shared" si="38"/>
        <v>0</v>
      </c>
      <c r="AD67" s="31">
        <f t="shared" si="38"/>
        <v>0</v>
      </c>
      <c r="AE67" s="31">
        <f t="shared" si="9"/>
        <v>0</v>
      </c>
    </row>
    <row r="68" spans="1:190" s="32" customFormat="1" x14ac:dyDescent="0.25">
      <c r="A68" s="30" t="s">
        <v>19</v>
      </c>
      <c r="B68" s="39"/>
      <c r="C68" s="39"/>
      <c r="D68" s="45">
        <v>5100</v>
      </c>
      <c r="E68" s="31">
        <f t="shared" si="0"/>
        <v>2986804</v>
      </c>
      <c r="F68" s="31">
        <f t="shared" si="0"/>
        <v>2986804</v>
      </c>
      <c r="G68" s="31">
        <f t="shared" si="0"/>
        <v>0</v>
      </c>
      <c r="H68" s="31">
        <f t="shared" ref="H68:AD68" si="39">SUM(H69:H77)</f>
        <v>214000</v>
      </c>
      <c r="I68" s="31">
        <f t="shared" si="39"/>
        <v>214000</v>
      </c>
      <c r="J68" s="31">
        <f t="shared" si="2"/>
        <v>0</v>
      </c>
      <c r="K68" s="31">
        <f t="shared" si="39"/>
        <v>5362</v>
      </c>
      <c r="L68" s="31">
        <f t="shared" si="39"/>
        <v>5362</v>
      </c>
      <c r="M68" s="31">
        <f t="shared" si="3"/>
        <v>0</v>
      </c>
      <c r="N68" s="31">
        <f t="shared" si="39"/>
        <v>13497</v>
      </c>
      <c r="O68" s="31">
        <f t="shared" si="39"/>
        <v>13497</v>
      </c>
      <c r="P68" s="31">
        <f t="shared" si="4"/>
        <v>0</v>
      </c>
      <c r="Q68" s="31">
        <f t="shared" si="39"/>
        <v>2657945</v>
      </c>
      <c r="R68" s="31">
        <f t="shared" si="39"/>
        <v>2657945</v>
      </c>
      <c r="S68" s="31">
        <f t="shared" si="5"/>
        <v>0</v>
      </c>
      <c r="T68" s="31">
        <f t="shared" si="39"/>
        <v>96000</v>
      </c>
      <c r="U68" s="31">
        <f t="shared" si="39"/>
        <v>96000</v>
      </c>
      <c r="V68" s="31">
        <f t="shared" si="6"/>
        <v>0</v>
      </c>
      <c r="W68" s="31">
        <f t="shared" si="39"/>
        <v>0</v>
      </c>
      <c r="X68" s="31">
        <f t="shared" si="39"/>
        <v>0</v>
      </c>
      <c r="Y68" s="31">
        <f t="shared" si="7"/>
        <v>0</v>
      </c>
      <c r="Z68" s="31">
        <f t="shared" si="39"/>
        <v>0</v>
      </c>
      <c r="AA68" s="31">
        <f t="shared" si="39"/>
        <v>0</v>
      </c>
      <c r="AB68" s="31">
        <f t="shared" si="8"/>
        <v>0</v>
      </c>
      <c r="AC68" s="31">
        <f t="shared" si="39"/>
        <v>0</v>
      </c>
      <c r="AD68" s="31">
        <f t="shared" si="39"/>
        <v>0</v>
      </c>
      <c r="AE68" s="31">
        <f t="shared" si="9"/>
        <v>0</v>
      </c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</row>
    <row r="69" spans="1:190" s="32" customFormat="1" x14ac:dyDescent="0.25">
      <c r="A69" s="44" t="s">
        <v>69</v>
      </c>
      <c r="B69" s="42">
        <v>2</v>
      </c>
      <c r="C69" s="42">
        <v>759</v>
      </c>
      <c r="D69" s="45">
        <v>5100</v>
      </c>
      <c r="E69" s="43">
        <f t="shared" si="0"/>
        <v>33000</v>
      </c>
      <c r="F69" s="43">
        <f t="shared" si="0"/>
        <v>33000</v>
      </c>
      <c r="G69" s="43">
        <f t="shared" si="0"/>
        <v>0</v>
      </c>
      <c r="H69" s="43">
        <v>33000</v>
      </c>
      <c r="I69" s="43">
        <v>33000</v>
      </c>
      <c r="J69" s="43">
        <f t="shared" si="2"/>
        <v>0</v>
      </c>
      <c r="K69" s="43"/>
      <c r="L69" s="43"/>
      <c r="M69" s="43">
        <f t="shared" si="3"/>
        <v>0</v>
      </c>
      <c r="N69" s="43">
        <v>0</v>
      </c>
      <c r="O69" s="43">
        <v>0</v>
      </c>
      <c r="P69" s="43">
        <f t="shared" si="4"/>
        <v>0</v>
      </c>
      <c r="Q69" s="43"/>
      <c r="R69" s="43"/>
      <c r="S69" s="43">
        <f t="shared" si="5"/>
        <v>0</v>
      </c>
      <c r="T69" s="43"/>
      <c r="U69" s="43"/>
      <c r="V69" s="43">
        <f t="shared" si="6"/>
        <v>0</v>
      </c>
      <c r="W69" s="43"/>
      <c r="X69" s="43"/>
      <c r="Y69" s="43">
        <f t="shared" si="7"/>
        <v>0</v>
      </c>
      <c r="Z69" s="43"/>
      <c r="AA69" s="43"/>
      <c r="AB69" s="43">
        <f t="shared" si="8"/>
        <v>0</v>
      </c>
      <c r="AC69" s="43"/>
      <c r="AD69" s="43"/>
      <c r="AE69" s="43">
        <f t="shared" si="9"/>
        <v>0</v>
      </c>
    </row>
    <row r="70" spans="1:190" s="32" customFormat="1" ht="31.5" x14ac:dyDescent="0.25">
      <c r="A70" s="34" t="s">
        <v>70</v>
      </c>
      <c r="B70" s="35">
        <v>3</v>
      </c>
      <c r="C70" s="35">
        <v>738</v>
      </c>
      <c r="D70" s="35">
        <v>5100</v>
      </c>
      <c r="E70" s="36">
        <f t="shared" si="0"/>
        <v>6497</v>
      </c>
      <c r="F70" s="36">
        <f t="shared" si="0"/>
        <v>6497</v>
      </c>
      <c r="G70" s="36">
        <f t="shared" si="0"/>
        <v>0</v>
      </c>
      <c r="H70" s="36">
        <v>0</v>
      </c>
      <c r="I70" s="36">
        <v>0</v>
      </c>
      <c r="J70" s="36">
        <f t="shared" si="2"/>
        <v>0</v>
      </c>
      <c r="K70" s="36"/>
      <c r="L70" s="36"/>
      <c r="M70" s="36">
        <f t="shared" si="3"/>
        <v>0</v>
      </c>
      <c r="N70" s="36">
        <v>6497</v>
      </c>
      <c r="O70" s="36">
        <v>6497</v>
      </c>
      <c r="P70" s="36">
        <f t="shared" si="4"/>
        <v>0</v>
      </c>
      <c r="Q70" s="36"/>
      <c r="R70" s="36"/>
      <c r="S70" s="36">
        <f t="shared" si="5"/>
        <v>0</v>
      </c>
      <c r="T70" s="36"/>
      <c r="U70" s="36"/>
      <c r="V70" s="36">
        <f t="shared" si="6"/>
        <v>0</v>
      </c>
      <c r="W70" s="36"/>
      <c r="X70" s="36"/>
      <c r="Y70" s="36">
        <f t="shared" si="7"/>
        <v>0</v>
      </c>
      <c r="Z70" s="36"/>
      <c r="AA70" s="36"/>
      <c r="AB70" s="36">
        <f t="shared" si="8"/>
        <v>0</v>
      </c>
      <c r="AC70" s="36"/>
      <c r="AD70" s="36"/>
      <c r="AE70" s="36">
        <f t="shared" si="9"/>
        <v>0</v>
      </c>
    </row>
    <row r="71" spans="1:190" s="32" customFormat="1" ht="31.5" x14ac:dyDescent="0.25">
      <c r="A71" s="34" t="s">
        <v>71</v>
      </c>
      <c r="B71" s="35">
        <v>3</v>
      </c>
      <c r="C71" s="35">
        <v>738</v>
      </c>
      <c r="D71" s="35">
        <v>5100</v>
      </c>
      <c r="E71" s="36">
        <f t="shared" si="0"/>
        <v>5362</v>
      </c>
      <c r="F71" s="36">
        <f t="shared" si="0"/>
        <v>5362</v>
      </c>
      <c r="G71" s="36">
        <f t="shared" si="0"/>
        <v>0</v>
      </c>
      <c r="H71" s="36">
        <v>0</v>
      </c>
      <c r="I71" s="36">
        <v>0</v>
      </c>
      <c r="J71" s="36">
        <f t="shared" si="2"/>
        <v>0</v>
      </c>
      <c r="K71" s="36">
        <v>5362</v>
      </c>
      <c r="L71" s="36">
        <v>5362</v>
      </c>
      <c r="M71" s="36">
        <f t="shared" si="3"/>
        <v>0</v>
      </c>
      <c r="N71" s="36">
        <v>0</v>
      </c>
      <c r="O71" s="36">
        <v>0</v>
      </c>
      <c r="P71" s="36">
        <f t="shared" si="4"/>
        <v>0</v>
      </c>
      <c r="Q71" s="36"/>
      <c r="R71" s="36"/>
      <c r="S71" s="36">
        <f t="shared" si="5"/>
        <v>0</v>
      </c>
      <c r="T71" s="36"/>
      <c r="U71" s="36"/>
      <c r="V71" s="36">
        <f t="shared" si="6"/>
        <v>0</v>
      </c>
      <c r="W71" s="36"/>
      <c r="X71" s="36"/>
      <c r="Y71" s="36">
        <f t="shared" si="7"/>
        <v>0</v>
      </c>
      <c r="Z71" s="36"/>
      <c r="AA71" s="36"/>
      <c r="AB71" s="36">
        <f t="shared" si="8"/>
        <v>0</v>
      </c>
      <c r="AC71" s="36"/>
      <c r="AD71" s="36"/>
      <c r="AE71" s="36">
        <f t="shared" si="9"/>
        <v>0</v>
      </c>
    </row>
    <row r="72" spans="1:190" s="32" customFormat="1" x14ac:dyDescent="0.25">
      <c r="A72" s="34" t="s">
        <v>72</v>
      </c>
      <c r="B72" s="35">
        <v>1</v>
      </c>
      <c r="C72" s="35">
        <v>751</v>
      </c>
      <c r="D72" s="35">
        <v>5100</v>
      </c>
      <c r="E72" s="36">
        <f t="shared" si="0"/>
        <v>96000</v>
      </c>
      <c r="F72" s="36">
        <f t="shared" si="0"/>
        <v>96000</v>
      </c>
      <c r="G72" s="36">
        <f t="shared" si="0"/>
        <v>0</v>
      </c>
      <c r="H72" s="36">
        <v>0</v>
      </c>
      <c r="I72" s="36">
        <v>0</v>
      </c>
      <c r="J72" s="36">
        <f t="shared" si="2"/>
        <v>0</v>
      </c>
      <c r="K72" s="36"/>
      <c r="L72" s="36"/>
      <c r="M72" s="36">
        <f t="shared" si="3"/>
        <v>0</v>
      </c>
      <c r="N72" s="36">
        <v>0</v>
      </c>
      <c r="O72" s="36">
        <v>0</v>
      </c>
      <c r="P72" s="36">
        <f t="shared" si="4"/>
        <v>0</v>
      </c>
      <c r="Q72" s="36"/>
      <c r="R72" s="36"/>
      <c r="S72" s="36">
        <f t="shared" si="5"/>
        <v>0</v>
      </c>
      <c r="T72" s="36">
        <v>96000</v>
      </c>
      <c r="U72" s="36">
        <v>96000</v>
      </c>
      <c r="V72" s="36">
        <f t="shared" si="6"/>
        <v>0</v>
      </c>
      <c r="W72" s="36"/>
      <c r="X72" s="36"/>
      <c r="Y72" s="36">
        <f t="shared" si="7"/>
        <v>0</v>
      </c>
      <c r="Z72" s="36"/>
      <c r="AA72" s="36"/>
      <c r="AB72" s="36">
        <f t="shared" si="8"/>
        <v>0</v>
      </c>
      <c r="AC72" s="36"/>
      <c r="AD72" s="36"/>
      <c r="AE72" s="36">
        <f t="shared" si="9"/>
        <v>0</v>
      </c>
    </row>
    <row r="73" spans="1:190" s="32" customFormat="1" ht="47.25" x14ac:dyDescent="0.25">
      <c r="A73" s="44" t="s">
        <v>73</v>
      </c>
      <c r="B73" s="42">
        <v>2</v>
      </c>
      <c r="C73" s="42">
        <v>714</v>
      </c>
      <c r="D73" s="45">
        <v>5100</v>
      </c>
      <c r="E73" s="43">
        <f t="shared" si="0"/>
        <v>130000</v>
      </c>
      <c r="F73" s="43">
        <f t="shared" si="0"/>
        <v>130000</v>
      </c>
      <c r="G73" s="43">
        <f t="shared" si="0"/>
        <v>0</v>
      </c>
      <c r="H73" s="43">
        <v>130000</v>
      </c>
      <c r="I73" s="43">
        <v>130000</v>
      </c>
      <c r="J73" s="43">
        <f t="shared" si="2"/>
        <v>0</v>
      </c>
      <c r="K73" s="43"/>
      <c r="L73" s="43"/>
      <c r="M73" s="43">
        <f t="shared" si="3"/>
        <v>0</v>
      </c>
      <c r="N73" s="43"/>
      <c r="O73" s="43"/>
      <c r="P73" s="43">
        <f t="shared" si="4"/>
        <v>0</v>
      </c>
      <c r="Q73" s="43"/>
      <c r="R73" s="43"/>
      <c r="S73" s="43">
        <f t="shared" si="5"/>
        <v>0</v>
      </c>
      <c r="T73" s="43"/>
      <c r="U73" s="43"/>
      <c r="V73" s="43">
        <f t="shared" si="6"/>
        <v>0</v>
      </c>
      <c r="W73" s="43"/>
      <c r="X73" s="43"/>
      <c r="Y73" s="43">
        <f t="shared" si="7"/>
        <v>0</v>
      </c>
      <c r="Z73" s="43"/>
      <c r="AA73" s="43"/>
      <c r="AB73" s="43">
        <f t="shared" si="8"/>
        <v>0</v>
      </c>
      <c r="AC73" s="43"/>
      <c r="AD73" s="43"/>
      <c r="AE73" s="43">
        <f t="shared" si="9"/>
        <v>0</v>
      </c>
    </row>
    <row r="74" spans="1:190" s="32" customFormat="1" ht="31.5" x14ac:dyDescent="0.25">
      <c r="A74" s="44" t="s">
        <v>74</v>
      </c>
      <c r="B74" s="42">
        <v>2</v>
      </c>
      <c r="C74" s="42">
        <v>714</v>
      </c>
      <c r="D74" s="45">
        <v>5100</v>
      </c>
      <c r="E74" s="43">
        <f t="shared" ref="E74:G143" si="40">H74+K74+N74+Q74+T74+W74+Z74+AC74</f>
        <v>51000</v>
      </c>
      <c r="F74" s="43">
        <f t="shared" si="40"/>
        <v>51000</v>
      </c>
      <c r="G74" s="43">
        <f t="shared" si="40"/>
        <v>0</v>
      </c>
      <c r="H74" s="43">
        <v>51000</v>
      </c>
      <c r="I74" s="43">
        <v>51000</v>
      </c>
      <c r="J74" s="43">
        <f t="shared" si="2"/>
        <v>0</v>
      </c>
      <c r="K74" s="43">
        <v>0</v>
      </c>
      <c r="L74" s="43">
        <v>0</v>
      </c>
      <c r="M74" s="43">
        <f t="shared" si="3"/>
        <v>0</v>
      </c>
      <c r="N74" s="43"/>
      <c r="O74" s="43"/>
      <c r="P74" s="43">
        <f t="shared" si="4"/>
        <v>0</v>
      </c>
      <c r="Q74" s="43"/>
      <c r="R74" s="43"/>
      <c r="S74" s="43">
        <f t="shared" si="5"/>
        <v>0</v>
      </c>
      <c r="T74" s="43"/>
      <c r="U74" s="43"/>
      <c r="V74" s="43">
        <f t="shared" si="6"/>
        <v>0</v>
      </c>
      <c r="W74" s="43"/>
      <c r="X74" s="43"/>
      <c r="Y74" s="43">
        <f t="shared" si="7"/>
        <v>0</v>
      </c>
      <c r="Z74" s="43"/>
      <c r="AA74" s="43"/>
      <c r="AB74" s="43">
        <f t="shared" si="8"/>
        <v>0</v>
      </c>
      <c r="AC74" s="43"/>
      <c r="AD74" s="43"/>
      <c r="AE74" s="43">
        <f t="shared" si="9"/>
        <v>0</v>
      </c>
    </row>
    <row r="75" spans="1:190" s="32" customFormat="1" ht="63" x14ac:dyDescent="0.25">
      <c r="A75" s="49" t="s">
        <v>75</v>
      </c>
      <c r="B75" s="42"/>
      <c r="C75" s="42"/>
      <c r="D75" s="45"/>
      <c r="E75" s="43">
        <f t="shared" si="40"/>
        <v>316301</v>
      </c>
      <c r="F75" s="43">
        <f t="shared" si="40"/>
        <v>316301</v>
      </c>
      <c r="G75" s="43">
        <f t="shared" si="40"/>
        <v>0</v>
      </c>
      <c r="H75" s="43">
        <v>0</v>
      </c>
      <c r="I75" s="43">
        <v>0</v>
      </c>
      <c r="J75" s="43">
        <f t="shared" ref="J75:J144" si="41">I75-H75</f>
        <v>0</v>
      </c>
      <c r="K75" s="43">
        <v>0</v>
      </c>
      <c r="L75" s="43">
        <v>0</v>
      </c>
      <c r="M75" s="43">
        <f t="shared" ref="M75:M144" si="42">L75-K75</f>
        <v>0</v>
      </c>
      <c r="N75" s="43">
        <v>0</v>
      </c>
      <c r="O75" s="43">
        <v>0</v>
      </c>
      <c r="P75" s="43">
        <f t="shared" ref="P75:P144" si="43">O75-N75</f>
        <v>0</v>
      </c>
      <c r="Q75" s="43">
        <v>316301</v>
      </c>
      <c r="R75" s="43">
        <v>316301</v>
      </c>
      <c r="S75" s="43">
        <f t="shared" ref="S75:S144" si="44">R75-Q75</f>
        <v>0</v>
      </c>
      <c r="T75" s="43"/>
      <c r="U75" s="43"/>
      <c r="V75" s="43">
        <f t="shared" ref="V75:V144" si="45">U75-T75</f>
        <v>0</v>
      </c>
      <c r="W75" s="43"/>
      <c r="X75" s="43"/>
      <c r="Y75" s="43">
        <f t="shared" ref="Y75:Y144" si="46">X75-W75</f>
        <v>0</v>
      </c>
      <c r="Z75" s="43"/>
      <c r="AA75" s="43"/>
      <c r="AB75" s="43">
        <f t="shared" ref="AB75:AB144" si="47">AA75-Z75</f>
        <v>0</v>
      </c>
      <c r="AC75" s="43"/>
      <c r="AD75" s="43"/>
      <c r="AE75" s="43">
        <f t="shared" ref="AE75:AE144" si="48">AD75-AC75</f>
        <v>0</v>
      </c>
    </row>
    <row r="76" spans="1:190" s="32" customFormat="1" ht="78.75" x14ac:dyDescent="0.25">
      <c r="A76" s="49" t="s">
        <v>76</v>
      </c>
      <c r="B76" s="42"/>
      <c r="C76" s="42"/>
      <c r="D76" s="45"/>
      <c r="E76" s="43">
        <f t="shared" si="40"/>
        <v>2341644</v>
      </c>
      <c r="F76" s="43">
        <f t="shared" si="40"/>
        <v>2341644</v>
      </c>
      <c r="G76" s="43">
        <f t="shared" si="40"/>
        <v>0</v>
      </c>
      <c r="H76" s="43">
        <v>0</v>
      </c>
      <c r="I76" s="43">
        <v>0</v>
      </c>
      <c r="J76" s="43">
        <f t="shared" si="41"/>
        <v>0</v>
      </c>
      <c r="K76" s="43">
        <v>0</v>
      </c>
      <c r="L76" s="43">
        <v>0</v>
      </c>
      <c r="M76" s="43">
        <f t="shared" si="42"/>
        <v>0</v>
      </c>
      <c r="N76" s="43">
        <v>0</v>
      </c>
      <c r="O76" s="43">
        <v>0</v>
      </c>
      <c r="P76" s="43">
        <f t="shared" si="43"/>
        <v>0</v>
      </c>
      <c r="Q76" s="43">
        <v>2341644</v>
      </c>
      <c r="R76" s="43">
        <v>2341644</v>
      </c>
      <c r="S76" s="43">
        <f t="shared" si="44"/>
        <v>0</v>
      </c>
      <c r="T76" s="43"/>
      <c r="U76" s="43"/>
      <c r="V76" s="43">
        <f t="shared" si="45"/>
        <v>0</v>
      </c>
      <c r="W76" s="43"/>
      <c r="X76" s="43"/>
      <c r="Y76" s="43">
        <f t="shared" si="46"/>
        <v>0</v>
      </c>
      <c r="Z76" s="43"/>
      <c r="AA76" s="43"/>
      <c r="AB76" s="43">
        <f t="shared" si="47"/>
        <v>0</v>
      </c>
      <c r="AC76" s="43"/>
      <c r="AD76" s="43"/>
      <c r="AE76" s="43">
        <f t="shared" si="48"/>
        <v>0</v>
      </c>
    </row>
    <row r="77" spans="1:190" s="32" customFormat="1" x14ac:dyDescent="0.25">
      <c r="A77" s="49" t="s">
        <v>77</v>
      </c>
      <c r="B77" s="50">
        <v>3</v>
      </c>
      <c r="C77" s="50">
        <v>739</v>
      </c>
      <c r="D77" s="45">
        <v>5100</v>
      </c>
      <c r="E77" s="43">
        <f t="shared" si="40"/>
        <v>7000</v>
      </c>
      <c r="F77" s="43">
        <f t="shared" si="40"/>
        <v>7000</v>
      </c>
      <c r="G77" s="43">
        <f t="shared" si="40"/>
        <v>0</v>
      </c>
      <c r="H77" s="43">
        <v>0</v>
      </c>
      <c r="I77" s="43">
        <v>0</v>
      </c>
      <c r="J77" s="43">
        <f t="shared" si="41"/>
        <v>0</v>
      </c>
      <c r="K77" s="43">
        <v>0</v>
      </c>
      <c r="L77" s="43">
        <v>0</v>
      </c>
      <c r="M77" s="43">
        <f t="shared" si="42"/>
        <v>0</v>
      </c>
      <c r="N77" s="43">
        <v>7000</v>
      </c>
      <c r="O77" s="43">
        <v>7000</v>
      </c>
      <c r="P77" s="43">
        <f t="shared" si="43"/>
        <v>0</v>
      </c>
      <c r="Q77" s="43">
        <v>0</v>
      </c>
      <c r="R77" s="43">
        <v>0</v>
      </c>
      <c r="S77" s="43">
        <f t="shared" si="44"/>
        <v>0</v>
      </c>
      <c r="T77" s="43"/>
      <c r="U77" s="43"/>
      <c r="V77" s="43">
        <f t="shared" si="45"/>
        <v>0</v>
      </c>
      <c r="W77" s="43"/>
      <c r="X77" s="43"/>
      <c r="Y77" s="43">
        <f t="shared" si="46"/>
        <v>0</v>
      </c>
      <c r="Z77" s="43"/>
      <c r="AA77" s="43"/>
      <c r="AB77" s="43">
        <f t="shared" si="47"/>
        <v>0</v>
      </c>
      <c r="AC77" s="43"/>
      <c r="AD77" s="43"/>
      <c r="AE77" s="43">
        <f t="shared" si="48"/>
        <v>0</v>
      </c>
    </row>
    <row r="78" spans="1:190" s="32" customFormat="1" x14ac:dyDescent="0.25">
      <c r="A78" s="30" t="s">
        <v>78</v>
      </c>
      <c r="B78" s="39"/>
      <c r="C78" s="39"/>
      <c r="D78" s="45"/>
      <c r="E78" s="31">
        <f t="shared" si="40"/>
        <v>2398071</v>
      </c>
      <c r="F78" s="31">
        <f t="shared" si="40"/>
        <v>2398071</v>
      </c>
      <c r="G78" s="31">
        <f t="shared" si="40"/>
        <v>0</v>
      </c>
      <c r="H78" s="31">
        <f t="shared" ref="H78:AD78" si="49">SUM(H79)</f>
        <v>0</v>
      </c>
      <c r="I78" s="31">
        <f t="shared" si="49"/>
        <v>0</v>
      </c>
      <c r="J78" s="31">
        <f t="shared" si="41"/>
        <v>0</v>
      </c>
      <c r="K78" s="31">
        <f t="shared" si="49"/>
        <v>0</v>
      </c>
      <c r="L78" s="31">
        <f t="shared" si="49"/>
        <v>0</v>
      </c>
      <c r="M78" s="31">
        <f t="shared" si="42"/>
        <v>0</v>
      </c>
      <c r="N78" s="31">
        <f t="shared" si="49"/>
        <v>0</v>
      </c>
      <c r="O78" s="31">
        <f t="shared" si="49"/>
        <v>0</v>
      </c>
      <c r="P78" s="31">
        <f t="shared" si="43"/>
        <v>0</v>
      </c>
      <c r="Q78" s="31">
        <f t="shared" si="49"/>
        <v>2398071</v>
      </c>
      <c r="R78" s="31">
        <f t="shared" si="49"/>
        <v>2398071</v>
      </c>
      <c r="S78" s="31">
        <f t="shared" si="44"/>
        <v>0</v>
      </c>
      <c r="T78" s="31">
        <f t="shared" si="49"/>
        <v>0</v>
      </c>
      <c r="U78" s="31">
        <f t="shared" si="49"/>
        <v>0</v>
      </c>
      <c r="V78" s="31">
        <f t="shared" si="45"/>
        <v>0</v>
      </c>
      <c r="W78" s="31">
        <f t="shared" si="49"/>
        <v>0</v>
      </c>
      <c r="X78" s="31">
        <f t="shared" si="49"/>
        <v>0</v>
      </c>
      <c r="Y78" s="31">
        <f t="shared" si="46"/>
        <v>0</v>
      </c>
      <c r="Z78" s="31">
        <f t="shared" si="49"/>
        <v>0</v>
      </c>
      <c r="AA78" s="31">
        <f t="shared" si="49"/>
        <v>0</v>
      </c>
      <c r="AB78" s="31">
        <f t="shared" si="47"/>
        <v>0</v>
      </c>
      <c r="AC78" s="31">
        <f t="shared" si="49"/>
        <v>0</v>
      </c>
      <c r="AD78" s="31">
        <f t="shared" si="49"/>
        <v>0</v>
      </c>
      <c r="AE78" s="31">
        <f t="shared" si="48"/>
        <v>0</v>
      </c>
    </row>
    <row r="79" spans="1:190" s="32" customFormat="1" x14ac:dyDescent="0.25">
      <c r="A79" s="30" t="s">
        <v>19</v>
      </c>
      <c r="B79" s="39"/>
      <c r="C79" s="39"/>
      <c r="D79" s="45"/>
      <c r="E79" s="31">
        <f t="shared" si="40"/>
        <v>2398071</v>
      </c>
      <c r="F79" s="31">
        <f t="shared" si="40"/>
        <v>2398071</v>
      </c>
      <c r="G79" s="31">
        <f t="shared" si="40"/>
        <v>0</v>
      </c>
      <c r="H79" s="31">
        <f t="shared" ref="H79:AD79" si="50">SUM(H80:H80)</f>
        <v>0</v>
      </c>
      <c r="I79" s="31">
        <f t="shared" si="50"/>
        <v>0</v>
      </c>
      <c r="J79" s="31">
        <f t="shared" si="41"/>
        <v>0</v>
      </c>
      <c r="K79" s="31">
        <f t="shared" si="50"/>
        <v>0</v>
      </c>
      <c r="L79" s="31">
        <f t="shared" si="50"/>
        <v>0</v>
      </c>
      <c r="M79" s="31">
        <f t="shared" si="42"/>
        <v>0</v>
      </c>
      <c r="N79" s="31">
        <f t="shared" si="50"/>
        <v>0</v>
      </c>
      <c r="O79" s="31">
        <f t="shared" si="50"/>
        <v>0</v>
      </c>
      <c r="P79" s="31">
        <f t="shared" si="43"/>
        <v>0</v>
      </c>
      <c r="Q79" s="31">
        <f t="shared" si="50"/>
        <v>2398071</v>
      </c>
      <c r="R79" s="31">
        <f t="shared" si="50"/>
        <v>2398071</v>
      </c>
      <c r="S79" s="31">
        <f t="shared" si="44"/>
        <v>0</v>
      </c>
      <c r="T79" s="31">
        <f t="shared" si="50"/>
        <v>0</v>
      </c>
      <c r="U79" s="31">
        <f t="shared" si="50"/>
        <v>0</v>
      </c>
      <c r="V79" s="31">
        <f t="shared" si="45"/>
        <v>0</v>
      </c>
      <c r="W79" s="31">
        <f t="shared" si="50"/>
        <v>0</v>
      </c>
      <c r="X79" s="31">
        <f t="shared" si="50"/>
        <v>0</v>
      </c>
      <c r="Y79" s="31">
        <f t="shared" si="46"/>
        <v>0</v>
      </c>
      <c r="Z79" s="31">
        <f t="shared" si="50"/>
        <v>0</v>
      </c>
      <c r="AA79" s="31">
        <f t="shared" si="50"/>
        <v>0</v>
      </c>
      <c r="AB79" s="31">
        <f t="shared" si="47"/>
        <v>0</v>
      </c>
      <c r="AC79" s="31">
        <f t="shared" si="50"/>
        <v>0</v>
      </c>
      <c r="AD79" s="31">
        <f t="shared" si="50"/>
        <v>0</v>
      </c>
      <c r="AE79" s="31">
        <f t="shared" si="48"/>
        <v>0</v>
      </c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</row>
    <row r="80" spans="1:190" s="32" customFormat="1" ht="94.5" x14ac:dyDescent="0.25">
      <c r="A80" s="40" t="s">
        <v>79</v>
      </c>
      <c r="B80" s="41"/>
      <c r="C80" s="41"/>
      <c r="D80" s="45"/>
      <c r="E80" s="43">
        <f t="shared" si="40"/>
        <v>2398071</v>
      </c>
      <c r="F80" s="43">
        <f t="shared" si="40"/>
        <v>2398071</v>
      </c>
      <c r="G80" s="43">
        <f t="shared" si="40"/>
        <v>0</v>
      </c>
      <c r="H80" s="43">
        <v>0</v>
      </c>
      <c r="I80" s="43">
        <v>0</v>
      </c>
      <c r="J80" s="43">
        <f t="shared" si="41"/>
        <v>0</v>
      </c>
      <c r="K80" s="43">
        <v>0</v>
      </c>
      <c r="L80" s="43">
        <v>0</v>
      </c>
      <c r="M80" s="43">
        <f t="shared" si="42"/>
        <v>0</v>
      </c>
      <c r="N80" s="43">
        <v>0</v>
      </c>
      <c r="O80" s="43">
        <v>0</v>
      </c>
      <c r="P80" s="43">
        <f t="shared" si="43"/>
        <v>0</v>
      </c>
      <c r="Q80" s="43">
        <v>2398071</v>
      </c>
      <c r="R80" s="43">
        <v>2398071</v>
      </c>
      <c r="S80" s="43">
        <f t="shared" si="44"/>
        <v>0</v>
      </c>
      <c r="T80" s="43"/>
      <c r="U80" s="43"/>
      <c r="V80" s="43">
        <f t="shared" si="45"/>
        <v>0</v>
      </c>
      <c r="W80" s="43"/>
      <c r="X80" s="43"/>
      <c r="Y80" s="43">
        <f t="shared" si="46"/>
        <v>0</v>
      </c>
      <c r="Z80" s="43"/>
      <c r="AA80" s="43"/>
      <c r="AB80" s="43">
        <f t="shared" si="47"/>
        <v>0</v>
      </c>
      <c r="AC80" s="43"/>
      <c r="AD80" s="43"/>
      <c r="AE80" s="43">
        <f t="shared" si="48"/>
        <v>0</v>
      </c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</row>
    <row r="81" spans="1:190" s="32" customFormat="1" x14ac:dyDescent="0.25">
      <c r="A81" s="30" t="s">
        <v>80</v>
      </c>
      <c r="B81" s="39"/>
      <c r="C81" s="39"/>
      <c r="D81" s="39"/>
      <c r="E81" s="31">
        <f t="shared" si="40"/>
        <v>21593047</v>
      </c>
      <c r="F81" s="31">
        <f t="shared" si="40"/>
        <v>22808271</v>
      </c>
      <c r="G81" s="31">
        <f t="shared" si="40"/>
        <v>1215224</v>
      </c>
      <c r="H81" s="31">
        <f>SUM(H82,H90,H100,H143,H180,H205,H223,H127)</f>
        <v>152495</v>
      </c>
      <c r="I81" s="31">
        <f>SUM(I82,I90,I100,I143,I180,I205,I223,I127)</f>
        <v>1229531</v>
      </c>
      <c r="J81" s="31">
        <f t="shared" si="41"/>
        <v>1077036</v>
      </c>
      <c r="K81" s="31">
        <f>SUM(K82,K90,K100,K143,K180,K205,K223,K127)</f>
        <v>15901</v>
      </c>
      <c r="L81" s="31">
        <f>SUM(L82,L90,L100,L143,L180,L205,L223,L127)</f>
        <v>15901</v>
      </c>
      <c r="M81" s="31">
        <f t="shared" si="42"/>
        <v>0</v>
      </c>
      <c r="N81" s="31">
        <f>SUM(N82,N90,N100,N143,N180,N205,N223,N127)</f>
        <v>818140</v>
      </c>
      <c r="O81" s="31">
        <f>SUM(O82,O90,O100,O143,O180,O205,O223,O127)</f>
        <v>848443</v>
      </c>
      <c r="P81" s="31">
        <f t="shared" si="43"/>
        <v>30303</v>
      </c>
      <c r="Q81" s="31">
        <f>SUM(Q82,Q90,Q100,Q143,Q180,Q205,Q223,Q127)</f>
        <v>11314079</v>
      </c>
      <c r="R81" s="31">
        <f>SUM(R82,R90,R100,R143,R180,R205,R223,R127)</f>
        <v>11321329</v>
      </c>
      <c r="S81" s="31">
        <f t="shared" si="44"/>
        <v>7250</v>
      </c>
      <c r="T81" s="31">
        <f>SUM(T82,T90,T100,T143,T180,T205,T223,T127)</f>
        <v>473196</v>
      </c>
      <c r="U81" s="31">
        <f>SUM(U82,U90,U100,U143,U180,U205,U223,U127)</f>
        <v>573831</v>
      </c>
      <c r="V81" s="31">
        <f t="shared" si="45"/>
        <v>100635</v>
      </c>
      <c r="W81" s="31">
        <f>SUM(W82,W90,W100,W143,W180,W205,W223,W127)</f>
        <v>5024692</v>
      </c>
      <c r="X81" s="31">
        <f>SUM(X82,X90,X100,X143,X180,X205,X223,X127)</f>
        <v>5024692</v>
      </c>
      <c r="Y81" s="31">
        <f t="shared" si="46"/>
        <v>0</v>
      </c>
      <c r="Z81" s="31">
        <f>SUM(Z82,Z90,Z100,Z143,Z180,Z205,Z223,Z127)</f>
        <v>0</v>
      </c>
      <c r="AA81" s="31">
        <f>SUM(AA82,AA90,AA100,AA143,AA180,AA205,AA223,AA127)</f>
        <v>0</v>
      </c>
      <c r="AB81" s="31">
        <f t="shared" si="47"/>
        <v>0</v>
      </c>
      <c r="AC81" s="31">
        <f>SUM(AC82,AC90,AC100,AC143,AC180,AC205,AC223,AC127)</f>
        <v>3794544</v>
      </c>
      <c r="AD81" s="31">
        <f>SUM(AD82,AD90,AD100,AD143,AD180,AD205,AD223,AD127)</f>
        <v>3794544</v>
      </c>
      <c r="AE81" s="31">
        <f t="shared" si="48"/>
        <v>0</v>
      </c>
    </row>
    <row r="82" spans="1:190" s="32" customFormat="1" x14ac:dyDescent="0.25">
      <c r="A82" s="30" t="s">
        <v>18</v>
      </c>
      <c r="B82" s="39"/>
      <c r="C82" s="39"/>
      <c r="D82" s="39"/>
      <c r="E82" s="31">
        <f t="shared" si="40"/>
        <v>89932</v>
      </c>
      <c r="F82" s="31">
        <f t="shared" si="40"/>
        <v>89932</v>
      </c>
      <c r="G82" s="31">
        <f t="shared" si="40"/>
        <v>0</v>
      </c>
      <c r="H82" s="31">
        <f t="shared" ref="H82:AD82" si="51">SUM(H83,H85,H87)</f>
        <v>0</v>
      </c>
      <c r="I82" s="31">
        <f t="shared" si="51"/>
        <v>0</v>
      </c>
      <c r="J82" s="31">
        <f t="shared" si="41"/>
        <v>0</v>
      </c>
      <c r="K82" s="31">
        <f t="shared" si="51"/>
        <v>5788</v>
      </c>
      <c r="L82" s="31">
        <f t="shared" si="51"/>
        <v>5788</v>
      </c>
      <c r="M82" s="31">
        <f t="shared" si="42"/>
        <v>0</v>
      </c>
      <c r="N82" s="31">
        <f t="shared" si="51"/>
        <v>40000</v>
      </c>
      <c r="O82" s="31">
        <f t="shared" si="51"/>
        <v>40000</v>
      </c>
      <c r="P82" s="31">
        <f t="shared" si="43"/>
        <v>0</v>
      </c>
      <c r="Q82" s="31">
        <f t="shared" si="51"/>
        <v>0</v>
      </c>
      <c r="R82" s="31">
        <f t="shared" si="51"/>
        <v>0</v>
      </c>
      <c r="S82" s="31">
        <f t="shared" si="44"/>
        <v>0</v>
      </c>
      <c r="T82" s="31">
        <f t="shared" si="51"/>
        <v>0</v>
      </c>
      <c r="U82" s="31">
        <f t="shared" si="51"/>
        <v>0</v>
      </c>
      <c r="V82" s="31">
        <f t="shared" si="45"/>
        <v>0</v>
      </c>
      <c r="W82" s="31">
        <f t="shared" si="51"/>
        <v>0</v>
      </c>
      <c r="X82" s="31">
        <f t="shared" si="51"/>
        <v>0</v>
      </c>
      <c r="Y82" s="31">
        <f t="shared" si="46"/>
        <v>0</v>
      </c>
      <c r="Z82" s="31">
        <f t="shared" si="51"/>
        <v>0</v>
      </c>
      <c r="AA82" s="31">
        <f t="shared" si="51"/>
        <v>0</v>
      </c>
      <c r="AB82" s="31">
        <f t="shared" si="47"/>
        <v>0</v>
      </c>
      <c r="AC82" s="31">
        <f t="shared" si="51"/>
        <v>44144</v>
      </c>
      <c r="AD82" s="31">
        <f t="shared" si="51"/>
        <v>44144</v>
      </c>
      <c r="AE82" s="31">
        <f t="shared" si="48"/>
        <v>0</v>
      </c>
    </row>
    <row r="83" spans="1:190" s="32" customFormat="1" x14ac:dyDescent="0.25">
      <c r="A83" s="30" t="s">
        <v>81</v>
      </c>
      <c r="B83" s="39"/>
      <c r="C83" s="39"/>
      <c r="D83" s="39"/>
      <c r="E83" s="31">
        <f t="shared" si="40"/>
        <v>20000</v>
      </c>
      <c r="F83" s="31">
        <f t="shared" si="40"/>
        <v>20000</v>
      </c>
      <c r="G83" s="31">
        <f t="shared" si="40"/>
        <v>0</v>
      </c>
      <c r="H83" s="31">
        <f t="shared" ref="H83:AD83" si="52">SUM(H84:H84)</f>
        <v>0</v>
      </c>
      <c r="I83" s="31">
        <f t="shared" si="52"/>
        <v>0</v>
      </c>
      <c r="J83" s="31">
        <f t="shared" si="41"/>
        <v>0</v>
      </c>
      <c r="K83" s="31">
        <f t="shared" si="52"/>
        <v>0</v>
      </c>
      <c r="L83" s="31">
        <f t="shared" si="52"/>
        <v>0</v>
      </c>
      <c r="M83" s="31">
        <f t="shared" si="42"/>
        <v>0</v>
      </c>
      <c r="N83" s="31">
        <f t="shared" si="52"/>
        <v>20000</v>
      </c>
      <c r="O83" s="31">
        <f t="shared" si="52"/>
        <v>20000</v>
      </c>
      <c r="P83" s="31">
        <f t="shared" si="43"/>
        <v>0</v>
      </c>
      <c r="Q83" s="31">
        <f t="shared" si="52"/>
        <v>0</v>
      </c>
      <c r="R83" s="31">
        <f t="shared" si="52"/>
        <v>0</v>
      </c>
      <c r="S83" s="31">
        <f t="shared" si="44"/>
        <v>0</v>
      </c>
      <c r="T83" s="31">
        <f t="shared" si="52"/>
        <v>0</v>
      </c>
      <c r="U83" s="31">
        <f t="shared" si="52"/>
        <v>0</v>
      </c>
      <c r="V83" s="31">
        <f t="shared" si="45"/>
        <v>0</v>
      </c>
      <c r="W83" s="31">
        <f t="shared" si="52"/>
        <v>0</v>
      </c>
      <c r="X83" s="31">
        <f t="shared" si="52"/>
        <v>0</v>
      </c>
      <c r="Y83" s="31">
        <f t="shared" si="46"/>
        <v>0</v>
      </c>
      <c r="Z83" s="31">
        <f t="shared" si="52"/>
        <v>0</v>
      </c>
      <c r="AA83" s="31">
        <f t="shared" si="52"/>
        <v>0</v>
      </c>
      <c r="AB83" s="31">
        <f t="shared" si="47"/>
        <v>0</v>
      </c>
      <c r="AC83" s="31">
        <f t="shared" si="52"/>
        <v>0</v>
      </c>
      <c r="AD83" s="31">
        <f t="shared" si="52"/>
        <v>0</v>
      </c>
      <c r="AE83" s="31">
        <f t="shared" si="48"/>
        <v>0</v>
      </c>
    </row>
    <row r="84" spans="1:190" s="32" customFormat="1" x14ac:dyDescent="0.25">
      <c r="A84" s="40" t="s">
        <v>82</v>
      </c>
      <c r="B84" s="41">
        <v>2</v>
      </c>
      <c r="C84" s="41">
        <v>122</v>
      </c>
      <c r="D84" s="41">
        <v>5201</v>
      </c>
      <c r="E84" s="43">
        <f t="shared" si="40"/>
        <v>20000</v>
      </c>
      <c r="F84" s="43">
        <f t="shared" si="40"/>
        <v>20000</v>
      </c>
      <c r="G84" s="43">
        <f t="shared" si="40"/>
        <v>0</v>
      </c>
      <c r="H84" s="43">
        <v>0</v>
      </c>
      <c r="I84" s="43">
        <v>0</v>
      </c>
      <c r="J84" s="43">
        <f t="shared" si="41"/>
        <v>0</v>
      </c>
      <c r="K84" s="43"/>
      <c r="L84" s="43"/>
      <c r="M84" s="43">
        <f t="shared" si="42"/>
        <v>0</v>
      </c>
      <c r="N84" s="43">
        <v>20000</v>
      </c>
      <c r="O84" s="43">
        <v>20000</v>
      </c>
      <c r="P84" s="43">
        <f t="shared" si="43"/>
        <v>0</v>
      </c>
      <c r="Q84" s="43"/>
      <c r="R84" s="43"/>
      <c r="S84" s="43">
        <f t="shared" si="44"/>
        <v>0</v>
      </c>
      <c r="T84" s="43"/>
      <c r="U84" s="43"/>
      <c r="V84" s="43">
        <f t="shared" si="45"/>
        <v>0</v>
      </c>
      <c r="W84" s="43"/>
      <c r="X84" s="43"/>
      <c r="Y84" s="43">
        <f t="shared" si="46"/>
        <v>0</v>
      </c>
      <c r="Z84" s="43"/>
      <c r="AA84" s="43"/>
      <c r="AB84" s="43">
        <f t="shared" si="47"/>
        <v>0</v>
      </c>
      <c r="AC84" s="43"/>
      <c r="AD84" s="43"/>
      <c r="AE84" s="43">
        <f t="shared" si="48"/>
        <v>0</v>
      </c>
    </row>
    <row r="85" spans="1:190" s="29" customFormat="1" x14ac:dyDescent="0.25">
      <c r="A85" s="30" t="s">
        <v>83</v>
      </c>
      <c r="B85" s="39"/>
      <c r="C85" s="39"/>
      <c r="D85" s="39"/>
      <c r="E85" s="31">
        <f t="shared" si="40"/>
        <v>44144</v>
      </c>
      <c r="F85" s="31">
        <f t="shared" si="40"/>
        <v>44144</v>
      </c>
      <c r="G85" s="31">
        <f t="shared" si="40"/>
        <v>0</v>
      </c>
      <c r="H85" s="31">
        <f t="shared" ref="H85:AD85" si="53">SUM(H86:H86)</f>
        <v>0</v>
      </c>
      <c r="I85" s="31">
        <f t="shared" si="53"/>
        <v>0</v>
      </c>
      <c r="J85" s="31">
        <f t="shared" si="41"/>
        <v>0</v>
      </c>
      <c r="K85" s="31">
        <f t="shared" si="53"/>
        <v>0</v>
      </c>
      <c r="L85" s="31">
        <f t="shared" si="53"/>
        <v>0</v>
      </c>
      <c r="M85" s="31">
        <f t="shared" si="42"/>
        <v>0</v>
      </c>
      <c r="N85" s="31">
        <f t="shared" si="53"/>
        <v>0</v>
      </c>
      <c r="O85" s="31">
        <f t="shared" si="53"/>
        <v>0</v>
      </c>
      <c r="P85" s="31">
        <f t="shared" si="43"/>
        <v>0</v>
      </c>
      <c r="Q85" s="31">
        <f t="shared" si="53"/>
        <v>0</v>
      </c>
      <c r="R85" s="31">
        <f t="shared" si="53"/>
        <v>0</v>
      </c>
      <c r="S85" s="31">
        <f t="shared" si="44"/>
        <v>0</v>
      </c>
      <c r="T85" s="31">
        <f t="shared" si="53"/>
        <v>0</v>
      </c>
      <c r="U85" s="31">
        <f t="shared" si="53"/>
        <v>0</v>
      </c>
      <c r="V85" s="31">
        <f t="shared" si="45"/>
        <v>0</v>
      </c>
      <c r="W85" s="31">
        <f t="shared" si="53"/>
        <v>0</v>
      </c>
      <c r="X85" s="31">
        <f t="shared" si="53"/>
        <v>0</v>
      </c>
      <c r="Y85" s="31">
        <f t="shared" si="46"/>
        <v>0</v>
      </c>
      <c r="Z85" s="31">
        <f t="shared" si="53"/>
        <v>0</v>
      </c>
      <c r="AA85" s="31">
        <f t="shared" si="53"/>
        <v>0</v>
      </c>
      <c r="AB85" s="31">
        <f t="shared" si="47"/>
        <v>0</v>
      </c>
      <c r="AC85" s="31">
        <f t="shared" si="53"/>
        <v>44144</v>
      </c>
      <c r="AD85" s="31">
        <f t="shared" si="53"/>
        <v>44144</v>
      </c>
      <c r="AE85" s="31">
        <f t="shared" si="48"/>
        <v>0</v>
      </c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</row>
    <row r="86" spans="1:190" s="32" customFormat="1" ht="47.25" x14ac:dyDescent="0.25">
      <c r="A86" s="44" t="s">
        <v>84</v>
      </c>
      <c r="B86" s="41">
        <v>2</v>
      </c>
      <c r="C86" s="41">
        <v>122</v>
      </c>
      <c r="D86" s="41">
        <v>5202</v>
      </c>
      <c r="E86" s="43">
        <f t="shared" si="40"/>
        <v>44144</v>
      </c>
      <c r="F86" s="43">
        <f t="shared" si="40"/>
        <v>44144</v>
      </c>
      <c r="G86" s="43">
        <f t="shared" si="40"/>
        <v>0</v>
      </c>
      <c r="H86" s="43">
        <v>0</v>
      </c>
      <c r="I86" s="43">
        <v>0</v>
      </c>
      <c r="J86" s="43">
        <f t="shared" si="41"/>
        <v>0</v>
      </c>
      <c r="K86" s="43"/>
      <c r="L86" s="43"/>
      <c r="M86" s="43">
        <f t="shared" si="42"/>
        <v>0</v>
      </c>
      <c r="N86" s="43"/>
      <c r="O86" s="43"/>
      <c r="P86" s="43">
        <f t="shared" si="43"/>
        <v>0</v>
      </c>
      <c r="Q86" s="43"/>
      <c r="R86" s="43"/>
      <c r="S86" s="43">
        <f t="shared" si="44"/>
        <v>0</v>
      </c>
      <c r="T86" s="43"/>
      <c r="U86" s="43"/>
      <c r="V86" s="43">
        <f t="shared" si="45"/>
        <v>0</v>
      </c>
      <c r="W86" s="43"/>
      <c r="X86" s="43"/>
      <c r="Y86" s="43">
        <f t="shared" si="46"/>
        <v>0</v>
      </c>
      <c r="Z86" s="43"/>
      <c r="AA86" s="43"/>
      <c r="AB86" s="43">
        <f t="shared" si="47"/>
        <v>0</v>
      </c>
      <c r="AC86" s="43">
        <v>44144</v>
      </c>
      <c r="AD86" s="43">
        <v>44144</v>
      </c>
      <c r="AE86" s="43">
        <f t="shared" si="48"/>
        <v>0</v>
      </c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</row>
    <row r="87" spans="1:190" s="32" customFormat="1" ht="31.5" x14ac:dyDescent="0.25">
      <c r="A87" s="30" t="s">
        <v>85</v>
      </c>
      <c r="B87" s="39"/>
      <c r="C87" s="39"/>
      <c r="D87" s="39"/>
      <c r="E87" s="31">
        <f t="shared" si="40"/>
        <v>25788</v>
      </c>
      <c r="F87" s="31">
        <f t="shared" si="40"/>
        <v>25788</v>
      </c>
      <c r="G87" s="31">
        <f t="shared" si="40"/>
        <v>0</v>
      </c>
      <c r="H87" s="31">
        <f t="shared" ref="H87:AD87" si="54">SUM(H88:H89)</f>
        <v>0</v>
      </c>
      <c r="I87" s="31">
        <f t="shared" si="54"/>
        <v>0</v>
      </c>
      <c r="J87" s="31">
        <f t="shared" si="41"/>
        <v>0</v>
      </c>
      <c r="K87" s="31">
        <f t="shared" si="54"/>
        <v>5788</v>
      </c>
      <c r="L87" s="31">
        <f t="shared" si="54"/>
        <v>5788</v>
      </c>
      <c r="M87" s="31">
        <f t="shared" si="42"/>
        <v>0</v>
      </c>
      <c r="N87" s="31">
        <f t="shared" si="54"/>
        <v>20000</v>
      </c>
      <c r="O87" s="31">
        <f t="shared" si="54"/>
        <v>20000</v>
      </c>
      <c r="P87" s="31">
        <f t="shared" si="43"/>
        <v>0</v>
      </c>
      <c r="Q87" s="31">
        <f t="shared" si="54"/>
        <v>0</v>
      </c>
      <c r="R87" s="31">
        <f t="shared" si="54"/>
        <v>0</v>
      </c>
      <c r="S87" s="31">
        <f t="shared" si="44"/>
        <v>0</v>
      </c>
      <c r="T87" s="31">
        <f t="shared" si="54"/>
        <v>0</v>
      </c>
      <c r="U87" s="31">
        <f t="shared" si="54"/>
        <v>0</v>
      </c>
      <c r="V87" s="31">
        <f t="shared" si="45"/>
        <v>0</v>
      </c>
      <c r="W87" s="31">
        <f t="shared" si="54"/>
        <v>0</v>
      </c>
      <c r="X87" s="31">
        <f t="shared" si="54"/>
        <v>0</v>
      </c>
      <c r="Y87" s="31">
        <f t="shared" si="46"/>
        <v>0</v>
      </c>
      <c r="Z87" s="31">
        <f t="shared" si="54"/>
        <v>0</v>
      </c>
      <c r="AA87" s="31">
        <f t="shared" si="54"/>
        <v>0</v>
      </c>
      <c r="AB87" s="31">
        <f t="shared" si="47"/>
        <v>0</v>
      </c>
      <c r="AC87" s="31">
        <f t="shared" si="54"/>
        <v>0</v>
      </c>
      <c r="AD87" s="31">
        <f t="shared" si="54"/>
        <v>0</v>
      </c>
      <c r="AE87" s="31">
        <f t="shared" si="48"/>
        <v>0</v>
      </c>
    </row>
    <row r="88" spans="1:190" s="32" customFormat="1" ht="31.5" x14ac:dyDescent="0.25">
      <c r="A88" s="51" t="s">
        <v>86</v>
      </c>
      <c r="B88" s="41">
        <v>2</v>
      </c>
      <c r="C88" s="41">
        <v>122</v>
      </c>
      <c r="D88" s="41">
        <v>5203</v>
      </c>
      <c r="E88" s="43">
        <f t="shared" si="40"/>
        <v>5788</v>
      </c>
      <c r="F88" s="43">
        <f t="shared" si="40"/>
        <v>5788</v>
      </c>
      <c r="G88" s="43">
        <f t="shared" si="40"/>
        <v>0</v>
      </c>
      <c r="H88" s="43">
        <v>0</v>
      </c>
      <c r="I88" s="43">
        <v>0</v>
      </c>
      <c r="J88" s="43">
        <f t="shared" si="41"/>
        <v>0</v>
      </c>
      <c r="K88" s="43">
        <v>5788</v>
      </c>
      <c r="L88" s="43">
        <v>5788</v>
      </c>
      <c r="M88" s="43">
        <f t="shared" si="42"/>
        <v>0</v>
      </c>
      <c r="N88" s="43">
        <v>0</v>
      </c>
      <c r="O88" s="43">
        <v>0</v>
      </c>
      <c r="P88" s="43">
        <f t="shared" si="43"/>
        <v>0</v>
      </c>
      <c r="Q88" s="43"/>
      <c r="R88" s="43"/>
      <c r="S88" s="43">
        <f t="shared" si="44"/>
        <v>0</v>
      </c>
      <c r="T88" s="43"/>
      <c r="U88" s="43"/>
      <c r="V88" s="43">
        <f t="shared" si="45"/>
        <v>0</v>
      </c>
      <c r="W88" s="43"/>
      <c r="X88" s="43"/>
      <c r="Y88" s="43">
        <f t="shared" si="46"/>
        <v>0</v>
      </c>
      <c r="Z88" s="43"/>
      <c r="AA88" s="43"/>
      <c r="AB88" s="43">
        <f t="shared" si="47"/>
        <v>0</v>
      </c>
      <c r="AC88" s="43"/>
      <c r="AD88" s="43"/>
      <c r="AE88" s="43">
        <f t="shared" si="48"/>
        <v>0</v>
      </c>
    </row>
    <row r="89" spans="1:190" s="32" customFormat="1" x14ac:dyDescent="0.25">
      <c r="A89" s="51" t="s">
        <v>87</v>
      </c>
      <c r="B89" s="41">
        <v>2</v>
      </c>
      <c r="C89" s="41">
        <v>122</v>
      </c>
      <c r="D89" s="41">
        <v>5203</v>
      </c>
      <c r="E89" s="43">
        <f t="shared" si="40"/>
        <v>20000</v>
      </c>
      <c r="F89" s="43">
        <f t="shared" si="40"/>
        <v>20000</v>
      </c>
      <c r="G89" s="43">
        <f t="shared" si="40"/>
        <v>0</v>
      </c>
      <c r="H89" s="43">
        <v>0</v>
      </c>
      <c r="I89" s="43">
        <v>0</v>
      </c>
      <c r="J89" s="43">
        <f t="shared" si="41"/>
        <v>0</v>
      </c>
      <c r="K89" s="43"/>
      <c r="L89" s="43"/>
      <c r="M89" s="43">
        <f t="shared" si="42"/>
        <v>0</v>
      </c>
      <c r="N89" s="43">
        <v>20000</v>
      </c>
      <c r="O89" s="43">
        <v>20000</v>
      </c>
      <c r="P89" s="43">
        <f t="shared" si="43"/>
        <v>0</v>
      </c>
      <c r="Q89" s="43"/>
      <c r="R89" s="43"/>
      <c r="S89" s="43">
        <f t="shared" si="44"/>
        <v>0</v>
      </c>
      <c r="T89" s="43"/>
      <c r="U89" s="43"/>
      <c r="V89" s="43">
        <f t="shared" si="45"/>
        <v>0</v>
      </c>
      <c r="W89" s="43"/>
      <c r="X89" s="43"/>
      <c r="Y89" s="43">
        <f t="shared" si="46"/>
        <v>0</v>
      </c>
      <c r="Z89" s="43"/>
      <c r="AA89" s="43"/>
      <c r="AB89" s="43">
        <f t="shared" si="47"/>
        <v>0</v>
      </c>
      <c r="AC89" s="43"/>
      <c r="AD89" s="43"/>
      <c r="AE89" s="43">
        <f t="shared" si="48"/>
        <v>0</v>
      </c>
    </row>
    <row r="90" spans="1:190" s="32" customFormat="1" x14ac:dyDescent="0.25">
      <c r="A90" s="37" t="s">
        <v>25</v>
      </c>
      <c r="B90" s="38"/>
      <c r="C90" s="38"/>
      <c r="D90" s="38"/>
      <c r="E90" s="33">
        <f t="shared" si="40"/>
        <v>55065</v>
      </c>
      <c r="F90" s="33">
        <f t="shared" si="40"/>
        <v>55065</v>
      </c>
      <c r="G90" s="33">
        <f t="shared" si="40"/>
        <v>0</v>
      </c>
      <c r="H90" s="33">
        <f t="shared" ref="H90:AD90" si="55">SUM(H91,H93,H96)</f>
        <v>0</v>
      </c>
      <c r="I90" s="33">
        <f t="shared" si="55"/>
        <v>0</v>
      </c>
      <c r="J90" s="33">
        <f t="shared" si="41"/>
        <v>0</v>
      </c>
      <c r="K90" s="33">
        <f t="shared" si="55"/>
        <v>6060</v>
      </c>
      <c r="L90" s="33">
        <f t="shared" si="55"/>
        <v>6060</v>
      </c>
      <c r="M90" s="33">
        <f t="shared" si="42"/>
        <v>0</v>
      </c>
      <c r="N90" s="33">
        <f t="shared" si="55"/>
        <v>21488</v>
      </c>
      <c r="O90" s="33">
        <f t="shared" si="55"/>
        <v>21488</v>
      </c>
      <c r="P90" s="33">
        <f t="shared" si="43"/>
        <v>0</v>
      </c>
      <c r="Q90" s="33">
        <f t="shared" si="55"/>
        <v>0</v>
      </c>
      <c r="R90" s="33">
        <f t="shared" si="55"/>
        <v>0</v>
      </c>
      <c r="S90" s="33">
        <f t="shared" si="44"/>
        <v>0</v>
      </c>
      <c r="T90" s="33">
        <f t="shared" si="55"/>
        <v>27517</v>
      </c>
      <c r="U90" s="33">
        <f t="shared" si="55"/>
        <v>27517</v>
      </c>
      <c r="V90" s="33">
        <f t="shared" si="45"/>
        <v>0</v>
      </c>
      <c r="W90" s="33">
        <f t="shared" si="55"/>
        <v>0</v>
      </c>
      <c r="X90" s="33">
        <f t="shared" si="55"/>
        <v>0</v>
      </c>
      <c r="Y90" s="33">
        <f t="shared" si="46"/>
        <v>0</v>
      </c>
      <c r="Z90" s="33">
        <f t="shared" si="55"/>
        <v>0</v>
      </c>
      <c r="AA90" s="33">
        <f t="shared" si="55"/>
        <v>0</v>
      </c>
      <c r="AB90" s="33">
        <f t="shared" si="47"/>
        <v>0</v>
      </c>
      <c r="AC90" s="33">
        <f t="shared" si="55"/>
        <v>0</v>
      </c>
      <c r="AD90" s="33">
        <f t="shared" si="55"/>
        <v>0</v>
      </c>
      <c r="AE90" s="33">
        <f t="shared" si="48"/>
        <v>0</v>
      </c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</row>
    <row r="91" spans="1:190" s="32" customFormat="1" x14ac:dyDescent="0.25">
      <c r="A91" s="30" t="s">
        <v>81</v>
      </c>
      <c r="B91" s="39"/>
      <c r="C91" s="39"/>
      <c r="D91" s="39"/>
      <c r="E91" s="31">
        <f t="shared" si="40"/>
        <v>7400</v>
      </c>
      <c r="F91" s="31">
        <f t="shared" si="40"/>
        <v>7400</v>
      </c>
      <c r="G91" s="31">
        <f t="shared" si="40"/>
        <v>0</v>
      </c>
      <c r="H91" s="31">
        <f t="shared" ref="H91:AD91" si="56">SUM(H92:H92)</f>
        <v>0</v>
      </c>
      <c r="I91" s="31">
        <f t="shared" si="56"/>
        <v>0</v>
      </c>
      <c r="J91" s="31">
        <f t="shared" si="41"/>
        <v>0</v>
      </c>
      <c r="K91" s="31">
        <f t="shared" si="56"/>
        <v>0</v>
      </c>
      <c r="L91" s="31">
        <f t="shared" si="56"/>
        <v>0</v>
      </c>
      <c r="M91" s="31">
        <f t="shared" si="42"/>
        <v>0</v>
      </c>
      <c r="N91" s="31">
        <f t="shared" si="56"/>
        <v>1744</v>
      </c>
      <c r="O91" s="31">
        <f t="shared" si="56"/>
        <v>1744</v>
      </c>
      <c r="P91" s="31">
        <f t="shared" si="43"/>
        <v>0</v>
      </c>
      <c r="Q91" s="31">
        <f t="shared" si="56"/>
        <v>0</v>
      </c>
      <c r="R91" s="31">
        <f t="shared" si="56"/>
        <v>0</v>
      </c>
      <c r="S91" s="31">
        <f t="shared" si="44"/>
        <v>0</v>
      </c>
      <c r="T91" s="31">
        <f t="shared" si="56"/>
        <v>5656</v>
      </c>
      <c r="U91" s="31">
        <f t="shared" si="56"/>
        <v>5656</v>
      </c>
      <c r="V91" s="31">
        <f t="shared" si="45"/>
        <v>0</v>
      </c>
      <c r="W91" s="31">
        <f t="shared" si="56"/>
        <v>0</v>
      </c>
      <c r="X91" s="31">
        <f t="shared" si="56"/>
        <v>0</v>
      </c>
      <c r="Y91" s="31">
        <f t="shared" si="46"/>
        <v>0</v>
      </c>
      <c r="Z91" s="31">
        <f t="shared" si="56"/>
        <v>0</v>
      </c>
      <c r="AA91" s="31">
        <f t="shared" si="56"/>
        <v>0</v>
      </c>
      <c r="AB91" s="31">
        <f t="shared" si="47"/>
        <v>0</v>
      </c>
      <c r="AC91" s="31">
        <f t="shared" si="56"/>
        <v>0</v>
      </c>
      <c r="AD91" s="31">
        <f t="shared" si="56"/>
        <v>0</v>
      </c>
      <c r="AE91" s="31">
        <f t="shared" si="48"/>
        <v>0</v>
      </c>
    </row>
    <row r="92" spans="1:190" s="32" customFormat="1" ht="31.5" x14ac:dyDescent="0.25">
      <c r="A92" s="40" t="s">
        <v>88</v>
      </c>
      <c r="B92" s="41">
        <v>1</v>
      </c>
      <c r="C92" s="41">
        <v>239</v>
      </c>
      <c r="D92" s="42">
        <v>5201</v>
      </c>
      <c r="E92" s="43">
        <f t="shared" si="40"/>
        <v>7400</v>
      </c>
      <c r="F92" s="43">
        <f t="shared" si="40"/>
        <v>7400</v>
      </c>
      <c r="G92" s="43">
        <f t="shared" si="40"/>
        <v>0</v>
      </c>
      <c r="H92" s="43">
        <v>0</v>
      </c>
      <c r="I92" s="43">
        <v>0</v>
      </c>
      <c r="J92" s="43">
        <f t="shared" si="41"/>
        <v>0</v>
      </c>
      <c r="K92" s="43"/>
      <c r="L92" s="43"/>
      <c r="M92" s="43">
        <f t="shared" si="42"/>
        <v>0</v>
      </c>
      <c r="N92" s="43">
        <v>1744</v>
      </c>
      <c r="O92" s="43">
        <v>1744</v>
      </c>
      <c r="P92" s="43">
        <f t="shared" si="43"/>
        <v>0</v>
      </c>
      <c r="Q92" s="43"/>
      <c r="R92" s="43"/>
      <c r="S92" s="43">
        <f t="shared" si="44"/>
        <v>0</v>
      </c>
      <c r="T92" s="43">
        <v>5656</v>
      </c>
      <c r="U92" s="43">
        <v>5656</v>
      </c>
      <c r="V92" s="43">
        <f t="shared" si="45"/>
        <v>0</v>
      </c>
      <c r="W92" s="43"/>
      <c r="X92" s="43"/>
      <c r="Y92" s="43">
        <f t="shared" si="46"/>
        <v>0</v>
      </c>
      <c r="Z92" s="43"/>
      <c r="AA92" s="43"/>
      <c r="AB92" s="43">
        <f t="shared" si="47"/>
        <v>0</v>
      </c>
      <c r="AC92" s="43"/>
      <c r="AD92" s="43"/>
      <c r="AE92" s="43">
        <f t="shared" si="48"/>
        <v>0</v>
      </c>
    </row>
    <row r="93" spans="1:190" s="32" customFormat="1" ht="31.5" x14ac:dyDescent="0.25">
      <c r="A93" s="30" t="s">
        <v>85</v>
      </c>
      <c r="B93" s="39"/>
      <c r="C93" s="39"/>
      <c r="D93" s="39"/>
      <c r="E93" s="33">
        <f t="shared" si="40"/>
        <v>26060</v>
      </c>
      <c r="F93" s="33">
        <f t="shared" si="40"/>
        <v>26060</v>
      </c>
      <c r="G93" s="33">
        <f t="shared" si="40"/>
        <v>0</v>
      </c>
      <c r="H93" s="33">
        <f t="shared" ref="H93:AD93" si="57">SUM(H94:H95)</f>
        <v>0</v>
      </c>
      <c r="I93" s="33">
        <f t="shared" si="57"/>
        <v>0</v>
      </c>
      <c r="J93" s="33">
        <f t="shared" si="41"/>
        <v>0</v>
      </c>
      <c r="K93" s="33">
        <f t="shared" si="57"/>
        <v>6060</v>
      </c>
      <c r="L93" s="33">
        <f t="shared" si="57"/>
        <v>6060</v>
      </c>
      <c r="M93" s="33">
        <f t="shared" si="42"/>
        <v>0</v>
      </c>
      <c r="N93" s="33">
        <f t="shared" si="57"/>
        <v>0</v>
      </c>
      <c r="O93" s="33">
        <f t="shared" si="57"/>
        <v>0</v>
      </c>
      <c r="P93" s="33">
        <f t="shared" si="43"/>
        <v>0</v>
      </c>
      <c r="Q93" s="33">
        <f t="shared" si="57"/>
        <v>0</v>
      </c>
      <c r="R93" s="33">
        <f t="shared" si="57"/>
        <v>0</v>
      </c>
      <c r="S93" s="33">
        <f t="shared" si="44"/>
        <v>0</v>
      </c>
      <c r="T93" s="33">
        <f t="shared" si="57"/>
        <v>20000</v>
      </c>
      <c r="U93" s="33">
        <f t="shared" si="57"/>
        <v>20000</v>
      </c>
      <c r="V93" s="33">
        <f t="shared" si="45"/>
        <v>0</v>
      </c>
      <c r="W93" s="33">
        <f t="shared" si="57"/>
        <v>0</v>
      </c>
      <c r="X93" s="33">
        <f t="shared" si="57"/>
        <v>0</v>
      </c>
      <c r="Y93" s="33">
        <f t="shared" si="46"/>
        <v>0</v>
      </c>
      <c r="Z93" s="33">
        <f t="shared" si="57"/>
        <v>0</v>
      </c>
      <c r="AA93" s="33">
        <f t="shared" si="57"/>
        <v>0</v>
      </c>
      <c r="AB93" s="33">
        <f t="shared" si="47"/>
        <v>0</v>
      </c>
      <c r="AC93" s="33">
        <f t="shared" si="57"/>
        <v>0</v>
      </c>
      <c r="AD93" s="33">
        <f t="shared" si="57"/>
        <v>0</v>
      </c>
      <c r="AE93" s="33">
        <f t="shared" si="48"/>
        <v>0</v>
      </c>
    </row>
    <row r="94" spans="1:190" s="32" customFormat="1" x14ac:dyDescent="0.25">
      <c r="A94" s="51" t="s">
        <v>89</v>
      </c>
      <c r="B94" s="41">
        <v>1</v>
      </c>
      <c r="C94" s="41">
        <v>239</v>
      </c>
      <c r="D94" s="41">
        <v>5203</v>
      </c>
      <c r="E94" s="43">
        <f t="shared" si="40"/>
        <v>20000</v>
      </c>
      <c r="F94" s="43">
        <f t="shared" si="40"/>
        <v>20000</v>
      </c>
      <c r="G94" s="43">
        <f t="shared" si="40"/>
        <v>0</v>
      </c>
      <c r="H94" s="43">
        <v>0</v>
      </c>
      <c r="I94" s="43">
        <v>0</v>
      </c>
      <c r="J94" s="43">
        <f t="shared" si="41"/>
        <v>0</v>
      </c>
      <c r="K94" s="43">
        <v>0</v>
      </c>
      <c r="L94" s="43">
        <v>0</v>
      </c>
      <c r="M94" s="43">
        <f t="shared" si="42"/>
        <v>0</v>
      </c>
      <c r="N94" s="43"/>
      <c r="O94" s="43"/>
      <c r="P94" s="43">
        <f t="shared" si="43"/>
        <v>0</v>
      </c>
      <c r="Q94" s="43"/>
      <c r="R94" s="43"/>
      <c r="S94" s="43">
        <f t="shared" si="44"/>
        <v>0</v>
      </c>
      <c r="T94" s="43">
        <f>10000+10000</f>
        <v>20000</v>
      </c>
      <c r="U94" s="43">
        <f>10000+10000</f>
        <v>20000</v>
      </c>
      <c r="V94" s="43">
        <f t="shared" si="45"/>
        <v>0</v>
      </c>
      <c r="W94" s="43"/>
      <c r="X94" s="43"/>
      <c r="Y94" s="43">
        <f t="shared" si="46"/>
        <v>0</v>
      </c>
      <c r="Z94" s="43"/>
      <c r="AA94" s="43"/>
      <c r="AB94" s="43">
        <f t="shared" si="47"/>
        <v>0</v>
      </c>
      <c r="AC94" s="43"/>
      <c r="AD94" s="43"/>
      <c r="AE94" s="43">
        <f t="shared" si="48"/>
        <v>0</v>
      </c>
    </row>
    <row r="95" spans="1:190" s="32" customFormat="1" ht="31.5" x14ac:dyDescent="0.25">
      <c r="A95" s="40" t="s">
        <v>90</v>
      </c>
      <c r="B95" s="41">
        <v>3</v>
      </c>
      <c r="C95" s="41">
        <v>239</v>
      </c>
      <c r="D95" s="42">
        <v>5203</v>
      </c>
      <c r="E95" s="43">
        <f t="shared" si="40"/>
        <v>6060</v>
      </c>
      <c r="F95" s="43">
        <f t="shared" si="40"/>
        <v>6060</v>
      </c>
      <c r="G95" s="43">
        <f t="shared" si="40"/>
        <v>0</v>
      </c>
      <c r="H95" s="43">
        <v>0</v>
      </c>
      <c r="I95" s="43">
        <v>0</v>
      </c>
      <c r="J95" s="43">
        <f t="shared" si="41"/>
        <v>0</v>
      </c>
      <c r="K95" s="43">
        <v>6060</v>
      </c>
      <c r="L95" s="43">
        <v>6060</v>
      </c>
      <c r="M95" s="43">
        <f t="shared" si="42"/>
        <v>0</v>
      </c>
      <c r="N95" s="43"/>
      <c r="O95" s="43"/>
      <c r="P95" s="43">
        <f t="shared" si="43"/>
        <v>0</v>
      </c>
      <c r="Q95" s="43"/>
      <c r="R95" s="43"/>
      <c r="S95" s="43">
        <f t="shared" si="44"/>
        <v>0</v>
      </c>
      <c r="T95" s="43"/>
      <c r="U95" s="43"/>
      <c r="V95" s="43">
        <f t="shared" si="45"/>
        <v>0</v>
      </c>
      <c r="W95" s="43"/>
      <c r="X95" s="43"/>
      <c r="Y95" s="43">
        <f t="shared" si="46"/>
        <v>0</v>
      </c>
      <c r="Z95" s="43"/>
      <c r="AA95" s="43"/>
      <c r="AB95" s="43">
        <f t="shared" si="47"/>
        <v>0</v>
      </c>
      <c r="AC95" s="43">
        <v>0</v>
      </c>
      <c r="AD95" s="43">
        <v>0</v>
      </c>
      <c r="AE95" s="43">
        <f t="shared" si="48"/>
        <v>0</v>
      </c>
    </row>
    <row r="96" spans="1:190" s="32" customFormat="1" x14ac:dyDescent="0.25">
      <c r="A96" s="30" t="s">
        <v>91</v>
      </c>
      <c r="B96" s="39"/>
      <c r="C96" s="39"/>
      <c r="D96" s="39"/>
      <c r="E96" s="31">
        <f t="shared" si="40"/>
        <v>21605</v>
      </c>
      <c r="F96" s="31">
        <f t="shared" si="40"/>
        <v>21605</v>
      </c>
      <c r="G96" s="31">
        <f t="shared" si="40"/>
        <v>0</v>
      </c>
      <c r="H96" s="31">
        <f t="shared" ref="H96:AD96" si="58">SUM(H97:H99)</f>
        <v>0</v>
      </c>
      <c r="I96" s="31">
        <f t="shared" si="58"/>
        <v>0</v>
      </c>
      <c r="J96" s="31">
        <f t="shared" si="41"/>
        <v>0</v>
      </c>
      <c r="K96" s="31">
        <f t="shared" si="58"/>
        <v>0</v>
      </c>
      <c r="L96" s="31">
        <f t="shared" si="58"/>
        <v>0</v>
      </c>
      <c r="M96" s="31">
        <f t="shared" si="42"/>
        <v>0</v>
      </c>
      <c r="N96" s="31">
        <f t="shared" si="58"/>
        <v>19744</v>
      </c>
      <c r="O96" s="31">
        <f t="shared" si="58"/>
        <v>19744</v>
      </c>
      <c r="P96" s="31">
        <f t="shared" si="43"/>
        <v>0</v>
      </c>
      <c r="Q96" s="31">
        <f t="shared" si="58"/>
        <v>0</v>
      </c>
      <c r="R96" s="31">
        <f t="shared" si="58"/>
        <v>0</v>
      </c>
      <c r="S96" s="31">
        <f t="shared" si="44"/>
        <v>0</v>
      </c>
      <c r="T96" s="31">
        <f t="shared" si="58"/>
        <v>1861</v>
      </c>
      <c r="U96" s="31">
        <f t="shared" si="58"/>
        <v>1861</v>
      </c>
      <c r="V96" s="31">
        <f t="shared" si="45"/>
        <v>0</v>
      </c>
      <c r="W96" s="31">
        <f t="shared" si="58"/>
        <v>0</v>
      </c>
      <c r="X96" s="31">
        <f t="shared" si="58"/>
        <v>0</v>
      </c>
      <c r="Y96" s="31">
        <f t="shared" si="46"/>
        <v>0</v>
      </c>
      <c r="Z96" s="31">
        <f t="shared" si="58"/>
        <v>0</v>
      </c>
      <c r="AA96" s="31">
        <f t="shared" si="58"/>
        <v>0</v>
      </c>
      <c r="AB96" s="31">
        <f t="shared" si="47"/>
        <v>0</v>
      </c>
      <c r="AC96" s="31">
        <f t="shared" si="58"/>
        <v>0</v>
      </c>
      <c r="AD96" s="31">
        <f t="shared" si="58"/>
        <v>0</v>
      </c>
      <c r="AE96" s="31">
        <f t="shared" si="48"/>
        <v>0</v>
      </c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</row>
    <row r="97" spans="1:190" s="32" customFormat="1" ht="78.75" x14ac:dyDescent="0.25">
      <c r="A97" s="40" t="s">
        <v>92</v>
      </c>
      <c r="B97" s="41">
        <v>2</v>
      </c>
      <c r="C97" s="41">
        <v>283</v>
      </c>
      <c r="D97" s="42">
        <v>5206</v>
      </c>
      <c r="E97" s="43">
        <f t="shared" si="40"/>
        <v>19744</v>
      </c>
      <c r="F97" s="43">
        <f t="shared" si="40"/>
        <v>19744</v>
      </c>
      <c r="G97" s="43">
        <f t="shared" si="40"/>
        <v>0</v>
      </c>
      <c r="H97" s="43">
        <v>0</v>
      </c>
      <c r="I97" s="43">
        <v>0</v>
      </c>
      <c r="J97" s="43">
        <f t="shared" si="41"/>
        <v>0</v>
      </c>
      <c r="K97" s="43"/>
      <c r="L97" s="43"/>
      <c r="M97" s="43">
        <f t="shared" si="42"/>
        <v>0</v>
      </c>
      <c r="N97" s="43">
        <v>19744</v>
      </c>
      <c r="O97" s="43">
        <v>19744</v>
      </c>
      <c r="P97" s="43">
        <f t="shared" si="43"/>
        <v>0</v>
      </c>
      <c r="Q97" s="43"/>
      <c r="R97" s="43"/>
      <c r="S97" s="43">
        <f t="shared" si="44"/>
        <v>0</v>
      </c>
      <c r="T97" s="43"/>
      <c r="U97" s="43"/>
      <c r="V97" s="43">
        <f t="shared" si="45"/>
        <v>0</v>
      </c>
      <c r="W97" s="43">
        <v>0</v>
      </c>
      <c r="X97" s="43">
        <v>0</v>
      </c>
      <c r="Y97" s="43">
        <f t="shared" si="46"/>
        <v>0</v>
      </c>
      <c r="Z97" s="43"/>
      <c r="AA97" s="43"/>
      <c r="AB97" s="43">
        <f t="shared" si="47"/>
        <v>0</v>
      </c>
      <c r="AC97" s="43"/>
      <c r="AD97" s="43"/>
      <c r="AE97" s="43">
        <f t="shared" si="48"/>
        <v>0</v>
      </c>
    </row>
    <row r="98" spans="1:190" s="32" customFormat="1" ht="31.5" x14ac:dyDescent="0.25">
      <c r="A98" s="46" t="s">
        <v>93</v>
      </c>
      <c r="B98" s="45">
        <v>1</v>
      </c>
      <c r="C98" s="45">
        <v>284</v>
      </c>
      <c r="D98" s="45">
        <v>5206</v>
      </c>
      <c r="E98" s="43">
        <f t="shared" si="40"/>
        <v>1593</v>
      </c>
      <c r="F98" s="43">
        <f t="shared" si="40"/>
        <v>1593</v>
      </c>
      <c r="G98" s="43">
        <f t="shared" si="40"/>
        <v>0</v>
      </c>
      <c r="H98" s="43">
        <v>0</v>
      </c>
      <c r="I98" s="43">
        <v>0</v>
      </c>
      <c r="J98" s="43">
        <f t="shared" si="41"/>
        <v>0</v>
      </c>
      <c r="K98" s="43">
        <v>0</v>
      </c>
      <c r="L98" s="43">
        <v>0</v>
      </c>
      <c r="M98" s="43">
        <f t="shared" si="42"/>
        <v>0</v>
      </c>
      <c r="N98" s="43">
        <v>0</v>
      </c>
      <c r="O98" s="43">
        <v>0</v>
      </c>
      <c r="P98" s="43">
        <f t="shared" si="43"/>
        <v>0</v>
      </c>
      <c r="Q98" s="43"/>
      <c r="R98" s="43"/>
      <c r="S98" s="43">
        <f t="shared" si="44"/>
        <v>0</v>
      </c>
      <c r="T98" s="43">
        <v>1593</v>
      </c>
      <c r="U98" s="43">
        <v>1593</v>
      </c>
      <c r="V98" s="43">
        <f t="shared" si="45"/>
        <v>0</v>
      </c>
      <c r="W98" s="43">
        <v>0</v>
      </c>
      <c r="X98" s="43">
        <v>0</v>
      </c>
      <c r="Y98" s="43">
        <f t="shared" si="46"/>
        <v>0</v>
      </c>
      <c r="Z98" s="43"/>
      <c r="AA98" s="43"/>
      <c r="AB98" s="43">
        <f t="shared" si="47"/>
        <v>0</v>
      </c>
      <c r="AC98" s="43"/>
      <c r="AD98" s="43"/>
      <c r="AE98" s="43">
        <f t="shared" si="48"/>
        <v>0</v>
      </c>
    </row>
    <row r="99" spans="1:190" s="32" customFormat="1" ht="31.5" x14ac:dyDescent="0.25">
      <c r="A99" s="46" t="s">
        <v>94</v>
      </c>
      <c r="B99" s="45">
        <v>1</v>
      </c>
      <c r="C99" s="45">
        <v>284</v>
      </c>
      <c r="D99" s="45">
        <v>5206</v>
      </c>
      <c r="E99" s="43">
        <f t="shared" si="40"/>
        <v>268</v>
      </c>
      <c r="F99" s="43">
        <f t="shared" si="40"/>
        <v>268</v>
      </c>
      <c r="G99" s="43">
        <f t="shared" si="40"/>
        <v>0</v>
      </c>
      <c r="H99" s="43">
        <v>0</v>
      </c>
      <c r="I99" s="43">
        <v>0</v>
      </c>
      <c r="J99" s="43">
        <f t="shared" si="41"/>
        <v>0</v>
      </c>
      <c r="K99" s="43">
        <v>0</v>
      </c>
      <c r="L99" s="43">
        <v>0</v>
      </c>
      <c r="M99" s="43">
        <f t="shared" si="42"/>
        <v>0</v>
      </c>
      <c r="N99" s="43">
        <v>0</v>
      </c>
      <c r="O99" s="43">
        <v>0</v>
      </c>
      <c r="P99" s="43">
        <f t="shared" si="43"/>
        <v>0</v>
      </c>
      <c r="Q99" s="43"/>
      <c r="R99" s="43"/>
      <c r="S99" s="43">
        <f t="shared" si="44"/>
        <v>0</v>
      </c>
      <c r="T99" s="43">
        <v>268</v>
      </c>
      <c r="U99" s="43">
        <v>268</v>
      </c>
      <c r="V99" s="43">
        <f t="shared" si="45"/>
        <v>0</v>
      </c>
      <c r="W99" s="43">
        <f>3019-3019</f>
        <v>0</v>
      </c>
      <c r="X99" s="43">
        <f>3019-3019</f>
        <v>0</v>
      </c>
      <c r="Y99" s="43">
        <f t="shared" si="46"/>
        <v>0</v>
      </c>
      <c r="Z99" s="43"/>
      <c r="AA99" s="43"/>
      <c r="AB99" s="43">
        <f t="shared" si="47"/>
        <v>0</v>
      </c>
      <c r="AC99" s="43"/>
      <c r="AD99" s="43"/>
      <c r="AE99" s="43">
        <f t="shared" si="48"/>
        <v>0</v>
      </c>
    </row>
    <row r="100" spans="1:190" s="32" customFormat="1" x14ac:dyDescent="0.25">
      <c r="A100" s="30" t="s">
        <v>38</v>
      </c>
      <c r="B100" s="39"/>
      <c r="C100" s="39"/>
      <c r="D100" s="39"/>
      <c r="E100" s="31">
        <f t="shared" si="40"/>
        <v>3133184</v>
      </c>
      <c r="F100" s="31">
        <f t="shared" si="40"/>
        <v>3198829</v>
      </c>
      <c r="G100" s="31">
        <f t="shared" si="40"/>
        <v>65645</v>
      </c>
      <c r="H100" s="31">
        <f t="shared" ref="H100:AD100" si="59">SUM(H101,H115,H124,H112)</f>
        <v>0</v>
      </c>
      <c r="I100" s="31">
        <f t="shared" si="59"/>
        <v>0</v>
      </c>
      <c r="J100" s="31">
        <f t="shared" si="41"/>
        <v>0</v>
      </c>
      <c r="K100" s="31">
        <f t="shared" si="59"/>
        <v>0</v>
      </c>
      <c r="L100" s="31">
        <f t="shared" si="59"/>
        <v>0</v>
      </c>
      <c r="M100" s="31">
        <f t="shared" si="42"/>
        <v>0</v>
      </c>
      <c r="N100" s="31">
        <f t="shared" si="59"/>
        <v>0</v>
      </c>
      <c r="O100" s="31">
        <f t="shared" si="59"/>
        <v>24552</v>
      </c>
      <c r="P100" s="31">
        <f t="shared" si="43"/>
        <v>24552</v>
      </c>
      <c r="Q100" s="31">
        <f t="shared" si="59"/>
        <v>20455</v>
      </c>
      <c r="R100" s="31">
        <f t="shared" si="59"/>
        <v>21705</v>
      </c>
      <c r="S100" s="31">
        <f t="shared" si="44"/>
        <v>1250</v>
      </c>
      <c r="T100" s="31">
        <f t="shared" si="59"/>
        <v>141129</v>
      </c>
      <c r="U100" s="31">
        <f t="shared" si="59"/>
        <v>180972</v>
      </c>
      <c r="V100" s="31">
        <f t="shared" si="45"/>
        <v>39843</v>
      </c>
      <c r="W100" s="31">
        <f t="shared" si="59"/>
        <v>0</v>
      </c>
      <c r="X100" s="31">
        <f t="shared" si="59"/>
        <v>0</v>
      </c>
      <c r="Y100" s="31">
        <f t="shared" si="46"/>
        <v>0</v>
      </c>
      <c r="Z100" s="31">
        <f t="shared" si="59"/>
        <v>0</v>
      </c>
      <c r="AA100" s="31">
        <f t="shared" si="59"/>
        <v>0</v>
      </c>
      <c r="AB100" s="31">
        <f t="shared" si="47"/>
        <v>0</v>
      </c>
      <c r="AC100" s="31">
        <f t="shared" si="59"/>
        <v>2971600</v>
      </c>
      <c r="AD100" s="31">
        <f t="shared" si="59"/>
        <v>2971600</v>
      </c>
      <c r="AE100" s="31">
        <f t="shared" si="48"/>
        <v>0</v>
      </c>
    </row>
    <row r="101" spans="1:190" s="32" customFormat="1" x14ac:dyDescent="0.25">
      <c r="A101" s="30" t="s">
        <v>81</v>
      </c>
      <c r="B101" s="39"/>
      <c r="C101" s="39"/>
      <c r="D101" s="39"/>
      <c r="E101" s="31">
        <f t="shared" si="40"/>
        <v>65725</v>
      </c>
      <c r="F101" s="31">
        <f t="shared" si="40"/>
        <v>95132</v>
      </c>
      <c r="G101" s="31">
        <f t="shared" si="40"/>
        <v>29407</v>
      </c>
      <c r="H101" s="31">
        <f t="shared" ref="H101:AD101" si="60">SUM(H102:H111)</f>
        <v>0</v>
      </c>
      <c r="I101" s="31">
        <f t="shared" si="60"/>
        <v>0</v>
      </c>
      <c r="J101" s="31">
        <f t="shared" si="41"/>
        <v>0</v>
      </c>
      <c r="K101" s="31">
        <f t="shared" si="60"/>
        <v>0</v>
      </c>
      <c r="L101" s="31">
        <f t="shared" si="60"/>
        <v>0</v>
      </c>
      <c r="M101" s="31">
        <f t="shared" si="42"/>
        <v>0</v>
      </c>
      <c r="N101" s="31">
        <f t="shared" si="60"/>
        <v>0</v>
      </c>
      <c r="O101" s="31">
        <f t="shared" si="60"/>
        <v>9814</v>
      </c>
      <c r="P101" s="31">
        <f t="shared" si="43"/>
        <v>9814</v>
      </c>
      <c r="Q101" s="31">
        <f t="shared" si="60"/>
        <v>6000</v>
      </c>
      <c r="R101" s="31">
        <f t="shared" si="60"/>
        <v>7250</v>
      </c>
      <c r="S101" s="31">
        <f t="shared" si="44"/>
        <v>1250</v>
      </c>
      <c r="T101" s="31">
        <f t="shared" si="60"/>
        <v>59725</v>
      </c>
      <c r="U101" s="31">
        <f t="shared" si="60"/>
        <v>78068</v>
      </c>
      <c r="V101" s="31">
        <f t="shared" si="45"/>
        <v>18343</v>
      </c>
      <c r="W101" s="31">
        <f t="shared" si="60"/>
        <v>0</v>
      </c>
      <c r="X101" s="31">
        <f t="shared" si="60"/>
        <v>0</v>
      </c>
      <c r="Y101" s="31">
        <f t="shared" si="46"/>
        <v>0</v>
      </c>
      <c r="Z101" s="31">
        <f t="shared" si="60"/>
        <v>0</v>
      </c>
      <c r="AA101" s="31">
        <f t="shared" si="60"/>
        <v>0</v>
      </c>
      <c r="AB101" s="31">
        <f t="shared" si="47"/>
        <v>0</v>
      </c>
      <c r="AC101" s="31">
        <f t="shared" si="60"/>
        <v>0</v>
      </c>
      <c r="AD101" s="31">
        <f t="shared" si="60"/>
        <v>0</v>
      </c>
      <c r="AE101" s="31">
        <f t="shared" si="48"/>
        <v>0</v>
      </c>
    </row>
    <row r="102" spans="1:190" s="29" customFormat="1" ht="47.25" x14ac:dyDescent="0.25">
      <c r="A102" s="40" t="s">
        <v>95</v>
      </c>
      <c r="B102" s="41">
        <v>1</v>
      </c>
      <c r="C102" s="41">
        <v>322</v>
      </c>
      <c r="D102" s="41">
        <v>5201</v>
      </c>
      <c r="E102" s="43">
        <f t="shared" si="40"/>
        <v>8814</v>
      </c>
      <c r="F102" s="43">
        <f t="shared" si="40"/>
        <v>8814</v>
      </c>
      <c r="G102" s="43">
        <f t="shared" si="40"/>
        <v>0</v>
      </c>
      <c r="H102" s="43">
        <v>0</v>
      </c>
      <c r="I102" s="43">
        <v>0</v>
      </c>
      <c r="J102" s="43">
        <f t="shared" si="41"/>
        <v>0</v>
      </c>
      <c r="K102" s="43"/>
      <c r="L102" s="43"/>
      <c r="M102" s="43">
        <f t="shared" si="42"/>
        <v>0</v>
      </c>
      <c r="N102" s="43">
        <v>0</v>
      </c>
      <c r="O102" s="43">
        <v>0</v>
      </c>
      <c r="P102" s="43">
        <f t="shared" si="43"/>
        <v>0</v>
      </c>
      <c r="Q102" s="43"/>
      <c r="R102" s="43"/>
      <c r="S102" s="43">
        <f t="shared" si="44"/>
        <v>0</v>
      </c>
      <c r="T102" s="43">
        <v>8814</v>
      </c>
      <c r="U102" s="43">
        <v>8814</v>
      </c>
      <c r="V102" s="43">
        <f t="shared" si="45"/>
        <v>0</v>
      </c>
      <c r="W102" s="43">
        <v>0</v>
      </c>
      <c r="X102" s="43">
        <v>0</v>
      </c>
      <c r="Y102" s="43">
        <f t="shared" si="46"/>
        <v>0</v>
      </c>
      <c r="Z102" s="43"/>
      <c r="AA102" s="43"/>
      <c r="AB102" s="43">
        <f t="shared" si="47"/>
        <v>0</v>
      </c>
      <c r="AC102" s="43"/>
      <c r="AD102" s="43"/>
      <c r="AE102" s="43">
        <f t="shared" si="48"/>
        <v>0</v>
      </c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</row>
    <row r="103" spans="1:190" s="29" customFormat="1" ht="47.25" x14ac:dyDescent="0.25">
      <c r="A103" s="40" t="s">
        <v>96</v>
      </c>
      <c r="B103" s="41">
        <v>1</v>
      </c>
      <c r="C103" s="41">
        <v>322</v>
      </c>
      <c r="D103" s="41">
        <v>5201</v>
      </c>
      <c r="E103" s="43">
        <f t="shared" si="40"/>
        <v>19999</v>
      </c>
      <c r="F103" s="43">
        <f t="shared" si="40"/>
        <v>19999</v>
      </c>
      <c r="G103" s="43">
        <f t="shared" si="40"/>
        <v>0</v>
      </c>
      <c r="H103" s="43">
        <v>0</v>
      </c>
      <c r="I103" s="43">
        <v>0</v>
      </c>
      <c r="J103" s="43">
        <f t="shared" si="41"/>
        <v>0</v>
      </c>
      <c r="K103" s="43"/>
      <c r="L103" s="43"/>
      <c r="M103" s="43">
        <f t="shared" si="42"/>
        <v>0</v>
      </c>
      <c r="N103" s="43">
        <v>0</v>
      </c>
      <c r="O103" s="43">
        <v>0</v>
      </c>
      <c r="P103" s="43">
        <f t="shared" si="43"/>
        <v>0</v>
      </c>
      <c r="Q103" s="43"/>
      <c r="R103" s="43"/>
      <c r="S103" s="43">
        <f t="shared" si="44"/>
        <v>0</v>
      </c>
      <c r="T103" s="43">
        <v>19999</v>
      </c>
      <c r="U103" s="43">
        <v>19999</v>
      </c>
      <c r="V103" s="43">
        <f t="shared" si="45"/>
        <v>0</v>
      </c>
      <c r="W103" s="43">
        <v>0</v>
      </c>
      <c r="X103" s="43">
        <v>0</v>
      </c>
      <c r="Y103" s="43">
        <f t="shared" si="46"/>
        <v>0</v>
      </c>
      <c r="Z103" s="43"/>
      <c r="AA103" s="43"/>
      <c r="AB103" s="43">
        <f t="shared" si="47"/>
        <v>0</v>
      </c>
      <c r="AC103" s="43"/>
      <c r="AD103" s="43"/>
      <c r="AE103" s="43">
        <f t="shared" si="48"/>
        <v>0</v>
      </c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/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2"/>
      <c r="FK103" s="32"/>
      <c r="FL103" s="32"/>
      <c r="FM103" s="32"/>
      <c r="FN103" s="32"/>
      <c r="FO103" s="32"/>
      <c r="FP103" s="32"/>
      <c r="FQ103" s="32"/>
      <c r="FR103" s="32"/>
      <c r="FS103" s="32"/>
      <c r="FT103" s="32"/>
      <c r="FU103" s="32"/>
      <c r="FV103" s="32"/>
      <c r="FW103" s="32"/>
      <c r="FX103" s="32"/>
      <c r="FY103" s="32"/>
      <c r="FZ103" s="32"/>
      <c r="GA103" s="32"/>
      <c r="GB103" s="32"/>
      <c r="GC103" s="32"/>
      <c r="GD103" s="32"/>
      <c r="GE103" s="32"/>
      <c r="GF103" s="32"/>
      <c r="GG103" s="32"/>
      <c r="GH103" s="32"/>
    </row>
    <row r="104" spans="1:190" s="29" customFormat="1" ht="31.5" x14ac:dyDescent="0.25">
      <c r="A104" s="40" t="s">
        <v>97</v>
      </c>
      <c r="B104" s="41">
        <v>1</v>
      </c>
      <c r="C104" s="41">
        <v>322</v>
      </c>
      <c r="D104" s="41">
        <v>5201</v>
      </c>
      <c r="E104" s="43">
        <f t="shared" si="40"/>
        <v>3280</v>
      </c>
      <c r="F104" s="43">
        <f t="shared" si="40"/>
        <v>3280</v>
      </c>
      <c r="G104" s="43">
        <f t="shared" si="40"/>
        <v>0</v>
      </c>
      <c r="H104" s="43">
        <v>0</v>
      </c>
      <c r="I104" s="43">
        <v>0</v>
      </c>
      <c r="J104" s="43">
        <f t="shared" si="41"/>
        <v>0</v>
      </c>
      <c r="K104" s="43"/>
      <c r="L104" s="43"/>
      <c r="M104" s="43">
        <f t="shared" si="42"/>
        <v>0</v>
      </c>
      <c r="N104" s="43">
        <v>0</v>
      </c>
      <c r="O104" s="43">
        <v>0</v>
      </c>
      <c r="P104" s="43">
        <f t="shared" si="43"/>
        <v>0</v>
      </c>
      <c r="Q104" s="43"/>
      <c r="R104" s="43"/>
      <c r="S104" s="43">
        <f t="shared" si="44"/>
        <v>0</v>
      </c>
      <c r="T104" s="43">
        <v>3280</v>
      </c>
      <c r="U104" s="43">
        <v>3280</v>
      </c>
      <c r="V104" s="43">
        <f t="shared" si="45"/>
        <v>0</v>
      </c>
      <c r="W104" s="43">
        <v>0</v>
      </c>
      <c r="X104" s="43">
        <v>0</v>
      </c>
      <c r="Y104" s="43">
        <f t="shared" si="46"/>
        <v>0</v>
      </c>
      <c r="Z104" s="43"/>
      <c r="AA104" s="43"/>
      <c r="AB104" s="43">
        <f t="shared" si="47"/>
        <v>0</v>
      </c>
      <c r="AC104" s="43"/>
      <c r="AD104" s="43"/>
      <c r="AE104" s="43">
        <f t="shared" si="48"/>
        <v>0</v>
      </c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  <c r="EB104" s="32"/>
      <c r="EC104" s="32"/>
      <c r="ED104" s="32"/>
      <c r="EE104" s="32"/>
      <c r="EF104" s="32"/>
      <c r="EG104" s="32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/>
      <c r="EU104" s="32"/>
      <c r="EV104" s="32"/>
      <c r="EW104" s="32"/>
      <c r="EX104" s="32"/>
      <c r="EY104" s="32"/>
      <c r="EZ104" s="32"/>
      <c r="FA104" s="32"/>
      <c r="FB104" s="32"/>
      <c r="FC104" s="32"/>
      <c r="FD104" s="32"/>
      <c r="FE104" s="32"/>
      <c r="FF104" s="32"/>
      <c r="FG104" s="32"/>
      <c r="FH104" s="32"/>
      <c r="FI104" s="32"/>
      <c r="FJ104" s="32"/>
      <c r="FK104" s="32"/>
      <c r="FL104" s="32"/>
      <c r="FM104" s="32"/>
      <c r="FN104" s="32"/>
      <c r="FO104" s="32"/>
      <c r="FP104" s="32"/>
      <c r="FQ104" s="32"/>
      <c r="FR104" s="32"/>
      <c r="FS104" s="32"/>
      <c r="FT104" s="32"/>
      <c r="FU104" s="32"/>
      <c r="FV104" s="32"/>
      <c r="FW104" s="32"/>
      <c r="FX104" s="32"/>
      <c r="FY104" s="32"/>
      <c r="FZ104" s="32"/>
      <c r="GA104" s="32"/>
      <c r="GB104" s="32"/>
      <c r="GC104" s="32"/>
      <c r="GD104" s="32"/>
      <c r="GE104" s="32"/>
      <c r="GF104" s="32"/>
      <c r="GG104" s="32"/>
      <c r="GH104" s="32"/>
    </row>
    <row r="105" spans="1:190" s="29" customFormat="1" ht="47.25" x14ac:dyDescent="0.25">
      <c r="A105" s="40" t="s">
        <v>98</v>
      </c>
      <c r="B105" s="41">
        <v>1</v>
      </c>
      <c r="C105" s="41">
        <v>322</v>
      </c>
      <c r="D105" s="41">
        <v>5201</v>
      </c>
      <c r="E105" s="43">
        <f t="shared" si="40"/>
        <v>24632</v>
      </c>
      <c r="F105" s="43">
        <f t="shared" si="40"/>
        <v>24632</v>
      </c>
      <c r="G105" s="43">
        <f t="shared" si="40"/>
        <v>0</v>
      </c>
      <c r="H105" s="43">
        <v>0</v>
      </c>
      <c r="I105" s="43">
        <v>0</v>
      </c>
      <c r="J105" s="43">
        <f t="shared" si="41"/>
        <v>0</v>
      </c>
      <c r="K105" s="43"/>
      <c r="L105" s="43"/>
      <c r="M105" s="43">
        <f t="shared" si="42"/>
        <v>0</v>
      </c>
      <c r="N105" s="43">
        <v>0</v>
      </c>
      <c r="O105" s="43">
        <v>0</v>
      </c>
      <c r="P105" s="43">
        <f t="shared" si="43"/>
        <v>0</v>
      </c>
      <c r="Q105" s="43"/>
      <c r="R105" s="43"/>
      <c r="S105" s="43">
        <f t="shared" si="44"/>
        <v>0</v>
      </c>
      <c r="T105" s="43">
        <v>24632</v>
      </c>
      <c r="U105" s="43">
        <v>24632</v>
      </c>
      <c r="V105" s="43">
        <f t="shared" si="45"/>
        <v>0</v>
      </c>
      <c r="W105" s="43">
        <v>0</v>
      </c>
      <c r="X105" s="43">
        <v>0</v>
      </c>
      <c r="Y105" s="43">
        <f t="shared" si="46"/>
        <v>0</v>
      </c>
      <c r="Z105" s="43"/>
      <c r="AA105" s="43"/>
      <c r="AB105" s="43">
        <f t="shared" si="47"/>
        <v>0</v>
      </c>
      <c r="AC105" s="43"/>
      <c r="AD105" s="43"/>
      <c r="AE105" s="43">
        <f t="shared" si="48"/>
        <v>0</v>
      </c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2"/>
      <c r="FK105" s="32"/>
      <c r="FL105" s="32"/>
      <c r="FM105" s="32"/>
      <c r="FN105" s="32"/>
      <c r="FO105" s="32"/>
      <c r="FP105" s="32"/>
      <c r="FQ105" s="32"/>
      <c r="FR105" s="32"/>
      <c r="FS105" s="32"/>
      <c r="FT105" s="32"/>
      <c r="FU105" s="32"/>
      <c r="FV105" s="32"/>
      <c r="FW105" s="32"/>
      <c r="FX105" s="32"/>
      <c r="FY105" s="32"/>
      <c r="FZ105" s="32"/>
      <c r="GA105" s="32"/>
      <c r="GB105" s="32"/>
      <c r="GC105" s="32"/>
      <c r="GD105" s="32"/>
      <c r="GE105" s="32"/>
      <c r="GF105" s="32"/>
      <c r="GG105" s="32"/>
      <c r="GH105" s="32"/>
    </row>
    <row r="106" spans="1:190" s="29" customFormat="1" ht="31.5" x14ac:dyDescent="0.25">
      <c r="A106" s="40" t="s">
        <v>99</v>
      </c>
      <c r="B106" s="41">
        <v>1</v>
      </c>
      <c r="C106" s="41">
        <v>322</v>
      </c>
      <c r="D106" s="41">
        <v>5201</v>
      </c>
      <c r="E106" s="43">
        <f t="shared" si="40"/>
        <v>0</v>
      </c>
      <c r="F106" s="43">
        <f t="shared" si="40"/>
        <v>18343</v>
      </c>
      <c r="G106" s="43">
        <f t="shared" si="40"/>
        <v>18343</v>
      </c>
      <c r="H106" s="43">
        <v>0</v>
      </c>
      <c r="I106" s="43">
        <v>0</v>
      </c>
      <c r="J106" s="43">
        <f t="shared" si="41"/>
        <v>0</v>
      </c>
      <c r="K106" s="43"/>
      <c r="L106" s="43"/>
      <c r="M106" s="43">
        <f t="shared" si="42"/>
        <v>0</v>
      </c>
      <c r="N106" s="43">
        <v>0</v>
      </c>
      <c r="O106" s="43">
        <v>0</v>
      </c>
      <c r="P106" s="43">
        <f t="shared" si="43"/>
        <v>0</v>
      </c>
      <c r="Q106" s="43"/>
      <c r="R106" s="43"/>
      <c r="S106" s="43">
        <f t="shared" si="44"/>
        <v>0</v>
      </c>
      <c r="T106" s="43">
        <v>0</v>
      </c>
      <c r="U106" s="43">
        <v>18343</v>
      </c>
      <c r="V106" s="43">
        <f t="shared" si="45"/>
        <v>18343</v>
      </c>
      <c r="W106" s="43">
        <v>0</v>
      </c>
      <c r="X106" s="43">
        <v>0</v>
      </c>
      <c r="Y106" s="43">
        <f t="shared" si="46"/>
        <v>0</v>
      </c>
      <c r="Z106" s="43"/>
      <c r="AA106" s="43"/>
      <c r="AB106" s="43">
        <f t="shared" si="47"/>
        <v>0</v>
      </c>
      <c r="AC106" s="43"/>
      <c r="AD106" s="43"/>
      <c r="AE106" s="43">
        <f t="shared" si="48"/>
        <v>0</v>
      </c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</row>
    <row r="107" spans="1:190" s="29" customFormat="1" ht="63" x14ac:dyDescent="0.25">
      <c r="A107" s="40" t="s">
        <v>100</v>
      </c>
      <c r="B107" s="41"/>
      <c r="C107" s="41"/>
      <c r="D107" s="41"/>
      <c r="E107" s="43">
        <f t="shared" si="40"/>
        <v>0</v>
      </c>
      <c r="F107" s="43">
        <f t="shared" si="40"/>
        <v>1250</v>
      </c>
      <c r="G107" s="43">
        <f t="shared" si="40"/>
        <v>1250</v>
      </c>
      <c r="H107" s="43">
        <v>0</v>
      </c>
      <c r="I107" s="43">
        <v>0</v>
      </c>
      <c r="J107" s="43">
        <f t="shared" si="41"/>
        <v>0</v>
      </c>
      <c r="K107" s="43"/>
      <c r="L107" s="43"/>
      <c r="M107" s="43">
        <f t="shared" si="42"/>
        <v>0</v>
      </c>
      <c r="N107" s="43">
        <v>0</v>
      </c>
      <c r="O107" s="43">
        <v>0</v>
      </c>
      <c r="P107" s="43">
        <f t="shared" si="43"/>
        <v>0</v>
      </c>
      <c r="Q107" s="43">
        <v>0</v>
      </c>
      <c r="R107" s="43">
        <v>1250</v>
      </c>
      <c r="S107" s="43">
        <f t="shared" si="44"/>
        <v>1250</v>
      </c>
      <c r="T107" s="43"/>
      <c r="U107" s="43"/>
      <c r="V107" s="43">
        <f t="shared" si="45"/>
        <v>0</v>
      </c>
      <c r="W107" s="43">
        <v>0</v>
      </c>
      <c r="X107" s="43">
        <v>0</v>
      </c>
      <c r="Y107" s="43">
        <f t="shared" si="46"/>
        <v>0</v>
      </c>
      <c r="Z107" s="43"/>
      <c r="AA107" s="43"/>
      <c r="AB107" s="43">
        <f t="shared" si="47"/>
        <v>0</v>
      </c>
      <c r="AC107" s="43"/>
      <c r="AD107" s="43"/>
      <c r="AE107" s="43">
        <f t="shared" si="48"/>
        <v>0</v>
      </c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2"/>
      <c r="DR107" s="32"/>
      <c r="DS107" s="32"/>
      <c r="DT107" s="32"/>
      <c r="DU107" s="32"/>
      <c r="DV107" s="32"/>
      <c r="DW107" s="32"/>
      <c r="DX107" s="32"/>
      <c r="DY107" s="32"/>
      <c r="DZ107" s="32"/>
      <c r="EA107" s="32"/>
      <c r="EB107" s="32"/>
      <c r="EC107" s="32"/>
      <c r="ED107" s="32"/>
      <c r="EE107" s="32"/>
      <c r="EF107" s="32"/>
      <c r="EG107" s="32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  <c r="FB107" s="32"/>
      <c r="FC107" s="32"/>
      <c r="FD107" s="32"/>
      <c r="FE107" s="32"/>
      <c r="FF107" s="32"/>
      <c r="FG107" s="32"/>
      <c r="FH107" s="32"/>
      <c r="FI107" s="32"/>
      <c r="FJ107" s="32"/>
      <c r="FK107" s="32"/>
      <c r="FL107" s="32"/>
      <c r="FM107" s="32"/>
      <c r="FN107" s="32"/>
      <c r="FO107" s="32"/>
      <c r="FP107" s="32"/>
      <c r="FQ107" s="32"/>
      <c r="FR107" s="32"/>
      <c r="FS107" s="32"/>
      <c r="FT107" s="32"/>
      <c r="FU107" s="32"/>
      <c r="FV107" s="32"/>
      <c r="FW107" s="32"/>
      <c r="FX107" s="32"/>
      <c r="FY107" s="32"/>
      <c r="FZ107" s="32"/>
      <c r="GA107" s="32"/>
      <c r="GB107" s="32"/>
      <c r="GC107" s="32"/>
      <c r="GD107" s="32"/>
      <c r="GE107" s="32"/>
      <c r="GF107" s="32"/>
      <c r="GG107" s="32"/>
      <c r="GH107" s="32"/>
    </row>
    <row r="108" spans="1:190" s="32" customFormat="1" ht="31.5" x14ac:dyDescent="0.25">
      <c r="A108" s="40" t="s">
        <v>101</v>
      </c>
      <c r="B108" s="41">
        <v>3</v>
      </c>
      <c r="C108" s="41">
        <v>322</v>
      </c>
      <c r="D108" s="41">
        <v>5201</v>
      </c>
      <c r="E108" s="43">
        <f t="shared" si="40"/>
        <v>0</v>
      </c>
      <c r="F108" s="43">
        <f t="shared" si="40"/>
        <v>1500</v>
      </c>
      <c r="G108" s="43">
        <f t="shared" si="40"/>
        <v>1500</v>
      </c>
      <c r="H108" s="43">
        <v>0</v>
      </c>
      <c r="I108" s="43">
        <v>0</v>
      </c>
      <c r="J108" s="43">
        <f t="shared" si="41"/>
        <v>0</v>
      </c>
      <c r="K108" s="43"/>
      <c r="L108" s="43"/>
      <c r="M108" s="43">
        <f t="shared" si="42"/>
        <v>0</v>
      </c>
      <c r="N108" s="43">
        <v>0</v>
      </c>
      <c r="O108" s="43">
        <v>1500</v>
      </c>
      <c r="P108" s="43">
        <f t="shared" si="43"/>
        <v>1500</v>
      </c>
      <c r="Q108" s="43"/>
      <c r="R108" s="43"/>
      <c r="S108" s="43">
        <f t="shared" si="44"/>
        <v>0</v>
      </c>
      <c r="T108" s="43">
        <v>0</v>
      </c>
      <c r="U108" s="43">
        <v>0</v>
      </c>
      <c r="V108" s="43">
        <f t="shared" si="45"/>
        <v>0</v>
      </c>
      <c r="W108" s="43"/>
      <c r="X108" s="43"/>
      <c r="Y108" s="43">
        <f t="shared" si="46"/>
        <v>0</v>
      </c>
      <c r="Z108" s="43"/>
      <c r="AA108" s="43"/>
      <c r="AB108" s="43">
        <f t="shared" si="47"/>
        <v>0</v>
      </c>
      <c r="AC108" s="43"/>
      <c r="AD108" s="43"/>
      <c r="AE108" s="43">
        <f t="shared" si="48"/>
        <v>0</v>
      </c>
    </row>
    <row r="109" spans="1:190" s="32" customFormat="1" ht="31.5" x14ac:dyDescent="0.25">
      <c r="A109" s="40" t="s">
        <v>102</v>
      </c>
      <c r="B109" s="41">
        <v>3</v>
      </c>
      <c r="C109" s="41">
        <v>322</v>
      </c>
      <c r="D109" s="41">
        <v>5201</v>
      </c>
      <c r="E109" s="43">
        <f t="shared" si="40"/>
        <v>0</v>
      </c>
      <c r="F109" s="43">
        <f t="shared" si="40"/>
        <v>8314</v>
      </c>
      <c r="G109" s="43">
        <f t="shared" si="40"/>
        <v>8314</v>
      </c>
      <c r="H109" s="43">
        <v>0</v>
      </c>
      <c r="I109" s="43">
        <v>0</v>
      </c>
      <c r="J109" s="43">
        <f t="shared" si="41"/>
        <v>0</v>
      </c>
      <c r="K109" s="43"/>
      <c r="L109" s="43"/>
      <c r="M109" s="43">
        <f t="shared" si="42"/>
        <v>0</v>
      </c>
      <c r="N109" s="43">
        <v>0</v>
      </c>
      <c r="O109" s="43">
        <f>3660+4654</f>
        <v>8314</v>
      </c>
      <c r="P109" s="43">
        <f t="shared" si="43"/>
        <v>8314</v>
      </c>
      <c r="Q109" s="43"/>
      <c r="R109" s="43"/>
      <c r="S109" s="43">
        <f t="shared" si="44"/>
        <v>0</v>
      </c>
      <c r="T109" s="43">
        <v>0</v>
      </c>
      <c r="U109" s="43">
        <v>0</v>
      </c>
      <c r="V109" s="43">
        <f t="shared" si="45"/>
        <v>0</v>
      </c>
      <c r="W109" s="43"/>
      <c r="X109" s="43"/>
      <c r="Y109" s="43">
        <f t="shared" si="46"/>
        <v>0</v>
      </c>
      <c r="Z109" s="43"/>
      <c r="AA109" s="43"/>
      <c r="AB109" s="43">
        <f t="shared" si="47"/>
        <v>0</v>
      </c>
      <c r="AC109" s="43"/>
      <c r="AD109" s="43"/>
      <c r="AE109" s="43">
        <f t="shared" si="48"/>
        <v>0</v>
      </c>
    </row>
    <row r="110" spans="1:190" s="32" customFormat="1" ht="63" x14ac:dyDescent="0.25">
      <c r="A110" s="40" t="s">
        <v>103</v>
      </c>
      <c r="B110" s="41"/>
      <c r="C110" s="41"/>
      <c r="D110" s="41"/>
      <c r="E110" s="43">
        <f t="shared" si="40"/>
        <v>6000</v>
      </c>
      <c r="F110" s="43">
        <f t="shared" si="40"/>
        <v>6000</v>
      </c>
      <c r="G110" s="43">
        <f t="shared" si="40"/>
        <v>0</v>
      </c>
      <c r="H110" s="43">
        <v>0</v>
      </c>
      <c r="I110" s="43">
        <v>0</v>
      </c>
      <c r="J110" s="43">
        <f t="shared" si="41"/>
        <v>0</v>
      </c>
      <c r="K110" s="43"/>
      <c r="L110" s="43"/>
      <c r="M110" s="43">
        <f t="shared" si="42"/>
        <v>0</v>
      </c>
      <c r="N110" s="43">
        <v>0</v>
      </c>
      <c r="O110" s="43">
        <v>0</v>
      </c>
      <c r="P110" s="43">
        <f t="shared" si="43"/>
        <v>0</v>
      </c>
      <c r="Q110" s="43">
        <v>6000</v>
      </c>
      <c r="R110" s="43">
        <v>6000</v>
      </c>
      <c r="S110" s="43">
        <f t="shared" si="44"/>
        <v>0</v>
      </c>
      <c r="T110" s="43">
        <v>0</v>
      </c>
      <c r="U110" s="43">
        <v>0</v>
      </c>
      <c r="V110" s="43">
        <f t="shared" si="45"/>
        <v>0</v>
      </c>
      <c r="W110" s="43"/>
      <c r="X110" s="43"/>
      <c r="Y110" s="43">
        <f t="shared" si="46"/>
        <v>0</v>
      </c>
      <c r="Z110" s="43"/>
      <c r="AA110" s="43"/>
      <c r="AB110" s="43">
        <f t="shared" si="47"/>
        <v>0</v>
      </c>
      <c r="AC110" s="43"/>
      <c r="AD110" s="43"/>
      <c r="AE110" s="43">
        <f t="shared" si="48"/>
        <v>0</v>
      </c>
    </row>
    <row r="111" spans="1:190" s="29" customFormat="1" x14ac:dyDescent="0.25">
      <c r="A111" s="40" t="s">
        <v>104</v>
      </c>
      <c r="B111" s="41">
        <v>1</v>
      </c>
      <c r="C111" s="41">
        <v>332</v>
      </c>
      <c r="D111" s="41">
        <v>5201</v>
      </c>
      <c r="E111" s="43">
        <f t="shared" si="40"/>
        <v>3000</v>
      </c>
      <c r="F111" s="43">
        <f t="shared" si="40"/>
        <v>3000</v>
      </c>
      <c r="G111" s="43">
        <f t="shared" si="40"/>
        <v>0</v>
      </c>
      <c r="H111" s="43">
        <v>0</v>
      </c>
      <c r="I111" s="43">
        <v>0</v>
      </c>
      <c r="J111" s="43">
        <f t="shared" si="41"/>
        <v>0</v>
      </c>
      <c r="K111" s="43"/>
      <c r="L111" s="43"/>
      <c r="M111" s="43">
        <f t="shared" si="42"/>
        <v>0</v>
      </c>
      <c r="N111" s="43">
        <v>0</v>
      </c>
      <c r="O111" s="43">
        <v>0</v>
      </c>
      <c r="P111" s="43">
        <f t="shared" si="43"/>
        <v>0</v>
      </c>
      <c r="Q111" s="43"/>
      <c r="R111" s="43"/>
      <c r="S111" s="43">
        <f t="shared" si="44"/>
        <v>0</v>
      </c>
      <c r="T111" s="43">
        <v>3000</v>
      </c>
      <c r="U111" s="43">
        <v>3000</v>
      </c>
      <c r="V111" s="43">
        <f t="shared" si="45"/>
        <v>0</v>
      </c>
      <c r="W111" s="43">
        <v>0</v>
      </c>
      <c r="X111" s="43">
        <v>0</v>
      </c>
      <c r="Y111" s="43">
        <f t="shared" si="46"/>
        <v>0</v>
      </c>
      <c r="Z111" s="43"/>
      <c r="AA111" s="43"/>
      <c r="AB111" s="43">
        <f t="shared" si="47"/>
        <v>0</v>
      </c>
      <c r="AC111" s="43"/>
      <c r="AD111" s="43"/>
      <c r="AE111" s="43">
        <f t="shared" si="48"/>
        <v>0</v>
      </c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2"/>
      <c r="DR111" s="32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2"/>
      <c r="EE111" s="32"/>
      <c r="EF111" s="32"/>
      <c r="EG111" s="32"/>
      <c r="EH111" s="32"/>
      <c r="EI111" s="32"/>
      <c r="EJ111" s="32"/>
      <c r="EK111" s="32"/>
      <c r="EL111" s="32"/>
      <c r="EM111" s="32"/>
      <c r="EN111" s="32"/>
      <c r="EO111" s="32"/>
      <c r="EP111" s="32"/>
      <c r="EQ111" s="32"/>
      <c r="ER111" s="32"/>
      <c r="ES111" s="32"/>
      <c r="ET111" s="32"/>
      <c r="EU111" s="32"/>
      <c r="EV111" s="32"/>
      <c r="EW111" s="32"/>
      <c r="EX111" s="32"/>
      <c r="EY111" s="32"/>
      <c r="EZ111" s="32"/>
      <c r="FA111" s="32"/>
      <c r="FB111" s="32"/>
      <c r="FC111" s="32"/>
      <c r="FD111" s="32"/>
      <c r="FE111" s="32"/>
      <c r="FF111" s="32"/>
      <c r="FG111" s="32"/>
      <c r="FH111" s="32"/>
      <c r="FI111" s="32"/>
      <c r="FJ111" s="32"/>
      <c r="FK111" s="32"/>
      <c r="FL111" s="32"/>
      <c r="FM111" s="32"/>
      <c r="FN111" s="32"/>
      <c r="FO111" s="32"/>
      <c r="FP111" s="32"/>
      <c r="FQ111" s="32"/>
      <c r="FR111" s="32"/>
      <c r="FS111" s="32"/>
      <c r="FT111" s="32"/>
      <c r="FU111" s="32"/>
      <c r="FV111" s="32"/>
      <c r="FW111" s="32"/>
      <c r="FX111" s="32"/>
      <c r="FY111" s="32"/>
      <c r="FZ111" s="32"/>
      <c r="GA111" s="32"/>
      <c r="GB111" s="32"/>
      <c r="GC111" s="32"/>
      <c r="GD111" s="32"/>
      <c r="GE111" s="32"/>
      <c r="GF111" s="32"/>
      <c r="GG111" s="32"/>
      <c r="GH111" s="32"/>
    </row>
    <row r="112" spans="1:190" s="32" customFormat="1" x14ac:dyDescent="0.25">
      <c r="A112" s="30" t="s">
        <v>83</v>
      </c>
      <c r="B112" s="39"/>
      <c r="C112" s="39"/>
      <c r="D112" s="39"/>
      <c r="E112" s="31">
        <f t="shared" si="40"/>
        <v>2971600</v>
      </c>
      <c r="F112" s="31">
        <f t="shared" si="40"/>
        <v>2976580</v>
      </c>
      <c r="G112" s="31">
        <f t="shared" si="40"/>
        <v>4980</v>
      </c>
      <c r="H112" s="31">
        <f>SUM(H113:H114)</f>
        <v>0</v>
      </c>
      <c r="I112" s="31">
        <f>SUM(I113:I114)</f>
        <v>0</v>
      </c>
      <c r="J112" s="31">
        <f t="shared" si="41"/>
        <v>0</v>
      </c>
      <c r="K112" s="31">
        <f t="shared" ref="K112:L112" si="61">SUM(K113:K114)</f>
        <v>0</v>
      </c>
      <c r="L112" s="31">
        <f t="shared" si="61"/>
        <v>0</v>
      </c>
      <c r="M112" s="31">
        <f t="shared" si="42"/>
        <v>0</v>
      </c>
      <c r="N112" s="31">
        <f t="shared" ref="N112:O112" si="62">SUM(N113:N114)</f>
        <v>0</v>
      </c>
      <c r="O112" s="31">
        <f t="shared" si="62"/>
        <v>4980</v>
      </c>
      <c r="P112" s="31">
        <f t="shared" si="43"/>
        <v>4980</v>
      </c>
      <c r="Q112" s="31">
        <f t="shared" ref="Q112:R112" si="63">SUM(Q113:Q114)</f>
        <v>0</v>
      </c>
      <c r="R112" s="31">
        <f t="shared" si="63"/>
        <v>0</v>
      </c>
      <c r="S112" s="31">
        <f t="shared" si="44"/>
        <v>0</v>
      </c>
      <c r="T112" s="31">
        <f t="shared" ref="T112:U112" si="64">SUM(T113:T114)</f>
        <v>0</v>
      </c>
      <c r="U112" s="31">
        <f t="shared" si="64"/>
        <v>0</v>
      </c>
      <c r="V112" s="31">
        <f t="shared" si="45"/>
        <v>0</v>
      </c>
      <c r="W112" s="31">
        <f t="shared" ref="W112:X112" si="65">SUM(W113:W114)</f>
        <v>0</v>
      </c>
      <c r="X112" s="31">
        <f t="shared" si="65"/>
        <v>0</v>
      </c>
      <c r="Y112" s="31">
        <f t="shared" si="46"/>
        <v>0</v>
      </c>
      <c r="Z112" s="31">
        <f t="shared" ref="Z112:AA112" si="66">SUM(Z113:Z114)</f>
        <v>0</v>
      </c>
      <c r="AA112" s="31">
        <f t="shared" si="66"/>
        <v>0</v>
      </c>
      <c r="AB112" s="31">
        <f t="shared" si="47"/>
        <v>0</v>
      </c>
      <c r="AC112" s="31">
        <f t="shared" ref="AC112:AD112" si="67">SUM(AC113:AC114)</f>
        <v>2971600</v>
      </c>
      <c r="AD112" s="31">
        <f t="shared" si="67"/>
        <v>2971600</v>
      </c>
      <c r="AE112" s="31">
        <f t="shared" si="48"/>
        <v>0</v>
      </c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29"/>
      <c r="GF112" s="29"/>
      <c r="GG112" s="29"/>
      <c r="GH112" s="29"/>
    </row>
    <row r="113" spans="1:190" s="32" customFormat="1" x14ac:dyDescent="0.25">
      <c r="A113" s="40" t="s">
        <v>105</v>
      </c>
      <c r="B113" s="41"/>
      <c r="C113" s="41"/>
      <c r="D113" s="41"/>
      <c r="E113" s="43">
        <f t="shared" si="40"/>
        <v>2971600</v>
      </c>
      <c r="F113" s="43">
        <f t="shared" si="40"/>
        <v>2971600</v>
      </c>
      <c r="G113" s="43">
        <f t="shared" si="40"/>
        <v>0</v>
      </c>
      <c r="H113" s="43">
        <v>0</v>
      </c>
      <c r="I113" s="43">
        <v>0</v>
      </c>
      <c r="J113" s="43">
        <f t="shared" si="41"/>
        <v>0</v>
      </c>
      <c r="K113" s="43"/>
      <c r="L113" s="43"/>
      <c r="M113" s="43">
        <f t="shared" si="42"/>
        <v>0</v>
      </c>
      <c r="N113" s="43">
        <v>0</v>
      </c>
      <c r="O113" s="43">
        <v>0</v>
      </c>
      <c r="P113" s="43">
        <f t="shared" si="43"/>
        <v>0</v>
      </c>
      <c r="Q113" s="43">
        <v>0</v>
      </c>
      <c r="R113" s="43">
        <v>0</v>
      </c>
      <c r="S113" s="43">
        <f t="shared" si="44"/>
        <v>0</v>
      </c>
      <c r="T113" s="43"/>
      <c r="U113" s="43"/>
      <c r="V113" s="43">
        <f t="shared" si="45"/>
        <v>0</v>
      </c>
      <c r="W113" s="43">
        <v>0</v>
      </c>
      <c r="X113" s="43">
        <v>0</v>
      </c>
      <c r="Y113" s="43">
        <f t="shared" si="46"/>
        <v>0</v>
      </c>
      <c r="Z113" s="43"/>
      <c r="AA113" s="43"/>
      <c r="AB113" s="43">
        <f t="shared" si="47"/>
        <v>0</v>
      </c>
      <c r="AC113" s="43">
        <v>2971600</v>
      </c>
      <c r="AD113" s="43">
        <v>2971600</v>
      </c>
      <c r="AE113" s="43">
        <f t="shared" si="48"/>
        <v>0</v>
      </c>
    </row>
    <row r="114" spans="1:190" s="32" customFormat="1" ht="31.5" x14ac:dyDescent="0.25">
      <c r="A114" s="40" t="s">
        <v>106</v>
      </c>
      <c r="B114" s="41">
        <v>2</v>
      </c>
      <c r="C114" s="41">
        <v>311</v>
      </c>
      <c r="D114" s="41">
        <v>5202</v>
      </c>
      <c r="E114" s="43">
        <f t="shared" si="40"/>
        <v>0</v>
      </c>
      <c r="F114" s="43">
        <f t="shared" si="40"/>
        <v>4980</v>
      </c>
      <c r="G114" s="43">
        <f t="shared" si="40"/>
        <v>4980</v>
      </c>
      <c r="H114" s="43">
        <v>0</v>
      </c>
      <c r="I114" s="43">
        <v>0</v>
      </c>
      <c r="J114" s="43">
        <f t="shared" si="41"/>
        <v>0</v>
      </c>
      <c r="K114" s="43"/>
      <c r="L114" s="43"/>
      <c r="M114" s="43">
        <f t="shared" si="42"/>
        <v>0</v>
      </c>
      <c r="N114" s="43">
        <v>0</v>
      </c>
      <c r="O114" s="43">
        <v>4980</v>
      </c>
      <c r="P114" s="43">
        <f t="shared" si="43"/>
        <v>4980</v>
      </c>
      <c r="Q114" s="43">
        <v>0</v>
      </c>
      <c r="R114" s="43">
        <v>0</v>
      </c>
      <c r="S114" s="43">
        <f t="shared" si="44"/>
        <v>0</v>
      </c>
      <c r="T114" s="43"/>
      <c r="U114" s="43"/>
      <c r="V114" s="43">
        <f t="shared" si="45"/>
        <v>0</v>
      </c>
      <c r="W114" s="43">
        <v>0</v>
      </c>
      <c r="X114" s="43">
        <v>0</v>
      </c>
      <c r="Y114" s="43">
        <f t="shared" si="46"/>
        <v>0</v>
      </c>
      <c r="Z114" s="43"/>
      <c r="AA114" s="43"/>
      <c r="AB114" s="43">
        <f t="shared" si="47"/>
        <v>0</v>
      </c>
      <c r="AC114" s="43"/>
      <c r="AD114" s="43"/>
      <c r="AE114" s="43">
        <f t="shared" si="48"/>
        <v>0</v>
      </c>
    </row>
    <row r="115" spans="1:190" s="32" customFormat="1" ht="31.5" x14ac:dyDescent="0.25">
      <c r="A115" s="30" t="s">
        <v>85</v>
      </c>
      <c r="B115" s="39"/>
      <c r="C115" s="39"/>
      <c r="D115" s="39"/>
      <c r="E115" s="31">
        <f t="shared" si="40"/>
        <v>85609</v>
      </c>
      <c r="F115" s="31">
        <f t="shared" si="40"/>
        <v>116867</v>
      </c>
      <c r="G115" s="31">
        <f t="shared" si="40"/>
        <v>31258</v>
      </c>
      <c r="H115" s="31"/>
      <c r="I115" s="31"/>
      <c r="J115" s="31">
        <f t="shared" si="41"/>
        <v>0</v>
      </c>
      <c r="K115" s="31">
        <f t="shared" ref="K115:AD115" si="68">SUM(K116:K123)</f>
        <v>0</v>
      </c>
      <c r="L115" s="31">
        <f t="shared" si="68"/>
        <v>0</v>
      </c>
      <c r="M115" s="31">
        <f t="shared" si="42"/>
        <v>0</v>
      </c>
      <c r="N115" s="31">
        <f t="shared" si="68"/>
        <v>0</v>
      </c>
      <c r="O115" s="31">
        <f t="shared" si="68"/>
        <v>9758</v>
      </c>
      <c r="P115" s="31">
        <f t="shared" si="43"/>
        <v>9758</v>
      </c>
      <c r="Q115" s="31">
        <f t="shared" si="68"/>
        <v>14455</v>
      </c>
      <c r="R115" s="31">
        <f t="shared" si="68"/>
        <v>14455</v>
      </c>
      <c r="S115" s="31">
        <f t="shared" si="44"/>
        <v>0</v>
      </c>
      <c r="T115" s="31">
        <f t="shared" si="68"/>
        <v>71154</v>
      </c>
      <c r="U115" s="31">
        <f t="shared" si="68"/>
        <v>92654</v>
      </c>
      <c r="V115" s="31">
        <f t="shared" si="45"/>
        <v>21500</v>
      </c>
      <c r="W115" s="31">
        <f t="shared" si="68"/>
        <v>0</v>
      </c>
      <c r="X115" s="31">
        <f t="shared" si="68"/>
        <v>0</v>
      </c>
      <c r="Y115" s="31">
        <f t="shared" si="46"/>
        <v>0</v>
      </c>
      <c r="Z115" s="31">
        <f t="shared" si="68"/>
        <v>0</v>
      </c>
      <c r="AA115" s="31">
        <f t="shared" si="68"/>
        <v>0</v>
      </c>
      <c r="AB115" s="31">
        <f t="shared" si="47"/>
        <v>0</v>
      </c>
      <c r="AC115" s="31">
        <f t="shared" si="68"/>
        <v>0</v>
      </c>
      <c r="AD115" s="31">
        <f t="shared" si="68"/>
        <v>0</v>
      </c>
      <c r="AE115" s="31">
        <f t="shared" si="48"/>
        <v>0</v>
      </c>
    </row>
    <row r="116" spans="1:190" s="32" customFormat="1" ht="63" x14ac:dyDescent="0.25">
      <c r="A116" s="40" t="s">
        <v>107</v>
      </c>
      <c r="B116" s="41"/>
      <c r="C116" s="41"/>
      <c r="D116" s="41"/>
      <c r="E116" s="43">
        <f t="shared" si="40"/>
        <v>14455</v>
      </c>
      <c r="F116" s="43">
        <f t="shared" si="40"/>
        <v>14455</v>
      </c>
      <c r="G116" s="43">
        <f t="shared" si="40"/>
        <v>0</v>
      </c>
      <c r="H116" s="43">
        <v>0</v>
      </c>
      <c r="I116" s="43">
        <v>0</v>
      </c>
      <c r="J116" s="43">
        <f t="shared" si="41"/>
        <v>0</v>
      </c>
      <c r="K116" s="43"/>
      <c r="L116" s="43"/>
      <c r="M116" s="43">
        <f t="shared" si="42"/>
        <v>0</v>
      </c>
      <c r="N116" s="43">
        <v>0</v>
      </c>
      <c r="O116" s="43">
        <v>0</v>
      </c>
      <c r="P116" s="43">
        <f t="shared" si="43"/>
        <v>0</v>
      </c>
      <c r="Q116" s="43">
        <v>14455</v>
      </c>
      <c r="R116" s="43">
        <v>14455</v>
      </c>
      <c r="S116" s="43">
        <f t="shared" si="44"/>
        <v>0</v>
      </c>
      <c r="T116" s="43">
        <v>0</v>
      </c>
      <c r="U116" s="43">
        <v>0</v>
      </c>
      <c r="V116" s="43">
        <f t="shared" si="45"/>
        <v>0</v>
      </c>
      <c r="W116" s="43"/>
      <c r="X116" s="43"/>
      <c r="Y116" s="43">
        <f t="shared" si="46"/>
        <v>0</v>
      </c>
      <c r="Z116" s="43"/>
      <c r="AA116" s="43"/>
      <c r="AB116" s="43">
        <f t="shared" si="47"/>
        <v>0</v>
      </c>
      <c r="AC116" s="43"/>
      <c r="AD116" s="43"/>
      <c r="AE116" s="43">
        <f t="shared" si="48"/>
        <v>0</v>
      </c>
    </row>
    <row r="117" spans="1:190" s="32" customFormat="1" ht="31.5" x14ac:dyDescent="0.25">
      <c r="A117" s="40" t="s">
        <v>108</v>
      </c>
      <c r="B117" s="41">
        <v>1</v>
      </c>
      <c r="C117" s="41">
        <v>322</v>
      </c>
      <c r="D117" s="41">
        <v>5203</v>
      </c>
      <c r="E117" s="43">
        <f t="shared" si="40"/>
        <v>0</v>
      </c>
      <c r="F117" s="43">
        <f t="shared" si="40"/>
        <v>1700</v>
      </c>
      <c r="G117" s="43">
        <f t="shared" si="40"/>
        <v>1700</v>
      </c>
      <c r="H117" s="43">
        <v>0</v>
      </c>
      <c r="I117" s="43">
        <v>0</v>
      </c>
      <c r="J117" s="43">
        <f t="shared" si="41"/>
        <v>0</v>
      </c>
      <c r="K117" s="43"/>
      <c r="L117" s="43"/>
      <c r="M117" s="43">
        <f t="shared" si="42"/>
        <v>0</v>
      </c>
      <c r="N117" s="43">
        <v>0</v>
      </c>
      <c r="O117" s="43">
        <v>1700</v>
      </c>
      <c r="P117" s="43">
        <f t="shared" si="43"/>
        <v>1700</v>
      </c>
      <c r="Q117" s="43"/>
      <c r="R117" s="43"/>
      <c r="S117" s="43">
        <f t="shared" si="44"/>
        <v>0</v>
      </c>
      <c r="T117" s="43">
        <v>0</v>
      </c>
      <c r="U117" s="43">
        <v>0</v>
      </c>
      <c r="V117" s="43">
        <f t="shared" si="45"/>
        <v>0</v>
      </c>
      <c r="W117" s="43"/>
      <c r="X117" s="43"/>
      <c r="Y117" s="43">
        <f t="shared" si="46"/>
        <v>0</v>
      </c>
      <c r="Z117" s="43"/>
      <c r="AA117" s="43"/>
      <c r="AB117" s="43">
        <f t="shared" si="47"/>
        <v>0</v>
      </c>
      <c r="AC117" s="43"/>
      <c r="AD117" s="43"/>
      <c r="AE117" s="43">
        <f t="shared" si="48"/>
        <v>0</v>
      </c>
    </row>
    <row r="118" spans="1:190" s="32" customFormat="1" ht="31.5" x14ac:dyDescent="0.25">
      <c r="A118" s="40" t="s">
        <v>109</v>
      </c>
      <c r="B118" s="41">
        <v>3</v>
      </c>
      <c r="C118" s="41">
        <v>322</v>
      </c>
      <c r="D118" s="41">
        <v>5203</v>
      </c>
      <c r="E118" s="43">
        <f t="shared" si="40"/>
        <v>0</v>
      </c>
      <c r="F118" s="43">
        <f t="shared" si="40"/>
        <v>3600</v>
      </c>
      <c r="G118" s="43">
        <f t="shared" si="40"/>
        <v>3600</v>
      </c>
      <c r="H118" s="43">
        <v>0</v>
      </c>
      <c r="I118" s="43">
        <v>0</v>
      </c>
      <c r="J118" s="43">
        <f t="shared" si="41"/>
        <v>0</v>
      </c>
      <c r="K118" s="43"/>
      <c r="L118" s="43"/>
      <c r="M118" s="43">
        <f t="shared" si="42"/>
        <v>0</v>
      </c>
      <c r="N118" s="43">
        <v>0</v>
      </c>
      <c r="O118" s="43">
        <v>3600</v>
      </c>
      <c r="P118" s="43">
        <f t="shared" si="43"/>
        <v>3600</v>
      </c>
      <c r="Q118" s="43"/>
      <c r="R118" s="43"/>
      <c r="S118" s="43">
        <f t="shared" si="44"/>
        <v>0</v>
      </c>
      <c r="T118" s="43">
        <v>0</v>
      </c>
      <c r="U118" s="43">
        <v>0</v>
      </c>
      <c r="V118" s="43">
        <f t="shared" si="45"/>
        <v>0</v>
      </c>
      <c r="W118" s="43"/>
      <c r="X118" s="43"/>
      <c r="Y118" s="43">
        <f t="shared" si="46"/>
        <v>0</v>
      </c>
      <c r="Z118" s="43"/>
      <c r="AA118" s="43"/>
      <c r="AB118" s="43">
        <f t="shared" si="47"/>
        <v>0</v>
      </c>
      <c r="AC118" s="43"/>
      <c r="AD118" s="43"/>
      <c r="AE118" s="43">
        <f t="shared" si="48"/>
        <v>0</v>
      </c>
    </row>
    <row r="119" spans="1:190" s="32" customFormat="1" ht="31.5" x14ac:dyDescent="0.25">
      <c r="A119" s="40" t="s">
        <v>110</v>
      </c>
      <c r="B119" s="41">
        <v>1</v>
      </c>
      <c r="C119" s="41">
        <v>311</v>
      </c>
      <c r="D119" s="41">
        <v>5203</v>
      </c>
      <c r="E119" s="43">
        <f t="shared" si="40"/>
        <v>0</v>
      </c>
      <c r="F119" s="43">
        <f t="shared" si="40"/>
        <v>1704</v>
      </c>
      <c r="G119" s="43">
        <f t="shared" si="40"/>
        <v>1704</v>
      </c>
      <c r="H119" s="43">
        <v>0</v>
      </c>
      <c r="I119" s="43">
        <v>0</v>
      </c>
      <c r="J119" s="43">
        <f t="shared" si="41"/>
        <v>0</v>
      </c>
      <c r="K119" s="43"/>
      <c r="L119" s="43"/>
      <c r="M119" s="43">
        <f t="shared" si="42"/>
        <v>0</v>
      </c>
      <c r="N119" s="43">
        <v>0</v>
      </c>
      <c r="O119" s="43">
        <v>1704</v>
      </c>
      <c r="P119" s="43">
        <f t="shared" si="43"/>
        <v>1704</v>
      </c>
      <c r="Q119" s="43"/>
      <c r="R119" s="43"/>
      <c r="S119" s="43">
        <f t="shared" si="44"/>
        <v>0</v>
      </c>
      <c r="T119" s="43"/>
      <c r="U119" s="43"/>
      <c r="V119" s="43">
        <f t="shared" si="45"/>
        <v>0</v>
      </c>
      <c r="W119" s="43"/>
      <c r="X119" s="43"/>
      <c r="Y119" s="43">
        <f t="shared" si="46"/>
        <v>0</v>
      </c>
      <c r="Z119" s="43"/>
      <c r="AA119" s="43"/>
      <c r="AB119" s="43">
        <f t="shared" si="47"/>
        <v>0</v>
      </c>
      <c r="AC119" s="43"/>
      <c r="AD119" s="43"/>
      <c r="AE119" s="43">
        <f t="shared" si="48"/>
        <v>0</v>
      </c>
    </row>
    <row r="120" spans="1:190" s="32" customFormat="1" ht="31.5" x14ac:dyDescent="0.25">
      <c r="A120" s="40" t="s">
        <v>111</v>
      </c>
      <c r="B120" s="41">
        <v>1</v>
      </c>
      <c r="C120" s="41">
        <v>311</v>
      </c>
      <c r="D120" s="41">
        <v>5203</v>
      </c>
      <c r="E120" s="43">
        <f t="shared" si="40"/>
        <v>0</v>
      </c>
      <c r="F120" s="43">
        <f t="shared" si="40"/>
        <v>21500</v>
      </c>
      <c r="G120" s="43">
        <f t="shared" si="40"/>
        <v>21500</v>
      </c>
      <c r="H120" s="43">
        <v>0</v>
      </c>
      <c r="I120" s="43">
        <v>0</v>
      </c>
      <c r="J120" s="43">
        <f t="shared" si="41"/>
        <v>0</v>
      </c>
      <c r="K120" s="43"/>
      <c r="L120" s="43"/>
      <c r="M120" s="43">
        <f t="shared" si="42"/>
        <v>0</v>
      </c>
      <c r="N120" s="43"/>
      <c r="O120" s="43"/>
      <c r="P120" s="43">
        <f t="shared" si="43"/>
        <v>0</v>
      </c>
      <c r="Q120" s="43"/>
      <c r="R120" s="43"/>
      <c r="S120" s="43">
        <f t="shared" si="44"/>
        <v>0</v>
      </c>
      <c r="T120" s="43">
        <v>0</v>
      </c>
      <c r="U120" s="43">
        <f>21426+74</f>
        <v>21500</v>
      </c>
      <c r="V120" s="43">
        <f t="shared" si="45"/>
        <v>21500</v>
      </c>
      <c r="W120" s="43"/>
      <c r="X120" s="43"/>
      <c r="Y120" s="43">
        <f t="shared" si="46"/>
        <v>0</v>
      </c>
      <c r="Z120" s="43"/>
      <c r="AA120" s="43"/>
      <c r="AB120" s="43">
        <f t="shared" si="47"/>
        <v>0</v>
      </c>
      <c r="AC120" s="43"/>
      <c r="AD120" s="43"/>
      <c r="AE120" s="43">
        <f t="shared" si="48"/>
        <v>0</v>
      </c>
    </row>
    <row r="121" spans="1:190" s="32" customFormat="1" ht="31.5" x14ac:dyDescent="0.25">
      <c r="A121" s="40" t="s">
        <v>112</v>
      </c>
      <c r="B121" s="41">
        <v>1</v>
      </c>
      <c r="C121" s="41">
        <v>311</v>
      </c>
      <c r="D121" s="41">
        <v>5203</v>
      </c>
      <c r="E121" s="43">
        <f t="shared" si="40"/>
        <v>0</v>
      </c>
      <c r="F121" s="43">
        <f t="shared" si="40"/>
        <v>2754</v>
      </c>
      <c r="G121" s="43">
        <f t="shared" si="40"/>
        <v>2754</v>
      </c>
      <c r="H121" s="43">
        <v>0</v>
      </c>
      <c r="I121" s="43">
        <v>0</v>
      </c>
      <c r="J121" s="43">
        <f t="shared" si="41"/>
        <v>0</v>
      </c>
      <c r="K121" s="43"/>
      <c r="L121" s="43"/>
      <c r="M121" s="43">
        <f t="shared" si="42"/>
        <v>0</v>
      </c>
      <c r="N121" s="43">
        <v>0</v>
      </c>
      <c r="O121" s="43">
        <v>2754</v>
      </c>
      <c r="P121" s="43">
        <f t="shared" si="43"/>
        <v>2754</v>
      </c>
      <c r="Q121" s="43"/>
      <c r="R121" s="43"/>
      <c r="S121" s="43">
        <f t="shared" si="44"/>
        <v>0</v>
      </c>
      <c r="T121" s="43"/>
      <c r="U121" s="43"/>
      <c r="V121" s="43">
        <f t="shared" si="45"/>
        <v>0</v>
      </c>
      <c r="W121" s="43"/>
      <c r="X121" s="43"/>
      <c r="Y121" s="43">
        <f t="shared" si="46"/>
        <v>0</v>
      </c>
      <c r="Z121" s="43"/>
      <c r="AA121" s="43"/>
      <c r="AB121" s="43">
        <f t="shared" si="47"/>
        <v>0</v>
      </c>
      <c r="AC121" s="43"/>
      <c r="AD121" s="43"/>
      <c r="AE121" s="43">
        <f t="shared" si="48"/>
        <v>0</v>
      </c>
    </row>
    <row r="122" spans="1:190" s="32" customFormat="1" ht="31.5" x14ac:dyDescent="0.25">
      <c r="A122" s="40" t="s">
        <v>113</v>
      </c>
      <c r="B122" s="41">
        <v>1</v>
      </c>
      <c r="C122" s="41">
        <v>311</v>
      </c>
      <c r="D122" s="41">
        <v>5203</v>
      </c>
      <c r="E122" s="43">
        <f t="shared" si="40"/>
        <v>60156</v>
      </c>
      <c r="F122" s="43">
        <f t="shared" si="40"/>
        <v>60156</v>
      </c>
      <c r="G122" s="43">
        <f t="shared" si="40"/>
        <v>0</v>
      </c>
      <c r="H122" s="43">
        <v>0</v>
      </c>
      <c r="I122" s="43">
        <v>0</v>
      </c>
      <c r="J122" s="43">
        <f t="shared" si="41"/>
        <v>0</v>
      </c>
      <c r="K122" s="43"/>
      <c r="L122" s="43"/>
      <c r="M122" s="43">
        <f t="shared" si="42"/>
        <v>0</v>
      </c>
      <c r="N122" s="43">
        <v>0</v>
      </c>
      <c r="O122" s="43">
        <v>0</v>
      </c>
      <c r="P122" s="43">
        <f t="shared" si="43"/>
        <v>0</v>
      </c>
      <c r="Q122" s="43"/>
      <c r="R122" s="43"/>
      <c r="S122" s="43">
        <f t="shared" si="44"/>
        <v>0</v>
      </c>
      <c r="T122" s="43">
        <v>60156</v>
      </c>
      <c r="U122" s="43">
        <v>60156</v>
      </c>
      <c r="V122" s="43">
        <f t="shared" si="45"/>
        <v>0</v>
      </c>
      <c r="W122" s="43"/>
      <c r="X122" s="43"/>
      <c r="Y122" s="43">
        <f t="shared" si="46"/>
        <v>0</v>
      </c>
      <c r="Z122" s="43"/>
      <c r="AA122" s="43"/>
      <c r="AB122" s="43">
        <f t="shared" si="47"/>
        <v>0</v>
      </c>
      <c r="AC122" s="43"/>
      <c r="AD122" s="43"/>
      <c r="AE122" s="43">
        <f t="shared" si="48"/>
        <v>0</v>
      </c>
    </row>
    <row r="123" spans="1:190" s="32" customFormat="1" ht="31.5" x14ac:dyDescent="0.25">
      <c r="A123" s="40" t="s">
        <v>114</v>
      </c>
      <c r="B123" s="41">
        <v>1</v>
      </c>
      <c r="C123" s="41">
        <v>311</v>
      </c>
      <c r="D123" s="41">
        <v>5203</v>
      </c>
      <c r="E123" s="43">
        <f t="shared" si="40"/>
        <v>10998</v>
      </c>
      <c r="F123" s="43">
        <f t="shared" si="40"/>
        <v>10998</v>
      </c>
      <c r="G123" s="43">
        <f t="shared" si="40"/>
        <v>0</v>
      </c>
      <c r="H123" s="43">
        <v>0</v>
      </c>
      <c r="I123" s="43">
        <v>0</v>
      </c>
      <c r="J123" s="43">
        <f t="shared" si="41"/>
        <v>0</v>
      </c>
      <c r="K123" s="43"/>
      <c r="L123" s="43"/>
      <c r="M123" s="43">
        <f t="shared" si="42"/>
        <v>0</v>
      </c>
      <c r="N123" s="43">
        <v>0</v>
      </c>
      <c r="O123" s="43">
        <v>0</v>
      </c>
      <c r="P123" s="43">
        <f t="shared" si="43"/>
        <v>0</v>
      </c>
      <c r="Q123" s="43"/>
      <c r="R123" s="43"/>
      <c r="S123" s="43">
        <f t="shared" si="44"/>
        <v>0</v>
      </c>
      <c r="T123" s="43">
        <v>10998</v>
      </c>
      <c r="U123" s="43">
        <v>10998</v>
      </c>
      <c r="V123" s="43">
        <f t="shared" si="45"/>
        <v>0</v>
      </c>
      <c r="W123" s="43"/>
      <c r="X123" s="43"/>
      <c r="Y123" s="43">
        <f t="shared" si="46"/>
        <v>0</v>
      </c>
      <c r="Z123" s="43"/>
      <c r="AA123" s="43"/>
      <c r="AB123" s="43">
        <f t="shared" si="47"/>
        <v>0</v>
      </c>
      <c r="AC123" s="43"/>
      <c r="AD123" s="43"/>
      <c r="AE123" s="43">
        <f t="shared" si="48"/>
        <v>0</v>
      </c>
    </row>
    <row r="124" spans="1:190" s="32" customFormat="1" x14ac:dyDescent="0.25">
      <c r="A124" s="30" t="s">
        <v>115</v>
      </c>
      <c r="B124" s="39"/>
      <c r="C124" s="39"/>
      <c r="D124" s="39"/>
      <c r="E124" s="31">
        <f t="shared" si="40"/>
        <v>10250</v>
      </c>
      <c r="F124" s="31">
        <f t="shared" si="40"/>
        <v>10250</v>
      </c>
      <c r="G124" s="31">
        <f t="shared" si="40"/>
        <v>0</v>
      </c>
      <c r="H124" s="31">
        <f t="shared" ref="H124:AD124" si="69">SUM(H125:H126)</f>
        <v>0</v>
      </c>
      <c r="I124" s="31">
        <f t="shared" si="69"/>
        <v>0</v>
      </c>
      <c r="J124" s="31">
        <f t="shared" si="41"/>
        <v>0</v>
      </c>
      <c r="K124" s="31">
        <f t="shared" si="69"/>
        <v>0</v>
      </c>
      <c r="L124" s="31">
        <f t="shared" si="69"/>
        <v>0</v>
      </c>
      <c r="M124" s="31">
        <f t="shared" si="42"/>
        <v>0</v>
      </c>
      <c r="N124" s="31">
        <f t="shared" si="69"/>
        <v>0</v>
      </c>
      <c r="O124" s="31">
        <f t="shared" si="69"/>
        <v>0</v>
      </c>
      <c r="P124" s="31">
        <f t="shared" si="43"/>
        <v>0</v>
      </c>
      <c r="Q124" s="31">
        <f t="shared" si="69"/>
        <v>0</v>
      </c>
      <c r="R124" s="31">
        <f t="shared" si="69"/>
        <v>0</v>
      </c>
      <c r="S124" s="31">
        <f t="shared" si="44"/>
        <v>0</v>
      </c>
      <c r="T124" s="31">
        <f t="shared" si="69"/>
        <v>10250</v>
      </c>
      <c r="U124" s="31">
        <f t="shared" si="69"/>
        <v>10250</v>
      </c>
      <c r="V124" s="31">
        <f t="shared" si="45"/>
        <v>0</v>
      </c>
      <c r="W124" s="31">
        <f t="shared" si="69"/>
        <v>0</v>
      </c>
      <c r="X124" s="31">
        <f t="shared" si="69"/>
        <v>0</v>
      </c>
      <c r="Y124" s="31">
        <f t="shared" si="46"/>
        <v>0</v>
      </c>
      <c r="Z124" s="31">
        <f t="shared" si="69"/>
        <v>0</v>
      </c>
      <c r="AA124" s="31">
        <f t="shared" si="69"/>
        <v>0</v>
      </c>
      <c r="AB124" s="31">
        <f t="shared" si="47"/>
        <v>0</v>
      </c>
      <c r="AC124" s="31">
        <f t="shared" si="69"/>
        <v>0</v>
      </c>
      <c r="AD124" s="31">
        <f t="shared" si="69"/>
        <v>0</v>
      </c>
      <c r="AE124" s="31">
        <f t="shared" si="48"/>
        <v>0</v>
      </c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</row>
    <row r="125" spans="1:190" s="32" customFormat="1" ht="31.5" x14ac:dyDescent="0.25">
      <c r="A125" s="40" t="s">
        <v>116</v>
      </c>
      <c r="B125" s="45">
        <v>1</v>
      </c>
      <c r="C125" s="45">
        <v>322</v>
      </c>
      <c r="D125" s="45">
        <v>5205</v>
      </c>
      <c r="E125" s="43">
        <f t="shared" si="40"/>
        <v>5040</v>
      </c>
      <c r="F125" s="43">
        <f t="shared" si="40"/>
        <v>5040</v>
      </c>
      <c r="G125" s="43">
        <f t="shared" si="40"/>
        <v>0</v>
      </c>
      <c r="H125" s="43"/>
      <c r="I125" s="43"/>
      <c r="J125" s="43">
        <f t="shared" si="41"/>
        <v>0</v>
      </c>
      <c r="K125" s="43"/>
      <c r="L125" s="43"/>
      <c r="M125" s="43">
        <f t="shared" si="42"/>
        <v>0</v>
      </c>
      <c r="N125" s="43">
        <v>0</v>
      </c>
      <c r="O125" s="43">
        <v>0</v>
      </c>
      <c r="P125" s="43">
        <f t="shared" si="43"/>
        <v>0</v>
      </c>
      <c r="Q125" s="43">
        <v>0</v>
      </c>
      <c r="R125" s="43">
        <v>0</v>
      </c>
      <c r="S125" s="43">
        <f t="shared" si="44"/>
        <v>0</v>
      </c>
      <c r="T125" s="43">
        <v>5040</v>
      </c>
      <c r="U125" s="43">
        <v>5040</v>
      </c>
      <c r="V125" s="43">
        <f t="shared" si="45"/>
        <v>0</v>
      </c>
      <c r="W125" s="43"/>
      <c r="X125" s="43"/>
      <c r="Y125" s="43">
        <f t="shared" si="46"/>
        <v>0</v>
      </c>
      <c r="Z125" s="43"/>
      <c r="AA125" s="43"/>
      <c r="AB125" s="43">
        <f t="shared" si="47"/>
        <v>0</v>
      </c>
      <c r="AC125" s="43"/>
      <c r="AD125" s="43"/>
      <c r="AE125" s="43">
        <f t="shared" si="48"/>
        <v>0</v>
      </c>
    </row>
    <row r="126" spans="1:190" s="32" customFormat="1" x14ac:dyDescent="0.25">
      <c r="A126" s="40" t="s">
        <v>117</v>
      </c>
      <c r="B126" s="45">
        <v>1</v>
      </c>
      <c r="C126" s="45">
        <v>311</v>
      </c>
      <c r="D126" s="45">
        <v>5205</v>
      </c>
      <c r="E126" s="43">
        <f t="shared" si="40"/>
        <v>5210</v>
      </c>
      <c r="F126" s="43">
        <f t="shared" si="40"/>
        <v>5210</v>
      </c>
      <c r="G126" s="43">
        <f t="shared" si="40"/>
        <v>0</v>
      </c>
      <c r="H126" s="43"/>
      <c r="I126" s="43"/>
      <c r="J126" s="43">
        <f t="shared" si="41"/>
        <v>0</v>
      </c>
      <c r="K126" s="43"/>
      <c r="L126" s="43"/>
      <c r="M126" s="43">
        <f t="shared" si="42"/>
        <v>0</v>
      </c>
      <c r="N126" s="43">
        <v>0</v>
      </c>
      <c r="O126" s="43">
        <v>0</v>
      </c>
      <c r="P126" s="43">
        <f t="shared" si="43"/>
        <v>0</v>
      </c>
      <c r="Q126" s="43">
        <v>0</v>
      </c>
      <c r="R126" s="43">
        <v>0</v>
      </c>
      <c r="S126" s="43">
        <f t="shared" si="44"/>
        <v>0</v>
      </c>
      <c r="T126" s="43">
        <v>5210</v>
      </c>
      <c r="U126" s="43">
        <v>5210</v>
      </c>
      <c r="V126" s="43">
        <f t="shared" si="45"/>
        <v>0</v>
      </c>
      <c r="W126" s="43"/>
      <c r="X126" s="43"/>
      <c r="Y126" s="43">
        <f t="shared" si="46"/>
        <v>0</v>
      </c>
      <c r="Z126" s="43"/>
      <c r="AA126" s="43"/>
      <c r="AB126" s="43">
        <f t="shared" si="47"/>
        <v>0</v>
      </c>
      <c r="AC126" s="43"/>
      <c r="AD126" s="43"/>
      <c r="AE126" s="43">
        <f t="shared" si="48"/>
        <v>0</v>
      </c>
    </row>
    <row r="127" spans="1:190" s="32" customFormat="1" x14ac:dyDescent="0.25">
      <c r="A127" s="30" t="s">
        <v>43</v>
      </c>
      <c r="B127" s="39"/>
      <c r="C127" s="39"/>
      <c r="D127" s="39"/>
      <c r="E127" s="31">
        <f t="shared" si="40"/>
        <v>103232</v>
      </c>
      <c r="F127" s="31">
        <f t="shared" si="40"/>
        <v>103490</v>
      </c>
      <c r="G127" s="31">
        <f t="shared" si="40"/>
        <v>258</v>
      </c>
      <c r="H127" s="31">
        <f t="shared" ref="H127:AD127" si="70">SUM(H128,H132,H136)</f>
        <v>0</v>
      </c>
      <c r="I127" s="31">
        <f t="shared" si="70"/>
        <v>0</v>
      </c>
      <c r="J127" s="31">
        <f t="shared" si="41"/>
        <v>0</v>
      </c>
      <c r="K127" s="31">
        <f t="shared" si="70"/>
        <v>0</v>
      </c>
      <c r="L127" s="31">
        <f t="shared" si="70"/>
        <v>0</v>
      </c>
      <c r="M127" s="31">
        <f t="shared" si="42"/>
        <v>0</v>
      </c>
      <c r="N127" s="31">
        <f t="shared" si="70"/>
        <v>0</v>
      </c>
      <c r="O127" s="31">
        <f t="shared" si="70"/>
        <v>0</v>
      </c>
      <c r="P127" s="31">
        <f t="shared" si="43"/>
        <v>0</v>
      </c>
      <c r="Q127" s="31">
        <f t="shared" si="70"/>
        <v>0</v>
      </c>
      <c r="R127" s="31">
        <f t="shared" si="70"/>
        <v>0</v>
      </c>
      <c r="S127" s="31">
        <f t="shared" si="44"/>
        <v>0</v>
      </c>
      <c r="T127" s="31">
        <f t="shared" si="70"/>
        <v>103232</v>
      </c>
      <c r="U127" s="31">
        <f t="shared" si="70"/>
        <v>103490</v>
      </c>
      <c r="V127" s="31">
        <f t="shared" si="45"/>
        <v>258</v>
      </c>
      <c r="W127" s="31">
        <f t="shared" si="70"/>
        <v>0</v>
      </c>
      <c r="X127" s="31">
        <f t="shared" si="70"/>
        <v>0</v>
      </c>
      <c r="Y127" s="31">
        <f t="shared" si="46"/>
        <v>0</v>
      </c>
      <c r="Z127" s="31">
        <f t="shared" si="70"/>
        <v>0</v>
      </c>
      <c r="AA127" s="31">
        <f t="shared" si="70"/>
        <v>0</v>
      </c>
      <c r="AB127" s="31">
        <f t="shared" si="47"/>
        <v>0</v>
      </c>
      <c r="AC127" s="31">
        <f t="shared" si="70"/>
        <v>0</v>
      </c>
      <c r="AD127" s="31">
        <f t="shared" si="70"/>
        <v>0</v>
      </c>
      <c r="AE127" s="31">
        <f t="shared" si="48"/>
        <v>0</v>
      </c>
    </row>
    <row r="128" spans="1:190" s="32" customFormat="1" x14ac:dyDescent="0.25">
      <c r="A128" s="30" t="s">
        <v>81</v>
      </c>
      <c r="B128" s="39"/>
      <c r="C128" s="39"/>
      <c r="D128" s="39"/>
      <c r="E128" s="31">
        <f t="shared" si="40"/>
        <v>13339</v>
      </c>
      <c r="F128" s="31">
        <f t="shared" si="40"/>
        <v>13339</v>
      </c>
      <c r="G128" s="31">
        <f t="shared" si="40"/>
        <v>0</v>
      </c>
      <c r="H128" s="31">
        <f t="shared" ref="H128:AD128" si="71">SUM(H129:H131)</f>
        <v>0</v>
      </c>
      <c r="I128" s="31">
        <f t="shared" si="71"/>
        <v>0</v>
      </c>
      <c r="J128" s="31">
        <f t="shared" si="41"/>
        <v>0</v>
      </c>
      <c r="K128" s="31">
        <f t="shared" si="71"/>
        <v>0</v>
      </c>
      <c r="L128" s="31">
        <f t="shared" si="71"/>
        <v>0</v>
      </c>
      <c r="M128" s="31">
        <f t="shared" si="42"/>
        <v>0</v>
      </c>
      <c r="N128" s="31">
        <f t="shared" si="71"/>
        <v>0</v>
      </c>
      <c r="O128" s="31">
        <f t="shared" si="71"/>
        <v>0</v>
      </c>
      <c r="P128" s="31">
        <f t="shared" si="43"/>
        <v>0</v>
      </c>
      <c r="Q128" s="31">
        <f t="shared" si="71"/>
        <v>0</v>
      </c>
      <c r="R128" s="31">
        <f t="shared" si="71"/>
        <v>0</v>
      </c>
      <c r="S128" s="31">
        <f t="shared" si="44"/>
        <v>0</v>
      </c>
      <c r="T128" s="31">
        <f t="shared" si="71"/>
        <v>13339</v>
      </c>
      <c r="U128" s="31">
        <f t="shared" si="71"/>
        <v>13339</v>
      </c>
      <c r="V128" s="31">
        <f t="shared" si="45"/>
        <v>0</v>
      </c>
      <c r="W128" s="31">
        <f t="shared" si="71"/>
        <v>0</v>
      </c>
      <c r="X128" s="31">
        <f t="shared" ref="X128" si="72">SUM(X129:X131)</f>
        <v>0</v>
      </c>
      <c r="Y128" s="31">
        <f t="shared" si="46"/>
        <v>0</v>
      </c>
      <c r="Z128" s="31">
        <f t="shared" si="71"/>
        <v>0</v>
      </c>
      <c r="AA128" s="31">
        <f t="shared" si="71"/>
        <v>0</v>
      </c>
      <c r="AB128" s="31">
        <f t="shared" si="47"/>
        <v>0</v>
      </c>
      <c r="AC128" s="31">
        <f t="shared" si="71"/>
        <v>0</v>
      </c>
      <c r="AD128" s="31">
        <f t="shared" si="71"/>
        <v>0</v>
      </c>
      <c r="AE128" s="31">
        <f t="shared" si="48"/>
        <v>0</v>
      </c>
    </row>
    <row r="129" spans="1:190" s="32" customFormat="1" ht="31.5" x14ac:dyDescent="0.25">
      <c r="A129" s="40" t="s">
        <v>118</v>
      </c>
      <c r="B129" s="41">
        <v>1</v>
      </c>
      <c r="C129" s="41">
        <v>431</v>
      </c>
      <c r="D129" s="41">
        <v>5201</v>
      </c>
      <c r="E129" s="43">
        <f t="shared" si="40"/>
        <v>10201</v>
      </c>
      <c r="F129" s="43">
        <f t="shared" si="40"/>
        <v>10201</v>
      </c>
      <c r="G129" s="43">
        <f t="shared" si="40"/>
        <v>0</v>
      </c>
      <c r="H129" s="43"/>
      <c r="I129" s="43"/>
      <c r="J129" s="43">
        <f t="shared" si="41"/>
        <v>0</v>
      </c>
      <c r="K129" s="43"/>
      <c r="L129" s="43"/>
      <c r="M129" s="43">
        <f t="shared" si="42"/>
        <v>0</v>
      </c>
      <c r="N129" s="43"/>
      <c r="O129" s="43"/>
      <c r="P129" s="43">
        <f t="shared" si="43"/>
        <v>0</v>
      </c>
      <c r="Q129" s="43"/>
      <c r="R129" s="43"/>
      <c r="S129" s="43">
        <f t="shared" si="44"/>
        <v>0</v>
      </c>
      <c r="T129" s="43">
        <v>10201</v>
      </c>
      <c r="U129" s="43">
        <v>10201</v>
      </c>
      <c r="V129" s="43">
        <f t="shared" si="45"/>
        <v>0</v>
      </c>
      <c r="W129" s="43"/>
      <c r="X129" s="43"/>
      <c r="Y129" s="43">
        <f t="shared" si="46"/>
        <v>0</v>
      </c>
      <c r="Z129" s="43"/>
      <c r="AA129" s="43"/>
      <c r="AB129" s="43">
        <f t="shared" si="47"/>
        <v>0</v>
      </c>
      <c r="AC129" s="43"/>
      <c r="AD129" s="43"/>
      <c r="AE129" s="43">
        <f t="shared" si="48"/>
        <v>0</v>
      </c>
    </row>
    <row r="130" spans="1:190" s="32" customFormat="1" x14ac:dyDescent="0.25">
      <c r="A130" s="40" t="s">
        <v>119</v>
      </c>
      <c r="B130" s="45">
        <v>1</v>
      </c>
      <c r="C130" s="45">
        <v>469</v>
      </c>
      <c r="D130" s="45">
        <v>5201</v>
      </c>
      <c r="E130" s="43">
        <f t="shared" si="40"/>
        <v>1836</v>
      </c>
      <c r="F130" s="43">
        <f t="shared" si="40"/>
        <v>1836</v>
      </c>
      <c r="G130" s="43">
        <f t="shared" si="40"/>
        <v>0</v>
      </c>
      <c r="H130" s="43"/>
      <c r="I130" s="43"/>
      <c r="J130" s="43">
        <f t="shared" si="41"/>
        <v>0</v>
      </c>
      <c r="K130" s="43"/>
      <c r="L130" s="43"/>
      <c r="M130" s="43">
        <f t="shared" si="42"/>
        <v>0</v>
      </c>
      <c r="N130" s="43"/>
      <c r="O130" s="43"/>
      <c r="P130" s="43">
        <f t="shared" si="43"/>
        <v>0</v>
      </c>
      <c r="Q130" s="43"/>
      <c r="R130" s="43"/>
      <c r="S130" s="43">
        <f t="shared" si="44"/>
        <v>0</v>
      </c>
      <c r="T130" s="43">
        <v>1836</v>
      </c>
      <c r="U130" s="43">
        <v>1836</v>
      </c>
      <c r="V130" s="43">
        <f t="shared" si="45"/>
        <v>0</v>
      </c>
      <c r="W130" s="43"/>
      <c r="X130" s="43"/>
      <c r="Y130" s="43">
        <f t="shared" si="46"/>
        <v>0</v>
      </c>
      <c r="Z130" s="43"/>
      <c r="AA130" s="43"/>
      <c r="AB130" s="43">
        <f t="shared" si="47"/>
        <v>0</v>
      </c>
      <c r="AC130" s="43"/>
      <c r="AD130" s="43"/>
      <c r="AE130" s="43">
        <f t="shared" si="48"/>
        <v>0</v>
      </c>
    </row>
    <row r="131" spans="1:190" s="32" customFormat="1" x14ac:dyDescent="0.25">
      <c r="A131" s="40" t="s">
        <v>120</v>
      </c>
      <c r="B131" s="45">
        <v>1</v>
      </c>
      <c r="C131" s="45">
        <v>469</v>
      </c>
      <c r="D131" s="45">
        <v>5201</v>
      </c>
      <c r="E131" s="43">
        <f t="shared" si="40"/>
        <v>1302</v>
      </c>
      <c r="F131" s="43">
        <f t="shared" si="40"/>
        <v>1302</v>
      </c>
      <c r="G131" s="43">
        <f t="shared" si="40"/>
        <v>0</v>
      </c>
      <c r="H131" s="43"/>
      <c r="I131" s="43"/>
      <c r="J131" s="43">
        <f t="shared" si="41"/>
        <v>0</v>
      </c>
      <c r="K131" s="43"/>
      <c r="L131" s="43"/>
      <c r="M131" s="43">
        <f t="shared" si="42"/>
        <v>0</v>
      </c>
      <c r="N131" s="43"/>
      <c r="O131" s="43"/>
      <c r="P131" s="43">
        <f t="shared" si="43"/>
        <v>0</v>
      </c>
      <c r="Q131" s="43"/>
      <c r="R131" s="43"/>
      <c r="S131" s="43">
        <f t="shared" si="44"/>
        <v>0</v>
      </c>
      <c r="T131" s="43">
        <v>1302</v>
      </c>
      <c r="U131" s="43">
        <v>1302</v>
      </c>
      <c r="V131" s="43">
        <f t="shared" si="45"/>
        <v>0</v>
      </c>
      <c r="W131" s="43"/>
      <c r="X131" s="43"/>
      <c r="Y131" s="43">
        <f t="shared" si="46"/>
        <v>0</v>
      </c>
      <c r="Z131" s="43"/>
      <c r="AA131" s="43"/>
      <c r="AB131" s="43">
        <f t="shared" si="47"/>
        <v>0</v>
      </c>
      <c r="AC131" s="43"/>
      <c r="AD131" s="43"/>
      <c r="AE131" s="43">
        <f t="shared" si="48"/>
        <v>0</v>
      </c>
    </row>
    <row r="132" spans="1:190" s="32" customFormat="1" ht="31.5" x14ac:dyDescent="0.25">
      <c r="A132" s="30" t="s">
        <v>85</v>
      </c>
      <c r="B132" s="39"/>
      <c r="C132" s="39"/>
      <c r="D132" s="39"/>
      <c r="E132" s="31">
        <f t="shared" si="40"/>
        <v>23442</v>
      </c>
      <c r="F132" s="31">
        <f t="shared" si="40"/>
        <v>25218</v>
      </c>
      <c r="G132" s="31">
        <f t="shared" si="40"/>
        <v>1776</v>
      </c>
      <c r="H132" s="31">
        <f t="shared" ref="H132:AD132" si="73">SUM(H133:H135)</f>
        <v>0</v>
      </c>
      <c r="I132" s="31">
        <f t="shared" si="73"/>
        <v>0</v>
      </c>
      <c r="J132" s="31">
        <f t="shared" si="41"/>
        <v>0</v>
      </c>
      <c r="K132" s="31">
        <f t="shared" si="73"/>
        <v>0</v>
      </c>
      <c r="L132" s="31">
        <f t="shared" si="73"/>
        <v>0</v>
      </c>
      <c r="M132" s="31">
        <f t="shared" si="42"/>
        <v>0</v>
      </c>
      <c r="N132" s="31">
        <f t="shared" si="73"/>
        <v>0</v>
      </c>
      <c r="O132" s="31">
        <f t="shared" si="73"/>
        <v>0</v>
      </c>
      <c r="P132" s="31">
        <f t="shared" si="43"/>
        <v>0</v>
      </c>
      <c r="Q132" s="31">
        <f t="shared" si="73"/>
        <v>0</v>
      </c>
      <c r="R132" s="31">
        <f t="shared" si="73"/>
        <v>0</v>
      </c>
      <c r="S132" s="31">
        <f t="shared" si="44"/>
        <v>0</v>
      </c>
      <c r="T132" s="31">
        <f t="shared" si="73"/>
        <v>23442</v>
      </c>
      <c r="U132" s="31">
        <f t="shared" si="73"/>
        <v>25218</v>
      </c>
      <c r="V132" s="31">
        <f t="shared" si="45"/>
        <v>1776</v>
      </c>
      <c r="W132" s="31">
        <f t="shared" si="73"/>
        <v>0</v>
      </c>
      <c r="X132" s="31">
        <f t="shared" si="73"/>
        <v>0</v>
      </c>
      <c r="Y132" s="31">
        <f t="shared" si="46"/>
        <v>0</v>
      </c>
      <c r="Z132" s="31">
        <f t="shared" si="73"/>
        <v>0</v>
      </c>
      <c r="AA132" s="31">
        <f t="shared" si="73"/>
        <v>0</v>
      </c>
      <c r="AB132" s="31">
        <f t="shared" si="47"/>
        <v>0</v>
      </c>
      <c r="AC132" s="31">
        <f t="shared" si="73"/>
        <v>0</v>
      </c>
      <c r="AD132" s="31">
        <f t="shared" si="73"/>
        <v>0</v>
      </c>
      <c r="AE132" s="31">
        <f t="shared" si="48"/>
        <v>0</v>
      </c>
    </row>
    <row r="133" spans="1:190" s="32" customFormat="1" ht="31.5" x14ac:dyDescent="0.25">
      <c r="A133" s="40" t="s">
        <v>121</v>
      </c>
      <c r="B133" s="45">
        <v>1</v>
      </c>
      <c r="C133" s="45">
        <v>431</v>
      </c>
      <c r="D133" s="45">
        <v>5203</v>
      </c>
      <c r="E133" s="43">
        <f t="shared" si="40"/>
        <v>12272</v>
      </c>
      <c r="F133" s="43">
        <f t="shared" si="40"/>
        <v>12272</v>
      </c>
      <c r="G133" s="43">
        <f t="shared" si="40"/>
        <v>0</v>
      </c>
      <c r="H133" s="43">
        <v>0</v>
      </c>
      <c r="I133" s="43">
        <v>0</v>
      </c>
      <c r="J133" s="43">
        <f t="shared" si="41"/>
        <v>0</v>
      </c>
      <c r="K133" s="43"/>
      <c r="L133" s="43"/>
      <c r="M133" s="43">
        <f t="shared" si="42"/>
        <v>0</v>
      </c>
      <c r="N133" s="43"/>
      <c r="O133" s="43"/>
      <c r="P133" s="43">
        <f t="shared" si="43"/>
        <v>0</v>
      </c>
      <c r="Q133" s="43"/>
      <c r="R133" s="43"/>
      <c r="S133" s="43">
        <f t="shared" si="44"/>
        <v>0</v>
      </c>
      <c r="T133" s="43">
        <f>2122+1596+3531+3336+1687</f>
        <v>12272</v>
      </c>
      <c r="U133" s="43">
        <f>2122+1596+3531+3336+1687</f>
        <v>12272</v>
      </c>
      <c r="V133" s="43">
        <f t="shared" si="45"/>
        <v>0</v>
      </c>
      <c r="W133" s="43"/>
      <c r="X133" s="43"/>
      <c r="Y133" s="43">
        <f t="shared" si="46"/>
        <v>0</v>
      </c>
      <c r="Z133" s="43"/>
      <c r="AA133" s="43"/>
      <c r="AB133" s="43">
        <f t="shared" si="47"/>
        <v>0</v>
      </c>
      <c r="AC133" s="43"/>
      <c r="AD133" s="43"/>
      <c r="AE133" s="43">
        <f t="shared" si="48"/>
        <v>0</v>
      </c>
    </row>
    <row r="134" spans="1:190" s="32" customFormat="1" ht="31.5" x14ac:dyDescent="0.25">
      <c r="A134" s="40" t="s">
        <v>122</v>
      </c>
      <c r="B134" s="45">
        <v>1</v>
      </c>
      <c r="C134" s="45">
        <v>431</v>
      </c>
      <c r="D134" s="45">
        <v>5203</v>
      </c>
      <c r="E134" s="43">
        <f t="shared" si="40"/>
        <v>0</v>
      </c>
      <c r="F134" s="43">
        <f t="shared" si="40"/>
        <v>3905</v>
      </c>
      <c r="G134" s="43">
        <f t="shared" si="40"/>
        <v>3905</v>
      </c>
      <c r="H134" s="43"/>
      <c r="I134" s="43"/>
      <c r="J134" s="43">
        <f t="shared" si="41"/>
        <v>0</v>
      </c>
      <c r="K134" s="43"/>
      <c r="L134" s="43"/>
      <c r="M134" s="43">
        <f t="shared" si="42"/>
        <v>0</v>
      </c>
      <c r="N134" s="43"/>
      <c r="O134" s="43"/>
      <c r="P134" s="43">
        <f t="shared" si="43"/>
        <v>0</v>
      </c>
      <c r="Q134" s="43"/>
      <c r="R134" s="43"/>
      <c r="S134" s="43">
        <f t="shared" si="44"/>
        <v>0</v>
      </c>
      <c r="T134" s="43"/>
      <c r="U134" s="43">
        <v>3905</v>
      </c>
      <c r="V134" s="43">
        <f t="shared" si="45"/>
        <v>3905</v>
      </c>
      <c r="W134" s="43"/>
      <c r="X134" s="43"/>
      <c r="Y134" s="43">
        <f t="shared" si="46"/>
        <v>0</v>
      </c>
      <c r="Z134" s="43"/>
      <c r="AA134" s="43"/>
      <c r="AB134" s="43">
        <f t="shared" si="47"/>
        <v>0</v>
      </c>
      <c r="AC134" s="43"/>
      <c r="AD134" s="43"/>
      <c r="AE134" s="43">
        <f t="shared" si="48"/>
        <v>0</v>
      </c>
    </row>
    <row r="135" spans="1:190" s="32" customFormat="1" x14ac:dyDescent="0.25">
      <c r="A135" s="40" t="s">
        <v>123</v>
      </c>
      <c r="B135" s="45">
        <v>1</v>
      </c>
      <c r="C135" s="45">
        <v>437</v>
      </c>
      <c r="D135" s="45">
        <v>5203</v>
      </c>
      <c r="E135" s="43">
        <f t="shared" si="40"/>
        <v>11170</v>
      </c>
      <c r="F135" s="43">
        <f t="shared" si="40"/>
        <v>9041</v>
      </c>
      <c r="G135" s="43">
        <f t="shared" si="40"/>
        <v>-2129</v>
      </c>
      <c r="H135" s="43"/>
      <c r="I135" s="43"/>
      <c r="J135" s="43">
        <f t="shared" si="41"/>
        <v>0</v>
      </c>
      <c r="K135" s="43"/>
      <c r="L135" s="43"/>
      <c r="M135" s="43">
        <f t="shared" si="42"/>
        <v>0</v>
      </c>
      <c r="N135" s="43"/>
      <c r="O135" s="43"/>
      <c r="P135" s="43">
        <f t="shared" si="43"/>
        <v>0</v>
      </c>
      <c r="Q135" s="43"/>
      <c r="R135" s="43"/>
      <c r="S135" s="43">
        <f t="shared" si="44"/>
        <v>0</v>
      </c>
      <c r="T135" s="43">
        <v>11170</v>
      </c>
      <c r="U135" s="43">
        <f>11170-2129</f>
        <v>9041</v>
      </c>
      <c r="V135" s="43">
        <f t="shared" si="45"/>
        <v>-2129</v>
      </c>
      <c r="W135" s="43"/>
      <c r="X135" s="43"/>
      <c r="Y135" s="43">
        <f t="shared" si="46"/>
        <v>0</v>
      </c>
      <c r="Z135" s="43"/>
      <c r="AA135" s="43"/>
      <c r="AB135" s="43">
        <f t="shared" si="47"/>
        <v>0</v>
      </c>
      <c r="AC135" s="43"/>
      <c r="AD135" s="43"/>
      <c r="AE135" s="43">
        <f t="shared" si="48"/>
        <v>0</v>
      </c>
    </row>
    <row r="136" spans="1:190" s="32" customFormat="1" x14ac:dyDescent="0.25">
      <c r="A136" s="30" t="s">
        <v>115</v>
      </c>
      <c r="B136" s="39"/>
      <c r="C136" s="39"/>
      <c r="D136" s="39"/>
      <c r="E136" s="31">
        <f t="shared" si="40"/>
        <v>66451</v>
      </c>
      <c r="F136" s="31">
        <f t="shared" si="40"/>
        <v>64933</v>
      </c>
      <c r="G136" s="31">
        <f t="shared" si="40"/>
        <v>-1518</v>
      </c>
      <c r="H136" s="31">
        <f t="shared" ref="H136:AD136" si="74">SUM(H137:H142)</f>
        <v>0</v>
      </c>
      <c r="I136" s="31">
        <f t="shared" si="74"/>
        <v>0</v>
      </c>
      <c r="J136" s="31">
        <f t="shared" si="41"/>
        <v>0</v>
      </c>
      <c r="K136" s="31">
        <f t="shared" si="74"/>
        <v>0</v>
      </c>
      <c r="L136" s="31">
        <f t="shared" si="74"/>
        <v>0</v>
      </c>
      <c r="M136" s="31">
        <f t="shared" si="42"/>
        <v>0</v>
      </c>
      <c r="N136" s="31">
        <f t="shared" si="74"/>
        <v>0</v>
      </c>
      <c r="O136" s="31">
        <f t="shared" si="74"/>
        <v>0</v>
      </c>
      <c r="P136" s="31">
        <f t="shared" si="43"/>
        <v>0</v>
      </c>
      <c r="Q136" s="31">
        <f t="shared" si="74"/>
        <v>0</v>
      </c>
      <c r="R136" s="31">
        <f t="shared" si="74"/>
        <v>0</v>
      </c>
      <c r="S136" s="31">
        <f t="shared" si="44"/>
        <v>0</v>
      </c>
      <c r="T136" s="31">
        <f t="shared" si="74"/>
        <v>66451</v>
      </c>
      <c r="U136" s="31">
        <f t="shared" si="74"/>
        <v>64933</v>
      </c>
      <c r="V136" s="31">
        <f t="shared" si="45"/>
        <v>-1518</v>
      </c>
      <c r="W136" s="31">
        <f t="shared" si="74"/>
        <v>0</v>
      </c>
      <c r="X136" s="31">
        <f t="shared" si="74"/>
        <v>0</v>
      </c>
      <c r="Y136" s="31">
        <f t="shared" si="46"/>
        <v>0</v>
      </c>
      <c r="Z136" s="31">
        <f t="shared" si="74"/>
        <v>0</v>
      </c>
      <c r="AA136" s="31">
        <f t="shared" si="74"/>
        <v>0</v>
      </c>
      <c r="AB136" s="31">
        <f t="shared" si="47"/>
        <v>0</v>
      </c>
      <c r="AC136" s="31">
        <f t="shared" si="74"/>
        <v>0</v>
      </c>
      <c r="AD136" s="31">
        <f t="shared" si="74"/>
        <v>0</v>
      </c>
      <c r="AE136" s="31">
        <f t="shared" si="48"/>
        <v>0</v>
      </c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29"/>
      <c r="GF136" s="29"/>
      <c r="GG136" s="29"/>
      <c r="GH136" s="29"/>
    </row>
    <row r="137" spans="1:190" s="32" customFormat="1" x14ac:dyDescent="0.25">
      <c r="A137" s="40" t="s">
        <v>124</v>
      </c>
      <c r="B137" s="41">
        <v>1</v>
      </c>
      <c r="C137" s="41">
        <v>431</v>
      </c>
      <c r="D137" s="41">
        <v>5205</v>
      </c>
      <c r="E137" s="43">
        <f t="shared" si="40"/>
        <v>7366</v>
      </c>
      <c r="F137" s="43">
        <f t="shared" si="40"/>
        <v>5848</v>
      </c>
      <c r="G137" s="43">
        <f t="shared" si="40"/>
        <v>-1518</v>
      </c>
      <c r="H137" s="43"/>
      <c r="I137" s="43"/>
      <c r="J137" s="43">
        <f t="shared" si="41"/>
        <v>0</v>
      </c>
      <c r="K137" s="43"/>
      <c r="L137" s="43"/>
      <c r="M137" s="43">
        <f t="shared" si="42"/>
        <v>0</v>
      </c>
      <c r="N137" s="43"/>
      <c r="O137" s="43"/>
      <c r="P137" s="43">
        <f t="shared" si="43"/>
        <v>0</v>
      </c>
      <c r="Q137" s="43"/>
      <c r="R137" s="43"/>
      <c r="S137" s="43">
        <f t="shared" si="44"/>
        <v>0</v>
      </c>
      <c r="T137" s="43">
        <v>7366</v>
      </c>
      <c r="U137" s="43">
        <f>7366-1518</f>
        <v>5848</v>
      </c>
      <c r="V137" s="43">
        <f t="shared" si="45"/>
        <v>-1518</v>
      </c>
      <c r="W137" s="43"/>
      <c r="X137" s="43"/>
      <c r="Y137" s="43">
        <f t="shared" si="46"/>
        <v>0</v>
      </c>
      <c r="Z137" s="43"/>
      <c r="AA137" s="43"/>
      <c r="AB137" s="43">
        <f t="shared" si="47"/>
        <v>0</v>
      </c>
      <c r="AC137" s="43"/>
      <c r="AD137" s="43"/>
      <c r="AE137" s="43">
        <f t="shared" si="48"/>
        <v>0</v>
      </c>
    </row>
    <row r="138" spans="1:190" s="32" customFormat="1" ht="31.5" x14ac:dyDescent="0.25">
      <c r="A138" s="40" t="s">
        <v>125</v>
      </c>
      <c r="B138" s="41">
        <v>1</v>
      </c>
      <c r="C138" s="41">
        <v>431</v>
      </c>
      <c r="D138" s="41">
        <v>5205</v>
      </c>
      <c r="E138" s="43">
        <f t="shared" si="40"/>
        <v>28316</v>
      </c>
      <c r="F138" s="43">
        <f t="shared" si="40"/>
        <v>28316</v>
      </c>
      <c r="G138" s="43">
        <f t="shared" si="40"/>
        <v>0</v>
      </c>
      <c r="H138" s="43"/>
      <c r="I138" s="43"/>
      <c r="J138" s="43">
        <f t="shared" si="41"/>
        <v>0</v>
      </c>
      <c r="K138" s="43"/>
      <c r="L138" s="43"/>
      <c r="M138" s="43">
        <f t="shared" si="42"/>
        <v>0</v>
      </c>
      <c r="N138" s="43"/>
      <c r="O138" s="43"/>
      <c r="P138" s="43">
        <f t="shared" si="43"/>
        <v>0</v>
      </c>
      <c r="Q138" s="43"/>
      <c r="R138" s="43"/>
      <c r="S138" s="43">
        <f t="shared" si="44"/>
        <v>0</v>
      </c>
      <c r="T138" s="43">
        <v>28316</v>
      </c>
      <c r="U138" s="43">
        <v>28316</v>
      </c>
      <c r="V138" s="43">
        <f t="shared" si="45"/>
        <v>0</v>
      </c>
      <c r="W138" s="43"/>
      <c r="X138" s="43"/>
      <c r="Y138" s="43">
        <f t="shared" si="46"/>
        <v>0</v>
      </c>
      <c r="Z138" s="43"/>
      <c r="AA138" s="43"/>
      <c r="AB138" s="43">
        <f t="shared" si="47"/>
        <v>0</v>
      </c>
      <c r="AC138" s="43"/>
      <c r="AD138" s="43"/>
      <c r="AE138" s="43">
        <f t="shared" si="48"/>
        <v>0</v>
      </c>
    </row>
    <row r="139" spans="1:190" s="32" customFormat="1" ht="31.5" x14ac:dyDescent="0.25">
      <c r="A139" s="40" t="s">
        <v>126</v>
      </c>
      <c r="B139" s="41">
        <v>1</v>
      </c>
      <c r="C139" s="41">
        <v>431</v>
      </c>
      <c r="D139" s="41">
        <v>5205</v>
      </c>
      <c r="E139" s="43">
        <f t="shared" si="40"/>
        <v>10006</v>
      </c>
      <c r="F139" s="43">
        <f t="shared" si="40"/>
        <v>10006</v>
      </c>
      <c r="G139" s="43">
        <f t="shared" si="40"/>
        <v>0</v>
      </c>
      <c r="H139" s="43"/>
      <c r="I139" s="43"/>
      <c r="J139" s="43">
        <f t="shared" si="41"/>
        <v>0</v>
      </c>
      <c r="K139" s="43"/>
      <c r="L139" s="43"/>
      <c r="M139" s="43">
        <f t="shared" si="42"/>
        <v>0</v>
      </c>
      <c r="N139" s="43"/>
      <c r="O139" s="43"/>
      <c r="P139" s="43">
        <f t="shared" si="43"/>
        <v>0</v>
      </c>
      <c r="Q139" s="43"/>
      <c r="R139" s="43"/>
      <c r="S139" s="43">
        <f t="shared" si="44"/>
        <v>0</v>
      </c>
      <c r="T139" s="43">
        <v>10006</v>
      </c>
      <c r="U139" s="43">
        <v>10006</v>
      </c>
      <c r="V139" s="43">
        <f t="shared" si="45"/>
        <v>0</v>
      </c>
      <c r="W139" s="43"/>
      <c r="X139" s="43"/>
      <c r="Y139" s="43">
        <f t="shared" si="46"/>
        <v>0</v>
      </c>
      <c r="Z139" s="43"/>
      <c r="AA139" s="43"/>
      <c r="AB139" s="43">
        <f t="shared" si="47"/>
        <v>0</v>
      </c>
      <c r="AC139" s="43"/>
      <c r="AD139" s="43"/>
      <c r="AE139" s="43">
        <f t="shared" si="48"/>
        <v>0</v>
      </c>
    </row>
    <row r="140" spans="1:190" s="32" customFormat="1" ht="31.5" x14ac:dyDescent="0.25">
      <c r="A140" s="40" t="s">
        <v>127</v>
      </c>
      <c r="B140" s="41">
        <v>1</v>
      </c>
      <c r="C140" s="41">
        <v>431</v>
      </c>
      <c r="D140" s="41">
        <v>5205</v>
      </c>
      <c r="E140" s="43">
        <f t="shared" si="40"/>
        <v>4594</v>
      </c>
      <c r="F140" s="43">
        <f t="shared" si="40"/>
        <v>4594</v>
      </c>
      <c r="G140" s="43">
        <f t="shared" si="40"/>
        <v>0</v>
      </c>
      <c r="H140" s="43"/>
      <c r="I140" s="43"/>
      <c r="J140" s="43">
        <f t="shared" si="41"/>
        <v>0</v>
      </c>
      <c r="K140" s="43"/>
      <c r="L140" s="43"/>
      <c r="M140" s="43">
        <f t="shared" si="42"/>
        <v>0</v>
      </c>
      <c r="N140" s="43"/>
      <c r="O140" s="43"/>
      <c r="P140" s="43">
        <f t="shared" si="43"/>
        <v>0</v>
      </c>
      <c r="Q140" s="43"/>
      <c r="R140" s="43"/>
      <c r="S140" s="43">
        <f t="shared" si="44"/>
        <v>0</v>
      </c>
      <c r="T140" s="43">
        <v>4594</v>
      </c>
      <c r="U140" s="43">
        <v>4594</v>
      </c>
      <c r="V140" s="43">
        <f t="shared" si="45"/>
        <v>0</v>
      </c>
      <c r="W140" s="43"/>
      <c r="X140" s="43"/>
      <c r="Y140" s="43">
        <f t="shared" si="46"/>
        <v>0</v>
      </c>
      <c r="Z140" s="43"/>
      <c r="AA140" s="43"/>
      <c r="AB140" s="43">
        <f t="shared" si="47"/>
        <v>0</v>
      </c>
      <c r="AC140" s="43"/>
      <c r="AD140" s="43"/>
      <c r="AE140" s="43">
        <f t="shared" si="48"/>
        <v>0</v>
      </c>
    </row>
    <row r="141" spans="1:190" s="32" customFormat="1" ht="31.5" x14ac:dyDescent="0.25">
      <c r="A141" s="40" t="s">
        <v>128</v>
      </c>
      <c r="B141" s="41">
        <v>1</v>
      </c>
      <c r="C141" s="41">
        <v>431</v>
      </c>
      <c r="D141" s="41">
        <v>5205</v>
      </c>
      <c r="E141" s="43">
        <f t="shared" si="40"/>
        <v>10006</v>
      </c>
      <c r="F141" s="43">
        <f t="shared" si="40"/>
        <v>10006</v>
      </c>
      <c r="G141" s="43">
        <f t="shared" si="40"/>
        <v>0</v>
      </c>
      <c r="H141" s="43"/>
      <c r="I141" s="43"/>
      <c r="J141" s="43">
        <f t="shared" si="41"/>
        <v>0</v>
      </c>
      <c r="K141" s="43"/>
      <c r="L141" s="43"/>
      <c r="M141" s="43">
        <f t="shared" si="42"/>
        <v>0</v>
      </c>
      <c r="N141" s="43"/>
      <c r="O141" s="43"/>
      <c r="P141" s="43">
        <f t="shared" si="43"/>
        <v>0</v>
      </c>
      <c r="Q141" s="43"/>
      <c r="R141" s="43"/>
      <c r="S141" s="43">
        <f t="shared" si="44"/>
        <v>0</v>
      </c>
      <c r="T141" s="43">
        <v>10006</v>
      </c>
      <c r="U141" s="43">
        <v>10006</v>
      </c>
      <c r="V141" s="43">
        <f t="shared" si="45"/>
        <v>0</v>
      </c>
      <c r="W141" s="43"/>
      <c r="X141" s="43"/>
      <c r="Y141" s="43">
        <f t="shared" si="46"/>
        <v>0</v>
      </c>
      <c r="Z141" s="43"/>
      <c r="AA141" s="43"/>
      <c r="AB141" s="43">
        <f t="shared" si="47"/>
        <v>0</v>
      </c>
      <c r="AC141" s="43"/>
      <c r="AD141" s="43"/>
      <c r="AE141" s="43">
        <f t="shared" si="48"/>
        <v>0</v>
      </c>
    </row>
    <row r="142" spans="1:190" s="32" customFormat="1" x14ac:dyDescent="0.25">
      <c r="A142" s="40" t="s">
        <v>129</v>
      </c>
      <c r="B142" s="41">
        <v>1</v>
      </c>
      <c r="C142" s="41">
        <v>431</v>
      </c>
      <c r="D142" s="41">
        <v>5205</v>
      </c>
      <c r="E142" s="43">
        <f t="shared" si="40"/>
        <v>6163</v>
      </c>
      <c r="F142" s="43">
        <f t="shared" si="40"/>
        <v>6163</v>
      </c>
      <c r="G142" s="43">
        <f t="shared" si="40"/>
        <v>0</v>
      </c>
      <c r="H142" s="43"/>
      <c r="I142" s="43"/>
      <c r="J142" s="43">
        <f t="shared" si="41"/>
        <v>0</v>
      </c>
      <c r="K142" s="43"/>
      <c r="L142" s="43"/>
      <c r="M142" s="43">
        <f t="shared" si="42"/>
        <v>0</v>
      </c>
      <c r="N142" s="43"/>
      <c r="O142" s="43"/>
      <c r="P142" s="43">
        <f t="shared" si="43"/>
        <v>0</v>
      </c>
      <c r="Q142" s="43"/>
      <c r="R142" s="43"/>
      <c r="S142" s="43">
        <f t="shared" si="44"/>
        <v>0</v>
      </c>
      <c r="T142" s="43">
        <v>6163</v>
      </c>
      <c r="U142" s="43">
        <v>6163</v>
      </c>
      <c r="V142" s="43">
        <f t="shared" si="45"/>
        <v>0</v>
      </c>
      <c r="W142" s="43"/>
      <c r="X142" s="43"/>
      <c r="Y142" s="43">
        <f t="shared" si="46"/>
        <v>0</v>
      </c>
      <c r="Z142" s="43"/>
      <c r="AA142" s="43"/>
      <c r="AB142" s="43">
        <f t="shared" si="47"/>
        <v>0</v>
      </c>
      <c r="AC142" s="43"/>
      <c r="AD142" s="43"/>
      <c r="AE142" s="43">
        <f t="shared" si="48"/>
        <v>0</v>
      </c>
    </row>
    <row r="143" spans="1:190" s="32" customFormat="1" ht="31.5" x14ac:dyDescent="0.25">
      <c r="A143" s="30" t="s">
        <v>47</v>
      </c>
      <c r="B143" s="39"/>
      <c r="C143" s="39"/>
      <c r="D143" s="39"/>
      <c r="E143" s="31">
        <f t="shared" si="40"/>
        <v>387959</v>
      </c>
      <c r="F143" s="31">
        <f t="shared" si="40"/>
        <v>454493</v>
      </c>
      <c r="G143" s="31">
        <f t="shared" si="40"/>
        <v>66534</v>
      </c>
      <c r="H143" s="31">
        <f t="shared" ref="H143:AE143" si="75">SUM(H144,H153,H167,H171,H178)</f>
        <v>0</v>
      </c>
      <c r="I143" s="31">
        <f t="shared" si="75"/>
        <v>0</v>
      </c>
      <c r="J143" s="31">
        <f t="shared" si="75"/>
        <v>0</v>
      </c>
      <c r="K143" s="31">
        <f t="shared" si="75"/>
        <v>0</v>
      </c>
      <c r="L143" s="31">
        <f t="shared" si="75"/>
        <v>0</v>
      </c>
      <c r="M143" s="31">
        <f t="shared" si="75"/>
        <v>0</v>
      </c>
      <c r="N143" s="31">
        <f t="shared" si="75"/>
        <v>0</v>
      </c>
      <c r="O143" s="31">
        <f t="shared" si="75"/>
        <v>0</v>
      </c>
      <c r="P143" s="31">
        <f t="shared" si="75"/>
        <v>0</v>
      </c>
      <c r="Q143" s="31">
        <f t="shared" si="75"/>
        <v>214201</v>
      </c>
      <c r="R143" s="31">
        <f t="shared" si="75"/>
        <v>220201</v>
      </c>
      <c r="S143" s="31">
        <f t="shared" si="75"/>
        <v>6000</v>
      </c>
      <c r="T143" s="31">
        <f t="shared" si="75"/>
        <v>173758</v>
      </c>
      <c r="U143" s="31">
        <f t="shared" si="75"/>
        <v>234292</v>
      </c>
      <c r="V143" s="31">
        <f t="shared" si="75"/>
        <v>60534</v>
      </c>
      <c r="W143" s="31">
        <f t="shared" si="75"/>
        <v>0</v>
      </c>
      <c r="X143" s="31">
        <f t="shared" si="75"/>
        <v>0</v>
      </c>
      <c r="Y143" s="31">
        <f t="shared" si="75"/>
        <v>0</v>
      </c>
      <c r="Z143" s="31">
        <f t="shared" si="75"/>
        <v>0</v>
      </c>
      <c r="AA143" s="31">
        <f t="shared" si="75"/>
        <v>0</v>
      </c>
      <c r="AB143" s="31">
        <f t="shared" si="75"/>
        <v>0</v>
      </c>
      <c r="AC143" s="31">
        <f t="shared" si="75"/>
        <v>0</v>
      </c>
      <c r="AD143" s="31">
        <f t="shared" si="75"/>
        <v>0</v>
      </c>
      <c r="AE143" s="31">
        <f t="shared" si="75"/>
        <v>0</v>
      </c>
    </row>
    <row r="144" spans="1:190" s="32" customFormat="1" x14ac:dyDescent="0.25">
      <c r="A144" s="30" t="s">
        <v>81</v>
      </c>
      <c r="B144" s="39"/>
      <c r="C144" s="39"/>
      <c r="D144" s="39"/>
      <c r="E144" s="31">
        <f t="shared" ref="E144:G210" si="76">H144+K144+N144+Q144+T144+W144+Z144+AC144</f>
        <v>79114</v>
      </c>
      <c r="F144" s="31">
        <f t="shared" si="76"/>
        <v>79114</v>
      </c>
      <c r="G144" s="31">
        <f t="shared" si="76"/>
        <v>0</v>
      </c>
      <c r="H144" s="31">
        <f t="shared" ref="H144:AD144" si="77">SUM(H145:H152)</f>
        <v>0</v>
      </c>
      <c r="I144" s="31">
        <f t="shared" si="77"/>
        <v>0</v>
      </c>
      <c r="J144" s="31">
        <f t="shared" si="41"/>
        <v>0</v>
      </c>
      <c r="K144" s="31">
        <f t="shared" si="77"/>
        <v>0</v>
      </c>
      <c r="L144" s="31">
        <f t="shared" si="77"/>
        <v>0</v>
      </c>
      <c r="M144" s="31">
        <f t="shared" si="42"/>
        <v>0</v>
      </c>
      <c r="N144" s="31">
        <f t="shared" si="77"/>
        <v>0</v>
      </c>
      <c r="O144" s="31">
        <f t="shared" si="77"/>
        <v>0</v>
      </c>
      <c r="P144" s="31">
        <f t="shared" si="43"/>
        <v>0</v>
      </c>
      <c r="Q144" s="31">
        <f t="shared" si="77"/>
        <v>72471</v>
      </c>
      <c r="R144" s="31">
        <f t="shared" si="77"/>
        <v>72471</v>
      </c>
      <c r="S144" s="31">
        <f t="shared" si="44"/>
        <v>0</v>
      </c>
      <c r="T144" s="31">
        <f t="shared" si="77"/>
        <v>6643</v>
      </c>
      <c r="U144" s="31">
        <f t="shared" si="77"/>
        <v>6643</v>
      </c>
      <c r="V144" s="31">
        <f t="shared" si="45"/>
        <v>0</v>
      </c>
      <c r="W144" s="31">
        <f t="shared" si="77"/>
        <v>0</v>
      </c>
      <c r="X144" s="31">
        <f t="shared" si="77"/>
        <v>0</v>
      </c>
      <c r="Y144" s="31">
        <f t="shared" si="46"/>
        <v>0</v>
      </c>
      <c r="Z144" s="31">
        <f t="shared" si="77"/>
        <v>0</v>
      </c>
      <c r="AA144" s="31">
        <f t="shared" si="77"/>
        <v>0</v>
      </c>
      <c r="AB144" s="31">
        <f t="shared" si="47"/>
        <v>0</v>
      </c>
      <c r="AC144" s="31">
        <f t="shared" si="77"/>
        <v>0</v>
      </c>
      <c r="AD144" s="31">
        <f t="shared" si="77"/>
        <v>0</v>
      </c>
      <c r="AE144" s="31">
        <f t="shared" si="48"/>
        <v>0</v>
      </c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  <c r="EM144" s="29"/>
      <c r="EN144" s="29"/>
      <c r="EO144" s="29"/>
      <c r="EP144" s="29"/>
      <c r="EQ144" s="29"/>
      <c r="ER144" s="29"/>
      <c r="ES144" s="29"/>
      <c r="ET144" s="29"/>
      <c r="EU144" s="29"/>
      <c r="EV144" s="29"/>
      <c r="EW144" s="29"/>
      <c r="EX144" s="29"/>
      <c r="EY144" s="29"/>
      <c r="EZ144" s="29"/>
      <c r="FA144" s="29"/>
      <c r="FB144" s="29"/>
      <c r="FC144" s="29"/>
      <c r="FD144" s="29"/>
      <c r="FE144" s="29"/>
      <c r="FF144" s="29"/>
      <c r="FG144" s="29"/>
      <c r="FH144" s="29"/>
      <c r="FI144" s="29"/>
      <c r="FJ144" s="29"/>
      <c r="FK144" s="29"/>
      <c r="FL144" s="29"/>
      <c r="FM144" s="29"/>
      <c r="FN144" s="29"/>
      <c r="FO144" s="29"/>
      <c r="FP144" s="29"/>
      <c r="FQ144" s="29"/>
      <c r="FR144" s="29"/>
      <c r="FS144" s="29"/>
      <c r="FT144" s="29"/>
      <c r="FU144" s="29"/>
      <c r="FV144" s="29"/>
      <c r="FW144" s="29"/>
      <c r="FX144" s="29"/>
      <c r="FY144" s="29"/>
      <c r="FZ144" s="29"/>
      <c r="GA144" s="29"/>
      <c r="GB144" s="29"/>
      <c r="GC144" s="29"/>
      <c r="GD144" s="29"/>
      <c r="GE144" s="29"/>
      <c r="GF144" s="29"/>
      <c r="GG144" s="29"/>
      <c r="GH144" s="29"/>
    </row>
    <row r="145" spans="1:190" s="32" customFormat="1" x14ac:dyDescent="0.25">
      <c r="A145" s="40" t="s">
        <v>130</v>
      </c>
      <c r="B145" s="41">
        <v>1</v>
      </c>
      <c r="C145" s="41">
        <v>535</v>
      </c>
      <c r="D145" s="41">
        <v>5201</v>
      </c>
      <c r="E145" s="43">
        <f t="shared" si="76"/>
        <v>720</v>
      </c>
      <c r="F145" s="43">
        <f t="shared" si="76"/>
        <v>720</v>
      </c>
      <c r="G145" s="43">
        <f t="shared" si="76"/>
        <v>0</v>
      </c>
      <c r="H145" s="43"/>
      <c r="I145" s="43"/>
      <c r="J145" s="43">
        <f t="shared" ref="J145:J211" si="78">I145-H145</f>
        <v>0</v>
      </c>
      <c r="K145" s="43"/>
      <c r="L145" s="43"/>
      <c r="M145" s="43">
        <f t="shared" ref="M145:M211" si="79">L145-K145</f>
        <v>0</v>
      </c>
      <c r="N145" s="43">
        <v>0</v>
      </c>
      <c r="O145" s="43">
        <v>0</v>
      </c>
      <c r="P145" s="43">
        <f t="shared" ref="P145:P211" si="80">O145-N145</f>
        <v>0</v>
      </c>
      <c r="Q145" s="43">
        <v>0</v>
      </c>
      <c r="R145" s="43">
        <v>0</v>
      </c>
      <c r="S145" s="43">
        <f t="shared" ref="S145:S211" si="81">R145-Q145</f>
        <v>0</v>
      </c>
      <c r="T145" s="43">
        <v>720</v>
      </c>
      <c r="U145" s="43">
        <v>720</v>
      </c>
      <c r="V145" s="43">
        <f t="shared" ref="V145:V211" si="82">U145-T145</f>
        <v>0</v>
      </c>
      <c r="W145" s="43"/>
      <c r="X145" s="43"/>
      <c r="Y145" s="43">
        <f t="shared" ref="Y145:Y211" si="83">X145-W145</f>
        <v>0</v>
      </c>
      <c r="Z145" s="43"/>
      <c r="AA145" s="43"/>
      <c r="AB145" s="43">
        <f t="shared" ref="AB145:AB211" si="84">AA145-Z145</f>
        <v>0</v>
      </c>
      <c r="AC145" s="43"/>
      <c r="AD145" s="43"/>
      <c r="AE145" s="43">
        <f t="shared" ref="AE145:AE211" si="85">AD145-AC145</f>
        <v>0</v>
      </c>
    </row>
    <row r="146" spans="1:190" s="29" customFormat="1" x14ac:dyDescent="0.25">
      <c r="A146" s="46" t="s">
        <v>131</v>
      </c>
      <c r="B146" s="45">
        <v>1</v>
      </c>
      <c r="C146" s="45">
        <v>541</v>
      </c>
      <c r="D146" s="41">
        <v>5201</v>
      </c>
      <c r="E146" s="48">
        <f t="shared" si="76"/>
        <v>1320</v>
      </c>
      <c r="F146" s="48">
        <f t="shared" si="76"/>
        <v>1320</v>
      </c>
      <c r="G146" s="48">
        <f t="shared" si="76"/>
        <v>0</v>
      </c>
      <c r="H146" s="48"/>
      <c r="I146" s="48"/>
      <c r="J146" s="48">
        <f t="shared" si="78"/>
        <v>0</v>
      </c>
      <c r="K146" s="48"/>
      <c r="L146" s="48"/>
      <c r="M146" s="48">
        <f t="shared" si="79"/>
        <v>0</v>
      </c>
      <c r="N146" s="48">
        <v>0</v>
      </c>
      <c r="O146" s="48">
        <v>0</v>
      </c>
      <c r="P146" s="48">
        <f t="shared" si="80"/>
        <v>0</v>
      </c>
      <c r="Q146" s="48">
        <v>0</v>
      </c>
      <c r="R146" s="48">
        <v>0</v>
      </c>
      <c r="S146" s="48">
        <f t="shared" si="81"/>
        <v>0</v>
      </c>
      <c r="T146" s="48">
        <v>1320</v>
      </c>
      <c r="U146" s="48">
        <v>1320</v>
      </c>
      <c r="V146" s="48">
        <f t="shared" si="82"/>
        <v>0</v>
      </c>
      <c r="W146" s="48"/>
      <c r="X146" s="48"/>
      <c r="Y146" s="48">
        <f t="shared" si="83"/>
        <v>0</v>
      </c>
      <c r="Z146" s="48"/>
      <c r="AA146" s="48"/>
      <c r="AB146" s="48">
        <f t="shared" si="84"/>
        <v>0</v>
      </c>
      <c r="AC146" s="48"/>
      <c r="AD146" s="48"/>
      <c r="AE146" s="48">
        <f t="shared" si="85"/>
        <v>0</v>
      </c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2"/>
      <c r="CY146" s="32"/>
      <c r="CZ146" s="32"/>
      <c r="DA146" s="32"/>
      <c r="DB146" s="32"/>
      <c r="DC146" s="32"/>
      <c r="DD146" s="32"/>
      <c r="DE146" s="32"/>
      <c r="DF146" s="32"/>
      <c r="DG146" s="32"/>
      <c r="DH146" s="32"/>
      <c r="DI146" s="32"/>
      <c r="DJ146" s="32"/>
      <c r="DK146" s="32"/>
      <c r="DL146" s="32"/>
      <c r="DM146" s="32"/>
      <c r="DN146" s="32"/>
      <c r="DO146" s="32"/>
      <c r="DP146" s="32"/>
      <c r="DQ146" s="32"/>
      <c r="DR146" s="32"/>
      <c r="DS146" s="32"/>
      <c r="DT146" s="32"/>
      <c r="DU146" s="32"/>
      <c r="DV146" s="32"/>
      <c r="DW146" s="32"/>
      <c r="DX146" s="32"/>
      <c r="DY146" s="32"/>
      <c r="DZ146" s="32"/>
      <c r="EA146" s="32"/>
      <c r="EB146" s="32"/>
      <c r="EC146" s="32"/>
      <c r="ED146" s="32"/>
      <c r="EE146" s="32"/>
      <c r="EF146" s="32"/>
      <c r="EG146" s="32"/>
      <c r="EH146" s="32"/>
      <c r="EI146" s="32"/>
      <c r="EJ146" s="32"/>
      <c r="EK146" s="32"/>
      <c r="EL146" s="32"/>
      <c r="EM146" s="32"/>
      <c r="EN146" s="32"/>
      <c r="EO146" s="32"/>
      <c r="EP146" s="32"/>
      <c r="EQ146" s="32"/>
      <c r="ER146" s="32"/>
      <c r="ES146" s="32"/>
      <c r="ET146" s="32"/>
      <c r="EU146" s="32"/>
      <c r="EV146" s="32"/>
      <c r="EW146" s="32"/>
      <c r="EX146" s="32"/>
      <c r="EY146" s="32"/>
      <c r="EZ146" s="32"/>
      <c r="FA146" s="32"/>
      <c r="FB146" s="32"/>
      <c r="FC146" s="32"/>
      <c r="FD146" s="32"/>
      <c r="FE146" s="32"/>
      <c r="FF146" s="32"/>
      <c r="FG146" s="32"/>
      <c r="FH146" s="32"/>
      <c r="FI146" s="32"/>
      <c r="FJ146" s="32"/>
      <c r="FK146" s="32"/>
      <c r="FL146" s="32"/>
      <c r="FM146" s="32"/>
      <c r="FN146" s="32"/>
      <c r="FO146" s="32"/>
      <c r="FP146" s="32"/>
      <c r="FQ146" s="32"/>
      <c r="FR146" s="32"/>
      <c r="FS146" s="32"/>
      <c r="FT146" s="32"/>
      <c r="FU146" s="32"/>
      <c r="FV146" s="32"/>
      <c r="FW146" s="32"/>
      <c r="FX146" s="32"/>
      <c r="FY146" s="32"/>
      <c r="FZ146" s="32"/>
      <c r="GA146" s="32"/>
      <c r="GB146" s="32"/>
      <c r="GC146" s="32"/>
      <c r="GD146" s="32"/>
      <c r="GE146" s="32"/>
      <c r="GF146" s="32"/>
      <c r="GG146" s="32"/>
      <c r="GH146" s="32"/>
    </row>
    <row r="147" spans="1:190" s="29" customFormat="1" ht="31.5" x14ac:dyDescent="0.25">
      <c r="A147" s="46" t="s">
        <v>132</v>
      </c>
      <c r="B147" s="45">
        <v>1</v>
      </c>
      <c r="C147" s="45">
        <v>541</v>
      </c>
      <c r="D147" s="41">
        <v>5201</v>
      </c>
      <c r="E147" s="48">
        <f t="shared" si="76"/>
        <v>720</v>
      </c>
      <c r="F147" s="48">
        <f t="shared" si="76"/>
        <v>720</v>
      </c>
      <c r="G147" s="48">
        <f t="shared" si="76"/>
        <v>0</v>
      </c>
      <c r="H147" s="48"/>
      <c r="I147" s="48"/>
      <c r="J147" s="48">
        <f t="shared" si="78"/>
        <v>0</v>
      </c>
      <c r="K147" s="48"/>
      <c r="L147" s="48"/>
      <c r="M147" s="48">
        <f t="shared" si="79"/>
        <v>0</v>
      </c>
      <c r="N147" s="48">
        <v>0</v>
      </c>
      <c r="O147" s="48">
        <v>0</v>
      </c>
      <c r="P147" s="48">
        <f t="shared" si="80"/>
        <v>0</v>
      </c>
      <c r="Q147" s="48">
        <v>0</v>
      </c>
      <c r="R147" s="48">
        <v>0</v>
      </c>
      <c r="S147" s="48">
        <f t="shared" si="81"/>
        <v>0</v>
      </c>
      <c r="T147" s="48">
        <v>720</v>
      </c>
      <c r="U147" s="48">
        <v>720</v>
      </c>
      <c r="V147" s="48">
        <f t="shared" si="82"/>
        <v>0</v>
      </c>
      <c r="W147" s="48"/>
      <c r="X147" s="48"/>
      <c r="Y147" s="48">
        <f t="shared" si="83"/>
        <v>0</v>
      </c>
      <c r="Z147" s="48"/>
      <c r="AA147" s="48"/>
      <c r="AB147" s="48">
        <f t="shared" si="84"/>
        <v>0</v>
      </c>
      <c r="AC147" s="48"/>
      <c r="AD147" s="48"/>
      <c r="AE147" s="48">
        <f t="shared" si="85"/>
        <v>0</v>
      </c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  <c r="CJ147" s="32"/>
      <c r="CK147" s="32"/>
      <c r="CL147" s="32"/>
      <c r="CM147" s="32"/>
      <c r="CN147" s="32"/>
      <c r="CO147" s="32"/>
      <c r="CP147" s="32"/>
      <c r="CQ147" s="32"/>
      <c r="CR147" s="32"/>
      <c r="CS147" s="32"/>
      <c r="CT147" s="32"/>
      <c r="CU147" s="32"/>
      <c r="CV147" s="32"/>
      <c r="CW147" s="32"/>
      <c r="CX147" s="32"/>
      <c r="CY147" s="32"/>
      <c r="CZ147" s="32"/>
      <c r="DA147" s="32"/>
      <c r="DB147" s="32"/>
      <c r="DC147" s="32"/>
      <c r="DD147" s="32"/>
      <c r="DE147" s="32"/>
      <c r="DF147" s="32"/>
      <c r="DG147" s="32"/>
      <c r="DH147" s="32"/>
      <c r="DI147" s="32"/>
      <c r="DJ147" s="32"/>
      <c r="DK147" s="32"/>
      <c r="DL147" s="32"/>
      <c r="DM147" s="32"/>
      <c r="DN147" s="32"/>
      <c r="DO147" s="32"/>
      <c r="DP147" s="32"/>
      <c r="DQ147" s="32"/>
      <c r="DR147" s="32"/>
      <c r="DS147" s="32"/>
      <c r="DT147" s="32"/>
      <c r="DU147" s="32"/>
      <c r="DV147" s="32"/>
      <c r="DW147" s="32"/>
      <c r="DX147" s="32"/>
      <c r="DY147" s="32"/>
      <c r="DZ147" s="32"/>
      <c r="EA147" s="32"/>
      <c r="EB147" s="32"/>
      <c r="EC147" s="32"/>
      <c r="ED147" s="32"/>
      <c r="EE147" s="32"/>
      <c r="EF147" s="32"/>
      <c r="EG147" s="32"/>
      <c r="EH147" s="32"/>
      <c r="EI147" s="32"/>
      <c r="EJ147" s="32"/>
      <c r="EK147" s="32"/>
      <c r="EL147" s="32"/>
      <c r="EM147" s="32"/>
      <c r="EN147" s="32"/>
      <c r="EO147" s="32"/>
      <c r="EP147" s="32"/>
      <c r="EQ147" s="32"/>
      <c r="ER147" s="32"/>
      <c r="ES147" s="32"/>
      <c r="ET147" s="32"/>
      <c r="EU147" s="32"/>
      <c r="EV147" s="32"/>
      <c r="EW147" s="32"/>
      <c r="EX147" s="32"/>
      <c r="EY147" s="32"/>
      <c r="EZ147" s="32"/>
      <c r="FA147" s="32"/>
      <c r="FB147" s="32"/>
      <c r="FC147" s="32"/>
      <c r="FD147" s="32"/>
      <c r="FE147" s="32"/>
      <c r="FF147" s="32"/>
      <c r="FG147" s="32"/>
      <c r="FH147" s="32"/>
      <c r="FI147" s="32"/>
      <c r="FJ147" s="32"/>
      <c r="FK147" s="32"/>
      <c r="FL147" s="32"/>
      <c r="FM147" s="32"/>
      <c r="FN147" s="32"/>
      <c r="FO147" s="32"/>
      <c r="FP147" s="32"/>
      <c r="FQ147" s="32"/>
      <c r="FR147" s="32"/>
      <c r="FS147" s="32"/>
      <c r="FT147" s="32"/>
      <c r="FU147" s="32"/>
      <c r="FV147" s="32"/>
      <c r="FW147" s="32"/>
      <c r="FX147" s="32"/>
      <c r="FY147" s="32"/>
      <c r="FZ147" s="32"/>
      <c r="GA147" s="32"/>
      <c r="GB147" s="32"/>
      <c r="GC147" s="32"/>
      <c r="GD147" s="32"/>
      <c r="GE147" s="32"/>
      <c r="GF147" s="32"/>
      <c r="GG147" s="32"/>
      <c r="GH147" s="32"/>
    </row>
    <row r="148" spans="1:190" s="29" customFormat="1" ht="31.5" x14ac:dyDescent="0.25">
      <c r="A148" s="46" t="s">
        <v>133</v>
      </c>
      <c r="B148" s="45">
        <v>1</v>
      </c>
      <c r="C148" s="45">
        <v>550</v>
      </c>
      <c r="D148" s="41">
        <v>5201</v>
      </c>
      <c r="E148" s="48">
        <f t="shared" si="76"/>
        <v>1889</v>
      </c>
      <c r="F148" s="48">
        <f t="shared" si="76"/>
        <v>1889</v>
      </c>
      <c r="G148" s="48">
        <f t="shared" si="76"/>
        <v>0</v>
      </c>
      <c r="H148" s="48"/>
      <c r="I148" s="48"/>
      <c r="J148" s="48">
        <f t="shared" si="78"/>
        <v>0</v>
      </c>
      <c r="K148" s="48"/>
      <c r="L148" s="48"/>
      <c r="M148" s="48">
        <f t="shared" si="79"/>
        <v>0</v>
      </c>
      <c r="N148" s="48">
        <v>0</v>
      </c>
      <c r="O148" s="48">
        <v>0</v>
      </c>
      <c r="P148" s="48">
        <f t="shared" si="80"/>
        <v>0</v>
      </c>
      <c r="Q148" s="48">
        <v>0</v>
      </c>
      <c r="R148" s="48">
        <v>0</v>
      </c>
      <c r="S148" s="48">
        <f t="shared" si="81"/>
        <v>0</v>
      </c>
      <c r="T148" s="48">
        <f>929+960</f>
        <v>1889</v>
      </c>
      <c r="U148" s="48">
        <f>929+960</f>
        <v>1889</v>
      </c>
      <c r="V148" s="48">
        <f t="shared" si="82"/>
        <v>0</v>
      </c>
      <c r="W148" s="48"/>
      <c r="X148" s="48"/>
      <c r="Y148" s="48">
        <f t="shared" si="83"/>
        <v>0</v>
      </c>
      <c r="Z148" s="48"/>
      <c r="AA148" s="48"/>
      <c r="AB148" s="48">
        <f t="shared" si="84"/>
        <v>0</v>
      </c>
      <c r="AC148" s="48"/>
      <c r="AD148" s="48"/>
      <c r="AE148" s="48">
        <f t="shared" si="85"/>
        <v>0</v>
      </c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  <c r="CP148" s="32"/>
      <c r="CQ148" s="32"/>
      <c r="CR148" s="32"/>
      <c r="CS148" s="32"/>
      <c r="CT148" s="32"/>
      <c r="CU148" s="32"/>
      <c r="CV148" s="32"/>
      <c r="CW148" s="32"/>
      <c r="CX148" s="32"/>
      <c r="CY148" s="32"/>
      <c r="CZ148" s="32"/>
      <c r="DA148" s="32"/>
      <c r="DB148" s="32"/>
      <c r="DC148" s="32"/>
      <c r="DD148" s="32"/>
      <c r="DE148" s="32"/>
      <c r="DF148" s="32"/>
      <c r="DG148" s="32"/>
      <c r="DH148" s="32"/>
      <c r="DI148" s="32"/>
      <c r="DJ148" s="32"/>
      <c r="DK148" s="32"/>
      <c r="DL148" s="32"/>
      <c r="DM148" s="32"/>
      <c r="DN148" s="32"/>
      <c r="DO148" s="32"/>
      <c r="DP148" s="32"/>
      <c r="DQ148" s="32"/>
      <c r="DR148" s="32"/>
      <c r="DS148" s="32"/>
      <c r="DT148" s="32"/>
      <c r="DU148" s="32"/>
      <c r="DV148" s="32"/>
      <c r="DW148" s="32"/>
      <c r="DX148" s="32"/>
      <c r="DY148" s="32"/>
      <c r="DZ148" s="32"/>
      <c r="EA148" s="32"/>
      <c r="EB148" s="32"/>
      <c r="EC148" s="32"/>
      <c r="ED148" s="32"/>
      <c r="EE148" s="32"/>
      <c r="EF148" s="32"/>
      <c r="EG148" s="32"/>
      <c r="EH148" s="32"/>
      <c r="EI148" s="32"/>
      <c r="EJ148" s="32"/>
      <c r="EK148" s="32"/>
      <c r="EL148" s="32"/>
      <c r="EM148" s="32"/>
      <c r="EN148" s="32"/>
      <c r="EO148" s="32"/>
      <c r="EP148" s="32"/>
      <c r="EQ148" s="32"/>
      <c r="ER148" s="32"/>
      <c r="ES148" s="32"/>
      <c r="ET148" s="32"/>
      <c r="EU148" s="32"/>
      <c r="EV148" s="32"/>
      <c r="EW148" s="32"/>
      <c r="EX148" s="32"/>
      <c r="EY148" s="32"/>
      <c r="EZ148" s="32"/>
      <c r="FA148" s="32"/>
      <c r="FB148" s="32"/>
      <c r="FC148" s="32"/>
      <c r="FD148" s="32"/>
      <c r="FE148" s="32"/>
      <c r="FF148" s="32"/>
      <c r="FG148" s="32"/>
      <c r="FH148" s="32"/>
      <c r="FI148" s="32"/>
      <c r="FJ148" s="32"/>
      <c r="FK148" s="32"/>
      <c r="FL148" s="32"/>
      <c r="FM148" s="32"/>
      <c r="FN148" s="32"/>
      <c r="FO148" s="32"/>
      <c r="FP148" s="32"/>
      <c r="FQ148" s="32"/>
      <c r="FR148" s="32"/>
      <c r="FS148" s="32"/>
      <c r="FT148" s="32"/>
      <c r="FU148" s="32"/>
      <c r="FV148" s="32"/>
      <c r="FW148" s="32"/>
      <c r="FX148" s="32"/>
      <c r="FY148" s="32"/>
      <c r="FZ148" s="32"/>
      <c r="GA148" s="32"/>
      <c r="GB148" s="32"/>
      <c r="GC148" s="32"/>
      <c r="GD148" s="32"/>
      <c r="GE148" s="32"/>
      <c r="GF148" s="32"/>
      <c r="GG148" s="32"/>
      <c r="GH148" s="32"/>
    </row>
    <row r="149" spans="1:190" s="29" customFormat="1" ht="31.5" x14ac:dyDescent="0.25">
      <c r="A149" s="46" t="s">
        <v>134</v>
      </c>
      <c r="B149" s="45">
        <v>1</v>
      </c>
      <c r="C149" s="45">
        <v>561</v>
      </c>
      <c r="D149" s="41">
        <v>5201</v>
      </c>
      <c r="E149" s="48">
        <f t="shared" si="76"/>
        <v>1994</v>
      </c>
      <c r="F149" s="48">
        <f t="shared" si="76"/>
        <v>1994</v>
      </c>
      <c r="G149" s="48">
        <f t="shared" si="76"/>
        <v>0</v>
      </c>
      <c r="H149" s="48"/>
      <c r="I149" s="48"/>
      <c r="J149" s="48">
        <f t="shared" si="78"/>
        <v>0</v>
      </c>
      <c r="K149" s="48"/>
      <c r="L149" s="48"/>
      <c r="M149" s="48">
        <f t="shared" si="79"/>
        <v>0</v>
      </c>
      <c r="N149" s="48">
        <v>0</v>
      </c>
      <c r="O149" s="48">
        <v>0</v>
      </c>
      <c r="P149" s="48">
        <f t="shared" si="80"/>
        <v>0</v>
      </c>
      <c r="Q149" s="48">
        <v>0</v>
      </c>
      <c r="R149" s="48">
        <v>0</v>
      </c>
      <c r="S149" s="48">
        <f t="shared" si="81"/>
        <v>0</v>
      </c>
      <c r="T149" s="48">
        <v>1994</v>
      </c>
      <c r="U149" s="48">
        <v>1994</v>
      </c>
      <c r="V149" s="48">
        <f t="shared" si="82"/>
        <v>0</v>
      </c>
      <c r="W149" s="48"/>
      <c r="X149" s="48"/>
      <c r="Y149" s="48">
        <f t="shared" si="83"/>
        <v>0</v>
      </c>
      <c r="Z149" s="48"/>
      <c r="AA149" s="48"/>
      <c r="AB149" s="48">
        <f t="shared" si="84"/>
        <v>0</v>
      </c>
      <c r="AC149" s="48"/>
      <c r="AD149" s="48"/>
      <c r="AE149" s="48">
        <f t="shared" si="85"/>
        <v>0</v>
      </c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  <c r="CJ149" s="32"/>
      <c r="CK149" s="32"/>
      <c r="CL149" s="32"/>
      <c r="CM149" s="32"/>
      <c r="CN149" s="32"/>
      <c r="CO149" s="32"/>
      <c r="CP149" s="32"/>
      <c r="CQ149" s="32"/>
      <c r="CR149" s="32"/>
      <c r="CS149" s="32"/>
      <c r="CT149" s="32"/>
      <c r="CU149" s="32"/>
      <c r="CV149" s="32"/>
      <c r="CW149" s="32"/>
      <c r="CX149" s="32"/>
      <c r="CY149" s="32"/>
      <c r="CZ149" s="32"/>
      <c r="DA149" s="32"/>
      <c r="DB149" s="32"/>
      <c r="DC149" s="32"/>
      <c r="DD149" s="32"/>
      <c r="DE149" s="32"/>
      <c r="DF149" s="32"/>
      <c r="DG149" s="32"/>
      <c r="DH149" s="32"/>
      <c r="DI149" s="32"/>
      <c r="DJ149" s="32"/>
      <c r="DK149" s="32"/>
      <c r="DL149" s="32"/>
      <c r="DM149" s="32"/>
      <c r="DN149" s="32"/>
      <c r="DO149" s="32"/>
      <c r="DP149" s="32"/>
      <c r="DQ149" s="32"/>
      <c r="DR149" s="32"/>
      <c r="DS149" s="32"/>
      <c r="DT149" s="32"/>
      <c r="DU149" s="32"/>
      <c r="DV149" s="32"/>
      <c r="DW149" s="32"/>
      <c r="DX149" s="32"/>
      <c r="DY149" s="32"/>
      <c r="DZ149" s="32"/>
      <c r="EA149" s="32"/>
      <c r="EB149" s="32"/>
      <c r="EC149" s="32"/>
      <c r="ED149" s="32"/>
      <c r="EE149" s="32"/>
      <c r="EF149" s="32"/>
      <c r="EG149" s="32"/>
      <c r="EH149" s="32"/>
      <c r="EI149" s="32"/>
      <c r="EJ149" s="32"/>
      <c r="EK149" s="32"/>
      <c r="EL149" s="32"/>
      <c r="EM149" s="32"/>
      <c r="EN149" s="32"/>
      <c r="EO149" s="32"/>
      <c r="EP149" s="32"/>
      <c r="EQ149" s="32"/>
      <c r="ER149" s="32"/>
      <c r="ES149" s="32"/>
      <c r="ET149" s="32"/>
      <c r="EU149" s="32"/>
      <c r="EV149" s="32"/>
      <c r="EW149" s="32"/>
      <c r="EX149" s="32"/>
      <c r="EY149" s="32"/>
      <c r="EZ149" s="32"/>
      <c r="FA149" s="32"/>
      <c r="FB149" s="32"/>
      <c r="FC149" s="32"/>
      <c r="FD149" s="32"/>
      <c r="FE149" s="32"/>
      <c r="FF149" s="32"/>
      <c r="FG149" s="32"/>
      <c r="FH149" s="32"/>
      <c r="FI149" s="32"/>
      <c r="FJ149" s="32"/>
      <c r="FK149" s="32"/>
      <c r="FL149" s="32"/>
      <c r="FM149" s="32"/>
      <c r="FN149" s="32"/>
      <c r="FO149" s="32"/>
      <c r="FP149" s="32"/>
      <c r="FQ149" s="32"/>
      <c r="FR149" s="32"/>
      <c r="FS149" s="32"/>
      <c r="FT149" s="32"/>
      <c r="FU149" s="32"/>
      <c r="FV149" s="32"/>
      <c r="FW149" s="32"/>
      <c r="FX149" s="32"/>
      <c r="FY149" s="32"/>
      <c r="FZ149" s="32"/>
      <c r="GA149" s="32"/>
      <c r="GB149" s="32"/>
      <c r="GC149" s="32"/>
      <c r="GD149" s="32"/>
      <c r="GE149" s="32"/>
      <c r="GF149" s="32"/>
      <c r="GG149" s="32"/>
      <c r="GH149" s="32"/>
    </row>
    <row r="150" spans="1:190" s="32" customFormat="1" ht="52.5" customHeight="1" x14ac:dyDescent="0.25">
      <c r="A150" s="46" t="s">
        <v>135</v>
      </c>
      <c r="B150" s="41"/>
      <c r="C150" s="41"/>
      <c r="D150" s="41"/>
      <c r="E150" s="36">
        <f t="shared" si="76"/>
        <v>52246</v>
      </c>
      <c r="F150" s="36">
        <f t="shared" si="76"/>
        <v>52246</v>
      </c>
      <c r="G150" s="36">
        <f t="shared" si="76"/>
        <v>0</v>
      </c>
      <c r="H150" s="36"/>
      <c r="I150" s="36"/>
      <c r="J150" s="36">
        <f t="shared" si="78"/>
        <v>0</v>
      </c>
      <c r="K150" s="36"/>
      <c r="L150" s="36"/>
      <c r="M150" s="36">
        <f t="shared" si="79"/>
        <v>0</v>
      </c>
      <c r="N150" s="36">
        <v>0</v>
      </c>
      <c r="O150" s="36">
        <v>0</v>
      </c>
      <c r="P150" s="36">
        <f t="shared" si="80"/>
        <v>0</v>
      </c>
      <c r="Q150" s="36">
        <v>52246</v>
      </c>
      <c r="R150" s="36">
        <v>52246</v>
      </c>
      <c r="S150" s="36">
        <f t="shared" si="81"/>
        <v>0</v>
      </c>
      <c r="T150" s="36">
        <v>0</v>
      </c>
      <c r="U150" s="36">
        <v>0</v>
      </c>
      <c r="V150" s="36">
        <f t="shared" si="82"/>
        <v>0</v>
      </c>
      <c r="W150" s="36"/>
      <c r="X150" s="36"/>
      <c r="Y150" s="36">
        <f t="shared" si="83"/>
        <v>0</v>
      </c>
      <c r="Z150" s="36"/>
      <c r="AA150" s="36"/>
      <c r="AB150" s="36">
        <f t="shared" si="84"/>
        <v>0</v>
      </c>
      <c r="AC150" s="36"/>
      <c r="AD150" s="36"/>
      <c r="AE150" s="36">
        <f t="shared" si="85"/>
        <v>0</v>
      </c>
    </row>
    <row r="151" spans="1:190" s="32" customFormat="1" ht="78.75" x14ac:dyDescent="0.25">
      <c r="A151" s="46" t="s">
        <v>136</v>
      </c>
      <c r="B151" s="41"/>
      <c r="C151" s="41"/>
      <c r="D151" s="41"/>
      <c r="E151" s="36">
        <f t="shared" si="76"/>
        <v>9000</v>
      </c>
      <c r="F151" s="36">
        <f t="shared" si="76"/>
        <v>9000</v>
      </c>
      <c r="G151" s="36">
        <f t="shared" si="76"/>
        <v>0</v>
      </c>
      <c r="H151" s="36"/>
      <c r="I151" s="36"/>
      <c r="J151" s="36">
        <f t="shared" si="78"/>
        <v>0</v>
      </c>
      <c r="K151" s="36"/>
      <c r="L151" s="36"/>
      <c r="M151" s="36">
        <f t="shared" si="79"/>
        <v>0</v>
      </c>
      <c r="N151" s="36">
        <v>0</v>
      </c>
      <c r="O151" s="36">
        <v>0</v>
      </c>
      <c r="P151" s="36">
        <f t="shared" si="80"/>
        <v>0</v>
      </c>
      <c r="Q151" s="36">
        <v>9000</v>
      </c>
      <c r="R151" s="36">
        <v>9000</v>
      </c>
      <c r="S151" s="36">
        <f t="shared" si="81"/>
        <v>0</v>
      </c>
      <c r="T151" s="36">
        <v>0</v>
      </c>
      <c r="U151" s="36">
        <v>0</v>
      </c>
      <c r="V151" s="36">
        <f t="shared" si="82"/>
        <v>0</v>
      </c>
      <c r="W151" s="36"/>
      <c r="X151" s="36"/>
      <c r="Y151" s="36">
        <f t="shared" si="83"/>
        <v>0</v>
      </c>
      <c r="Z151" s="36"/>
      <c r="AA151" s="36"/>
      <c r="AB151" s="36">
        <f t="shared" si="84"/>
        <v>0</v>
      </c>
      <c r="AC151" s="36"/>
      <c r="AD151" s="36"/>
      <c r="AE151" s="36">
        <f t="shared" si="85"/>
        <v>0</v>
      </c>
    </row>
    <row r="152" spans="1:190" s="32" customFormat="1" ht="94.5" x14ac:dyDescent="0.25">
      <c r="A152" s="46" t="s">
        <v>137</v>
      </c>
      <c r="B152" s="41"/>
      <c r="C152" s="41"/>
      <c r="D152" s="41"/>
      <c r="E152" s="36">
        <f t="shared" si="76"/>
        <v>11225</v>
      </c>
      <c r="F152" s="36">
        <f t="shared" si="76"/>
        <v>11225</v>
      </c>
      <c r="G152" s="36">
        <f t="shared" si="76"/>
        <v>0</v>
      </c>
      <c r="H152" s="36"/>
      <c r="I152" s="36"/>
      <c r="J152" s="36">
        <f t="shared" si="78"/>
        <v>0</v>
      </c>
      <c r="K152" s="36"/>
      <c r="L152" s="36"/>
      <c r="M152" s="36">
        <f t="shared" si="79"/>
        <v>0</v>
      </c>
      <c r="N152" s="36">
        <v>0</v>
      </c>
      <c r="O152" s="36">
        <v>0</v>
      </c>
      <c r="P152" s="36">
        <f t="shared" si="80"/>
        <v>0</v>
      </c>
      <c r="Q152" s="36">
        <v>11225</v>
      </c>
      <c r="R152" s="36">
        <v>11225</v>
      </c>
      <c r="S152" s="36">
        <f t="shared" si="81"/>
        <v>0</v>
      </c>
      <c r="T152" s="36">
        <v>0</v>
      </c>
      <c r="U152" s="36">
        <v>0</v>
      </c>
      <c r="V152" s="36">
        <f t="shared" si="82"/>
        <v>0</v>
      </c>
      <c r="W152" s="36"/>
      <c r="X152" s="36"/>
      <c r="Y152" s="36">
        <f t="shared" si="83"/>
        <v>0</v>
      </c>
      <c r="Z152" s="36"/>
      <c r="AA152" s="36"/>
      <c r="AB152" s="36">
        <f t="shared" si="84"/>
        <v>0</v>
      </c>
      <c r="AC152" s="36"/>
      <c r="AD152" s="36"/>
      <c r="AE152" s="36">
        <f t="shared" si="85"/>
        <v>0</v>
      </c>
    </row>
    <row r="153" spans="1:190" s="32" customFormat="1" ht="31.5" x14ac:dyDescent="0.25">
      <c r="A153" s="30" t="s">
        <v>85</v>
      </c>
      <c r="B153" s="39"/>
      <c r="C153" s="39"/>
      <c r="D153" s="39"/>
      <c r="E153" s="31">
        <f t="shared" si="76"/>
        <v>83674</v>
      </c>
      <c r="F153" s="31">
        <f t="shared" si="76"/>
        <v>83674</v>
      </c>
      <c r="G153" s="31">
        <f t="shared" si="76"/>
        <v>0</v>
      </c>
      <c r="H153" s="31">
        <f t="shared" ref="H153:AD153" si="86">SUM(H154:H166)</f>
        <v>0</v>
      </c>
      <c r="I153" s="31">
        <f t="shared" si="86"/>
        <v>0</v>
      </c>
      <c r="J153" s="31">
        <f t="shared" si="78"/>
        <v>0</v>
      </c>
      <c r="K153" s="31">
        <f t="shared" si="86"/>
        <v>0</v>
      </c>
      <c r="L153" s="31">
        <f t="shared" si="86"/>
        <v>0</v>
      </c>
      <c r="M153" s="31">
        <f t="shared" si="79"/>
        <v>0</v>
      </c>
      <c r="N153" s="31">
        <f t="shared" si="86"/>
        <v>0</v>
      </c>
      <c r="O153" s="31">
        <f t="shared" si="86"/>
        <v>0</v>
      </c>
      <c r="P153" s="31">
        <f t="shared" si="80"/>
        <v>0</v>
      </c>
      <c r="Q153" s="31">
        <f t="shared" si="86"/>
        <v>27932</v>
      </c>
      <c r="R153" s="31">
        <f t="shared" si="86"/>
        <v>27932</v>
      </c>
      <c r="S153" s="31">
        <f t="shared" si="81"/>
        <v>0</v>
      </c>
      <c r="T153" s="31">
        <f t="shared" si="86"/>
        <v>55742</v>
      </c>
      <c r="U153" s="31">
        <f t="shared" si="86"/>
        <v>55742</v>
      </c>
      <c r="V153" s="31">
        <f t="shared" si="82"/>
        <v>0</v>
      </c>
      <c r="W153" s="31">
        <f t="shared" si="86"/>
        <v>0</v>
      </c>
      <c r="X153" s="31">
        <f t="shared" si="86"/>
        <v>0</v>
      </c>
      <c r="Y153" s="31">
        <f t="shared" si="83"/>
        <v>0</v>
      </c>
      <c r="Z153" s="31">
        <f t="shared" si="86"/>
        <v>0</v>
      </c>
      <c r="AA153" s="31">
        <f t="shared" si="86"/>
        <v>0</v>
      </c>
      <c r="AB153" s="31">
        <f t="shared" si="84"/>
        <v>0</v>
      </c>
      <c r="AC153" s="31">
        <f t="shared" si="86"/>
        <v>0</v>
      </c>
      <c r="AD153" s="31">
        <f t="shared" si="86"/>
        <v>0</v>
      </c>
      <c r="AE153" s="31">
        <f t="shared" si="85"/>
        <v>0</v>
      </c>
    </row>
    <row r="154" spans="1:190" s="32" customFormat="1" ht="94.5" x14ac:dyDescent="0.25">
      <c r="A154" s="46" t="s">
        <v>138</v>
      </c>
      <c r="B154" s="41"/>
      <c r="C154" s="41"/>
      <c r="D154" s="41"/>
      <c r="E154" s="36">
        <f t="shared" si="76"/>
        <v>4684</v>
      </c>
      <c r="F154" s="36">
        <f t="shared" si="76"/>
        <v>4684</v>
      </c>
      <c r="G154" s="36">
        <f t="shared" si="76"/>
        <v>0</v>
      </c>
      <c r="H154" s="36"/>
      <c r="I154" s="36"/>
      <c r="J154" s="36">
        <f t="shared" si="78"/>
        <v>0</v>
      </c>
      <c r="K154" s="36"/>
      <c r="L154" s="36"/>
      <c r="M154" s="36">
        <f t="shared" si="79"/>
        <v>0</v>
      </c>
      <c r="N154" s="36"/>
      <c r="O154" s="36"/>
      <c r="P154" s="36">
        <f t="shared" si="80"/>
        <v>0</v>
      </c>
      <c r="Q154" s="36">
        <v>4684</v>
      </c>
      <c r="R154" s="36">
        <v>4684</v>
      </c>
      <c r="S154" s="36">
        <f t="shared" si="81"/>
        <v>0</v>
      </c>
      <c r="T154" s="36">
        <v>0</v>
      </c>
      <c r="U154" s="36">
        <v>0</v>
      </c>
      <c r="V154" s="36">
        <f t="shared" si="82"/>
        <v>0</v>
      </c>
      <c r="W154" s="36"/>
      <c r="X154" s="36"/>
      <c r="Y154" s="36">
        <f t="shared" si="83"/>
        <v>0</v>
      </c>
      <c r="Z154" s="36"/>
      <c r="AA154" s="36"/>
      <c r="AB154" s="36">
        <f t="shared" si="84"/>
        <v>0</v>
      </c>
      <c r="AC154" s="36"/>
      <c r="AD154" s="36"/>
      <c r="AE154" s="36">
        <f t="shared" si="85"/>
        <v>0</v>
      </c>
    </row>
    <row r="155" spans="1:190" s="32" customFormat="1" ht="94.5" x14ac:dyDescent="0.25">
      <c r="A155" s="46" t="s">
        <v>139</v>
      </c>
      <c r="B155" s="41"/>
      <c r="C155" s="41"/>
      <c r="D155" s="41"/>
      <c r="E155" s="36">
        <f t="shared" si="76"/>
        <v>18000</v>
      </c>
      <c r="F155" s="36">
        <f t="shared" si="76"/>
        <v>18000</v>
      </c>
      <c r="G155" s="36">
        <f t="shared" si="76"/>
        <v>0</v>
      </c>
      <c r="H155" s="36"/>
      <c r="I155" s="36"/>
      <c r="J155" s="36">
        <f t="shared" si="78"/>
        <v>0</v>
      </c>
      <c r="K155" s="36"/>
      <c r="L155" s="36"/>
      <c r="M155" s="36">
        <f t="shared" si="79"/>
        <v>0</v>
      </c>
      <c r="N155" s="36"/>
      <c r="O155" s="36"/>
      <c r="P155" s="36">
        <f t="shared" si="80"/>
        <v>0</v>
      </c>
      <c r="Q155" s="36">
        <v>18000</v>
      </c>
      <c r="R155" s="36">
        <v>18000</v>
      </c>
      <c r="S155" s="36">
        <f t="shared" si="81"/>
        <v>0</v>
      </c>
      <c r="T155" s="36">
        <v>0</v>
      </c>
      <c r="U155" s="36">
        <v>0</v>
      </c>
      <c r="V155" s="36">
        <f t="shared" si="82"/>
        <v>0</v>
      </c>
      <c r="W155" s="36"/>
      <c r="X155" s="36"/>
      <c r="Y155" s="36">
        <f t="shared" si="83"/>
        <v>0</v>
      </c>
      <c r="Z155" s="36"/>
      <c r="AA155" s="36"/>
      <c r="AB155" s="36">
        <f t="shared" si="84"/>
        <v>0</v>
      </c>
      <c r="AC155" s="36"/>
      <c r="AD155" s="36"/>
      <c r="AE155" s="36">
        <f t="shared" si="85"/>
        <v>0</v>
      </c>
    </row>
    <row r="156" spans="1:190" s="32" customFormat="1" ht="47.25" x14ac:dyDescent="0.25">
      <c r="A156" s="46" t="s">
        <v>140</v>
      </c>
      <c r="B156" s="41"/>
      <c r="C156" s="41"/>
      <c r="D156" s="41"/>
      <c r="E156" s="36">
        <f t="shared" si="76"/>
        <v>1500</v>
      </c>
      <c r="F156" s="36">
        <f t="shared" si="76"/>
        <v>1500</v>
      </c>
      <c r="G156" s="36">
        <f t="shared" si="76"/>
        <v>0</v>
      </c>
      <c r="H156" s="36"/>
      <c r="I156" s="36"/>
      <c r="J156" s="36">
        <f t="shared" si="78"/>
        <v>0</v>
      </c>
      <c r="K156" s="36"/>
      <c r="L156" s="36"/>
      <c r="M156" s="36">
        <f t="shared" si="79"/>
        <v>0</v>
      </c>
      <c r="N156" s="36"/>
      <c r="O156" s="36"/>
      <c r="P156" s="36">
        <f t="shared" si="80"/>
        <v>0</v>
      </c>
      <c r="Q156" s="36">
        <v>1500</v>
      </c>
      <c r="R156" s="36">
        <v>1500</v>
      </c>
      <c r="S156" s="36">
        <f t="shared" si="81"/>
        <v>0</v>
      </c>
      <c r="T156" s="36"/>
      <c r="U156" s="36"/>
      <c r="V156" s="36">
        <f t="shared" si="82"/>
        <v>0</v>
      </c>
      <c r="W156" s="36"/>
      <c r="X156" s="36"/>
      <c r="Y156" s="36">
        <f t="shared" si="83"/>
        <v>0</v>
      </c>
      <c r="Z156" s="36"/>
      <c r="AA156" s="36"/>
      <c r="AB156" s="36">
        <f t="shared" si="84"/>
        <v>0</v>
      </c>
      <c r="AC156" s="36"/>
      <c r="AD156" s="36"/>
      <c r="AE156" s="36">
        <f t="shared" si="85"/>
        <v>0</v>
      </c>
    </row>
    <row r="157" spans="1:190" s="29" customFormat="1" ht="63" x14ac:dyDescent="0.25">
      <c r="A157" s="46" t="s">
        <v>141</v>
      </c>
      <c r="B157" s="45"/>
      <c r="C157" s="45"/>
      <c r="D157" s="45"/>
      <c r="E157" s="48">
        <f t="shared" si="76"/>
        <v>3748</v>
      </c>
      <c r="F157" s="48">
        <f t="shared" si="76"/>
        <v>3748</v>
      </c>
      <c r="G157" s="48">
        <f t="shared" si="76"/>
        <v>0</v>
      </c>
      <c r="H157" s="48"/>
      <c r="I157" s="48"/>
      <c r="J157" s="48">
        <f t="shared" si="78"/>
        <v>0</v>
      </c>
      <c r="K157" s="48"/>
      <c r="L157" s="48"/>
      <c r="M157" s="48">
        <f t="shared" si="79"/>
        <v>0</v>
      </c>
      <c r="N157" s="48"/>
      <c r="O157" s="48"/>
      <c r="P157" s="48">
        <f t="shared" si="80"/>
        <v>0</v>
      </c>
      <c r="Q157" s="48">
        <v>3748</v>
      </c>
      <c r="R157" s="48">
        <v>3748</v>
      </c>
      <c r="S157" s="48">
        <f t="shared" si="81"/>
        <v>0</v>
      </c>
      <c r="T157" s="48">
        <v>0</v>
      </c>
      <c r="U157" s="48">
        <v>0</v>
      </c>
      <c r="V157" s="48">
        <f t="shared" si="82"/>
        <v>0</v>
      </c>
      <c r="W157" s="48"/>
      <c r="X157" s="48"/>
      <c r="Y157" s="48">
        <f t="shared" si="83"/>
        <v>0</v>
      </c>
      <c r="Z157" s="48"/>
      <c r="AA157" s="48"/>
      <c r="AB157" s="48">
        <f t="shared" si="84"/>
        <v>0</v>
      </c>
      <c r="AC157" s="48"/>
      <c r="AD157" s="48"/>
      <c r="AE157" s="48">
        <f t="shared" si="85"/>
        <v>0</v>
      </c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  <c r="DN157" s="32"/>
      <c r="DO157" s="32"/>
      <c r="DP157" s="32"/>
      <c r="DQ157" s="32"/>
      <c r="DR157" s="32"/>
      <c r="DS157" s="32"/>
      <c r="DT157" s="32"/>
      <c r="DU157" s="32"/>
      <c r="DV157" s="32"/>
      <c r="DW157" s="32"/>
      <c r="DX157" s="32"/>
      <c r="DY157" s="32"/>
      <c r="DZ157" s="32"/>
      <c r="EA157" s="32"/>
      <c r="EB157" s="32"/>
      <c r="EC157" s="32"/>
      <c r="ED157" s="32"/>
      <c r="EE157" s="32"/>
      <c r="EF157" s="32"/>
      <c r="EG157" s="32"/>
      <c r="EH157" s="32"/>
      <c r="EI157" s="32"/>
      <c r="EJ157" s="32"/>
      <c r="EK157" s="32"/>
      <c r="EL157" s="32"/>
      <c r="EM157" s="32"/>
      <c r="EN157" s="32"/>
      <c r="EO157" s="32"/>
      <c r="EP157" s="32"/>
      <c r="EQ157" s="32"/>
      <c r="ER157" s="32"/>
      <c r="ES157" s="32"/>
      <c r="ET157" s="32"/>
      <c r="EU157" s="32"/>
      <c r="EV157" s="32"/>
      <c r="EW157" s="32"/>
      <c r="EX157" s="32"/>
      <c r="EY157" s="32"/>
      <c r="EZ157" s="32"/>
      <c r="FA157" s="32"/>
      <c r="FB157" s="32"/>
      <c r="FC157" s="32"/>
      <c r="FD157" s="32"/>
      <c r="FE157" s="32"/>
      <c r="FF157" s="32"/>
      <c r="FG157" s="32"/>
      <c r="FH157" s="32"/>
      <c r="FI157" s="32"/>
      <c r="FJ157" s="32"/>
      <c r="FK157" s="32"/>
      <c r="FL157" s="32"/>
      <c r="FM157" s="32"/>
      <c r="FN157" s="32"/>
      <c r="FO157" s="32"/>
      <c r="FP157" s="32"/>
      <c r="FQ157" s="32"/>
      <c r="FR157" s="32"/>
      <c r="FS157" s="32"/>
      <c r="FT157" s="32"/>
      <c r="FU157" s="32"/>
      <c r="FV157" s="32"/>
      <c r="FW157" s="32"/>
      <c r="FX157" s="32"/>
      <c r="FY157" s="32"/>
      <c r="FZ157" s="32"/>
      <c r="GA157" s="32"/>
      <c r="GB157" s="32"/>
      <c r="GC157" s="32"/>
      <c r="GD157" s="32"/>
      <c r="GE157" s="32"/>
      <c r="GF157" s="32"/>
      <c r="GG157" s="32"/>
      <c r="GH157" s="32"/>
    </row>
    <row r="158" spans="1:190" s="29" customFormat="1" ht="31.5" x14ac:dyDescent="0.25">
      <c r="A158" s="46" t="s">
        <v>142</v>
      </c>
      <c r="B158" s="45">
        <v>1</v>
      </c>
      <c r="C158" s="45">
        <v>530</v>
      </c>
      <c r="D158" s="45">
        <v>5203</v>
      </c>
      <c r="E158" s="48">
        <f t="shared" si="76"/>
        <v>3500</v>
      </c>
      <c r="F158" s="48">
        <f t="shared" si="76"/>
        <v>3500</v>
      </c>
      <c r="G158" s="48">
        <f t="shared" si="76"/>
        <v>0</v>
      </c>
      <c r="H158" s="48"/>
      <c r="I158" s="48"/>
      <c r="J158" s="48">
        <f t="shared" si="78"/>
        <v>0</v>
      </c>
      <c r="K158" s="48"/>
      <c r="L158" s="48"/>
      <c r="M158" s="48">
        <f t="shared" si="79"/>
        <v>0</v>
      </c>
      <c r="N158" s="48">
        <v>0</v>
      </c>
      <c r="O158" s="48">
        <v>0</v>
      </c>
      <c r="P158" s="48">
        <f t="shared" si="80"/>
        <v>0</v>
      </c>
      <c r="Q158" s="48"/>
      <c r="R158" s="48"/>
      <c r="S158" s="48">
        <f t="shared" si="81"/>
        <v>0</v>
      </c>
      <c r="T158" s="48">
        <v>3500</v>
      </c>
      <c r="U158" s="48">
        <v>3500</v>
      </c>
      <c r="V158" s="48">
        <f t="shared" si="82"/>
        <v>0</v>
      </c>
      <c r="W158" s="48"/>
      <c r="X158" s="48"/>
      <c r="Y158" s="48">
        <f t="shared" si="83"/>
        <v>0</v>
      </c>
      <c r="Z158" s="48"/>
      <c r="AA158" s="48"/>
      <c r="AB158" s="48">
        <f t="shared" si="84"/>
        <v>0</v>
      </c>
      <c r="AC158" s="48"/>
      <c r="AD158" s="48"/>
      <c r="AE158" s="48">
        <f t="shared" si="85"/>
        <v>0</v>
      </c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  <c r="DN158" s="32"/>
      <c r="DO158" s="32"/>
      <c r="DP158" s="32"/>
      <c r="DQ158" s="32"/>
      <c r="DR158" s="32"/>
      <c r="DS158" s="32"/>
      <c r="DT158" s="32"/>
      <c r="DU158" s="32"/>
      <c r="DV158" s="32"/>
      <c r="DW158" s="32"/>
      <c r="DX158" s="32"/>
      <c r="DY158" s="32"/>
      <c r="DZ158" s="32"/>
      <c r="EA158" s="32"/>
      <c r="EB158" s="32"/>
      <c r="EC158" s="32"/>
      <c r="ED158" s="32"/>
      <c r="EE158" s="32"/>
      <c r="EF158" s="32"/>
      <c r="EG158" s="32"/>
      <c r="EH158" s="32"/>
      <c r="EI158" s="32"/>
      <c r="EJ158" s="32"/>
      <c r="EK158" s="32"/>
      <c r="EL158" s="32"/>
      <c r="EM158" s="32"/>
      <c r="EN158" s="32"/>
      <c r="EO158" s="32"/>
      <c r="EP158" s="32"/>
      <c r="EQ158" s="32"/>
      <c r="ER158" s="32"/>
      <c r="ES158" s="32"/>
      <c r="ET158" s="32"/>
      <c r="EU158" s="32"/>
      <c r="EV158" s="32"/>
      <c r="EW158" s="32"/>
      <c r="EX158" s="32"/>
      <c r="EY158" s="32"/>
      <c r="EZ158" s="32"/>
      <c r="FA158" s="32"/>
      <c r="FB158" s="32"/>
      <c r="FC158" s="32"/>
      <c r="FD158" s="32"/>
      <c r="FE158" s="32"/>
      <c r="FF158" s="32"/>
      <c r="FG158" s="32"/>
      <c r="FH158" s="32"/>
      <c r="FI158" s="32"/>
      <c r="FJ158" s="32"/>
      <c r="FK158" s="32"/>
      <c r="FL158" s="32"/>
      <c r="FM158" s="32"/>
      <c r="FN158" s="32"/>
      <c r="FO158" s="32"/>
      <c r="FP158" s="32"/>
      <c r="FQ158" s="32"/>
      <c r="FR158" s="32"/>
      <c r="FS158" s="32"/>
      <c r="FT158" s="32"/>
      <c r="FU158" s="32"/>
      <c r="FV158" s="32"/>
      <c r="FW158" s="32"/>
      <c r="FX158" s="32"/>
      <c r="FY158" s="32"/>
      <c r="FZ158" s="32"/>
      <c r="GA158" s="32"/>
      <c r="GB158" s="32"/>
      <c r="GC158" s="32"/>
      <c r="GD158" s="32"/>
      <c r="GE158" s="32"/>
      <c r="GF158" s="32"/>
      <c r="GG158" s="32"/>
      <c r="GH158" s="32"/>
    </row>
    <row r="159" spans="1:190" s="29" customFormat="1" ht="31.5" x14ac:dyDescent="0.25">
      <c r="A159" s="46" t="s">
        <v>143</v>
      </c>
      <c r="B159" s="45">
        <v>1</v>
      </c>
      <c r="C159" s="45">
        <v>530</v>
      </c>
      <c r="D159" s="45">
        <v>5203</v>
      </c>
      <c r="E159" s="48">
        <f t="shared" si="76"/>
        <v>3360</v>
      </c>
      <c r="F159" s="48">
        <f t="shared" si="76"/>
        <v>3360</v>
      </c>
      <c r="G159" s="48">
        <f t="shared" si="76"/>
        <v>0</v>
      </c>
      <c r="H159" s="48"/>
      <c r="I159" s="48"/>
      <c r="J159" s="48">
        <f t="shared" si="78"/>
        <v>0</v>
      </c>
      <c r="K159" s="48"/>
      <c r="L159" s="48"/>
      <c r="M159" s="48">
        <f t="shared" si="79"/>
        <v>0</v>
      </c>
      <c r="N159" s="48">
        <v>0</v>
      </c>
      <c r="O159" s="48">
        <v>0</v>
      </c>
      <c r="P159" s="48">
        <f t="shared" si="80"/>
        <v>0</v>
      </c>
      <c r="Q159" s="48"/>
      <c r="R159" s="48"/>
      <c r="S159" s="48">
        <f t="shared" si="81"/>
        <v>0</v>
      </c>
      <c r="T159" s="48">
        <v>3360</v>
      </c>
      <c r="U159" s="48">
        <v>3360</v>
      </c>
      <c r="V159" s="48">
        <f t="shared" si="82"/>
        <v>0</v>
      </c>
      <c r="W159" s="48"/>
      <c r="X159" s="48"/>
      <c r="Y159" s="48">
        <f t="shared" si="83"/>
        <v>0</v>
      </c>
      <c r="Z159" s="48"/>
      <c r="AA159" s="48"/>
      <c r="AB159" s="48">
        <f t="shared" si="84"/>
        <v>0</v>
      </c>
      <c r="AC159" s="48"/>
      <c r="AD159" s="48"/>
      <c r="AE159" s="48">
        <f t="shared" si="85"/>
        <v>0</v>
      </c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32"/>
      <c r="DJ159" s="32"/>
      <c r="DK159" s="32"/>
      <c r="DL159" s="32"/>
      <c r="DM159" s="32"/>
      <c r="DN159" s="32"/>
      <c r="DO159" s="32"/>
      <c r="DP159" s="32"/>
      <c r="DQ159" s="32"/>
      <c r="DR159" s="32"/>
      <c r="DS159" s="32"/>
      <c r="DT159" s="32"/>
      <c r="DU159" s="32"/>
      <c r="DV159" s="32"/>
      <c r="DW159" s="32"/>
      <c r="DX159" s="32"/>
      <c r="DY159" s="32"/>
      <c r="DZ159" s="32"/>
      <c r="EA159" s="32"/>
      <c r="EB159" s="32"/>
      <c r="EC159" s="32"/>
      <c r="ED159" s="32"/>
      <c r="EE159" s="32"/>
      <c r="EF159" s="32"/>
      <c r="EG159" s="32"/>
      <c r="EH159" s="32"/>
      <c r="EI159" s="32"/>
      <c r="EJ159" s="32"/>
      <c r="EK159" s="32"/>
      <c r="EL159" s="32"/>
      <c r="EM159" s="32"/>
      <c r="EN159" s="32"/>
      <c r="EO159" s="32"/>
      <c r="EP159" s="32"/>
      <c r="EQ159" s="32"/>
      <c r="ER159" s="32"/>
      <c r="ES159" s="32"/>
      <c r="ET159" s="32"/>
      <c r="EU159" s="32"/>
      <c r="EV159" s="32"/>
      <c r="EW159" s="32"/>
      <c r="EX159" s="32"/>
      <c r="EY159" s="32"/>
      <c r="EZ159" s="32"/>
      <c r="FA159" s="32"/>
      <c r="FB159" s="32"/>
      <c r="FC159" s="32"/>
      <c r="FD159" s="32"/>
      <c r="FE159" s="32"/>
      <c r="FF159" s="32"/>
      <c r="FG159" s="32"/>
      <c r="FH159" s="32"/>
      <c r="FI159" s="32"/>
      <c r="FJ159" s="32"/>
      <c r="FK159" s="32"/>
      <c r="FL159" s="32"/>
      <c r="FM159" s="32"/>
      <c r="FN159" s="32"/>
      <c r="FO159" s="32"/>
      <c r="FP159" s="32"/>
      <c r="FQ159" s="32"/>
      <c r="FR159" s="32"/>
      <c r="FS159" s="32"/>
      <c r="FT159" s="32"/>
      <c r="FU159" s="32"/>
      <c r="FV159" s="32"/>
      <c r="FW159" s="32"/>
      <c r="FX159" s="32"/>
      <c r="FY159" s="32"/>
      <c r="FZ159" s="32"/>
      <c r="GA159" s="32"/>
      <c r="GB159" s="32"/>
      <c r="GC159" s="32"/>
      <c r="GD159" s="32"/>
      <c r="GE159" s="32"/>
      <c r="GF159" s="32"/>
      <c r="GG159" s="32"/>
      <c r="GH159" s="32"/>
    </row>
    <row r="160" spans="1:190" s="29" customFormat="1" ht="31.5" x14ac:dyDescent="0.25">
      <c r="A160" s="46" t="s">
        <v>144</v>
      </c>
      <c r="B160" s="45">
        <v>1</v>
      </c>
      <c r="C160" s="45">
        <v>530</v>
      </c>
      <c r="D160" s="45">
        <v>5203</v>
      </c>
      <c r="E160" s="48">
        <f t="shared" si="76"/>
        <v>3816</v>
      </c>
      <c r="F160" s="48">
        <f t="shared" si="76"/>
        <v>3816</v>
      </c>
      <c r="G160" s="48">
        <f t="shared" si="76"/>
        <v>0</v>
      </c>
      <c r="H160" s="48"/>
      <c r="I160" s="48"/>
      <c r="J160" s="48">
        <f t="shared" si="78"/>
        <v>0</v>
      </c>
      <c r="K160" s="48"/>
      <c r="L160" s="48"/>
      <c r="M160" s="48">
        <f t="shared" si="79"/>
        <v>0</v>
      </c>
      <c r="N160" s="48">
        <v>0</v>
      </c>
      <c r="O160" s="48">
        <v>0</v>
      </c>
      <c r="P160" s="48">
        <f t="shared" si="80"/>
        <v>0</v>
      </c>
      <c r="Q160" s="48"/>
      <c r="R160" s="48"/>
      <c r="S160" s="48">
        <f t="shared" si="81"/>
        <v>0</v>
      </c>
      <c r="T160" s="48">
        <v>3816</v>
      </c>
      <c r="U160" s="48">
        <v>3816</v>
      </c>
      <c r="V160" s="48">
        <f t="shared" si="82"/>
        <v>0</v>
      </c>
      <c r="W160" s="48"/>
      <c r="X160" s="48"/>
      <c r="Y160" s="48">
        <f t="shared" si="83"/>
        <v>0</v>
      </c>
      <c r="Z160" s="48"/>
      <c r="AA160" s="48"/>
      <c r="AB160" s="48">
        <f t="shared" si="84"/>
        <v>0</v>
      </c>
      <c r="AC160" s="48"/>
      <c r="AD160" s="48"/>
      <c r="AE160" s="48">
        <f t="shared" si="85"/>
        <v>0</v>
      </c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  <c r="DN160" s="32"/>
      <c r="DO160" s="32"/>
      <c r="DP160" s="32"/>
      <c r="DQ160" s="32"/>
      <c r="DR160" s="32"/>
      <c r="DS160" s="32"/>
      <c r="DT160" s="32"/>
      <c r="DU160" s="32"/>
      <c r="DV160" s="32"/>
      <c r="DW160" s="32"/>
      <c r="DX160" s="32"/>
      <c r="DY160" s="32"/>
      <c r="DZ160" s="32"/>
      <c r="EA160" s="32"/>
      <c r="EB160" s="32"/>
      <c r="EC160" s="32"/>
      <c r="ED160" s="32"/>
      <c r="EE160" s="32"/>
      <c r="EF160" s="32"/>
      <c r="EG160" s="32"/>
      <c r="EH160" s="32"/>
      <c r="EI160" s="32"/>
      <c r="EJ160" s="32"/>
      <c r="EK160" s="32"/>
      <c r="EL160" s="32"/>
      <c r="EM160" s="32"/>
      <c r="EN160" s="32"/>
      <c r="EO160" s="32"/>
      <c r="EP160" s="32"/>
      <c r="EQ160" s="32"/>
      <c r="ER160" s="32"/>
      <c r="ES160" s="32"/>
      <c r="ET160" s="32"/>
      <c r="EU160" s="32"/>
      <c r="EV160" s="32"/>
      <c r="EW160" s="32"/>
      <c r="EX160" s="32"/>
      <c r="EY160" s="32"/>
      <c r="EZ160" s="32"/>
      <c r="FA160" s="32"/>
      <c r="FB160" s="32"/>
      <c r="FC160" s="32"/>
      <c r="FD160" s="32"/>
      <c r="FE160" s="32"/>
      <c r="FF160" s="32"/>
      <c r="FG160" s="32"/>
      <c r="FH160" s="32"/>
      <c r="FI160" s="32"/>
      <c r="FJ160" s="32"/>
      <c r="FK160" s="32"/>
      <c r="FL160" s="32"/>
      <c r="FM160" s="32"/>
      <c r="FN160" s="32"/>
      <c r="FO160" s="32"/>
      <c r="FP160" s="32"/>
      <c r="FQ160" s="32"/>
      <c r="FR160" s="32"/>
      <c r="FS160" s="32"/>
      <c r="FT160" s="32"/>
      <c r="FU160" s="32"/>
      <c r="FV160" s="32"/>
      <c r="FW160" s="32"/>
      <c r="FX160" s="32"/>
      <c r="FY160" s="32"/>
      <c r="FZ160" s="32"/>
      <c r="GA160" s="32"/>
      <c r="GB160" s="32"/>
      <c r="GC160" s="32"/>
      <c r="GD160" s="32"/>
      <c r="GE160" s="32"/>
      <c r="GF160" s="32"/>
      <c r="GG160" s="32"/>
      <c r="GH160" s="32"/>
    </row>
    <row r="161" spans="1:190" s="29" customFormat="1" ht="31.5" x14ac:dyDescent="0.25">
      <c r="A161" s="46" t="s">
        <v>145</v>
      </c>
      <c r="B161" s="45">
        <v>1</v>
      </c>
      <c r="C161" s="45">
        <v>550</v>
      </c>
      <c r="D161" s="45">
        <v>5203</v>
      </c>
      <c r="E161" s="48">
        <f t="shared" si="76"/>
        <v>5843</v>
      </c>
      <c r="F161" s="48">
        <f t="shared" si="76"/>
        <v>5843</v>
      </c>
      <c r="G161" s="48">
        <f t="shared" si="76"/>
        <v>0</v>
      </c>
      <c r="H161" s="48"/>
      <c r="I161" s="48"/>
      <c r="J161" s="48">
        <f t="shared" si="78"/>
        <v>0</v>
      </c>
      <c r="K161" s="48"/>
      <c r="L161" s="48"/>
      <c r="M161" s="48">
        <f t="shared" si="79"/>
        <v>0</v>
      </c>
      <c r="N161" s="48">
        <v>0</v>
      </c>
      <c r="O161" s="48">
        <v>0</v>
      </c>
      <c r="P161" s="48">
        <f t="shared" si="80"/>
        <v>0</v>
      </c>
      <c r="Q161" s="48"/>
      <c r="R161" s="48"/>
      <c r="S161" s="48">
        <f t="shared" si="81"/>
        <v>0</v>
      </c>
      <c r="T161" s="48">
        <v>5843</v>
      </c>
      <c r="U161" s="48">
        <v>5843</v>
      </c>
      <c r="V161" s="48">
        <f t="shared" si="82"/>
        <v>0</v>
      </c>
      <c r="W161" s="48"/>
      <c r="X161" s="48"/>
      <c r="Y161" s="48">
        <f t="shared" si="83"/>
        <v>0</v>
      </c>
      <c r="Z161" s="48"/>
      <c r="AA161" s="48"/>
      <c r="AB161" s="48">
        <f t="shared" si="84"/>
        <v>0</v>
      </c>
      <c r="AC161" s="48"/>
      <c r="AD161" s="48"/>
      <c r="AE161" s="48">
        <f t="shared" si="85"/>
        <v>0</v>
      </c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32"/>
      <c r="CM161" s="32"/>
      <c r="CN161" s="32"/>
      <c r="CO161" s="32"/>
      <c r="CP161" s="32"/>
      <c r="CQ161" s="32"/>
      <c r="CR161" s="32"/>
      <c r="CS161" s="32"/>
      <c r="CT161" s="32"/>
      <c r="CU161" s="32"/>
      <c r="CV161" s="32"/>
      <c r="CW161" s="32"/>
      <c r="CX161" s="32"/>
      <c r="CY161" s="32"/>
      <c r="CZ161" s="32"/>
      <c r="DA161" s="32"/>
      <c r="DB161" s="32"/>
      <c r="DC161" s="32"/>
      <c r="DD161" s="32"/>
      <c r="DE161" s="32"/>
      <c r="DF161" s="32"/>
      <c r="DG161" s="32"/>
      <c r="DH161" s="32"/>
      <c r="DI161" s="32"/>
      <c r="DJ161" s="32"/>
      <c r="DK161" s="32"/>
      <c r="DL161" s="32"/>
      <c r="DM161" s="32"/>
      <c r="DN161" s="32"/>
      <c r="DO161" s="32"/>
      <c r="DP161" s="32"/>
      <c r="DQ161" s="32"/>
      <c r="DR161" s="32"/>
      <c r="DS161" s="32"/>
      <c r="DT161" s="32"/>
      <c r="DU161" s="32"/>
      <c r="DV161" s="32"/>
      <c r="DW161" s="32"/>
      <c r="DX161" s="32"/>
      <c r="DY161" s="32"/>
      <c r="DZ161" s="32"/>
      <c r="EA161" s="32"/>
      <c r="EB161" s="32"/>
      <c r="EC161" s="32"/>
      <c r="ED161" s="32"/>
      <c r="EE161" s="32"/>
      <c r="EF161" s="32"/>
      <c r="EG161" s="32"/>
      <c r="EH161" s="32"/>
      <c r="EI161" s="32"/>
      <c r="EJ161" s="32"/>
      <c r="EK161" s="32"/>
      <c r="EL161" s="32"/>
      <c r="EM161" s="32"/>
      <c r="EN161" s="32"/>
      <c r="EO161" s="32"/>
      <c r="EP161" s="32"/>
      <c r="EQ161" s="32"/>
      <c r="ER161" s="32"/>
      <c r="ES161" s="32"/>
      <c r="ET161" s="32"/>
      <c r="EU161" s="32"/>
      <c r="EV161" s="32"/>
      <c r="EW161" s="32"/>
      <c r="EX161" s="32"/>
      <c r="EY161" s="32"/>
      <c r="EZ161" s="32"/>
      <c r="FA161" s="32"/>
      <c r="FB161" s="32"/>
      <c r="FC161" s="32"/>
      <c r="FD161" s="32"/>
      <c r="FE161" s="32"/>
      <c r="FF161" s="32"/>
      <c r="FG161" s="32"/>
      <c r="FH161" s="32"/>
      <c r="FI161" s="32"/>
      <c r="FJ161" s="32"/>
      <c r="FK161" s="32"/>
      <c r="FL161" s="32"/>
      <c r="FM161" s="32"/>
      <c r="FN161" s="32"/>
      <c r="FO161" s="32"/>
      <c r="FP161" s="32"/>
      <c r="FQ161" s="32"/>
      <c r="FR161" s="32"/>
      <c r="FS161" s="32"/>
      <c r="FT161" s="32"/>
      <c r="FU161" s="32"/>
      <c r="FV161" s="32"/>
      <c r="FW161" s="32"/>
      <c r="FX161" s="32"/>
      <c r="FY161" s="32"/>
      <c r="FZ161" s="32"/>
      <c r="GA161" s="32"/>
      <c r="GB161" s="32"/>
      <c r="GC161" s="32"/>
      <c r="GD161" s="32"/>
      <c r="GE161" s="32"/>
      <c r="GF161" s="32"/>
      <c r="GG161" s="32"/>
      <c r="GH161" s="32"/>
    </row>
    <row r="162" spans="1:190" s="29" customFormat="1" ht="31.5" x14ac:dyDescent="0.25">
      <c r="A162" s="46" t="s">
        <v>146</v>
      </c>
      <c r="B162" s="45">
        <v>1</v>
      </c>
      <c r="C162" s="45">
        <v>550</v>
      </c>
      <c r="D162" s="45">
        <v>5203</v>
      </c>
      <c r="E162" s="48">
        <f t="shared" si="76"/>
        <v>2400</v>
      </c>
      <c r="F162" s="48">
        <f t="shared" si="76"/>
        <v>2400</v>
      </c>
      <c r="G162" s="48">
        <f t="shared" si="76"/>
        <v>0</v>
      </c>
      <c r="H162" s="48"/>
      <c r="I162" s="48"/>
      <c r="J162" s="48">
        <f t="shared" si="78"/>
        <v>0</v>
      </c>
      <c r="K162" s="48"/>
      <c r="L162" s="48"/>
      <c r="M162" s="48">
        <f t="shared" si="79"/>
        <v>0</v>
      </c>
      <c r="N162" s="48">
        <v>0</v>
      </c>
      <c r="O162" s="48">
        <v>0</v>
      </c>
      <c r="P162" s="48">
        <f t="shared" si="80"/>
        <v>0</v>
      </c>
      <c r="Q162" s="48"/>
      <c r="R162" s="48"/>
      <c r="S162" s="48">
        <f t="shared" si="81"/>
        <v>0</v>
      </c>
      <c r="T162" s="48">
        <v>2400</v>
      </c>
      <c r="U162" s="48">
        <v>2400</v>
      </c>
      <c r="V162" s="48">
        <f t="shared" si="82"/>
        <v>0</v>
      </c>
      <c r="W162" s="48"/>
      <c r="X162" s="48"/>
      <c r="Y162" s="48">
        <f t="shared" si="83"/>
        <v>0</v>
      </c>
      <c r="Z162" s="48"/>
      <c r="AA162" s="48"/>
      <c r="AB162" s="48">
        <f t="shared" si="84"/>
        <v>0</v>
      </c>
      <c r="AC162" s="48"/>
      <c r="AD162" s="48"/>
      <c r="AE162" s="48">
        <f t="shared" si="85"/>
        <v>0</v>
      </c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2"/>
      <c r="CY162" s="32"/>
      <c r="CZ162" s="32"/>
      <c r="DA162" s="32"/>
      <c r="DB162" s="32"/>
      <c r="DC162" s="32"/>
      <c r="DD162" s="32"/>
      <c r="DE162" s="32"/>
      <c r="DF162" s="32"/>
      <c r="DG162" s="32"/>
      <c r="DH162" s="32"/>
      <c r="DI162" s="32"/>
      <c r="DJ162" s="32"/>
      <c r="DK162" s="32"/>
      <c r="DL162" s="32"/>
      <c r="DM162" s="32"/>
      <c r="DN162" s="32"/>
      <c r="DO162" s="32"/>
      <c r="DP162" s="32"/>
      <c r="DQ162" s="32"/>
      <c r="DR162" s="32"/>
      <c r="DS162" s="32"/>
      <c r="DT162" s="32"/>
      <c r="DU162" s="32"/>
      <c r="DV162" s="32"/>
      <c r="DW162" s="32"/>
      <c r="DX162" s="32"/>
      <c r="DY162" s="32"/>
      <c r="DZ162" s="32"/>
      <c r="EA162" s="32"/>
      <c r="EB162" s="32"/>
      <c r="EC162" s="32"/>
      <c r="ED162" s="32"/>
      <c r="EE162" s="32"/>
      <c r="EF162" s="32"/>
      <c r="EG162" s="32"/>
      <c r="EH162" s="32"/>
      <c r="EI162" s="32"/>
      <c r="EJ162" s="32"/>
      <c r="EK162" s="32"/>
      <c r="EL162" s="32"/>
      <c r="EM162" s="32"/>
      <c r="EN162" s="32"/>
      <c r="EO162" s="32"/>
      <c r="EP162" s="32"/>
      <c r="EQ162" s="32"/>
      <c r="ER162" s="32"/>
      <c r="ES162" s="32"/>
      <c r="ET162" s="32"/>
      <c r="EU162" s="32"/>
      <c r="EV162" s="32"/>
      <c r="EW162" s="32"/>
      <c r="EX162" s="32"/>
      <c r="EY162" s="32"/>
      <c r="EZ162" s="32"/>
      <c r="FA162" s="32"/>
      <c r="FB162" s="32"/>
      <c r="FC162" s="32"/>
      <c r="FD162" s="32"/>
      <c r="FE162" s="32"/>
      <c r="FF162" s="32"/>
      <c r="FG162" s="32"/>
      <c r="FH162" s="32"/>
      <c r="FI162" s="32"/>
      <c r="FJ162" s="32"/>
      <c r="FK162" s="32"/>
      <c r="FL162" s="32"/>
      <c r="FM162" s="32"/>
      <c r="FN162" s="32"/>
      <c r="FO162" s="32"/>
      <c r="FP162" s="32"/>
      <c r="FQ162" s="32"/>
      <c r="FR162" s="32"/>
      <c r="FS162" s="32"/>
      <c r="FT162" s="32"/>
      <c r="FU162" s="32"/>
      <c r="FV162" s="32"/>
      <c r="FW162" s="32"/>
      <c r="FX162" s="32"/>
      <c r="FY162" s="32"/>
      <c r="FZ162" s="32"/>
      <c r="GA162" s="32"/>
      <c r="GB162" s="32"/>
      <c r="GC162" s="32"/>
      <c r="GD162" s="32"/>
      <c r="GE162" s="32"/>
      <c r="GF162" s="32"/>
      <c r="GG162" s="32"/>
      <c r="GH162" s="32"/>
    </row>
    <row r="163" spans="1:190" s="32" customFormat="1" ht="47.25" x14ac:dyDescent="0.25">
      <c r="A163" s="40" t="s">
        <v>147</v>
      </c>
      <c r="B163" s="41">
        <v>1</v>
      </c>
      <c r="C163" s="41">
        <v>551</v>
      </c>
      <c r="D163" s="41">
        <v>5203</v>
      </c>
      <c r="E163" s="43">
        <f t="shared" si="76"/>
        <v>6414</v>
      </c>
      <c r="F163" s="43">
        <f t="shared" si="76"/>
        <v>6414</v>
      </c>
      <c r="G163" s="43">
        <f t="shared" si="76"/>
        <v>0</v>
      </c>
      <c r="H163" s="43"/>
      <c r="I163" s="43"/>
      <c r="J163" s="43">
        <f t="shared" si="78"/>
        <v>0</v>
      </c>
      <c r="K163" s="43"/>
      <c r="L163" s="43"/>
      <c r="M163" s="43">
        <f t="shared" si="79"/>
        <v>0</v>
      </c>
      <c r="N163" s="43"/>
      <c r="O163" s="43"/>
      <c r="P163" s="43">
        <f t="shared" si="80"/>
        <v>0</v>
      </c>
      <c r="Q163" s="43">
        <v>0</v>
      </c>
      <c r="R163" s="43">
        <v>0</v>
      </c>
      <c r="S163" s="43">
        <f t="shared" si="81"/>
        <v>0</v>
      </c>
      <c r="T163" s="43">
        <v>6414</v>
      </c>
      <c r="U163" s="43">
        <v>6414</v>
      </c>
      <c r="V163" s="43">
        <f t="shared" si="82"/>
        <v>0</v>
      </c>
      <c r="W163" s="43"/>
      <c r="X163" s="43"/>
      <c r="Y163" s="43">
        <f t="shared" si="83"/>
        <v>0</v>
      </c>
      <c r="Z163" s="43"/>
      <c r="AA163" s="43"/>
      <c r="AB163" s="43">
        <f t="shared" si="84"/>
        <v>0</v>
      </c>
      <c r="AC163" s="43"/>
      <c r="AD163" s="43"/>
      <c r="AE163" s="43">
        <f t="shared" si="85"/>
        <v>0</v>
      </c>
    </row>
    <row r="164" spans="1:190" s="32" customFormat="1" ht="31.5" x14ac:dyDescent="0.25">
      <c r="A164" s="46" t="s">
        <v>148</v>
      </c>
      <c r="B164" s="41">
        <v>1</v>
      </c>
      <c r="C164" s="41">
        <v>540</v>
      </c>
      <c r="D164" s="41">
        <v>5203</v>
      </c>
      <c r="E164" s="36">
        <f t="shared" si="76"/>
        <v>14998</v>
      </c>
      <c r="F164" s="36">
        <f t="shared" si="76"/>
        <v>14998</v>
      </c>
      <c r="G164" s="36">
        <f t="shared" si="76"/>
        <v>0</v>
      </c>
      <c r="H164" s="36"/>
      <c r="I164" s="36"/>
      <c r="J164" s="36">
        <f t="shared" si="78"/>
        <v>0</v>
      </c>
      <c r="K164" s="36"/>
      <c r="L164" s="36"/>
      <c r="M164" s="36">
        <f t="shared" si="79"/>
        <v>0</v>
      </c>
      <c r="N164" s="36"/>
      <c r="O164" s="36"/>
      <c r="P164" s="36">
        <f t="shared" si="80"/>
        <v>0</v>
      </c>
      <c r="Q164" s="36">
        <v>0</v>
      </c>
      <c r="R164" s="36">
        <v>0</v>
      </c>
      <c r="S164" s="36">
        <f t="shared" si="81"/>
        <v>0</v>
      </c>
      <c r="T164" s="36">
        <v>14998</v>
      </c>
      <c r="U164" s="36">
        <v>14998</v>
      </c>
      <c r="V164" s="36">
        <f t="shared" si="82"/>
        <v>0</v>
      </c>
      <c r="W164" s="36"/>
      <c r="X164" s="36"/>
      <c r="Y164" s="36">
        <f t="shared" si="83"/>
        <v>0</v>
      </c>
      <c r="Z164" s="36"/>
      <c r="AA164" s="36"/>
      <c r="AB164" s="36">
        <f t="shared" si="84"/>
        <v>0</v>
      </c>
      <c r="AC164" s="36"/>
      <c r="AD164" s="36"/>
      <c r="AE164" s="36">
        <f t="shared" si="85"/>
        <v>0</v>
      </c>
    </row>
    <row r="165" spans="1:190" s="32" customFormat="1" ht="47.25" x14ac:dyDescent="0.25">
      <c r="A165" s="40" t="s">
        <v>149</v>
      </c>
      <c r="B165" s="45">
        <v>1</v>
      </c>
      <c r="C165" s="45">
        <v>541</v>
      </c>
      <c r="D165" s="45">
        <v>5203</v>
      </c>
      <c r="E165" s="43">
        <f t="shared" si="76"/>
        <v>3605</v>
      </c>
      <c r="F165" s="43">
        <f t="shared" si="76"/>
        <v>3605</v>
      </c>
      <c r="G165" s="43">
        <f t="shared" si="76"/>
        <v>0</v>
      </c>
      <c r="H165" s="43">
        <v>0</v>
      </c>
      <c r="I165" s="43">
        <v>0</v>
      </c>
      <c r="J165" s="43">
        <f t="shared" si="78"/>
        <v>0</v>
      </c>
      <c r="K165" s="43"/>
      <c r="L165" s="43"/>
      <c r="M165" s="43">
        <f t="shared" si="79"/>
        <v>0</v>
      </c>
      <c r="N165" s="43"/>
      <c r="O165" s="43"/>
      <c r="P165" s="43">
        <f t="shared" si="80"/>
        <v>0</v>
      </c>
      <c r="Q165" s="43"/>
      <c r="R165" s="43"/>
      <c r="S165" s="43">
        <f t="shared" si="81"/>
        <v>0</v>
      </c>
      <c r="T165" s="43">
        <v>3605</v>
      </c>
      <c r="U165" s="43">
        <v>3605</v>
      </c>
      <c r="V165" s="43">
        <f t="shared" si="82"/>
        <v>0</v>
      </c>
      <c r="W165" s="43"/>
      <c r="X165" s="43"/>
      <c r="Y165" s="43">
        <f t="shared" si="83"/>
        <v>0</v>
      </c>
      <c r="Z165" s="43"/>
      <c r="AA165" s="43"/>
      <c r="AB165" s="43">
        <f t="shared" si="84"/>
        <v>0</v>
      </c>
      <c r="AC165" s="43"/>
      <c r="AD165" s="43"/>
      <c r="AE165" s="43">
        <f t="shared" si="85"/>
        <v>0</v>
      </c>
    </row>
    <row r="166" spans="1:190" s="32" customFormat="1" x14ac:dyDescent="0.25">
      <c r="A166" s="40" t="s">
        <v>150</v>
      </c>
      <c r="B166" s="41">
        <v>1</v>
      </c>
      <c r="C166" s="41">
        <v>530</v>
      </c>
      <c r="D166" s="41">
        <v>5203</v>
      </c>
      <c r="E166" s="43">
        <f t="shared" si="76"/>
        <v>11806</v>
      </c>
      <c r="F166" s="43">
        <f t="shared" si="76"/>
        <v>11806</v>
      </c>
      <c r="G166" s="43">
        <f t="shared" si="76"/>
        <v>0</v>
      </c>
      <c r="H166" s="43"/>
      <c r="I166" s="43"/>
      <c r="J166" s="43">
        <f t="shared" si="78"/>
        <v>0</v>
      </c>
      <c r="K166" s="43"/>
      <c r="L166" s="43"/>
      <c r="M166" s="43">
        <f t="shared" si="79"/>
        <v>0</v>
      </c>
      <c r="N166" s="43"/>
      <c r="O166" s="43"/>
      <c r="P166" s="43">
        <f t="shared" si="80"/>
        <v>0</v>
      </c>
      <c r="Q166" s="43">
        <v>0</v>
      </c>
      <c r="R166" s="43">
        <v>0</v>
      </c>
      <c r="S166" s="43">
        <f t="shared" si="81"/>
        <v>0</v>
      </c>
      <c r="T166" s="43">
        <v>11806</v>
      </c>
      <c r="U166" s="43">
        <v>11806</v>
      </c>
      <c r="V166" s="43">
        <f t="shared" si="82"/>
        <v>0</v>
      </c>
      <c r="W166" s="43"/>
      <c r="X166" s="43"/>
      <c r="Y166" s="43">
        <f t="shared" si="83"/>
        <v>0</v>
      </c>
      <c r="Z166" s="43"/>
      <c r="AA166" s="43"/>
      <c r="AB166" s="43">
        <f t="shared" si="84"/>
        <v>0</v>
      </c>
      <c r="AC166" s="43"/>
      <c r="AD166" s="43"/>
      <c r="AE166" s="43">
        <f t="shared" si="85"/>
        <v>0</v>
      </c>
    </row>
    <row r="167" spans="1:190" s="32" customFormat="1" x14ac:dyDescent="0.25">
      <c r="A167" s="30" t="s">
        <v>151</v>
      </c>
      <c r="B167" s="39"/>
      <c r="C167" s="39"/>
      <c r="D167" s="39"/>
      <c r="E167" s="31">
        <f t="shared" si="76"/>
        <v>177988</v>
      </c>
      <c r="F167" s="31">
        <f t="shared" si="76"/>
        <v>183988</v>
      </c>
      <c r="G167" s="31">
        <f t="shared" si="76"/>
        <v>6000</v>
      </c>
      <c r="H167" s="31">
        <f>SUM(H168:H170)</f>
        <v>0</v>
      </c>
      <c r="I167" s="31">
        <f>SUM(I168:I170)</f>
        <v>0</v>
      </c>
      <c r="J167" s="31">
        <f t="shared" si="78"/>
        <v>0</v>
      </c>
      <c r="K167" s="31">
        <f>SUM(K168:K170)</f>
        <v>0</v>
      </c>
      <c r="L167" s="31">
        <f>SUM(L168:L170)</f>
        <v>0</v>
      </c>
      <c r="M167" s="31">
        <f t="shared" si="79"/>
        <v>0</v>
      </c>
      <c r="N167" s="31">
        <f>SUM(N168:N170)</f>
        <v>0</v>
      </c>
      <c r="O167" s="31">
        <f>SUM(O168:O170)</f>
        <v>0</v>
      </c>
      <c r="P167" s="31">
        <f t="shared" si="80"/>
        <v>0</v>
      </c>
      <c r="Q167" s="31">
        <f>SUM(Q168:Q170)</f>
        <v>107488</v>
      </c>
      <c r="R167" s="31">
        <f>SUM(R168:R170)</f>
        <v>113488</v>
      </c>
      <c r="S167" s="31">
        <f t="shared" si="81"/>
        <v>6000</v>
      </c>
      <c r="T167" s="31">
        <f>SUM(T168:T170)</f>
        <v>70500</v>
      </c>
      <c r="U167" s="31">
        <f>SUM(U168:U170)</f>
        <v>70500</v>
      </c>
      <c r="V167" s="31">
        <f t="shared" si="82"/>
        <v>0</v>
      </c>
      <c r="W167" s="31">
        <f>SUM(W168:W170)</f>
        <v>0</v>
      </c>
      <c r="X167" s="31">
        <f>SUM(X168:X170)</f>
        <v>0</v>
      </c>
      <c r="Y167" s="31">
        <f t="shared" si="83"/>
        <v>0</v>
      </c>
      <c r="Z167" s="31">
        <f>SUM(Z168:Z170)</f>
        <v>0</v>
      </c>
      <c r="AA167" s="31">
        <f>SUM(AA168:AA170)</f>
        <v>0</v>
      </c>
      <c r="AB167" s="31">
        <f t="shared" si="84"/>
        <v>0</v>
      </c>
      <c r="AC167" s="31">
        <f>SUM(AC168:AC170)</f>
        <v>0</v>
      </c>
      <c r="AD167" s="31">
        <f>SUM(AD168:AD170)</f>
        <v>0</v>
      </c>
      <c r="AE167" s="31">
        <f t="shared" si="85"/>
        <v>0</v>
      </c>
    </row>
    <row r="168" spans="1:190" s="29" customFormat="1" ht="31.5" x14ac:dyDescent="0.25">
      <c r="A168" s="46" t="s">
        <v>152</v>
      </c>
      <c r="B168" s="45">
        <v>1</v>
      </c>
      <c r="C168" s="45">
        <v>530</v>
      </c>
      <c r="D168" s="45">
        <v>5204</v>
      </c>
      <c r="E168" s="48">
        <f t="shared" si="76"/>
        <v>70500</v>
      </c>
      <c r="F168" s="48">
        <f t="shared" si="76"/>
        <v>70500</v>
      </c>
      <c r="G168" s="48">
        <f t="shared" si="76"/>
        <v>0</v>
      </c>
      <c r="H168" s="48"/>
      <c r="I168" s="48"/>
      <c r="J168" s="48">
        <f t="shared" si="78"/>
        <v>0</v>
      </c>
      <c r="K168" s="48"/>
      <c r="L168" s="48"/>
      <c r="M168" s="48">
        <f t="shared" si="79"/>
        <v>0</v>
      </c>
      <c r="N168" s="48">
        <v>0</v>
      </c>
      <c r="O168" s="48">
        <v>0</v>
      </c>
      <c r="P168" s="48">
        <f t="shared" si="80"/>
        <v>0</v>
      </c>
      <c r="Q168" s="48"/>
      <c r="R168" s="48"/>
      <c r="S168" s="48">
        <f t="shared" si="81"/>
        <v>0</v>
      </c>
      <c r="T168" s="48">
        <v>70500</v>
      </c>
      <c r="U168" s="48">
        <v>70500</v>
      </c>
      <c r="V168" s="48">
        <f t="shared" si="82"/>
        <v>0</v>
      </c>
      <c r="W168" s="48"/>
      <c r="X168" s="48"/>
      <c r="Y168" s="48">
        <f t="shared" si="83"/>
        <v>0</v>
      </c>
      <c r="Z168" s="48"/>
      <c r="AA168" s="48"/>
      <c r="AB168" s="48">
        <f t="shared" si="84"/>
        <v>0</v>
      </c>
      <c r="AC168" s="48"/>
      <c r="AD168" s="48"/>
      <c r="AE168" s="48">
        <f t="shared" si="85"/>
        <v>0</v>
      </c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  <c r="CC168" s="32"/>
      <c r="CD168" s="32"/>
      <c r="CE168" s="32"/>
      <c r="CF168" s="32"/>
      <c r="CG168" s="32"/>
      <c r="CH168" s="32"/>
      <c r="CI168" s="32"/>
      <c r="CJ168" s="32"/>
      <c r="CK168" s="32"/>
      <c r="CL168" s="32"/>
      <c r="CM168" s="32"/>
      <c r="CN168" s="32"/>
      <c r="CO168" s="32"/>
      <c r="CP168" s="32"/>
      <c r="CQ168" s="32"/>
      <c r="CR168" s="32"/>
      <c r="CS168" s="32"/>
      <c r="CT168" s="32"/>
      <c r="CU168" s="32"/>
      <c r="CV168" s="32"/>
      <c r="CW168" s="32"/>
      <c r="CX168" s="32"/>
      <c r="CY168" s="32"/>
      <c r="CZ168" s="32"/>
      <c r="DA168" s="32"/>
      <c r="DB168" s="32"/>
      <c r="DC168" s="32"/>
      <c r="DD168" s="32"/>
      <c r="DE168" s="32"/>
      <c r="DF168" s="32"/>
      <c r="DG168" s="32"/>
      <c r="DH168" s="32"/>
      <c r="DI168" s="32"/>
      <c r="DJ168" s="32"/>
      <c r="DK168" s="32"/>
      <c r="DL168" s="32"/>
      <c r="DM168" s="32"/>
      <c r="DN168" s="32"/>
      <c r="DO168" s="32"/>
      <c r="DP168" s="32"/>
      <c r="DQ168" s="32"/>
      <c r="DR168" s="32"/>
      <c r="DS168" s="32"/>
      <c r="DT168" s="32"/>
      <c r="DU168" s="32"/>
      <c r="DV168" s="32"/>
      <c r="DW168" s="32"/>
      <c r="DX168" s="32"/>
      <c r="DY168" s="32"/>
      <c r="DZ168" s="32"/>
      <c r="EA168" s="32"/>
      <c r="EB168" s="32"/>
      <c r="EC168" s="32"/>
      <c r="ED168" s="32"/>
      <c r="EE168" s="32"/>
      <c r="EF168" s="32"/>
      <c r="EG168" s="32"/>
      <c r="EH168" s="32"/>
      <c r="EI168" s="32"/>
      <c r="EJ168" s="32"/>
      <c r="EK168" s="32"/>
      <c r="EL168" s="32"/>
      <c r="EM168" s="32"/>
      <c r="EN168" s="32"/>
      <c r="EO168" s="32"/>
      <c r="EP168" s="32"/>
      <c r="EQ168" s="32"/>
      <c r="ER168" s="32"/>
      <c r="ES168" s="32"/>
      <c r="ET168" s="32"/>
      <c r="EU168" s="32"/>
      <c r="EV168" s="32"/>
      <c r="EW168" s="32"/>
      <c r="EX168" s="32"/>
      <c r="EY168" s="32"/>
      <c r="EZ168" s="32"/>
      <c r="FA168" s="32"/>
      <c r="FB168" s="32"/>
      <c r="FC168" s="32"/>
      <c r="FD168" s="32"/>
      <c r="FE168" s="32"/>
      <c r="FF168" s="32"/>
      <c r="FG168" s="32"/>
      <c r="FH168" s="32"/>
      <c r="FI168" s="32"/>
      <c r="FJ168" s="32"/>
      <c r="FK168" s="32"/>
      <c r="FL168" s="32"/>
      <c r="FM168" s="32"/>
      <c r="FN168" s="32"/>
      <c r="FO168" s="32"/>
      <c r="FP168" s="32"/>
      <c r="FQ168" s="32"/>
      <c r="FR168" s="32"/>
      <c r="FS168" s="32"/>
      <c r="FT168" s="32"/>
      <c r="FU168" s="32"/>
      <c r="FV168" s="32"/>
      <c r="FW168" s="32"/>
      <c r="FX168" s="32"/>
      <c r="FY168" s="32"/>
      <c r="FZ168" s="32"/>
      <c r="GA168" s="32"/>
      <c r="GB168" s="32"/>
      <c r="GC168" s="32"/>
      <c r="GD168" s="32"/>
      <c r="GE168" s="32"/>
      <c r="GF168" s="32"/>
      <c r="GG168" s="32"/>
      <c r="GH168" s="32"/>
    </row>
    <row r="169" spans="1:190" s="32" customFormat="1" ht="94.5" x14ac:dyDescent="0.25">
      <c r="A169" s="46" t="s">
        <v>153</v>
      </c>
      <c r="B169" s="41"/>
      <c r="C169" s="41"/>
      <c r="D169" s="41"/>
      <c r="E169" s="36">
        <f t="shared" si="76"/>
        <v>77500</v>
      </c>
      <c r="F169" s="36">
        <f t="shared" si="76"/>
        <v>77500</v>
      </c>
      <c r="G169" s="36">
        <f t="shared" si="76"/>
        <v>0</v>
      </c>
      <c r="H169" s="36"/>
      <c r="I169" s="36"/>
      <c r="J169" s="36">
        <f t="shared" si="78"/>
        <v>0</v>
      </c>
      <c r="K169" s="36"/>
      <c r="L169" s="36"/>
      <c r="M169" s="36">
        <f t="shared" si="79"/>
        <v>0</v>
      </c>
      <c r="N169" s="36">
        <v>0</v>
      </c>
      <c r="O169" s="36">
        <v>0</v>
      </c>
      <c r="P169" s="36">
        <f t="shared" si="80"/>
        <v>0</v>
      </c>
      <c r="Q169" s="36">
        <v>77500</v>
      </c>
      <c r="R169" s="36">
        <v>77500</v>
      </c>
      <c r="S169" s="36">
        <f t="shared" si="81"/>
        <v>0</v>
      </c>
      <c r="T169" s="36"/>
      <c r="U169" s="36"/>
      <c r="V169" s="36">
        <f t="shared" si="82"/>
        <v>0</v>
      </c>
      <c r="W169" s="36"/>
      <c r="X169" s="36"/>
      <c r="Y169" s="36">
        <f t="shared" si="83"/>
        <v>0</v>
      </c>
      <c r="Z169" s="36"/>
      <c r="AA169" s="36"/>
      <c r="AB169" s="36">
        <f t="shared" si="84"/>
        <v>0</v>
      </c>
      <c r="AC169" s="36"/>
      <c r="AD169" s="36"/>
      <c r="AE169" s="36">
        <f t="shared" si="85"/>
        <v>0</v>
      </c>
    </row>
    <row r="170" spans="1:190" s="32" customFormat="1" ht="78.75" x14ac:dyDescent="0.25">
      <c r="A170" s="46" t="s">
        <v>154</v>
      </c>
      <c r="B170" s="41"/>
      <c r="C170" s="41"/>
      <c r="D170" s="41"/>
      <c r="E170" s="36">
        <f t="shared" si="76"/>
        <v>29988</v>
      </c>
      <c r="F170" s="36">
        <f t="shared" si="76"/>
        <v>35988</v>
      </c>
      <c r="G170" s="36">
        <f t="shared" si="76"/>
        <v>6000</v>
      </c>
      <c r="H170" s="36"/>
      <c r="I170" s="36"/>
      <c r="J170" s="36">
        <f t="shared" si="78"/>
        <v>0</v>
      </c>
      <c r="K170" s="36"/>
      <c r="L170" s="36"/>
      <c r="M170" s="36">
        <f t="shared" si="79"/>
        <v>0</v>
      </c>
      <c r="N170" s="36">
        <v>0</v>
      </c>
      <c r="O170" s="36">
        <v>0</v>
      </c>
      <c r="P170" s="36">
        <f t="shared" si="80"/>
        <v>0</v>
      </c>
      <c r="Q170" s="36">
        <v>29988</v>
      </c>
      <c r="R170" s="36">
        <f>29988+6000</f>
        <v>35988</v>
      </c>
      <c r="S170" s="36">
        <f t="shared" si="81"/>
        <v>6000</v>
      </c>
      <c r="T170" s="36"/>
      <c r="U170" s="36"/>
      <c r="V170" s="36">
        <f t="shared" si="82"/>
        <v>0</v>
      </c>
      <c r="W170" s="36"/>
      <c r="X170" s="36"/>
      <c r="Y170" s="36">
        <f t="shared" si="83"/>
        <v>0</v>
      </c>
      <c r="Z170" s="36"/>
      <c r="AA170" s="36"/>
      <c r="AB170" s="36">
        <f t="shared" si="84"/>
        <v>0</v>
      </c>
      <c r="AC170" s="36"/>
      <c r="AD170" s="36"/>
      <c r="AE170" s="36">
        <f t="shared" si="85"/>
        <v>0</v>
      </c>
    </row>
    <row r="171" spans="1:190" s="32" customFormat="1" x14ac:dyDescent="0.25">
      <c r="A171" s="30" t="s">
        <v>115</v>
      </c>
      <c r="B171" s="39"/>
      <c r="C171" s="39"/>
      <c r="D171" s="39"/>
      <c r="E171" s="31">
        <f t="shared" si="76"/>
        <v>47183</v>
      </c>
      <c r="F171" s="31">
        <f t="shared" si="76"/>
        <v>47183</v>
      </c>
      <c r="G171" s="31">
        <f t="shared" si="76"/>
        <v>0</v>
      </c>
      <c r="H171" s="31">
        <f t="shared" ref="H171:AD171" si="87">SUM(H172:H177)</f>
        <v>0</v>
      </c>
      <c r="I171" s="31">
        <f t="shared" si="87"/>
        <v>0</v>
      </c>
      <c r="J171" s="31">
        <f t="shared" si="78"/>
        <v>0</v>
      </c>
      <c r="K171" s="31">
        <f t="shared" si="87"/>
        <v>0</v>
      </c>
      <c r="L171" s="31">
        <f t="shared" si="87"/>
        <v>0</v>
      </c>
      <c r="M171" s="31">
        <f t="shared" si="79"/>
        <v>0</v>
      </c>
      <c r="N171" s="31">
        <f t="shared" si="87"/>
        <v>0</v>
      </c>
      <c r="O171" s="31">
        <f t="shared" si="87"/>
        <v>0</v>
      </c>
      <c r="P171" s="31">
        <f t="shared" si="80"/>
        <v>0</v>
      </c>
      <c r="Q171" s="31">
        <f t="shared" si="87"/>
        <v>6310</v>
      </c>
      <c r="R171" s="31">
        <f t="shared" si="87"/>
        <v>6310</v>
      </c>
      <c r="S171" s="31">
        <f t="shared" si="81"/>
        <v>0</v>
      </c>
      <c r="T171" s="31">
        <f t="shared" si="87"/>
        <v>40873</v>
      </c>
      <c r="U171" s="31">
        <f t="shared" si="87"/>
        <v>40873</v>
      </c>
      <c r="V171" s="31">
        <f t="shared" si="82"/>
        <v>0</v>
      </c>
      <c r="W171" s="31">
        <f t="shared" si="87"/>
        <v>0</v>
      </c>
      <c r="X171" s="31">
        <f t="shared" si="87"/>
        <v>0</v>
      </c>
      <c r="Y171" s="31">
        <f t="shared" si="83"/>
        <v>0</v>
      </c>
      <c r="Z171" s="31">
        <f t="shared" si="87"/>
        <v>0</v>
      </c>
      <c r="AA171" s="31">
        <f t="shared" si="87"/>
        <v>0</v>
      </c>
      <c r="AB171" s="31">
        <f t="shared" si="84"/>
        <v>0</v>
      </c>
      <c r="AC171" s="31">
        <f t="shared" si="87"/>
        <v>0</v>
      </c>
      <c r="AD171" s="31">
        <f t="shared" si="87"/>
        <v>0</v>
      </c>
      <c r="AE171" s="31">
        <f t="shared" si="85"/>
        <v>0</v>
      </c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  <c r="EM171" s="29"/>
      <c r="EN171" s="29"/>
      <c r="EO171" s="29"/>
      <c r="EP171" s="29"/>
      <c r="EQ171" s="29"/>
      <c r="ER171" s="29"/>
      <c r="ES171" s="29"/>
      <c r="ET171" s="29"/>
      <c r="EU171" s="29"/>
      <c r="EV171" s="29"/>
      <c r="EW171" s="29"/>
      <c r="EX171" s="29"/>
      <c r="EY171" s="29"/>
      <c r="EZ171" s="29"/>
      <c r="FA171" s="29"/>
      <c r="FB171" s="29"/>
      <c r="FC171" s="29"/>
      <c r="FD171" s="29"/>
      <c r="FE171" s="29"/>
      <c r="FF171" s="29"/>
      <c r="FG171" s="29"/>
      <c r="FH171" s="29"/>
      <c r="FI171" s="29"/>
      <c r="FJ171" s="29"/>
      <c r="FK171" s="29"/>
      <c r="FL171" s="29"/>
      <c r="FM171" s="29"/>
      <c r="FN171" s="29"/>
      <c r="FO171" s="29"/>
      <c r="FP171" s="29"/>
      <c r="FQ171" s="29"/>
      <c r="FR171" s="29"/>
      <c r="FS171" s="29"/>
      <c r="FT171" s="29"/>
      <c r="FU171" s="29"/>
      <c r="FV171" s="29"/>
      <c r="FW171" s="29"/>
      <c r="FX171" s="29"/>
      <c r="FY171" s="29"/>
      <c r="FZ171" s="29"/>
      <c r="GA171" s="29"/>
      <c r="GB171" s="29"/>
      <c r="GC171" s="29"/>
      <c r="GD171" s="29"/>
      <c r="GE171" s="29"/>
      <c r="GF171" s="29"/>
      <c r="GG171" s="29"/>
      <c r="GH171" s="29"/>
    </row>
    <row r="172" spans="1:190" s="32" customFormat="1" ht="31.5" x14ac:dyDescent="0.25">
      <c r="A172" s="44" t="s">
        <v>155</v>
      </c>
      <c r="B172" s="42">
        <v>1</v>
      </c>
      <c r="C172" s="42">
        <v>530</v>
      </c>
      <c r="D172" s="42">
        <v>5205</v>
      </c>
      <c r="E172" s="43">
        <f t="shared" si="76"/>
        <v>7405</v>
      </c>
      <c r="F172" s="43">
        <f t="shared" si="76"/>
        <v>7405</v>
      </c>
      <c r="G172" s="43">
        <f t="shared" si="76"/>
        <v>0</v>
      </c>
      <c r="H172" s="43"/>
      <c r="I172" s="43"/>
      <c r="J172" s="43">
        <f t="shared" si="78"/>
        <v>0</v>
      </c>
      <c r="K172" s="43"/>
      <c r="L172" s="43"/>
      <c r="M172" s="43">
        <f t="shared" si="79"/>
        <v>0</v>
      </c>
      <c r="N172" s="43"/>
      <c r="O172" s="43"/>
      <c r="P172" s="43">
        <f t="shared" si="80"/>
        <v>0</v>
      </c>
      <c r="Q172" s="43">
        <v>0</v>
      </c>
      <c r="R172" s="43">
        <v>0</v>
      </c>
      <c r="S172" s="43">
        <f t="shared" si="81"/>
        <v>0</v>
      </c>
      <c r="T172" s="43">
        <v>7405</v>
      </c>
      <c r="U172" s="43">
        <v>7405</v>
      </c>
      <c r="V172" s="43">
        <f t="shared" si="82"/>
        <v>0</v>
      </c>
      <c r="W172" s="43"/>
      <c r="X172" s="43"/>
      <c r="Y172" s="43">
        <f t="shared" si="83"/>
        <v>0</v>
      </c>
      <c r="Z172" s="43"/>
      <c r="AA172" s="43"/>
      <c r="AB172" s="43">
        <f t="shared" si="84"/>
        <v>0</v>
      </c>
      <c r="AC172" s="43"/>
      <c r="AD172" s="43"/>
      <c r="AE172" s="43">
        <f t="shared" si="85"/>
        <v>0</v>
      </c>
    </row>
    <row r="173" spans="1:190" s="32" customFormat="1" x14ac:dyDescent="0.25">
      <c r="A173" s="46" t="s">
        <v>156</v>
      </c>
      <c r="B173" s="41">
        <v>1</v>
      </c>
      <c r="C173" s="41">
        <v>530</v>
      </c>
      <c r="D173" s="41">
        <v>5205</v>
      </c>
      <c r="E173" s="36">
        <f t="shared" si="76"/>
        <v>6024</v>
      </c>
      <c r="F173" s="36">
        <f t="shared" si="76"/>
        <v>6024</v>
      </c>
      <c r="G173" s="36">
        <f t="shared" si="76"/>
        <v>0</v>
      </c>
      <c r="H173" s="36"/>
      <c r="I173" s="36"/>
      <c r="J173" s="36">
        <f t="shared" si="78"/>
        <v>0</v>
      </c>
      <c r="K173" s="36"/>
      <c r="L173" s="36"/>
      <c r="M173" s="36">
        <f t="shared" si="79"/>
        <v>0</v>
      </c>
      <c r="N173" s="36"/>
      <c r="O173" s="36"/>
      <c r="P173" s="36">
        <f t="shared" si="80"/>
        <v>0</v>
      </c>
      <c r="Q173" s="36">
        <v>0</v>
      </c>
      <c r="R173" s="36">
        <v>0</v>
      </c>
      <c r="S173" s="36">
        <f t="shared" si="81"/>
        <v>0</v>
      </c>
      <c r="T173" s="36">
        <v>6024</v>
      </c>
      <c r="U173" s="36">
        <v>6024</v>
      </c>
      <c r="V173" s="36">
        <f t="shared" si="82"/>
        <v>0</v>
      </c>
      <c r="W173" s="36"/>
      <c r="X173" s="36"/>
      <c r="Y173" s="36">
        <f t="shared" si="83"/>
        <v>0</v>
      </c>
      <c r="Z173" s="36"/>
      <c r="AA173" s="36"/>
      <c r="AB173" s="36">
        <f t="shared" si="84"/>
        <v>0</v>
      </c>
      <c r="AC173" s="36"/>
      <c r="AD173" s="36"/>
      <c r="AE173" s="36">
        <f t="shared" si="85"/>
        <v>0</v>
      </c>
    </row>
    <row r="174" spans="1:190" s="32" customFormat="1" ht="31.5" x14ac:dyDescent="0.25">
      <c r="A174" s="46" t="s">
        <v>157</v>
      </c>
      <c r="B174" s="41">
        <v>1</v>
      </c>
      <c r="C174" s="41">
        <v>541</v>
      </c>
      <c r="D174" s="41">
        <v>5205</v>
      </c>
      <c r="E174" s="36">
        <f t="shared" si="76"/>
        <v>19988</v>
      </c>
      <c r="F174" s="36">
        <f t="shared" si="76"/>
        <v>19988</v>
      </c>
      <c r="G174" s="36">
        <f t="shared" si="76"/>
        <v>0</v>
      </c>
      <c r="H174" s="36"/>
      <c r="I174" s="36"/>
      <c r="J174" s="36">
        <f t="shared" si="78"/>
        <v>0</v>
      </c>
      <c r="K174" s="36"/>
      <c r="L174" s="36"/>
      <c r="M174" s="36">
        <f t="shared" si="79"/>
        <v>0</v>
      </c>
      <c r="N174" s="36"/>
      <c r="O174" s="36"/>
      <c r="P174" s="36">
        <f t="shared" si="80"/>
        <v>0</v>
      </c>
      <c r="Q174" s="36">
        <v>0</v>
      </c>
      <c r="R174" s="36">
        <v>0</v>
      </c>
      <c r="S174" s="36">
        <f t="shared" si="81"/>
        <v>0</v>
      </c>
      <c r="T174" s="36">
        <v>19988</v>
      </c>
      <c r="U174" s="36">
        <v>19988</v>
      </c>
      <c r="V174" s="36">
        <f t="shared" si="82"/>
        <v>0</v>
      </c>
      <c r="W174" s="36"/>
      <c r="X174" s="36"/>
      <c r="Y174" s="36">
        <f t="shared" si="83"/>
        <v>0</v>
      </c>
      <c r="Z174" s="36"/>
      <c r="AA174" s="36"/>
      <c r="AB174" s="36">
        <f t="shared" si="84"/>
        <v>0</v>
      </c>
      <c r="AC174" s="36"/>
      <c r="AD174" s="36"/>
      <c r="AE174" s="36">
        <f t="shared" si="85"/>
        <v>0</v>
      </c>
    </row>
    <row r="175" spans="1:190" s="32" customFormat="1" ht="31.5" x14ac:dyDescent="0.25">
      <c r="A175" s="46" t="s">
        <v>158</v>
      </c>
      <c r="B175" s="41">
        <v>1</v>
      </c>
      <c r="C175" s="41">
        <v>541</v>
      </c>
      <c r="D175" s="41">
        <v>5205</v>
      </c>
      <c r="E175" s="36">
        <f t="shared" si="76"/>
        <v>7456</v>
      </c>
      <c r="F175" s="36">
        <f t="shared" si="76"/>
        <v>7456</v>
      </c>
      <c r="G175" s="36">
        <f t="shared" si="76"/>
        <v>0</v>
      </c>
      <c r="H175" s="36"/>
      <c r="I175" s="36"/>
      <c r="J175" s="36">
        <f t="shared" si="78"/>
        <v>0</v>
      </c>
      <c r="K175" s="36"/>
      <c r="L175" s="36"/>
      <c r="M175" s="36">
        <f t="shared" si="79"/>
        <v>0</v>
      </c>
      <c r="N175" s="36"/>
      <c r="O175" s="36"/>
      <c r="P175" s="36">
        <f t="shared" si="80"/>
        <v>0</v>
      </c>
      <c r="Q175" s="36">
        <v>0</v>
      </c>
      <c r="R175" s="36">
        <v>0</v>
      </c>
      <c r="S175" s="36">
        <f t="shared" si="81"/>
        <v>0</v>
      </c>
      <c r="T175" s="36">
        <v>7456</v>
      </c>
      <c r="U175" s="36">
        <v>7456</v>
      </c>
      <c r="V175" s="36">
        <f t="shared" si="82"/>
        <v>0</v>
      </c>
      <c r="W175" s="36"/>
      <c r="X175" s="36"/>
      <c r="Y175" s="36">
        <f t="shared" si="83"/>
        <v>0</v>
      </c>
      <c r="Z175" s="36"/>
      <c r="AA175" s="36"/>
      <c r="AB175" s="36">
        <f t="shared" si="84"/>
        <v>0</v>
      </c>
      <c r="AC175" s="36"/>
      <c r="AD175" s="36"/>
      <c r="AE175" s="36">
        <f t="shared" si="85"/>
        <v>0</v>
      </c>
    </row>
    <row r="176" spans="1:190" s="32" customFormat="1" ht="94.5" x14ac:dyDescent="0.25">
      <c r="A176" s="46" t="s">
        <v>159</v>
      </c>
      <c r="B176" s="41"/>
      <c r="C176" s="41"/>
      <c r="D176" s="41"/>
      <c r="E176" s="36">
        <f t="shared" si="76"/>
        <v>5000</v>
      </c>
      <c r="F176" s="36">
        <f t="shared" si="76"/>
        <v>5000</v>
      </c>
      <c r="G176" s="36">
        <f t="shared" si="76"/>
        <v>0</v>
      </c>
      <c r="H176" s="36"/>
      <c r="I176" s="36"/>
      <c r="J176" s="36">
        <f t="shared" si="78"/>
        <v>0</v>
      </c>
      <c r="K176" s="36"/>
      <c r="L176" s="36"/>
      <c r="M176" s="36">
        <f t="shared" si="79"/>
        <v>0</v>
      </c>
      <c r="N176" s="36">
        <v>0</v>
      </c>
      <c r="O176" s="36">
        <v>0</v>
      </c>
      <c r="P176" s="36">
        <f t="shared" si="80"/>
        <v>0</v>
      </c>
      <c r="Q176" s="36">
        <v>5000</v>
      </c>
      <c r="R176" s="36">
        <v>5000</v>
      </c>
      <c r="S176" s="36">
        <f t="shared" si="81"/>
        <v>0</v>
      </c>
      <c r="T176" s="36"/>
      <c r="U176" s="36"/>
      <c r="V176" s="36">
        <f t="shared" si="82"/>
        <v>0</v>
      </c>
      <c r="W176" s="36"/>
      <c r="X176" s="36"/>
      <c r="Y176" s="36">
        <f t="shared" si="83"/>
        <v>0</v>
      </c>
      <c r="Z176" s="36"/>
      <c r="AA176" s="36"/>
      <c r="AB176" s="36">
        <f t="shared" si="84"/>
        <v>0</v>
      </c>
      <c r="AC176" s="36"/>
      <c r="AD176" s="36"/>
      <c r="AE176" s="36">
        <f t="shared" si="85"/>
        <v>0</v>
      </c>
    </row>
    <row r="177" spans="1:190" s="32" customFormat="1" ht="94.5" x14ac:dyDescent="0.25">
      <c r="A177" s="46" t="s">
        <v>160</v>
      </c>
      <c r="B177" s="41"/>
      <c r="C177" s="41"/>
      <c r="D177" s="41"/>
      <c r="E177" s="36">
        <f t="shared" si="76"/>
        <v>1310</v>
      </c>
      <c r="F177" s="36">
        <f t="shared" si="76"/>
        <v>1310</v>
      </c>
      <c r="G177" s="36">
        <f t="shared" si="76"/>
        <v>0</v>
      </c>
      <c r="H177" s="36"/>
      <c r="I177" s="36"/>
      <c r="J177" s="36">
        <f t="shared" si="78"/>
        <v>0</v>
      </c>
      <c r="K177" s="36"/>
      <c r="L177" s="36"/>
      <c r="M177" s="36">
        <f t="shared" si="79"/>
        <v>0</v>
      </c>
      <c r="N177" s="36"/>
      <c r="O177" s="36"/>
      <c r="P177" s="36">
        <f t="shared" si="80"/>
        <v>0</v>
      </c>
      <c r="Q177" s="36">
        <v>1310</v>
      </c>
      <c r="R177" s="36">
        <v>1310</v>
      </c>
      <c r="S177" s="36">
        <f t="shared" si="81"/>
        <v>0</v>
      </c>
      <c r="T177" s="36">
        <v>0</v>
      </c>
      <c r="U177" s="36">
        <v>0</v>
      </c>
      <c r="V177" s="36">
        <f t="shared" si="82"/>
        <v>0</v>
      </c>
      <c r="W177" s="36"/>
      <c r="X177" s="36"/>
      <c r="Y177" s="36">
        <f t="shared" si="83"/>
        <v>0</v>
      </c>
      <c r="Z177" s="36"/>
      <c r="AA177" s="36"/>
      <c r="AB177" s="36">
        <f t="shared" si="84"/>
        <v>0</v>
      </c>
      <c r="AC177" s="36"/>
      <c r="AD177" s="36"/>
      <c r="AE177" s="36">
        <f t="shared" si="85"/>
        <v>0</v>
      </c>
    </row>
    <row r="178" spans="1:190" s="32" customFormat="1" x14ac:dyDescent="0.25">
      <c r="A178" s="30" t="s">
        <v>91</v>
      </c>
      <c r="B178" s="39"/>
      <c r="C178" s="39"/>
      <c r="D178" s="39"/>
      <c r="E178" s="31">
        <f t="shared" si="76"/>
        <v>0</v>
      </c>
      <c r="F178" s="31">
        <f t="shared" si="76"/>
        <v>60534</v>
      </c>
      <c r="G178" s="31">
        <f t="shared" si="76"/>
        <v>60534</v>
      </c>
      <c r="H178" s="31">
        <f>SUM(H179)</f>
        <v>0</v>
      </c>
      <c r="I178" s="31">
        <f>SUM(I179)</f>
        <v>0</v>
      </c>
      <c r="J178" s="31">
        <f t="shared" si="78"/>
        <v>0</v>
      </c>
      <c r="K178" s="31">
        <f t="shared" ref="K178:L178" si="88">SUM(K179)</f>
        <v>0</v>
      </c>
      <c r="L178" s="31">
        <f t="shared" si="88"/>
        <v>0</v>
      </c>
      <c r="M178" s="31">
        <f t="shared" si="79"/>
        <v>0</v>
      </c>
      <c r="N178" s="31">
        <f t="shared" ref="N178:O178" si="89">SUM(N179)</f>
        <v>0</v>
      </c>
      <c r="O178" s="31">
        <f t="shared" si="89"/>
        <v>0</v>
      </c>
      <c r="P178" s="31">
        <f t="shared" si="80"/>
        <v>0</v>
      </c>
      <c r="Q178" s="31">
        <f t="shared" ref="Q178:R178" si="90">SUM(Q179)</f>
        <v>0</v>
      </c>
      <c r="R178" s="31">
        <f t="shared" si="90"/>
        <v>0</v>
      </c>
      <c r="S178" s="31">
        <f t="shared" si="81"/>
        <v>0</v>
      </c>
      <c r="T178" s="31">
        <f t="shared" ref="T178:U178" si="91">SUM(T179)</f>
        <v>0</v>
      </c>
      <c r="U178" s="31">
        <f t="shared" si="91"/>
        <v>60534</v>
      </c>
      <c r="V178" s="31">
        <f t="shared" si="82"/>
        <v>60534</v>
      </c>
      <c r="W178" s="31">
        <f t="shared" ref="W178:X178" si="92">SUM(W179)</f>
        <v>0</v>
      </c>
      <c r="X178" s="31">
        <f t="shared" si="92"/>
        <v>0</v>
      </c>
      <c r="Y178" s="31">
        <f t="shared" si="83"/>
        <v>0</v>
      </c>
      <c r="Z178" s="31">
        <f t="shared" ref="Z178:AA178" si="93">SUM(Z179)</f>
        <v>0</v>
      </c>
      <c r="AA178" s="31">
        <f t="shared" si="93"/>
        <v>0</v>
      </c>
      <c r="AB178" s="31">
        <f t="shared" si="84"/>
        <v>0</v>
      </c>
      <c r="AC178" s="31">
        <f t="shared" ref="AC178:AD178" si="94">SUM(AC179)</f>
        <v>0</v>
      </c>
      <c r="AD178" s="31">
        <f t="shared" si="94"/>
        <v>0</v>
      </c>
      <c r="AE178" s="31">
        <f t="shared" si="85"/>
        <v>0</v>
      </c>
    </row>
    <row r="179" spans="1:190" s="32" customFormat="1" ht="63" x14ac:dyDescent="0.25">
      <c r="A179" s="40" t="s">
        <v>161</v>
      </c>
      <c r="B179" s="41">
        <v>1</v>
      </c>
      <c r="C179" s="41">
        <v>589</v>
      </c>
      <c r="D179" s="45">
        <v>5206</v>
      </c>
      <c r="E179" s="43">
        <f t="shared" si="76"/>
        <v>0</v>
      </c>
      <c r="F179" s="43">
        <f t="shared" si="76"/>
        <v>60534</v>
      </c>
      <c r="G179" s="43">
        <f t="shared" si="76"/>
        <v>60534</v>
      </c>
      <c r="H179" s="43"/>
      <c r="I179" s="43"/>
      <c r="J179" s="43">
        <f t="shared" si="78"/>
        <v>0</v>
      </c>
      <c r="K179" s="43"/>
      <c r="L179" s="43"/>
      <c r="M179" s="43">
        <f t="shared" si="79"/>
        <v>0</v>
      </c>
      <c r="N179" s="43">
        <v>0</v>
      </c>
      <c r="O179" s="43">
        <v>0</v>
      </c>
      <c r="P179" s="43">
        <f t="shared" si="80"/>
        <v>0</v>
      </c>
      <c r="Q179" s="43"/>
      <c r="R179" s="43"/>
      <c r="S179" s="43">
        <f t="shared" si="81"/>
        <v>0</v>
      </c>
      <c r="T179" s="43"/>
      <c r="U179" s="43">
        <v>60534</v>
      </c>
      <c r="V179" s="43">
        <f t="shared" si="82"/>
        <v>60534</v>
      </c>
      <c r="W179" s="43"/>
      <c r="X179" s="43"/>
      <c r="Y179" s="43">
        <f t="shared" si="83"/>
        <v>0</v>
      </c>
      <c r="Z179" s="43">
        <v>0</v>
      </c>
      <c r="AA179" s="43">
        <v>0</v>
      </c>
      <c r="AB179" s="43">
        <f t="shared" si="84"/>
        <v>0</v>
      </c>
      <c r="AC179" s="43"/>
      <c r="AD179" s="43"/>
      <c r="AE179" s="43">
        <f t="shared" si="85"/>
        <v>0</v>
      </c>
    </row>
    <row r="180" spans="1:190" s="32" customFormat="1" ht="31.5" x14ac:dyDescent="0.25">
      <c r="A180" s="30" t="s">
        <v>53</v>
      </c>
      <c r="B180" s="39"/>
      <c r="C180" s="39"/>
      <c r="D180" s="39"/>
      <c r="E180" s="31">
        <f t="shared" si="76"/>
        <v>13599793</v>
      </c>
      <c r="F180" s="31">
        <f t="shared" si="76"/>
        <v>13605544</v>
      </c>
      <c r="G180" s="31">
        <f t="shared" si="76"/>
        <v>5751</v>
      </c>
      <c r="H180" s="31">
        <f t="shared" ref="H180:AD180" si="95">SUM(H181,H184,H191,H188)</f>
        <v>152495</v>
      </c>
      <c r="I180" s="31">
        <f t="shared" si="95"/>
        <v>152495</v>
      </c>
      <c r="J180" s="31">
        <f t="shared" si="78"/>
        <v>0</v>
      </c>
      <c r="K180" s="31">
        <f t="shared" si="95"/>
        <v>4053</v>
      </c>
      <c r="L180" s="31">
        <f t="shared" si="95"/>
        <v>4053</v>
      </c>
      <c r="M180" s="31">
        <f t="shared" si="79"/>
        <v>0</v>
      </c>
      <c r="N180" s="31">
        <f t="shared" si="95"/>
        <v>577979</v>
      </c>
      <c r="O180" s="31">
        <f t="shared" si="95"/>
        <v>583730</v>
      </c>
      <c r="P180" s="31">
        <f t="shared" si="80"/>
        <v>5751</v>
      </c>
      <c r="Q180" s="31">
        <f t="shared" si="95"/>
        <v>7417574</v>
      </c>
      <c r="R180" s="31">
        <f t="shared" si="95"/>
        <v>7417574</v>
      </c>
      <c r="S180" s="31">
        <f t="shared" si="81"/>
        <v>0</v>
      </c>
      <c r="T180" s="31">
        <f t="shared" si="95"/>
        <v>0</v>
      </c>
      <c r="U180" s="31">
        <f t="shared" si="95"/>
        <v>0</v>
      </c>
      <c r="V180" s="31">
        <f t="shared" si="82"/>
        <v>0</v>
      </c>
      <c r="W180" s="31">
        <f t="shared" si="95"/>
        <v>4847692</v>
      </c>
      <c r="X180" s="31">
        <f t="shared" si="95"/>
        <v>4847692</v>
      </c>
      <c r="Y180" s="31">
        <f t="shared" si="83"/>
        <v>0</v>
      </c>
      <c r="Z180" s="31">
        <f t="shared" si="95"/>
        <v>0</v>
      </c>
      <c r="AA180" s="31">
        <f t="shared" si="95"/>
        <v>0</v>
      </c>
      <c r="AB180" s="31">
        <f t="shared" si="84"/>
        <v>0</v>
      </c>
      <c r="AC180" s="31">
        <f t="shared" si="95"/>
        <v>600000</v>
      </c>
      <c r="AD180" s="31">
        <f t="shared" si="95"/>
        <v>600000</v>
      </c>
      <c r="AE180" s="31">
        <f t="shared" si="85"/>
        <v>0</v>
      </c>
    </row>
    <row r="181" spans="1:190" s="29" customFormat="1" ht="31.5" x14ac:dyDescent="0.25">
      <c r="A181" s="30" t="s">
        <v>85</v>
      </c>
      <c r="B181" s="39"/>
      <c r="C181" s="39"/>
      <c r="D181" s="39"/>
      <c r="E181" s="31">
        <f t="shared" si="76"/>
        <v>1201200</v>
      </c>
      <c r="F181" s="31">
        <f t="shared" si="76"/>
        <v>1201200</v>
      </c>
      <c r="G181" s="31">
        <f t="shared" si="76"/>
        <v>0</v>
      </c>
      <c r="H181" s="31">
        <f t="shared" ref="H181:AD181" si="96">SUM(H182:H183)</f>
        <v>0</v>
      </c>
      <c r="I181" s="31">
        <f t="shared" si="96"/>
        <v>0</v>
      </c>
      <c r="J181" s="31">
        <f t="shared" si="78"/>
        <v>0</v>
      </c>
      <c r="K181" s="31">
        <f t="shared" si="96"/>
        <v>0</v>
      </c>
      <c r="L181" s="31">
        <f t="shared" si="96"/>
        <v>0</v>
      </c>
      <c r="M181" s="31">
        <f t="shared" si="79"/>
        <v>0</v>
      </c>
      <c r="N181" s="31">
        <f t="shared" si="96"/>
        <v>0</v>
      </c>
      <c r="O181" s="31">
        <f t="shared" si="96"/>
        <v>0</v>
      </c>
      <c r="P181" s="31">
        <f t="shared" si="80"/>
        <v>0</v>
      </c>
      <c r="Q181" s="31">
        <f t="shared" si="96"/>
        <v>1201200</v>
      </c>
      <c r="R181" s="31">
        <f t="shared" si="96"/>
        <v>1201200</v>
      </c>
      <c r="S181" s="31">
        <f t="shared" si="81"/>
        <v>0</v>
      </c>
      <c r="T181" s="31">
        <f t="shared" si="96"/>
        <v>0</v>
      </c>
      <c r="U181" s="31">
        <f t="shared" si="96"/>
        <v>0</v>
      </c>
      <c r="V181" s="31">
        <f t="shared" si="82"/>
        <v>0</v>
      </c>
      <c r="W181" s="31">
        <f t="shared" si="96"/>
        <v>0</v>
      </c>
      <c r="X181" s="31">
        <f t="shared" si="96"/>
        <v>0</v>
      </c>
      <c r="Y181" s="31">
        <f t="shared" si="83"/>
        <v>0</v>
      </c>
      <c r="Z181" s="31">
        <f t="shared" si="96"/>
        <v>0</v>
      </c>
      <c r="AA181" s="31">
        <f t="shared" si="96"/>
        <v>0</v>
      </c>
      <c r="AB181" s="31">
        <f t="shared" si="84"/>
        <v>0</v>
      </c>
      <c r="AC181" s="31">
        <f t="shared" si="96"/>
        <v>0</v>
      </c>
      <c r="AD181" s="31">
        <f t="shared" si="96"/>
        <v>0</v>
      </c>
      <c r="AE181" s="31">
        <f t="shared" si="85"/>
        <v>0</v>
      </c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  <c r="CC181" s="32"/>
      <c r="CD181" s="32"/>
      <c r="CE181" s="32"/>
      <c r="CF181" s="32"/>
      <c r="CG181" s="32"/>
      <c r="CH181" s="32"/>
      <c r="CI181" s="32"/>
      <c r="CJ181" s="32"/>
      <c r="CK181" s="32"/>
      <c r="CL181" s="32"/>
      <c r="CM181" s="32"/>
      <c r="CN181" s="32"/>
      <c r="CO181" s="32"/>
      <c r="CP181" s="32"/>
      <c r="CQ181" s="32"/>
      <c r="CR181" s="32"/>
      <c r="CS181" s="32"/>
      <c r="CT181" s="32"/>
      <c r="CU181" s="32"/>
      <c r="CV181" s="32"/>
      <c r="CW181" s="32"/>
      <c r="CX181" s="32"/>
      <c r="CY181" s="32"/>
      <c r="CZ181" s="32"/>
      <c r="DA181" s="32"/>
      <c r="DB181" s="32"/>
      <c r="DC181" s="32"/>
      <c r="DD181" s="32"/>
      <c r="DE181" s="32"/>
      <c r="DF181" s="32"/>
      <c r="DG181" s="32"/>
      <c r="DH181" s="32"/>
      <c r="DI181" s="32"/>
      <c r="DJ181" s="32"/>
      <c r="DK181" s="32"/>
      <c r="DL181" s="32"/>
      <c r="DM181" s="32"/>
      <c r="DN181" s="32"/>
      <c r="DO181" s="32"/>
      <c r="DP181" s="32"/>
      <c r="DQ181" s="32"/>
      <c r="DR181" s="32"/>
      <c r="DS181" s="32"/>
      <c r="DT181" s="32"/>
      <c r="DU181" s="32"/>
      <c r="DV181" s="32"/>
      <c r="DW181" s="32"/>
      <c r="DX181" s="32"/>
      <c r="DY181" s="32"/>
      <c r="DZ181" s="32"/>
      <c r="EA181" s="32"/>
      <c r="EB181" s="32"/>
      <c r="EC181" s="32"/>
      <c r="ED181" s="32"/>
      <c r="EE181" s="32"/>
      <c r="EF181" s="32"/>
      <c r="EG181" s="32"/>
      <c r="EH181" s="32"/>
      <c r="EI181" s="32"/>
      <c r="EJ181" s="32"/>
      <c r="EK181" s="32"/>
      <c r="EL181" s="32"/>
      <c r="EM181" s="32"/>
      <c r="EN181" s="32"/>
      <c r="EO181" s="32"/>
      <c r="EP181" s="32"/>
      <c r="EQ181" s="32"/>
      <c r="ER181" s="32"/>
      <c r="ES181" s="32"/>
      <c r="ET181" s="32"/>
      <c r="EU181" s="32"/>
      <c r="EV181" s="32"/>
      <c r="EW181" s="32"/>
      <c r="EX181" s="32"/>
      <c r="EY181" s="32"/>
      <c r="EZ181" s="32"/>
      <c r="FA181" s="32"/>
      <c r="FB181" s="32"/>
      <c r="FC181" s="32"/>
      <c r="FD181" s="32"/>
      <c r="FE181" s="32"/>
      <c r="FF181" s="32"/>
      <c r="FG181" s="32"/>
      <c r="FH181" s="32"/>
      <c r="FI181" s="32"/>
      <c r="FJ181" s="32"/>
      <c r="FK181" s="32"/>
      <c r="FL181" s="32"/>
      <c r="FM181" s="32"/>
      <c r="FN181" s="32"/>
      <c r="FO181" s="32"/>
      <c r="FP181" s="32"/>
      <c r="FQ181" s="32"/>
      <c r="FR181" s="32"/>
      <c r="FS181" s="32"/>
      <c r="FT181" s="32"/>
      <c r="FU181" s="32"/>
      <c r="FV181" s="32"/>
      <c r="FW181" s="32"/>
      <c r="FX181" s="32"/>
      <c r="FY181" s="32"/>
      <c r="FZ181" s="32"/>
      <c r="GA181" s="32"/>
      <c r="GB181" s="32"/>
      <c r="GC181" s="32"/>
      <c r="GD181" s="32"/>
      <c r="GE181" s="32"/>
      <c r="GF181" s="32"/>
      <c r="GG181" s="32"/>
      <c r="GH181" s="32"/>
    </row>
    <row r="182" spans="1:190" s="32" customFormat="1" ht="63" x14ac:dyDescent="0.25">
      <c r="A182" s="46" t="s">
        <v>162</v>
      </c>
      <c r="B182" s="42"/>
      <c r="C182" s="42"/>
      <c r="D182" s="45"/>
      <c r="E182" s="43">
        <f t="shared" si="76"/>
        <v>1200</v>
      </c>
      <c r="F182" s="43">
        <f t="shared" si="76"/>
        <v>1200</v>
      </c>
      <c r="G182" s="43">
        <f t="shared" si="76"/>
        <v>0</v>
      </c>
      <c r="H182" s="43">
        <v>0</v>
      </c>
      <c r="I182" s="43">
        <v>0</v>
      </c>
      <c r="J182" s="43">
        <f t="shared" si="78"/>
        <v>0</v>
      </c>
      <c r="K182" s="43"/>
      <c r="L182" s="43"/>
      <c r="M182" s="43">
        <f t="shared" si="79"/>
        <v>0</v>
      </c>
      <c r="N182" s="43">
        <v>0</v>
      </c>
      <c r="O182" s="43">
        <v>0</v>
      </c>
      <c r="P182" s="43">
        <f t="shared" si="80"/>
        <v>0</v>
      </c>
      <c r="Q182" s="43">
        <v>1200</v>
      </c>
      <c r="R182" s="43">
        <v>1200</v>
      </c>
      <c r="S182" s="43">
        <f t="shared" si="81"/>
        <v>0</v>
      </c>
      <c r="T182" s="43"/>
      <c r="U182" s="43"/>
      <c r="V182" s="43">
        <f t="shared" si="82"/>
        <v>0</v>
      </c>
      <c r="W182" s="43"/>
      <c r="X182" s="43"/>
      <c r="Y182" s="43">
        <f t="shared" si="83"/>
        <v>0</v>
      </c>
      <c r="Z182" s="43"/>
      <c r="AA182" s="43"/>
      <c r="AB182" s="43">
        <f t="shared" si="84"/>
        <v>0</v>
      </c>
      <c r="AC182" s="43"/>
      <c r="AD182" s="43"/>
      <c r="AE182" s="43">
        <f t="shared" si="85"/>
        <v>0</v>
      </c>
    </row>
    <row r="183" spans="1:190" s="32" customFormat="1" ht="78.75" x14ac:dyDescent="0.25">
      <c r="A183" s="44" t="s">
        <v>163</v>
      </c>
      <c r="B183" s="42"/>
      <c r="C183" s="42"/>
      <c r="D183" s="42"/>
      <c r="E183" s="43">
        <f t="shared" si="76"/>
        <v>1200000</v>
      </c>
      <c r="F183" s="43">
        <f t="shared" si="76"/>
        <v>1200000</v>
      </c>
      <c r="G183" s="43">
        <f t="shared" si="76"/>
        <v>0</v>
      </c>
      <c r="H183" s="43"/>
      <c r="I183" s="43"/>
      <c r="J183" s="43">
        <f t="shared" si="78"/>
        <v>0</v>
      </c>
      <c r="K183" s="43"/>
      <c r="L183" s="43"/>
      <c r="M183" s="43">
        <f t="shared" si="79"/>
        <v>0</v>
      </c>
      <c r="N183" s="43">
        <v>0</v>
      </c>
      <c r="O183" s="43">
        <v>0</v>
      </c>
      <c r="P183" s="43">
        <f t="shared" si="80"/>
        <v>0</v>
      </c>
      <c r="Q183" s="43">
        <v>1200000</v>
      </c>
      <c r="R183" s="43">
        <v>1200000</v>
      </c>
      <c r="S183" s="43">
        <f t="shared" si="81"/>
        <v>0</v>
      </c>
      <c r="T183" s="43"/>
      <c r="U183" s="43"/>
      <c r="V183" s="43">
        <f t="shared" si="82"/>
        <v>0</v>
      </c>
      <c r="W183" s="43"/>
      <c r="X183" s="43"/>
      <c r="Y183" s="43">
        <f t="shared" si="83"/>
        <v>0</v>
      </c>
      <c r="Z183" s="43"/>
      <c r="AA183" s="43"/>
      <c r="AB183" s="43">
        <f t="shared" si="84"/>
        <v>0</v>
      </c>
      <c r="AC183" s="43"/>
      <c r="AD183" s="43"/>
      <c r="AE183" s="43">
        <f t="shared" si="85"/>
        <v>0</v>
      </c>
    </row>
    <row r="184" spans="1:190" s="32" customFormat="1" x14ac:dyDescent="0.25">
      <c r="A184" s="30" t="s">
        <v>151</v>
      </c>
      <c r="B184" s="39"/>
      <c r="C184" s="39"/>
      <c r="D184" s="39"/>
      <c r="E184" s="31">
        <f t="shared" si="76"/>
        <v>468000</v>
      </c>
      <c r="F184" s="31">
        <f t="shared" si="76"/>
        <v>468000</v>
      </c>
      <c r="G184" s="31">
        <f t="shared" si="76"/>
        <v>0</v>
      </c>
      <c r="H184" s="31">
        <f t="shared" ref="H184:AD184" si="97">SUM(H185:H187)</f>
        <v>0</v>
      </c>
      <c r="I184" s="31">
        <f t="shared" si="97"/>
        <v>0</v>
      </c>
      <c r="J184" s="31">
        <f t="shared" si="78"/>
        <v>0</v>
      </c>
      <c r="K184" s="31">
        <f t="shared" si="97"/>
        <v>0</v>
      </c>
      <c r="L184" s="31">
        <f t="shared" si="97"/>
        <v>0</v>
      </c>
      <c r="M184" s="31">
        <f t="shared" si="79"/>
        <v>0</v>
      </c>
      <c r="N184" s="31">
        <f t="shared" si="97"/>
        <v>468000</v>
      </c>
      <c r="O184" s="31">
        <f t="shared" si="97"/>
        <v>468000</v>
      </c>
      <c r="P184" s="31">
        <f t="shared" si="80"/>
        <v>0</v>
      </c>
      <c r="Q184" s="31">
        <f t="shared" si="97"/>
        <v>0</v>
      </c>
      <c r="R184" s="31">
        <f t="shared" si="97"/>
        <v>0</v>
      </c>
      <c r="S184" s="31">
        <f t="shared" si="81"/>
        <v>0</v>
      </c>
      <c r="T184" s="31">
        <f t="shared" si="97"/>
        <v>0</v>
      </c>
      <c r="U184" s="31">
        <f t="shared" si="97"/>
        <v>0</v>
      </c>
      <c r="V184" s="31">
        <f t="shared" si="82"/>
        <v>0</v>
      </c>
      <c r="W184" s="31">
        <f t="shared" si="97"/>
        <v>0</v>
      </c>
      <c r="X184" s="31">
        <f t="shared" si="97"/>
        <v>0</v>
      </c>
      <c r="Y184" s="31">
        <f t="shared" si="83"/>
        <v>0</v>
      </c>
      <c r="Z184" s="31">
        <f t="shared" si="97"/>
        <v>0</v>
      </c>
      <c r="AA184" s="31">
        <f t="shared" si="97"/>
        <v>0</v>
      </c>
      <c r="AB184" s="31">
        <f t="shared" si="84"/>
        <v>0</v>
      </c>
      <c r="AC184" s="31">
        <f t="shared" si="97"/>
        <v>0</v>
      </c>
      <c r="AD184" s="31">
        <f t="shared" si="97"/>
        <v>0</v>
      </c>
      <c r="AE184" s="31">
        <f t="shared" si="85"/>
        <v>0</v>
      </c>
    </row>
    <row r="185" spans="1:190" s="32" customFormat="1" x14ac:dyDescent="0.25">
      <c r="A185" s="44" t="s">
        <v>164</v>
      </c>
      <c r="B185" s="42">
        <v>2</v>
      </c>
      <c r="C185" s="42">
        <v>623</v>
      </c>
      <c r="D185" s="42">
        <v>5204</v>
      </c>
      <c r="E185" s="43">
        <f t="shared" si="76"/>
        <v>186000</v>
      </c>
      <c r="F185" s="43">
        <f t="shared" si="76"/>
        <v>186000</v>
      </c>
      <c r="G185" s="43">
        <f t="shared" si="76"/>
        <v>0</v>
      </c>
      <c r="H185" s="43"/>
      <c r="I185" s="43"/>
      <c r="J185" s="43">
        <f t="shared" si="78"/>
        <v>0</v>
      </c>
      <c r="K185" s="43"/>
      <c r="L185" s="43"/>
      <c r="M185" s="43">
        <f t="shared" si="79"/>
        <v>0</v>
      </c>
      <c r="N185" s="43">
        <v>186000</v>
      </c>
      <c r="O185" s="43">
        <v>186000</v>
      </c>
      <c r="P185" s="43">
        <f t="shared" si="80"/>
        <v>0</v>
      </c>
      <c r="Q185" s="43"/>
      <c r="R185" s="43"/>
      <c r="S185" s="43">
        <f t="shared" si="81"/>
        <v>0</v>
      </c>
      <c r="T185" s="43"/>
      <c r="U185" s="43"/>
      <c r="V185" s="43">
        <f t="shared" si="82"/>
        <v>0</v>
      </c>
      <c r="W185" s="43"/>
      <c r="X185" s="43"/>
      <c r="Y185" s="43">
        <f t="shared" si="83"/>
        <v>0</v>
      </c>
      <c r="Z185" s="43"/>
      <c r="AA185" s="43"/>
      <c r="AB185" s="43">
        <f t="shared" si="84"/>
        <v>0</v>
      </c>
      <c r="AC185" s="43"/>
      <c r="AD185" s="43"/>
      <c r="AE185" s="43">
        <f t="shared" si="85"/>
        <v>0</v>
      </c>
    </row>
    <row r="186" spans="1:190" s="32" customFormat="1" ht="31.5" x14ac:dyDescent="0.25">
      <c r="A186" s="44" t="s">
        <v>165</v>
      </c>
      <c r="B186" s="42">
        <v>2</v>
      </c>
      <c r="C186" s="42">
        <v>623</v>
      </c>
      <c r="D186" s="42">
        <v>5204</v>
      </c>
      <c r="E186" s="43">
        <f t="shared" si="76"/>
        <v>222000</v>
      </c>
      <c r="F186" s="43">
        <f t="shared" si="76"/>
        <v>222000</v>
      </c>
      <c r="G186" s="43">
        <f t="shared" si="76"/>
        <v>0</v>
      </c>
      <c r="H186" s="43"/>
      <c r="I186" s="43"/>
      <c r="J186" s="43">
        <f t="shared" si="78"/>
        <v>0</v>
      </c>
      <c r="K186" s="43"/>
      <c r="L186" s="43"/>
      <c r="M186" s="43">
        <f t="shared" si="79"/>
        <v>0</v>
      </c>
      <c r="N186" s="43">
        <v>222000</v>
      </c>
      <c r="O186" s="43">
        <v>222000</v>
      </c>
      <c r="P186" s="43">
        <f t="shared" si="80"/>
        <v>0</v>
      </c>
      <c r="Q186" s="43"/>
      <c r="R186" s="43"/>
      <c r="S186" s="43">
        <f t="shared" si="81"/>
        <v>0</v>
      </c>
      <c r="T186" s="43"/>
      <c r="U186" s="43"/>
      <c r="V186" s="43">
        <f t="shared" si="82"/>
        <v>0</v>
      </c>
      <c r="W186" s="43"/>
      <c r="X186" s="43"/>
      <c r="Y186" s="43">
        <f t="shared" si="83"/>
        <v>0</v>
      </c>
      <c r="Z186" s="43"/>
      <c r="AA186" s="43"/>
      <c r="AB186" s="43">
        <f t="shared" si="84"/>
        <v>0</v>
      </c>
      <c r="AC186" s="43"/>
      <c r="AD186" s="43"/>
      <c r="AE186" s="43">
        <f t="shared" si="85"/>
        <v>0</v>
      </c>
    </row>
    <row r="187" spans="1:190" s="32" customFormat="1" x14ac:dyDescent="0.25">
      <c r="A187" s="44" t="s">
        <v>166</v>
      </c>
      <c r="B187" s="42">
        <v>2</v>
      </c>
      <c r="C187" s="42">
        <v>619</v>
      </c>
      <c r="D187" s="42">
        <v>5204</v>
      </c>
      <c r="E187" s="43">
        <f t="shared" si="76"/>
        <v>60000</v>
      </c>
      <c r="F187" s="43">
        <f t="shared" si="76"/>
        <v>60000</v>
      </c>
      <c r="G187" s="43">
        <f t="shared" si="76"/>
        <v>0</v>
      </c>
      <c r="H187" s="43"/>
      <c r="I187" s="43"/>
      <c r="J187" s="43">
        <f t="shared" si="78"/>
        <v>0</v>
      </c>
      <c r="K187" s="43"/>
      <c r="L187" s="43"/>
      <c r="M187" s="43">
        <f t="shared" si="79"/>
        <v>0</v>
      </c>
      <c r="N187" s="43">
        <v>60000</v>
      </c>
      <c r="O187" s="43">
        <v>60000</v>
      </c>
      <c r="P187" s="43">
        <f t="shared" si="80"/>
        <v>0</v>
      </c>
      <c r="Q187" s="43"/>
      <c r="R187" s="43"/>
      <c r="S187" s="43">
        <f t="shared" si="81"/>
        <v>0</v>
      </c>
      <c r="T187" s="43"/>
      <c r="U187" s="43"/>
      <c r="V187" s="43">
        <f t="shared" si="82"/>
        <v>0</v>
      </c>
      <c r="W187" s="43"/>
      <c r="X187" s="43"/>
      <c r="Y187" s="43">
        <f t="shared" si="83"/>
        <v>0</v>
      </c>
      <c r="Z187" s="43"/>
      <c r="AA187" s="43"/>
      <c r="AB187" s="43">
        <f t="shared" si="84"/>
        <v>0</v>
      </c>
      <c r="AC187" s="43"/>
      <c r="AD187" s="43"/>
      <c r="AE187" s="43">
        <f t="shared" si="85"/>
        <v>0</v>
      </c>
    </row>
    <row r="188" spans="1:190" s="32" customFormat="1" x14ac:dyDescent="0.25">
      <c r="A188" s="30" t="s">
        <v>115</v>
      </c>
      <c r="B188" s="39"/>
      <c r="C188" s="39"/>
      <c r="D188" s="39"/>
      <c r="E188" s="31">
        <f t="shared" si="76"/>
        <v>8719</v>
      </c>
      <c r="F188" s="31">
        <f t="shared" si="76"/>
        <v>10384</v>
      </c>
      <c r="G188" s="31">
        <f t="shared" si="76"/>
        <v>1665</v>
      </c>
      <c r="H188" s="31">
        <f>SUM(H189:H190)</f>
        <v>0</v>
      </c>
      <c r="I188" s="31">
        <f>SUM(I189:I190)</f>
        <v>0</v>
      </c>
      <c r="J188" s="31">
        <f t="shared" si="78"/>
        <v>0</v>
      </c>
      <c r="K188" s="31">
        <f t="shared" ref="K188:L188" si="98">SUM(K189:K190)</f>
        <v>0</v>
      </c>
      <c r="L188" s="31">
        <f t="shared" si="98"/>
        <v>0</v>
      </c>
      <c r="M188" s="31">
        <f t="shared" si="79"/>
        <v>0</v>
      </c>
      <c r="N188" s="31">
        <f t="shared" ref="N188:O188" si="99">SUM(N189:N190)</f>
        <v>8719</v>
      </c>
      <c r="O188" s="31">
        <f t="shared" si="99"/>
        <v>10384</v>
      </c>
      <c r="P188" s="31">
        <f t="shared" si="80"/>
        <v>1665</v>
      </c>
      <c r="Q188" s="31">
        <f t="shared" ref="Q188:R188" si="100">SUM(Q189:Q190)</f>
        <v>0</v>
      </c>
      <c r="R188" s="31">
        <f t="shared" si="100"/>
        <v>0</v>
      </c>
      <c r="S188" s="31">
        <f t="shared" si="81"/>
        <v>0</v>
      </c>
      <c r="T188" s="31">
        <f t="shared" ref="T188:U188" si="101">SUM(T189:T190)</f>
        <v>0</v>
      </c>
      <c r="U188" s="31">
        <f t="shared" si="101"/>
        <v>0</v>
      </c>
      <c r="V188" s="31">
        <f t="shared" si="82"/>
        <v>0</v>
      </c>
      <c r="W188" s="31">
        <f t="shared" ref="W188:X188" si="102">SUM(W189:W190)</f>
        <v>0</v>
      </c>
      <c r="X188" s="31">
        <f t="shared" si="102"/>
        <v>0</v>
      </c>
      <c r="Y188" s="31">
        <f t="shared" si="83"/>
        <v>0</v>
      </c>
      <c r="Z188" s="31">
        <f t="shared" ref="Z188:AA188" si="103">SUM(Z189:Z190)</f>
        <v>0</v>
      </c>
      <c r="AA188" s="31">
        <f t="shared" si="103"/>
        <v>0</v>
      </c>
      <c r="AB188" s="31">
        <f t="shared" si="84"/>
        <v>0</v>
      </c>
      <c r="AC188" s="31">
        <f t="shared" ref="AC188:AD188" si="104">SUM(AC189:AC190)</f>
        <v>0</v>
      </c>
      <c r="AD188" s="31">
        <f t="shared" si="104"/>
        <v>0</v>
      </c>
      <c r="AE188" s="31">
        <f t="shared" si="85"/>
        <v>0</v>
      </c>
    </row>
    <row r="189" spans="1:190" s="32" customFormat="1" ht="31.5" x14ac:dyDescent="0.25">
      <c r="A189" s="44" t="s">
        <v>167</v>
      </c>
      <c r="B189" s="42">
        <v>2</v>
      </c>
      <c r="C189" s="42">
        <v>622</v>
      </c>
      <c r="D189" s="42">
        <v>5205</v>
      </c>
      <c r="E189" s="43">
        <f t="shared" si="76"/>
        <v>8719</v>
      </c>
      <c r="F189" s="43">
        <f t="shared" si="76"/>
        <v>8719</v>
      </c>
      <c r="G189" s="43">
        <f t="shared" si="76"/>
        <v>0</v>
      </c>
      <c r="H189" s="43"/>
      <c r="I189" s="43"/>
      <c r="J189" s="43">
        <f t="shared" si="78"/>
        <v>0</v>
      </c>
      <c r="K189" s="43"/>
      <c r="L189" s="43"/>
      <c r="M189" s="43">
        <f t="shared" si="79"/>
        <v>0</v>
      </c>
      <c r="N189" s="43">
        <v>8719</v>
      </c>
      <c r="O189" s="43">
        <v>8719</v>
      </c>
      <c r="P189" s="43">
        <f t="shared" si="80"/>
        <v>0</v>
      </c>
      <c r="Q189" s="43"/>
      <c r="R189" s="43"/>
      <c r="S189" s="43">
        <f t="shared" si="81"/>
        <v>0</v>
      </c>
      <c r="T189" s="43"/>
      <c r="U189" s="43"/>
      <c r="V189" s="43">
        <f t="shared" si="82"/>
        <v>0</v>
      </c>
      <c r="W189" s="43"/>
      <c r="X189" s="43"/>
      <c r="Y189" s="43">
        <f t="shared" si="83"/>
        <v>0</v>
      </c>
      <c r="Z189" s="43"/>
      <c r="AA189" s="43"/>
      <c r="AB189" s="43">
        <f t="shared" si="84"/>
        <v>0</v>
      </c>
      <c r="AC189" s="43"/>
      <c r="AD189" s="43"/>
      <c r="AE189" s="43">
        <f t="shared" si="85"/>
        <v>0</v>
      </c>
    </row>
    <row r="190" spans="1:190" s="32" customFormat="1" x14ac:dyDescent="0.25">
      <c r="A190" s="44" t="s">
        <v>168</v>
      </c>
      <c r="B190" s="42">
        <v>2</v>
      </c>
      <c r="C190" s="42">
        <v>623</v>
      </c>
      <c r="D190" s="42">
        <v>5205</v>
      </c>
      <c r="E190" s="43">
        <f t="shared" si="76"/>
        <v>0</v>
      </c>
      <c r="F190" s="43">
        <f t="shared" si="76"/>
        <v>1665</v>
      </c>
      <c r="G190" s="43">
        <f t="shared" si="76"/>
        <v>1665</v>
      </c>
      <c r="H190" s="43"/>
      <c r="I190" s="43"/>
      <c r="J190" s="43">
        <f t="shared" si="78"/>
        <v>0</v>
      </c>
      <c r="K190" s="43"/>
      <c r="L190" s="43"/>
      <c r="M190" s="43">
        <f t="shared" si="79"/>
        <v>0</v>
      </c>
      <c r="N190" s="43">
        <v>0</v>
      </c>
      <c r="O190" s="43">
        <v>1665</v>
      </c>
      <c r="P190" s="43">
        <f t="shared" si="80"/>
        <v>1665</v>
      </c>
      <c r="Q190" s="43"/>
      <c r="R190" s="43"/>
      <c r="S190" s="43">
        <f t="shared" si="81"/>
        <v>0</v>
      </c>
      <c r="T190" s="43"/>
      <c r="U190" s="43"/>
      <c r="V190" s="43">
        <f t="shared" si="82"/>
        <v>0</v>
      </c>
      <c r="W190" s="43"/>
      <c r="X190" s="43"/>
      <c r="Y190" s="43">
        <f t="shared" si="83"/>
        <v>0</v>
      </c>
      <c r="Z190" s="43"/>
      <c r="AA190" s="43"/>
      <c r="AB190" s="43">
        <f t="shared" si="84"/>
        <v>0</v>
      </c>
      <c r="AC190" s="43"/>
      <c r="AD190" s="43"/>
      <c r="AE190" s="43">
        <f t="shared" si="85"/>
        <v>0</v>
      </c>
    </row>
    <row r="191" spans="1:190" s="32" customFormat="1" x14ac:dyDescent="0.25">
      <c r="A191" s="30" t="s">
        <v>91</v>
      </c>
      <c r="B191" s="39"/>
      <c r="C191" s="39"/>
      <c r="D191" s="39"/>
      <c r="E191" s="31">
        <f t="shared" si="76"/>
        <v>11921874</v>
      </c>
      <c r="F191" s="31">
        <f t="shared" si="76"/>
        <v>11925960</v>
      </c>
      <c r="G191" s="31">
        <f t="shared" si="76"/>
        <v>4086</v>
      </c>
      <c r="H191" s="31">
        <f t="shared" ref="H191:AD191" si="105">SUM(H192:H204)</f>
        <v>152495</v>
      </c>
      <c r="I191" s="31">
        <f t="shared" si="105"/>
        <v>152495</v>
      </c>
      <c r="J191" s="31">
        <f t="shared" si="78"/>
        <v>0</v>
      </c>
      <c r="K191" s="31">
        <f t="shared" si="105"/>
        <v>4053</v>
      </c>
      <c r="L191" s="31">
        <f t="shared" si="105"/>
        <v>4053</v>
      </c>
      <c r="M191" s="31">
        <f t="shared" si="79"/>
        <v>0</v>
      </c>
      <c r="N191" s="31">
        <f t="shared" si="105"/>
        <v>101260</v>
      </c>
      <c r="O191" s="31">
        <f t="shared" si="105"/>
        <v>105346</v>
      </c>
      <c r="P191" s="31">
        <f t="shared" si="80"/>
        <v>4086</v>
      </c>
      <c r="Q191" s="31">
        <f t="shared" si="105"/>
        <v>6216374</v>
      </c>
      <c r="R191" s="31">
        <f t="shared" si="105"/>
        <v>6216374</v>
      </c>
      <c r="S191" s="31">
        <f t="shared" si="81"/>
        <v>0</v>
      </c>
      <c r="T191" s="31">
        <f t="shared" si="105"/>
        <v>0</v>
      </c>
      <c r="U191" s="31">
        <f t="shared" si="105"/>
        <v>0</v>
      </c>
      <c r="V191" s="31">
        <f t="shared" si="82"/>
        <v>0</v>
      </c>
      <c r="W191" s="31">
        <f t="shared" si="105"/>
        <v>4847692</v>
      </c>
      <c r="X191" s="31">
        <f t="shared" si="105"/>
        <v>4847692</v>
      </c>
      <c r="Y191" s="31">
        <f t="shared" si="83"/>
        <v>0</v>
      </c>
      <c r="Z191" s="31">
        <f t="shared" si="105"/>
        <v>0</v>
      </c>
      <c r="AA191" s="31">
        <f t="shared" si="105"/>
        <v>0</v>
      </c>
      <c r="AB191" s="31">
        <f t="shared" si="84"/>
        <v>0</v>
      </c>
      <c r="AC191" s="31">
        <f t="shared" si="105"/>
        <v>600000</v>
      </c>
      <c r="AD191" s="31">
        <f t="shared" si="105"/>
        <v>600000</v>
      </c>
      <c r="AE191" s="31">
        <f t="shared" si="85"/>
        <v>0</v>
      </c>
    </row>
    <row r="192" spans="1:190" s="32" customFormat="1" x14ac:dyDescent="0.25">
      <c r="A192" s="40" t="s">
        <v>169</v>
      </c>
      <c r="B192" s="41">
        <v>2</v>
      </c>
      <c r="C192" s="41">
        <v>606</v>
      </c>
      <c r="D192" s="45">
        <v>5206</v>
      </c>
      <c r="E192" s="43">
        <f t="shared" si="76"/>
        <v>4053</v>
      </c>
      <c r="F192" s="43">
        <f t="shared" si="76"/>
        <v>4053</v>
      </c>
      <c r="G192" s="43">
        <f t="shared" si="76"/>
        <v>0</v>
      </c>
      <c r="H192" s="43"/>
      <c r="I192" s="43"/>
      <c r="J192" s="43">
        <f t="shared" si="78"/>
        <v>0</v>
      </c>
      <c r="K192" s="43">
        <v>4053</v>
      </c>
      <c r="L192" s="43">
        <v>4053</v>
      </c>
      <c r="M192" s="43">
        <f t="shared" si="79"/>
        <v>0</v>
      </c>
      <c r="N192" s="43">
        <v>0</v>
      </c>
      <c r="O192" s="43">
        <v>0</v>
      </c>
      <c r="P192" s="43">
        <f t="shared" si="80"/>
        <v>0</v>
      </c>
      <c r="Q192" s="43"/>
      <c r="R192" s="43"/>
      <c r="S192" s="43">
        <f t="shared" si="81"/>
        <v>0</v>
      </c>
      <c r="T192" s="43"/>
      <c r="U192" s="43"/>
      <c r="V192" s="43">
        <f t="shared" si="82"/>
        <v>0</v>
      </c>
      <c r="W192" s="43"/>
      <c r="X192" s="43"/>
      <c r="Y192" s="43">
        <f t="shared" si="83"/>
        <v>0</v>
      </c>
      <c r="Z192" s="43">
        <v>0</v>
      </c>
      <c r="AA192" s="43">
        <v>0</v>
      </c>
      <c r="AB192" s="43">
        <f t="shared" si="84"/>
        <v>0</v>
      </c>
      <c r="AC192" s="43"/>
      <c r="AD192" s="43"/>
      <c r="AE192" s="43">
        <f t="shared" si="85"/>
        <v>0</v>
      </c>
    </row>
    <row r="193" spans="1:190" s="32" customFormat="1" ht="31.5" x14ac:dyDescent="0.25">
      <c r="A193" s="40" t="s">
        <v>170</v>
      </c>
      <c r="B193" s="41">
        <v>2</v>
      </c>
      <c r="C193" s="41">
        <v>604</v>
      </c>
      <c r="D193" s="45">
        <v>5206</v>
      </c>
      <c r="E193" s="43">
        <f t="shared" si="76"/>
        <v>0</v>
      </c>
      <c r="F193" s="43">
        <f t="shared" si="76"/>
        <v>4086</v>
      </c>
      <c r="G193" s="43">
        <f t="shared" si="76"/>
        <v>4086</v>
      </c>
      <c r="H193" s="43"/>
      <c r="I193" s="43"/>
      <c r="J193" s="43">
        <f t="shared" si="78"/>
        <v>0</v>
      </c>
      <c r="K193" s="43"/>
      <c r="L193" s="43"/>
      <c r="M193" s="43">
        <f t="shared" si="79"/>
        <v>0</v>
      </c>
      <c r="N193" s="43">
        <v>0</v>
      </c>
      <c r="O193" s="43">
        <v>4086</v>
      </c>
      <c r="P193" s="43">
        <f t="shared" si="80"/>
        <v>4086</v>
      </c>
      <c r="Q193" s="43"/>
      <c r="R193" s="43"/>
      <c r="S193" s="43">
        <f t="shared" si="81"/>
        <v>0</v>
      </c>
      <c r="T193" s="43"/>
      <c r="U193" s="43"/>
      <c r="V193" s="43">
        <f t="shared" si="82"/>
        <v>0</v>
      </c>
      <c r="W193" s="43"/>
      <c r="X193" s="43"/>
      <c r="Y193" s="43">
        <f t="shared" si="83"/>
        <v>0</v>
      </c>
      <c r="Z193" s="43">
        <v>0</v>
      </c>
      <c r="AA193" s="43">
        <v>0</v>
      </c>
      <c r="AB193" s="43">
        <f t="shared" si="84"/>
        <v>0</v>
      </c>
      <c r="AC193" s="43"/>
      <c r="AD193" s="43"/>
      <c r="AE193" s="43">
        <f t="shared" si="85"/>
        <v>0</v>
      </c>
    </row>
    <row r="194" spans="1:190" s="32" customFormat="1" ht="94.5" x14ac:dyDescent="0.25">
      <c r="A194" s="40" t="s">
        <v>171</v>
      </c>
      <c r="B194" s="41">
        <v>2</v>
      </c>
      <c r="C194" s="41">
        <v>606</v>
      </c>
      <c r="D194" s="45">
        <v>5206</v>
      </c>
      <c r="E194" s="43">
        <f t="shared" si="76"/>
        <v>1850000</v>
      </c>
      <c r="F194" s="43">
        <f t="shared" si="76"/>
        <v>1850000</v>
      </c>
      <c r="G194" s="43">
        <f t="shared" si="76"/>
        <v>0</v>
      </c>
      <c r="H194" s="43"/>
      <c r="I194" s="43"/>
      <c r="J194" s="43">
        <f t="shared" si="78"/>
        <v>0</v>
      </c>
      <c r="K194" s="43"/>
      <c r="L194" s="43"/>
      <c r="M194" s="43">
        <f t="shared" si="79"/>
        <v>0</v>
      </c>
      <c r="N194" s="43">
        <v>0</v>
      </c>
      <c r="O194" s="43">
        <v>0</v>
      </c>
      <c r="P194" s="43">
        <f t="shared" si="80"/>
        <v>0</v>
      </c>
      <c r="Q194" s="43"/>
      <c r="R194" s="43"/>
      <c r="S194" s="43">
        <f t="shared" si="81"/>
        <v>0</v>
      </c>
      <c r="T194" s="43"/>
      <c r="U194" s="43"/>
      <c r="V194" s="43">
        <f t="shared" si="82"/>
        <v>0</v>
      </c>
      <c r="W194" s="43">
        <f>1290000</f>
        <v>1290000</v>
      </c>
      <c r="X194" s="43">
        <f>1290000</f>
        <v>1290000</v>
      </c>
      <c r="Y194" s="43">
        <f t="shared" si="83"/>
        <v>0</v>
      </c>
      <c r="Z194" s="43">
        <f>1290000-1290000</f>
        <v>0</v>
      </c>
      <c r="AA194" s="43">
        <f>1290000-1290000</f>
        <v>0</v>
      </c>
      <c r="AB194" s="43">
        <f t="shared" si="84"/>
        <v>0</v>
      </c>
      <c r="AC194" s="43">
        <v>560000</v>
      </c>
      <c r="AD194" s="43">
        <v>560000</v>
      </c>
      <c r="AE194" s="43">
        <f t="shared" si="85"/>
        <v>0</v>
      </c>
    </row>
    <row r="195" spans="1:190" s="32" customFormat="1" ht="110.25" x14ac:dyDescent="0.25">
      <c r="A195" s="34" t="s">
        <v>172</v>
      </c>
      <c r="B195" s="35">
        <v>2</v>
      </c>
      <c r="C195" s="35">
        <v>606</v>
      </c>
      <c r="D195" s="42">
        <v>5206</v>
      </c>
      <c r="E195" s="43">
        <f t="shared" si="76"/>
        <v>33634</v>
      </c>
      <c r="F195" s="43">
        <f t="shared" si="76"/>
        <v>33634</v>
      </c>
      <c r="G195" s="43">
        <f t="shared" si="76"/>
        <v>0</v>
      </c>
      <c r="H195" s="43"/>
      <c r="I195" s="43"/>
      <c r="J195" s="43">
        <f t="shared" si="78"/>
        <v>0</v>
      </c>
      <c r="K195" s="43"/>
      <c r="L195" s="43"/>
      <c r="M195" s="43">
        <f t="shared" si="79"/>
        <v>0</v>
      </c>
      <c r="N195" s="43">
        <v>0</v>
      </c>
      <c r="O195" s="43">
        <v>0</v>
      </c>
      <c r="P195" s="43">
        <f t="shared" si="80"/>
        <v>0</v>
      </c>
      <c r="Q195" s="43"/>
      <c r="R195" s="43"/>
      <c r="S195" s="43">
        <f t="shared" si="81"/>
        <v>0</v>
      </c>
      <c r="T195" s="43"/>
      <c r="U195" s="43"/>
      <c r="V195" s="43">
        <f t="shared" si="82"/>
        <v>0</v>
      </c>
      <c r="W195" s="43">
        <v>33634</v>
      </c>
      <c r="X195" s="43">
        <v>33634</v>
      </c>
      <c r="Y195" s="43">
        <f t="shared" si="83"/>
        <v>0</v>
      </c>
      <c r="Z195" s="43">
        <v>0</v>
      </c>
      <c r="AA195" s="43">
        <v>0</v>
      </c>
      <c r="AB195" s="43">
        <f t="shared" si="84"/>
        <v>0</v>
      </c>
      <c r="AC195" s="43"/>
      <c r="AD195" s="43"/>
      <c r="AE195" s="43">
        <f t="shared" si="85"/>
        <v>0</v>
      </c>
    </row>
    <row r="196" spans="1:190" s="32" customFormat="1" ht="47.25" x14ac:dyDescent="0.25">
      <c r="A196" s="34" t="s">
        <v>173</v>
      </c>
      <c r="B196" s="35">
        <v>2</v>
      </c>
      <c r="C196" s="35">
        <v>606</v>
      </c>
      <c r="D196" s="42">
        <v>5206</v>
      </c>
      <c r="E196" s="43">
        <f t="shared" si="76"/>
        <v>18646</v>
      </c>
      <c r="F196" s="43">
        <f t="shared" si="76"/>
        <v>18646</v>
      </c>
      <c r="G196" s="43">
        <f t="shared" si="76"/>
        <v>0</v>
      </c>
      <c r="H196" s="43">
        <f>15000-15000</f>
        <v>0</v>
      </c>
      <c r="I196" s="43">
        <f>15000-15000</f>
        <v>0</v>
      </c>
      <c r="J196" s="43">
        <f t="shared" si="78"/>
        <v>0</v>
      </c>
      <c r="K196" s="43"/>
      <c r="L196" s="43"/>
      <c r="M196" s="43">
        <f t="shared" si="79"/>
        <v>0</v>
      </c>
      <c r="N196" s="43">
        <v>0</v>
      </c>
      <c r="O196" s="43">
        <v>0</v>
      </c>
      <c r="P196" s="43">
        <f t="shared" si="80"/>
        <v>0</v>
      </c>
      <c r="Q196" s="43"/>
      <c r="R196" s="43"/>
      <c r="S196" s="43">
        <f t="shared" si="81"/>
        <v>0</v>
      </c>
      <c r="T196" s="43"/>
      <c r="U196" s="43"/>
      <c r="V196" s="43">
        <f t="shared" si="82"/>
        <v>0</v>
      </c>
      <c r="W196" s="43">
        <f>3646+15000</f>
        <v>18646</v>
      </c>
      <c r="X196" s="43">
        <f>3646+15000</f>
        <v>18646</v>
      </c>
      <c r="Y196" s="43">
        <f t="shared" si="83"/>
        <v>0</v>
      </c>
      <c r="Z196" s="43">
        <v>0</v>
      </c>
      <c r="AA196" s="43">
        <v>0</v>
      </c>
      <c r="AB196" s="43">
        <f t="shared" si="84"/>
        <v>0</v>
      </c>
      <c r="AC196" s="43"/>
      <c r="AD196" s="43"/>
      <c r="AE196" s="43">
        <f t="shared" si="85"/>
        <v>0</v>
      </c>
    </row>
    <row r="197" spans="1:190" s="32" customFormat="1" ht="110.25" x14ac:dyDescent="0.25">
      <c r="A197" s="34" t="s">
        <v>174</v>
      </c>
      <c r="B197" s="35">
        <v>2</v>
      </c>
      <c r="C197" s="35">
        <v>606</v>
      </c>
      <c r="D197" s="42">
        <v>5206</v>
      </c>
      <c r="E197" s="43">
        <f t="shared" si="76"/>
        <v>3412885</v>
      </c>
      <c r="F197" s="43">
        <f t="shared" si="76"/>
        <v>3412885</v>
      </c>
      <c r="G197" s="43">
        <f t="shared" si="76"/>
        <v>0</v>
      </c>
      <c r="H197" s="43"/>
      <c r="I197" s="43"/>
      <c r="J197" s="43">
        <f t="shared" si="78"/>
        <v>0</v>
      </c>
      <c r="K197" s="43"/>
      <c r="L197" s="43"/>
      <c r="M197" s="43">
        <f t="shared" si="79"/>
        <v>0</v>
      </c>
      <c r="N197" s="43">
        <v>0</v>
      </c>
      <c r="O197" s="43">
        <v>0</v>
      </c>
      <c r="P197" s="43">
        <f t="shared" si="80"/>
        <v>0</v>
      </c>
      <c r="Q197" s="43"/>
      <c r="R197" s="43"/>
      <c r="S197" s="43">
        <f t="shared" si="81"/>
        <v>0</v>
      </c>
      <c r="T197" s="43"/>
      <c r="U197" s="43"/>
      <c r="V197" s="43">
        <f t="shared" si="82"/>
        <v>0</v>
      </c>
      <c r="W197" s="43">
        <v>3412885</v>
      </c>
      <c r="X197" s="43">
        <v>3412885</v>
      </c>
      <c r="Y197" s="43">
        <f t="shared" si="83"/>
        <v>0</v>
      </c>
      <c r="Z197" s="43">
        <v>0</v>
      </c>
      <c r="AA197" s="43">
        <v>0</v>
      </c>
      <c r="AB197" s="43">
        <f t="shared" si="84"/>
        <v>0</v>
      </c>
      <c r="AC197" s="43"/>
      <c r="AD197" s="43"/>
      <c r="AE197" s="43">
        <f t="shared" si="85"/>
        <v>0</v>
      </c>
    </row>
    <row r="198" spans="1:190" s="32" customFormat="1" ht="110.25" x14ac:dyDescent="0.25">
      <c r="A198" s="34" t="s">
        <v>175</v>
      </c>
      <c r="B198" s="35">
        <v>2</v>
      </c>
      <c r="C198" s="35">
        <v>619</v>
      </c>
      <c r="D198" s="42">
        <v>5206</v>
      </c>
      <c r="E198" s="43">
        <f t="shared" si="76"/>
        <v>100017</v>
      </c>
      <c r="F198" s="43">
        <f t="shared" si="76"/>
        <v>100017</v>
      </c>
      <c r="G198" s="43">
        <f t="shared" si="76"/>
        <v>0</v>
      </c>
      <c r="H198" s="43"/>
      <c r="I198" s="43"/>
      <c r="J198" s="43">
        <f t="shared" si="78"/>
        <v>0</v>
      </c>
      <c r="K198" s="43"/>
      <c r="L198" s="43"/>
      <c r="M198" s="43">
        <f t="shared" si="79"/>
        <v>0</v>
      </c>
      <c r="N198" s="43">
        <v>60017</v>
      </c>
      <c r="O198" s="43">
        <v>60017</v>
      </c>
      <c r="P198" s="43">
        <f t="shared" si="80"/>
        <v>0</v>
      </c>
      <c r="Q198" s="43"/>
      <c r="R198" s="43"/>
      <c r="S198" s="43">
        <f t="shared" si="81"/>
        <v>0</v>
      </c>
      <c r="T198" s="43"/>
      <c r="U198" s="43"/>
      <c r="V198" s="43">
        <f t="shared" si="82"/>
        <v>0</v>
      </c>
      <c r="W198" s="43">
        <v>0</v>
      </c>
      <c r="X198" s="43">
        <v>0</v>
      </c>
      <c r="Y198" s="43">
        <f t="shared" si="83"/>
        <v>0</v>
      </c>
      <c r="Z198" s="43">
        <v>0</v>
      </c>
      <c r="AA198" s="43">
        <v>0</v>
      </c>
      <c r="AB198" s="43">
        <f t="shared" si="84"/>
        <v>0</v>
      </c>
      <c r="AC198" s="43">
        <v>40000</v>
      </c>
      <c r="AD198" s="43">
        <v>40000</v>
      </c>
      <c r="AE198" s="43">
        <f t="shared" si="85"/>
        <v>0</v>
      </c>
    </row>
    <row r="199" spans="1:190" s="32" customFormat="1" ht="31.5" x14ac:dyDescent="0.25">
      <c r="A199" s="34" t="s">
        <v>176</v>
      </c>
      <c r="B199" s="35">
        <v>2</v>
      </c>
      <c r="C199" s="35">
        <v>606</v>
      </c>
      <c r="D199" s="42">
        <v>5206</v>
      </c>
      <c r="E199" s="43">
        <f t="shared" si="76"/>
        <v>6839</v>
      </c>
      <c r="F199" s="43">
        <f t="shared" si="76"/>
        <v>6839</v>
      </c>
      <c r="G199" s="43">
        <f t="shared" si="76"/>
        <v>0</v>
      </c>
      <c r="H199" s="43"/>
      <c r="I199" s="43"/>
      <c r="J199" s="43">
        <f t="shared" si="78"/>
        <v>0</v>
      </c>
      <c r="K199" s="43">
        <v>0</v>
      </c>
      <c r="L199" s="43">
        <v>0</v>
      </c>
      <c r="M199" s="43">
        <f t="shared" si="79"/>
        <v>0</v>
      </c>
      <c r="N199" s="43">
        <v>6839</v>
      </c>
      <c r="O199" s="43">
        <v>6839</v>
      </c>
      <c r="P199" s="43">
        <f t="shared" si="80"/>
        <v>0</v>
      </c>
      <c r="Q199" s="43"/>
      <c r="R199" s="43"/>
      <c r="S199" s="43">
        <f t="shared" si="81"/>
        <v>0</v>
      </c>
      <c r="T199" s="43"/>
      <c r="U199" s="43"/>
      <c r="V199" s="43">
        <f t="shared" si="82"/>
        <v>0</v>
      </c>
      <c r="W199" s="43">
        <v>0</v>
      </c>
      <c r="X199" s="43">
        <v>0</v>
      </c>
      <c r="Y199" s="43">
        <f t="shared" si="83"/>
        <v>0</v>
      </c>
      <c r="Z199" s="43">
        <v>0</v>
      </c>
      <c r="AA199" s="43">
        <v>0</v>
      </c>
      <c r="AB199" s="43">
        <f t="shared" si="84"/>
        <v>0</v>
      </c>
      <c r="AC199" s="43"/>
      <c r="AD199" s="43"/>
      <c r="AE199" s="43">
        <f t="shared" si="85"/>
        <v>0</v>
      </c>
    </row>
    <row r="200" spans="1:190" s="32" customFormat="1" ht="31.5" x14ac:dyDescent="0.25">
      <c r="A200" s="34" t="s">
        <v>177</v>
      </c>
      <c r="B200" s="35">
        <v>2</v>
      </c>
      <c r="C200" s="35">
        <v>606</v>
      </c>
      <c r="D200" s="42">
        <v>5206</v>
      </c>
      <c r="E200" s="43">
        <f t="shared" si="76"/>
        <v>142441</v>
      </c>
      <c r="F200" s="43">
        <f t="shared" si="76"/>
        <v>142441</v>
      </c>
      <c r="G200" s="43">
        <f t="shared" si="76"/>
        <v>0</v>
      </c>
      <c r="H200" s="43">
        <v>49914</v>
      </c>
      <c r="I200" s="43">
        <v>49914</v>
      </c>
      <c r="J200" s="43">
        <f t="shared" si="78"/>
        <v>0</v>
      </c>
      <c r="K200" s="43"/>
      <c r="L200" s="43"/>
      <c r="M200" s="43">
        <f t="shared" si="79"/>
        <v>0</v>
      </c>
      <c r="N200" s="43">
        <v>0</v>
      </c>
      <c r="O200" s="43">
        <v>0</v>
      </c>
      <c r="P200" s="43">
        <f t="shared" si="80"/>
        <v>0</v>
      </c>
      <c r="Q200" s="43"/>
      <c r="R200" s="43"/>
      <c r="S200" s="43">
        <f t="shared" si="81"/>
        <v>0</v>
      </c>
      <c r="T200" s="43"/>
      <c r="U200" s="43"/>
      <c r="V200" s="43">
        <f t="shared" si="82"/>
        <v>0</v>
      </c>
      <c r="W200" s="43">
        <f>72177+20350</f>
        <v>92527</v>
      </c>
      <c r="X200" s="43">
        <f>72177+20350</f>
        <v>92527</v>
      </c>
      <c r="Y200" s="43">
        <f t="shared" si="83"/>
        <v>0</v>
      </c>
      <c r="Z200" s="43">
        <v>0</v>
      </c>
      <c r="AA200" s="43">
        <v>0</v>
      </c>
      <c r="AB200" s="43">
        <f t="shared" si="84"/>
        <v>0</v>
      </c>
      <c r="AC200" s="43"/>
      <c r="AD200" s="43"/>
      <c r="AE200" s="43">
        <f t="shared" si="85"/>
        <v>0</v>
      </c>
    </row>
    <row r="201" spans="1:190" s="32" customFormat="1" ht="94.5" x14ac:dyDescent="0.25">
      <c r="A201" s="34" t="s">
        <v>178</v>
      </c>
      <c r="B201" s="41"/>
      <c r="C201" s="41"/>
      <c r="D201" s="45"/>
      <c r="E201" s="43">
        <f t="shared" si="76"/>
        <v>6216374</v>
      </c>
      <c r="F201" s="43">
        <f t="shared" si="76"/>
        <v>6216374</v>
      </c>
      <c r="G201" s="43">
        <f t="shared" si="76"/>
        <v>0</v>
      </c>
      <c r="H201" s="43"/>
      <c r="I201" s="43"/>
      <c r="J201" s="43">
        <f t="shared" si="78"/>
        <v>0</v>
      </c>
      <c r="K201" s="43">
        <v>0</v>
      </c>
      <c r="L201" s="43">
        <v>0</v>
      </c>
      <c r="M201" s="43">
        <f t="shared" si="79"/>
        <v>0</v>
      </c>
      <c r="N201" s="43">
        <v>0</v>
      </c>
      <c r="O201" s="43">
        <v>0</v>
      </c>
      <c r="P201" s="43">
        <f t="shared" si="80"/>
        <v>0</v>
      </c>
      <c r="Q201" s="43">
        <v>6216374</v>
      </c>
      <c r="R201" s="43">
        <v>6216374</v>
      </c>
      <c r="S201" s="43">
        <f t="shared" si="81"/>
        <v>0</v>
      </c>
      <c r="T201" s="43"/>
      <c r="U201" s="43"/>
      <c r="V201" s="43">
        <f t="shared" si="82"/>
        <v>0</v>
      </c>
      <c r="W201" s="43">
        <v>0</v>
      </c>
      <c r="X201" s="43">
        <v>0</v>
      </c>
      <c r="Y201" s="43">
        <f t="shared" si="83"/>
        <v>0</v>
      </c>
      <c r="Z201" s="43">
        <v>0</v>
      </c>
      <c r="AA201" s="43">
        <v>0</v>
      </c>
      <c r="AB201" s="43">
        <f t="shared" si="84"/>
        <v>0</v>
      </c>
      <c r="AC201" s="43"/>
      <c r="AD201" s="43"/>
      <c r="AE201" s="43">
        <f t="shared" si="85"/>
        <v>0</v>
      </c>
    </row>
    <row r="202" spans="1:190" s="32" customFormat="1" ht="63" x14ac:dyDescent="0.25">
      <c r="A202" s="40" t="s">
        <v>179</v>
      </c>
      <c r="B202" s="41">
        <v>2</v>
      </c>
      <c r="C202" s="41">
        <v>619</v>
      </c>
      <c r="D202" s="42">
        <v>5206</v>
      </c>
      <c r="E202" s="43">
        <f t="shared" si="76"/>
        <v>55085</v>
      </c>
      <c r="F202" s="43">
        <f t="shared" si="76"/>
        <v>55085</v>
      </c>
      <c r="G202" s="43">
        <f t="shared" si="76"/>
        <v>0</v>
      </c>
      <c r="H202" s="43">
        <v>55085</v>
      </c>
      <c r="I202" s="43">
        <v>55085</v>
      </c>
      <c r="J202" s="43">
        <f t="shared" si="78"/>
        <v>0</v>
      </c>
      <c r="K202" s="43"/>
      <c r="L202" s="43"/>
      <c r="M202" s="43">
        <f t="shared" si="79"/>
        <v>0</v>
      </c>
      <c r="N202" s="43"/>
      <c r="O202" s="43"/>
      <c r="P202" s="43">
        <f t="shared" si="80"/>
        <v>0</v>
      </c>
      <c r="Q202" s="43"/>
      <c r="R202" s="43"/>
      <c r="S202" s="43">
        <f t="shared" si="81"/>
        <v>0</v>
      </c>
      <c r="T202" s="43"/>
      <c r="U202" s="43"/>
      <c r="V202" s="43">
        <f t="shared" si="82"/>
        <v>0</v>
      </c>
      <c r="W202" s="43">
        <v>0</v>
      </c>
      <c r="X202" s="43">
        <v>0</v>
      </c>
      <c r="Y202" s="43">
        <f t="shared" si="83"/>
        <v>0</v>
      </c>
      <c r="Z202" s="43">
        <v>0</v>
      </c>
      <c r="AA202" s="43">
        <v>0</v>
      </c>
      <c r="AB202" s="43">
        <f t="shared" si="84"/>
        <v>0</v>
      </c>
      <c r="AC202" s="43">
        <f>37665-37665</f>
        <v>0</v>
      </c>
      <c r="AD202" s="43">
        <f>37665-37665</f>
        <v>0</v>
      </c>
      <c r="AE202" s="43">
        <f t="shared" si="85"/>
        <v>0</v>
      </c>
    </row>
    <row r="203" spans="1:190" s="32" customFormat="1" ht="31.5" x14ac:dyDescent="0.25">
      <c r="A203" s="40" t="s">
        <v>180</v>
      </c>
      <c r="B203" s="41">
        <v>2</v>
      </c>
      <c r="C203" s="41">
        <v>619</v>
      </c>
      <c r="D203" s="42">
        <v>5206</v>
      </c>
      <c r="E203" s="43">
        <f t="shared" si="76"/>
        <v>63574</v>
      </c>
      <c r="F203" s="43">
        <f t="shared" si="76"/>
        <v>63574</v>
      </c>
      <c r="G203" s="43">
        <f t="shared" si="76"/>
        <v>0</v>
      </c>
      <c r="H203" s="43">
        <f>63574-16078</f>
        <v>47496</v>
      </c>
      <c r="I203" s="43">
        <f>63574-16078</f>
        <v>47496</v>
      </c>
      <c r="J203" s="43">
        <f t="shared" si="78"/>
        <v>0</v>
      </c>
      <c r="K203" s="43"/>
      <c r="L203" s="43"/>
      <c r="M203" s="43">
        <f t="shared" si="79"/>
        <v>0</v>
      </c>
      <c r="N203" s="43">
        <v>16078</v>
      </c>
      <c r="O203" s="43">
        <v>16078</v>
      </c>
      <c r="P203" s="43">
        <f t="shared" si="80"/>
        <v>0</v>
      </c>
      <c r="Q203" s="43"/>
      <c r="R203" s="43"/>
      <c r="S203" s="43">
        <f t="shared" si="81"/>
        <v>0</v>
      </c>
      <c r="T203" s="43"/>
      <c r="U203" s="43"/>
      <c r="V203" s="43">
        <f t="shared" si="82"/>
        <v>0</v>
      </c>
      <c r="W203" s="43">
        <v>0</v>
      </c>
      <c r="X203" s="43">
        <v>0</v>
      </c>
      <c r="Y203" s="43">
        <f t="shared" si="83"/>
        <v>0</v>
      </c>
      <c r="Z203" s="43">
        <v>0</v>
      </c>
      <c r="AA203" s="43">
        <v>0</v>
      </c>
      <c r="AB203" s="43">
        <f t="shared" si="84"/>
        <v>0</v>
      </c>
      <c r="AC203" s="43"/>
      <c r="AD203" s="43"/>
      <c r="AE203" s="43">
        <f t="shared" si="85"/>
        <v>0</v>
      </c>
    </row>
    <row r="204" spans="1:190" s="32" customFormat="1" ht="31.5" x14ac:dyDescent="0.25">
      <c r="A204" s="40" t="s">
        <v>181</v>
      </c>
      <c r="B204" s="41">
        <v>2</v>
      </c>
      <c r="C204" s="41">
        <v>623</v>
      </c>
      <c r="D204" s="42">
        <v>5206</v>
      </c>
      <c r="E204" s="43">
        <f t="shared" si="76"/>
        <v>18326</v>
      </c>
      <c r="F204" s="43">
        <f t="shared" si="76"/>
        <v>18326</v>
      </c>
      <c r="G204" s="43">
        <f t="shared" si="76"/>
        <v>0</v>
      </c>
      <c r="H204" s="43">
        <v>0</v>
      </c>
      <c r="I204" s="43">
        <v>0</v>
      </c>
      <c r="J204" s="43">
        <f t="shared" si="78"/>
        <v>0</v>
      </c>
      <c r="K204" s="43"/>
      <c r="L204" s="43"/>
      <c r="M204" s="43">
        <f t="shared" si="79"/>
        <v>0</v>
      </c>
      <c r="N204" s="43">
        <v>18326</v>
      </c>
      <c r="O204" s="43">
        <v>18326</v>
      </c>
      <c r="P204" s="43">
        <f t="shared" si="80"/>
        <v>0</v>
      </c>
      <c r="Q204" s="43"/>
      <c r="R204" s="43"/>
      <c r="S204" s="43">
        <f t="shared" si="81"/>
        <v>0</v>
      </c>
      <c r="T204" s="43"/>
      <c r="U204" s="43"/>
      <c r="V204" s="43">
        <f t="shared" si="82"/>
        <v>0</v>
      </c>
      <c r="W204" s="43">
        <v>0</v>
      </c>
      <c r="X204" s="43">
        <v>0</v>
      </c>
      <c r="Y204" s="43">
        <f t="shared" si="83"/>
        <v>0</v>
      </c>
      <c r="Z204" s="43">
        <v>0</v>
      </c>
      <c r="AA204" s="43">
        <v>0</v>
      </c>
      <c r="AB204" s="43">
        <f t="shared" si="84"/>
        <v>0</v>
      </c>
      <c r="AC204" s="43"/>
      <c r="AD204" s="43"/>
      <c r="AE204" s="43">
        <f t="shared" si="85"/>
        <v>0</v>
      </c>
    </row>
    <row r="205" spans="1:190" s="32" customFormat="1" ht="31.5" x14ac:dyDescent="0.25">
      <c r="A205" s="30" t="s">
        <v>68</v>
      </c>
      <c r="B205" s="39"/>
      <c r="C205" s="39"/>
      <c r="D205" s="39"/>
      <c r="E205" s="31">
        <f t="shared" si="76"/>
        <v>1027403</v>
      </c>
      <c r="F205" s="31">
        <f t="shared" si="76"/>
        <v>1027403</v>
      </c>
      <c r="G205" s="31">
        <f t="shared" si="76"/>
        <v>0</v>
      </c>
      <c r="H205" s="31">
        <f t="shared" ref="H205:AD205" si="106">SUM(H210,H218,H215,H206,H221)</f>
        <v>0</v>
      </c>
      <c r="I205" s="31">
        <f t="shared" si="106"/>
        <v>0</v>
      </c>
      <c r="J205" s="31">
        <f t="shared" si="78"/>
        <v>0</v>
      </c>
      <c r="K205" s="31">
        <f t="shared" si="106"/>
        <v>0</v>
      </c>
      <c r="L205" s="31">
        <f t="shared" si="106"/>
        <v>0</v>
      </c>
      <c r="M205" s="31">
        <f t="shared" si="79"/>
        <v>0</v>
      </c>
      <c r="N205" s="31">
        <f t="shared" si="106"/>
        <v>83163</v>
      </c>
      <c r="O205" s="31">
        <f t="shared" si="106"/>
        <v>83163</v>
      </c>
      <c r="P205" s="31">
        <f t="shared" si="80"/>
        <v>0</v>
      </c>
      <c r="Q205" s="31">
        <f t="shared" si="106"/>
        <v>560880</v>
      </c>
      <c r="R205" s="31">
        <f t="shared" si="106"/>
        <v>560880</v>
      </c>
      <c r="S205" s="31">
        <f t="shared" si="81"/>
        <v>0</v>
      </c>
      <c r="T205" s="31">
        <f t="shared" si="106"/>
        <v>27560</v>
      </c>
      <c r="U205" s="31">
        <f t="shared" si="106"/>
        <v>27560</v>
      </c>
      <c r="V205" s="31">
        <f t="shared" si="82"/>
        <v>0</v>
      </c>
      <c r="W205" s="31">
        <f t="shared" si="106"/>
        <v>177000</v>
      </c>
      <c r="X205" s="31">
        <f t="shared" si="106"/>
        <v>177000</v>
      </c>
      <c r="Y205" s="31">
        <f t="shared" si="83"/>
        <v>0</v>
      </c>
      <c r="Z205" s="31">
        <f t="shared" si="106"/>
        <v>0</v>
      </c>
      <c r="AA205" s="31">
        <f t="shared" si="106"/>
        <v>0</v>
      </c>
      <c r="AB205" s="31">
        <f t="shared" si="84"/>
        <v>0</v>
      </c>
      <c r="AC205" s="31">
        <f t="shared" si="106"/>
        <v>178800</v>
      </c>
      <c r="AD205" s="31">
        <f t="shared" si="106"/>
        <v>178800</v>
      </c>
      <c r="AE205" s="31">
        <f t="shared" si="85"/>
        <v>0</v>
      </c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  <c r="CX205" s="29"/>
      <c r="CY205" s="29"/>
      <c r="CZ205" s="29"/>
      <c r="DA205" s="29"/>
      <c r="DB205" s="29"/>
      <c r="DC205" s="29"/>
      <c r="DD205" s="29"/>
      <c r="DE205" s="29"/>
      <c r="DF205" s="29"/>
      <c r="DG205" s="29"/>
      <c r="DH205" s="29"/>
      <c r="DI205" s="29"/>
      <c r="DJ205" s="29"/>
      <c r="DK205" s="29"/>
      <c r="DL205" s="29"/>
      <c r="DM205" s="29"/>
      <c r="DN205" s="29"/>
      <c r="DO205" s="29"/>
      <c r="DP205" s="29"/>
      <c r="DQ205" s="29"/>
      <c r="DR205" s="29"/>
      <c r="DS205" s="29"/>
      <c r="DT205" s="29"/>
      <c r="DU205" s="29"/>
      <c r="DV205" s="29"/>
      <c r="DW205" s="29"/>
      <c r="DX205" s="29"/>
      <c r="DY205" s="29"/>
      <c r="DZ205" s="29"/>
      <c r="EA205" s="29"/>
      <c r="EB205" s="29"/>
      <c r="EC205" s="29"/>
      <c r="ED205" s="29"/>
      <c r="EE205" s="29"/>
      <c r="EF205" s="29"/>
      <c r="EG205" s="29"/>
      <c r="EH205" s="29"/>
      <c r="EI205" s="29"/>
      <c r="EJ205" s="29"/>
      <c r="EK205" s="29"/>
      <c r="EL205" s="29"/>
      <c r="EM205" s="29"/>
      <c r="EN205" s="29"/>
      <c r="EO205" s="29"/>
      <c r="EP205" s="29"/>
      <c r="EQ205" s="29"/>
      <c r="ER205" s="29"/>
      <c r="ES205" s="29"/>
      <c r="ET205" s="29"/>
      <c r="EU205" s="29"/>
      <c r="EV205" s="29"/>
      <c r="EW205" s="29"/>
      <c r="EX205" s="29"/>
      <c r="EY205" s="29"/>
      <c r="EZ205" s="29"/>
      <c r="FA205" s="29"/>
      <c r="FB205" s="29"/>
      <c r="FC205" s="29"/>
      <c r="FD205" s="29"/>
      <c r="FE205" s="29"/>
      <c r="FF205" s="29"/>
      <c r="FG205" s="29"/>
      <c r="FH205" s="29"/>
      <c r="FI205" s="29"/>
      <c r="FJ205" s="29"/>
      <c r="FK205" s="29"/>
      <c r="FL205" s="29"/>
      <c r="FM205" s="29"/>
      <c r="FN205" s="29"/>
      <c r="FO205" s="29"/>
      <c r="FP205" s="29"/>
      <c r="FQ205" s="29"/>
      <c r="FR205" s="29"/>
      <c r="FS205" s="29"/>
      <c r="FT205" s="29"/>
      <c r="FU205" s="29"/>
      <c r="FV205" s="29"/>
      <c r="FW205" s="29"/>
      <c r="FX205" s="29"/>
      <c r="FY205" s="29"/>
      <c r="FZ205" s="29"/>
      <c r="GA205" s="29"/>
      <c r="GB205" s="29"/>
      <c r="GC205" s="29"/>
      <c r="GD205" s="29"/>
      <c r="GE205" s="29"/>
      <c r="GF205" s="29"/>
      <c r="GG205" s="29"/>
      <c r="GH205" s="29"/>
    </row>
    <row r="206" spans="1:190" s="32" customFormat="1" x14ac:dyDescent="0.25">
      <c r="A206" s="30" t="s">
        <v>81</v>
      </c>
      <c r="B206" s="39"/>
      <c r="C206" s="39"/>
      <c r="D206" s="39"/>
      <c r="E206" s="31">
        <f t="shared" si="76"/>
        <v>30903</v>
      </c>
      <c r="F206" s="31">
        <f t="shared" si="76"/>
        <v>30903</v>
      </c>
      <c r="G206" s="31">
        <f t="shared" si="76"/>
        <v>0</v>
      </c>
      <c r="H206" s="31">
        <f t="shared" ref="H206:AD206" si="107">SUM(H207:H209)</f>
        <v>0</v>
      </c>
      <c r="I206" s="31">
        <f t="shared" si="107"/>
        <v>0</v>
      </c>
      <c r="J206" s="31">
        <f t="shared" si="78"/>
        <v>0</v>
      </c>
      <c r="K206" s="31">
        <f t="shared" si="107"/>
        <v>0</v>
      </c>
      <c r="L206" s="31">
        <f t="shared" si="107"/>
        <v>0</v>
      </c>
      <c r="M206" s="31">
        <f t="shared" si="79"/>
        <v>0</v>
      </c>
      <c r="N206" s="31">
        <f t="shared" si="107"/>
        <v>0</v>
      </c>
      <c r="O206" s="31">
        <f t="shared" si="107"/>
        <v>0</v>
      </c>
      <c r="P206" s="31">
        <f t="shared" si="80"/>
        <v>0</v>
      </c>
      <c r="Q206" s="31">
        <f t="shared" si="107"/>
        <v>5343</v>
      </c>
      <c r="R206" s="31">
        <f t="shared" si="107"/>
        <v>5343</v>
      </c>
      <c r="S206" s="31">
        <f t="shared" si="81"/>
        <v>0</v>
      </c>
      <c r="T206" s="31">
        <f t="shared" si="107"/>
        <v>25560</v>
      </c>
      <c r="U206" s="31">
        <f t="shared" si="107"/>
        <v>25560</v>
      </c>
      <c r="V206" s="31">
        <f t="shared" si="82"/>
        <v>0</v>
      </c>
      <c r="W206" s="31">
        <f t="shared" si="107"/>
        <v>0</v>
      </c>
      <c r="X206" s="31">
        <f t="shared" si="107"/>
        <v>0</v>
      </c>
      <c r="Y206" s="31">
        <f t="shared" si="83"/>
        <v>0</v>
      </c>
      <c r="Z206" s="31">
        <f t="shared" si="107"/>
        <v>0</v>
      </c>
      <c r="AA206" s="31">
        <f t="shared" si="107"/>
        <v>0</v>
      </c>
      <c r="AB206" s="31">
        <f t="shared" si="84"/>
        <v>0</v>
      </c>
      <c r="AC206" s="31">
        <f t="shared" si="107"/>
        <v>0</v>
      </c>
      <c r="AD206" s="31">
        <f t="shared" si="107"/>
        <v>0</v>
      </c>
      <c r="AE206" s="31">
        <f t="shared" si="85"/>
        <v>0</v>
      </c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  <c r="CX206" s="29"/>
      <c r="CY206" s="29"/>
      <c r="CZ206" s="29"/>
      <c r="DA206" s="29"/>
      <c r="DB206" s="29"/>
      <c r="DC206" s="29"/>
      <c r="DD206" s="29"/>
      <c r="DE206" s="29"/>
      <c r="DF206" s="29"/>
      <c r="DG206" s="29"/>
      <c r="DH206" s="29"/>
      <c r="DI206" s="29"/>
      <c r="DJ206" s="29"/>
      <c r="DK206" s="29"/>
      <c r="DL206" s="29"/>
      <c r="DM206" s="29"/>
      <c r="DN206" s="29"/>
      <c r="DO206" s="29"/>
      <c r="DP206" s="29"/>
      <c r="DQ206" s="29"/>
      <c r="DR206" s="29"/>
      <c r="DS206" s="29"/>
      <c r="DT206" s="29"/>
      <c r="DU206" s="29"/>
      <c r="DV206" s="29"/>
      <c r="DW206" s="29"/>
      <c r="DX206" s="29"/>
      <c r="DY206" s="29"/>
      <c r="DZ206" s="29"/>
      <c r="EA206" s="29"/>
      <c r="EB206" s="29"/>
      <c r="EC206" s="29"/>
      <c r="ED206" s="29"/>
      <c r="EE206" s="29"/>
      <c r="EF206" s="29"/>
      <c r="EG206" s="29"/>
      <c r="EH206" s="29"/>
      <c r="EI206" s="29"/>
      <c r="EJ206" s="29"/>
      <c r="EK206" s="29"/>
      <c r="EL206" s="29"/>
      <c r="EM206" s="29"/>
      <c r="EN206" s="29"/>
      <c r="EO206" s="29"/>
      <c r="EP206" s="29"/>
      <c r="EQ206" s="29"/>
      <c r="ER206" s="29"/>
      <c r="ES206" s="29"/>
      <c r="ET206" s="29"/>
      <c r="EU206" s="29"/>
      <c r="EV206" s="29"/>
      <c r="EW206" s="29"/>
      <c r="EX206" s="29"/>
      <c r="EY206" s="29"/>
      <c r="EZ206" s="29"/>
      <c r="FA206" s="29"/>
      <c r="FB206" s="29"/>
      <c r="FC206" s="29"/>
      <c r="FD206" s="29"/>
      <c r="FE206" s="29"/>
      <c r="FF206" s="29"/>
      <c r="FG206" s="29"/>
      <c r="FH206" s="29"/>
      <c r="FI206" s="29"/>
      <c r="FJ206" s="29"/>
      <c r="FK206" s="29"/>
      <c r="FL206" s="29"/>
      <c r="FM206" s="29"/>
      <c r="FN206" s="29"/>
      <c r="FO206" s="29"/>
      <c r="FP206" s="29"/>
      <c r="FQ206" s="29"/>
      <c r="FR206" s="29"/>
      <c r="FS206" s="29"/>
      <c r="FT206" s="29"/>
      <c r="FU206" s="29"/>
      <c r="FV206" s="29"/>
      <c r="FW206" s="29"/>
      <c r="FX206" s="29"/>
      <c r="FY206" s="29"/>
      <c r="FZ206" s="29"/>
      <c r="GA206" s="29"/>
      <c r="GB206" s="29"/>
      <c r="GC206" s="29"/>
      <c r="GD206" s="29"/>
      <c r="GE206" s="29"/>
      <c r="GF206" s="29"/>
      <c r="GG206" s="29"/>
      <c r="GH206" s="29"/>
    </row>
    <row r="207" spans="1:190" s="32" customFormat="1" ht="63" x14ac:dyDescent="0.25">
      <c r="A207" s="34" t="s">
        <v>182</v>
      </c>
      <c r="B207" s="35"/>
      <c r="C207" s="35"/>
      <c r="D207" s="35"/>
      <c r="E207" s="43">
        <f t="shared" si="76"/>
        <v>5343</v>
      </c>
      <c r="F207" s="43">
        <f t="shared" si="76"/>
        <v>5343</v>
      </c>
      <c r="G207" s="43">
        <f t="shared" si="76"/>
        <v>0</v>
      </c>
      <c r="H207" s="43"/>
      <c r="I207" s="43"/>
      <c r="J207" s="43">
        <f t="shared" si="78"/>
        <v>0</v>
      </c>
      <c r="K207" s="43"/>
      <c r="L207" s="43"/>
      <c r="M207" s="43">
        <f t="shared" si="79"/>
        <v>0</v>
      </c>
      <c r="N207" s="43"/>
      <c r="O207" s="43"/>
      <c r="P207" s="43">
        <f t="shared" si="80"/>
        <v>0</v>
      </c>
      <c r="Q207" s="43">
        <v>5343</v>
      </c>
      <c r="R207" s="43">
        <v>5343</v>
      </c>
      <c r="S207" s="43">
        <f t="shared" si="81"/>
        <v>0</v>
      </c>
      <c r="T207" s="43"/>
      <c r="U207" s="43"/>
      <c r="V207" s="43">
        <f t="shared" si="82"/>
        <v>0</v>
      </c>
      <c r="W207" s="43"/>
      <c r="X207" s="43"/>
      <c r="Y207" s="43">
        <f t="shared" si="83"/>
        <v>0</v>
      </c>
      <c r="Z207" s="43"/>
      <c r="AA207" s="43"/>
      <c r="AB207" s="43">
        <f t="shared" si="84"/>
        <v>0</v>
      </c>
      <c r="AC207" s="43"/>
      <c r="AD207" s="43"/>
      <c r="AE207" s="43">
        <f t="shared" si="85"/>
        <v>0</v>
      </c>
    </row>
    <row r="208" spans="1:190" s="32" customFormat="1" ht="31.5" x14ac:dyDescent="0.25">
      <c r="A208" s="34" t="s">
        <v>183</v>
      </c>
      <c r="B208" s="35">
        <v>1</v>
      </c>
      <c r="C208" s="35">
        <v>739</v>
      </c>
      <c r="D208" s="35">
        <v>5201</v>
      </c>
      <c r="E208" s="43">
        <f t="shared" si="76"/>
        <v>15060</v>
      </c>
      <c r="F208" s="43">
        <f t="shared" si="76"/>
        <v>15060</v>
      </c>
      <c r="G208" s="43">
        <f t="shared" si="76"/>
        <v>0</v>
      </c>
      <c r="H208" s="43"/>
      <c r="I208" s="43"/>
      <c r="J208" s="43">
        <f t="shared" si="78"/>
        <v>0</v>
      </c>
      <c r="K208" s="43"/>
      <c r="L208" s="43"/>
      <c r="M208" s="43">
        <f t="shared" si="79"/>
        <v>0</v>
      </c>
      <c r="N208" s="43"/>
      <c r="O208" s="43"/>
      <c r="P208" s="43">
        <f t="shared" si="80"/>
        <v>0</v>
      </c>
      <c r="Q208" s="43"/>
      <c r="R208" s="43"/>
      <c r="S208" s="43">
        <f t="shared" si="81"/>
        <v>0</v>
      </c>
      <c r="T208" s="43">
        <v>15060</v>
      </c>
      <c r="U208" s="43">
        <v>15060</v>
      </c>
      <c r="V208" s="43">
        <f t="shared" si="82"/>
        <v>0</v>
      </c>
      <c r="W208" s="43"/>
      <c r="X208" s="43"/>
      <c r="Y208" s="43">
        <f t="shared" si="83"/>
        <v>0</v>
      </c>
      <c r="Z208" s="43"/>
      <c r="AA208" s="43"/>
      <c r="AB208" s="43">
        <f t="shared" si="84"/>
        <v>0</v>
      </c>
      <c r="AC208" s="43"/>
      <c r="AD208" s="43"/>
      <c r="AE208" s="43">
        <f t="shared" si="85"/>
        <v>0</v>
      </c>
    </row>
    <row r="209" spans="1:190" s="32" customFormat="1" ht="31.5" x14ac:dyDescent="0.25">
      <c r="A209" s="34" t="s">
        <v>184</v>
      </c>
      <c r="B209" s="35">
        <v>1</v>
      </c>
      <c r="C209" s="35">
        <v>751</v>
      </c>
      <c r="D209" s="35">
        <v>5201</v>
      </c>
      <c r="E209" s="43">
        <f t="shared" si="76"/>
        <v>10500</v>
      </c>
      <c r="F209" s="43">
        <f t="shared" si="76"/>
        <v>10500</v>
      </c>
      <c r="G209" s="43">
        <f t="shared" si="76"/>
        <v>0</v>
      </c>
      <c r="H209" s="43"/>
      <c r="I209" s="43"/>
      <c r="J209" s="43">
        <f t="shared" si="78"/>
        <v>0</v>
      </c>
      <c r="K209" s="43"/>
      <c r="L209" s="43"/>
      <c r="M209" s="43">
        <f t="shared" si="79"/>
        <v>0</v>
      </c>
      <c r="N209" s="43"/>
      <c r="O209" s="43"/>
      <c r="P209" s="43">
        <f t="shared" si="80"/>
        <v>0</v>
      </c>
      <c r="Q209" s="43"/>
      <c r="R209" s="43"/>
      <c r="S209" s="43">
        <f t="shared" si="81"/>
        <v>0</v>
      </c>
      <c r="T209" s="43">
        <v>10500</v>
      </c>
      <c r="U209" s="43">
        <v>10500</v>
      </c>
      <c r="V209" s="43">
        <f t="shared" si="82"/>
        <v>0</v>
      </c>
      <c r="W209" s="43"/>
      <c r="X209" s="43"/>
      <c r="Y209" s="43">
        <f t="shared" si="83"/>
        <v>0</v>
      </c>
      <c r="Z209" s="43"/>
      <c r="AA209" s="43"/>
      <c r="AB209" s="43">
        <f t="shared" si="84"/>
        <v>0</v>
      </c>
      <c r="AC209" s="43"/>
      <c r="AD209" s="43"/>
      <c r="AE209" s="43">
        <f t="shared" si="85"/>
        <v>0</v>
      </c>
    </row>
    <row r="210" spans="1:190" s="32" customFormat="1" ht="31.5" x14ac:dyDescent="0.25">
      <c r="A210" s="30" t="s">
        <v>85</v>
      </c>
      <c r="B210" s="39"/>
      <c r="C210" s="39"/>
      <c r="D210" s="39"/>
      <c r="E210" s="31">
        <f t="shared" si="76"/>
        <v>43392</v>
      </c>
      <c r="F210" s="31">
        <f t="shared" si="76"/>
        <v>43392</v>
      </c>
      <c r="G210" s="31">
        <f t="shared" si="76"/>
        <v>0</v>
      </c>
      <c r="H210" s="31">
        <f t="shared" ref="H210:AD210" si="108">SUM(H211:H214)</f>
        <v>0</v>
      </c>
      <c r="I210" s="31">
        <f t="shared" si="108"/>
        <v>0</v>
      </c>
      <c r="J210" s="31">
        <f t="shared" si="78"/>
        <v>0</v>
      </c>
      <c r="K210" s="31">
        <f t="shared" si="108"/>
        <v>0</v>
      </c>
      <c r="L210" s="31">
        <f t="shared" si="108"/>
        <v>0</v>
      </c>
      <c r="M210" s="31">
        <f t="shared" si="79"/>
        <v>0</v>
      </c>
      <c r="N210" s="31">
        <f t="shared" si="108"/>
        <v>39600</v>
      </c>
      <c r="O210" s="31">
        <f t="shared" si="108"/>
        <v>39600</v>
      </c>
      <c r="P210" s="31">
        <f t="shared" si="80"/>
        <v>0</v>
      </c>
      <c r="Q210" s="31">
        <f t="shared" si="108"/>
        <v>3792</v>
      </c>
      <c r="R210" s="31">
        <f t="shared" si="108"/>
        <v>3792</v>
      </c>
      <c r="S210" s="31">
        <f t="shared" si="81"/>
        <v>0</v>
      </c>
      <c r="T210" s="31">
        <f t="shared" si="108"/>
        <v>0</v>
      </c>
      <c r="U210" s="31">
        <f t="shared" si="108"/>
        <v>0</v>
      </c>
      <c r="V210" s="31">
        <f t="shared" si="82"/>
        <v>0</v>
      </c>
      <c r="W210" s="31">
        <f t="shared" si="108"/>
        <v>0</v>
      </c>
      <c r="X210" s="31">
        <f t="shared" si="108"/>
        <v>0</v>
      </c>
      <c r="Y210" s="31">
        <f t="shared" si="83"/>
        <v>0</v>
      </c>
      <c r="Z210" s="31">
        <f t="shared" si="108"/>
        <v>0</v>
      </c>
      <c r="AA210" s="31">
        <f t="shared" si="108"/>
        <v>0</v>
      </c>
      <c r="AB210" s="31">
        <f t="shared" si="84"/>
        <v>0</v>
      </c>
      <c r="AC210" s="31">
        <f t="shared" si="108"/>
        <v>0</v>
      </c>
      <c r="AD210" s="31">
        <f t="shared" si="108"/>
        <v>0</v>
      </c>
      <c r="AE210" s="31">
        <f t="shared" si="85"/>
        <v>0</v>
      </c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  <c r="CX210" s="29"/>
      <c r="CY210" s="29"/>
      <c r="CZ210" s="29"/>
      <c r="DA210" s="29"/>
      <c r="DB210" s="29"/>
      <c r="DC210" s="29"/>
      <c r="DD210" s="29"/>
      <c r="DE210" s="29"/>
      <c r="DF210" s="29"/>
      <c r="DG210" s="29"/>
      <c r="DH210" s="29"/>
      <c r="DI210" s="29"/>
      <c r="DJ210" s="29"/>
      <c r="DK210" s="29"/>
      <c r="DL210" s="29"/>
      <c r="DM210" s="29"/>
      <c r="DN210" s="29"/>
      <c r="DO210" s="29"/>
      <c r="DP210" s="29"/>
      <c r="DQ210" s="29"/>
      <c r="DR210" s="29"/>
      <c r="DS210" s="29"/>
      <c r="DT210" s="29"/>
      <c r="DU210" s="29"/>
      <c r="DV210" s="29"/>
      <c r="DW210" s="29"/>
      <c r="DX210" s="29"/>
      <c r="DY210" s="29"/>
      <c r="DZ210" s="29"/>
      <c r="EA210" s="29"/>
      <c r="EB210" s="29"/>
      <c r="EC210" s="29"/>
      <c r="ED210" s="29"/>
      <c r="EE210" s="29"/>
      <c r="EF210" s="29"/>
      <c r="EG210" s="29"/>
      <c r="EH210" s="29"/>
      <c r="EI210" s="29"/>
      <c r="EJ210" s="29"/>
      <c r="EK210" s="29"/>
      <c r="EL210" s="29"/>
      <c r="EM210" s="29"/>
      <c r="EN210" s="29"/>
      <c r="EO210" s="29"/>
      <c r="EP210" s="29"/>
      <c r="EQ210" s="29"/>
      <c r="ER210" s="29"/>
      <c r="ES210" s="29"/>
      <c r="ET210" s="29"/>
      <c r="EU210" s="29"/>
      <c r="EV210" s="29"/>
      <c r="EW210" s="29"/>
      <c r="EX210" s="29"/>
      <c r="EY210" s="29"/>
      <c r="EZ210" s="29"/>
      <c r="FA210" s="29"/>
      <c r="FB210" s="29"/>
      <c r="FC210" s="29"/>
      <c r="FD210" s="29"/>
      <c r="FE210" s="29"/>
      <c r="FF210" s="29"/>
      <c r="FG210" s="29"/>
      <c r="FH210" s="29"/>
      <c r="FI210" s="29"/>
      <c r="FJ210" s="29"/>
      <c r="FK210" s="29"/>
      <c r="FL210" s="29"/>
      <c r="FM210" s="29"/>
      <c r="FN210" s="29"/>
      <c r="FO210" s="29"/>
      <c r="FP210" s="29"/>
      <c r="FQ210" s="29"/>
      <c r="FR210" s="29"/>
      <c r="FS210" s="29"/>
      <c r="FT210" s="29"/>
      <c r="FU210" s="29"/>
      <c r="FV210" s="29"/>
      <c r="FW210" s="29"/>
      <c r="FX210" s="29"/>
      <c r="FY210" s="29"/>
      <c r="FZ210" s="29"/>
      <c r="GA210" s="29"/>
      <c r="GB210" s="29"/>
      <c r="GC210" s="29"/>
      <c r="GD210" s="29"/>
      <c r="GE210" s="29"/>
      <c r="GF210" s="29"/>
      <c r="GG210" s="29"/>
      <c r="GH210" s="29"/>
    </row>
    <row r="211" spans="1:190" s="32" customFormat="1" ht="63" x14ac:dyDescent="0.25">
      <c r="A211" s="49" t="s">
        <v>185</v>
      </c>
      <c r="B211" s="42"/>
      <c r="C211" s="42"/>
      <c r="D211" s="45"/>
      <c r="E211" s="43">
        <f t="shared" ref="E211:G253" si="109">H211+K211+N211+Q211+T211+W211+Z211+AC211</f>
        <v>1440</v>
      </c>
      <c r="F211" s="43">
        <f t="shared" si="109"/>
        <v>1440</v>
      </c>
      <c r="G211" s="43">
        <f t="shared" si="109"/>
        <v>0</v>
      </c>
      <c r="H211" s="43"/>
      <c r="I211" s="43"/>
      <c r="J211" s="43">
        <f t="shared" si="78"/>
        <v>0</v>
      </c>
      <c r="K211" s="43"/>
      <c r="L211" s="43"/>
      <c r="M211" s="43">
        <f t="shared" si="79"/>
        <v>0</v>
      </c>
      <c r="N211" s="43">
        <v>0</v>
      </c>
      <c r="O211" s="43">
        <v>0</v>
      </c>
      <c r="P211" s="43">
        <f t="shared" si="80"/>
        <v>0</v>
      </c>
      <c r="Q211" s="43">
        <v>1440</v>
      </c>
      <c r="R211" s="43">
        <v>1440</v>
      </c>
      <c r="S211" s="43">
        <f t="shared" si="81"/>
        <v>0</v>
      </c>
      <c r="T211" s="43"/>
      <c r="U211" s="43"/>
      <c r="V211" s="43">
        <f t="shared" si="82"/>
        <v>0</v>
      </c>
      <c r="W211" s="43"/>
      <c r="X211" s="43"/>
      <c r="Y211" s="43">
        <f t="shared" si="83"/>
        <v>0</v>
      </c>
      <c r="Z211" s="43"/>
      <c r="AA211" s="43"/>
      <c r="AB211" s="43">
        <f t="shared" si="84"/>
        <v>0</v>
      </c>
      <c r="AC211" s="43"/>
      <c r="AD211" s="43"/>
      <c r="AE211" s="43">
        <f t="shared" si="85"/>
        <v>0</v>
      </c>
    </row>
    <row r="212" spans="1:190" s="32" customFormat="1" ht="78.75" x14ac:dyDescent="0.25">
      <c r="A212" s="49" t="s">
        <v>186</v>
      </c>
      <c r="B212" s="42"/>
      <c r="C212" s="42"/>
      <c r="D212" s="45"/>
      <c r="E212" s="43">
        <f t="shared" si="109"/>
        <v>2352</v>
      </c>
      <c r="F212" s="43">
        <f t="shared" si="109"/>
        <v>2352</v>
      </c>
      <c r="G212" s="43">
        <f t="shared" si="109"/>
        <v>0</v>
      </c>
      <c r="H212" s="43">
        <v>0</v>
      </c>
      <c r="I212" s="43">
        <v>0</v>
      </c>
      <c r="J212" s="43">
        <f t="shared" ref="J212:J253" si="110">I212-H212</f>
        <v>0</v>
      </c>
      <c r="K212" s="43">
        <v>0</v>
      </c>
      <c r="L212" s="43">
        <v>0</v>
      </c>
      <c r="M212" s="43">
        <f t="shared" ref="M212:M253" si="111">L212-K212</f>
        <v>0</v>
      </c>
      <c r="N212" s="43">
        <v>0</v>
      </c>
      <c r="O212" s="43">
        <v>0</v>
      </c>
      <c r="P212" s="43">
        <f t="shared" ref="P212:P253" si="112">O212-N212</f>
        <v>0</v>
      </c>
      <c r="Q212" s="43">
        <v>2352</v>
      </c>
      <c r="R212" s="43">
        <v>2352</v>
      </c>
      <c r="S212" s="43">
        <f t="shared" ref="S212:S253" si="113">R212-Q212</f>
        <v>0</v>
      </c>
      <c r="T212" s="43"/>
      <c r="U212" s="43"/>
      <c r="V212" s="43">
        <f t="shared" ref="V212:V253" si="114">U212-T212</f>
        <v>0</v>
      </c>
      <c r="W212" s="43"/>
      <c r="X212" s="43"/>
      <c r="Y212" s="43">
        <f t="shared" ref="Y212:Y253" si="115">X212-W212</f>
        <v>0</v>
      </c>
      <c r="Z212" s="43"/>
      <c r="AA212" s="43"/>
      <c r="AB212" s="43">
        <f t="shared" ref="AB212:AB253" si="116">AA212-Z212</f>
        <v>0</v>
      </c>
      <c r="AC212" s="43"/>
      <c r="AD212" s="43"/>
      <c r="AE212" s="43">
        <f t="shared" ref="AE212:AE253" si="117">AD212-AC212</f>
        <v>0</v>
      </c>
    </row>
    <row r="213" spans="1:190" s="32" customFormat="1" ht="31.5" x14ac:dyDescent="0.25">
      <c r="A213" s="40" t="s">
        <v>187</v>
      </c>
      <c r="B213" s="41">
        <v>2</v>
      </c>
      <c r="C213" s="41">
        <v>759</v>
      </c>
      <c r="D213" s="41">
        <v>5203</v>
      </c>
      <c r="E213" s="43">
        <f t="shared" si="109"/>
        <v>36600</v>
      </c>
      <c r="F213" s="43">
        <f t="shared" si="109"/>
        <v>36600</v>
      </c>
      <c r="G213" s="43">
        <f t="shared" si="109"/>
        <v>0</v>
      </c>
      <c r="H213" s="43"/>
      <c r="I213" s="43"/>
      <c r="J213" s="43">
        <f t="shared" si="110"/>
        <v>0</v>
      </c>
      <c r="K213" s="43"/>
      <c r="L213" s="43"/>
      <c r="M213" s="43">
        <f t="shared" si="111"/>
        <v>0</v>
      </c>
      <c r="N213" s="43">
        <v>36600</v>
      </c>
      <c r="O213" s="43">
        <v>36600</v>
      </c>
      <c r="P213" s="43">
        <f t="shared" si="112"/>
        <v>0</v>
      </c>
      <c r="Q213" s="43">
        <v>0</v>
      </c>
      <c r="R213" s="43">
        <v>0</v>
      </c>
      <c r="S213" s="43">
        <f t="shared" si="113"/>
        <v>0</v>
      </c>
      <c r="T213" s="43"/>
      <c r="U213" s="43"/>
      <c r="V213" s="43">
        <f t="shared" si="114"/>
        <v>0</v>
      </c>
      <c r="W213" s="43"/>
      <c r="X213" s="43"/>
      <c r="Y213" s="43">
        <f t="shared" si="115"/>
        <v>0</v>
      </c>
      <c r="Z213" s="43"/>
      <c r="AA213" s="43"/>
      <c r="AB213" s="43">
        <f t="shared" si="116"/>
        <v>0</v>
      </c>
      <c r="AC213" s="43"/>
      <c r="AD213" s="43"/>
      <c r="AE213" s="43">
        <f t="shared" si="117"/>
        <v>0</v>
      </c>
    </row>
    <row r="214" spans="1:190" s="32" customFormat="1" x14ac:dyDescent="0.25">
      <c r="A214" s="40" t="s">
        <v>188</v>
      </c>
      <c r="B214" s="41">
        <v>2</v>
      </c>
      <c r="C214" s="41">
        <v>714</v>
      </c>
      <c r="D214" s="41">
        <v>5203</v>
      </c>
      <c r="E214" s="43">
        <f t="shared" si="109"/>
        <v>3000</v>
      </c>
      <c r="F214" s="43">
        <f t="shared" si="109"/>
        <v>3000</v>
      </c>
      <c r="G214" s="43">
        <f t="shared" si="109"/>
        <v>0</v>
      </c>
      <c r="H214" s="43"/>
      <c r="I214" s="43"/>
      <c r="J214" s="43">
        <f t="shared" si="110"/>
        <v>0</v>
      </c>
      <c r="K214" s="43"/>
      <c r="L214" s="43"/>
      <c r="M214" s="43">
        <f t="shared" si="111"/>
        <v>0</v>
      </c>
      <c r="N214" s="43">
        <v>3000</v>
      </c>
      <c r="O214" s="43">
        <v>3000</v>
      </c>
      <c r="P214" s="43">
        <f t="shared" si="112"/>
        <v>0</v>
      </c>
      <c r="Q214" s="43">
        <v>0</v>
      </c>
      <c r="R214" s="43">
        <v>0</v>
      </c>
      <c r="S214" s="43">
        <f t="shared" si="113"/>
        <v>0</v>
      </c>
      <c r="T214" s="43"/>
      <c r="U214" s="43"/>
      <c r="V214" s="43">
        <f t="shared" si="114"/>
        <v>0</v>
      </c>
      <c r="W214" s="43"/>
      <c r="X214" s="43"/>
      <c r="Y214" s="43">
        <f t="shared" si="115"/>
        <v>0</v>
      </c>
      <c r="Z214" s="43"/>
      <c r="AA214" s="43"/>
      <c r="AB214" s="43">
        <f t="shared" si="116"/>
        <v>0</v>
      </c>
      <c r="AC214" s="43"/>
      <c r="AD214" s="43"/>
      <c r="AE214" s="43">
        <f t="shared" si="117"/>
        <v>0</v>
      </c>
    </row>
    <row r="215" spans="1:190" s="32" customFormat="1" x14ac:dyDescent="0.25">
      <c r="A215" s="30" t="s">
        <v>115</v>
      </c>
      <c r="B215" s="39"/>
      <c r="C215" s="39"/>
      <c r="D215" s="39"/>
      <c r="E215" s="31">
        <f t="shared" si="109"/>
        <v>553745</v>
      </c>
      <c r="F215" s="31">
        <f t="shared" si="109"/>
        <v>553745</v>
      </c>
      <c r="G215" s="31">
        <f t="shared" si="109"/>
        <v>0</v>
      </c>
      <c r="H215" s="31">
        <f t="shared" ref="H215:AD215" si="118">SUM(H216:H217)</f>
        <v>0</v>
      </c>
      <c r="I215" s="31">
        <f t="shared" si="118"/>
        <v>0</v>
      </c>
      <c r="J215" s="31">
        <f t="shared" si="110"/>
        <v>0</v>
      </c>
      <c r="K215" s="31">
        <f t="shared" si="118"/>
        <v>0</v>
      </c>
      <c r="L215" s="31">
        <f t="shared" si="118"/>
        <v>0</v>
      </c>
      <c r="M215" s="31">
        <f t="shared" si="111"/>
        <v>0</v>
      </c>
      <c r="N215" s="31">
        <f t="shared" si="118"/>
        <v>0</v>
      </c>
      <c r="O215" s="31">
        <f t="shared" si="118"/>
        <v>0</v>
      </c>
      <c r="P215" s="31">
        <f t="shared" si="112"/>
        <v>0</v>
      </c>
      <c r="Q215" s="31">
        <f t="shared" si="118"/>
        <v>551745</v>
      </c>
      <c r="R215" s="31">
        <f t="shared" si="118"/>
        <v>551745</v>
      </c>
      <c r="S215" s="31">
        <f t="shared" si="113"/>
        <v>0</v>
      </c>
      <c r="T215" s="31">
        <f t="shared" si="118"/>
        <v>2000</v>
      </c>
      <c r="U215" s="31">
        <f t="shared" si="118"/>
        <v>2000</v>
      </c>
      <c r="V215" s="31">
        <f t="shared" si="114"/>
        <v>0</v>
      </c>
      <c r="W215" s="31">
        <f t="shared" si="118"/>
        <v>0</v>
      </c>
      <c r="X215" s="31">
        <f t="shared" si="118"/>
        <v>0</v>
      </c>
      <c r="Y215" s="31">
        <f t="shared" si="115"/>
        <v>0</v>
      </c>
      <c r="Z215" s="31">
        <f t="shared" si="118"/>
        <v>0</v>
      </c>
      <c r="AA215" s="31">
        <f t="shared" si="118"/>
        <v>0</v>
      </c>
      <c r="AB215" s="31">
        <f t="shared" si="116"/>
        <v>0</v>
      </c>
      <c r="AC215" s="31">
        <f t="shared" si="118"/>
        <v>0</v>
      </c>
      <c r="AD215" s="31">
        <f t="shared" si="118"/>
        <v>0</v>
      </c>
      <c r="AE215" s="31">
        <f t="shared" si="117"/>
        <v>0</v>
      </c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  <c r="EM215" s="29"/>
      <c r="EN215" s="29"/>
      <c r="EO215" s="29"/>
      <c r="EP215" s="29"/>
      <c r="EQ215" s="29"/>
      <c r="ER215" s="29"/>
      <c r="ES215" s="29"/>
      <c r="ET215" s="29"/>
      <c r="EU215" s="29"/>
      <c r="EV215" s="29"/>
      <c r="EW215" s="29"/>
      <c r="EX215" s="29"/>
      <c r="EY215" s="29"/>
      <c r="EZ215" s="29"/>
      <c r="FA215" s="29"/>
      <c r="FB215" s="29"/>
      <c r="FC215" s="29"/>
      <c r="FD215" s="29"/>
      <c r="FE215" s="29"/>
      <c r="FF215" s="29"/>
      <c r="FG215" s="29"/>
      <c r="FH215" s="29"/>
      <c r="FI215" s="29"/>
      <c r="FJ215" s="29"/>
      <c r="FK215" s="29"/>
      <c r="FL215" s="29"/>
      <c r="FM215" s="29"/>
      <c r="FN215" s="29"/>
      <c r="FO215" s="29"/>
      <c r="FP215" s="29"/>
      <c r="FQ215" s="29"/>
      <c r="FR215" s="29"/>
      <c r="FS215" s="29"/>
      <c r="FT215" s="29"/>
      <c r="FU215" s="29"/>
      <c r="FV215" s="29"/>
      <c r="FW215" s="29"/>
      <c r="FX215" s="29"/>
      <c r="FY215" s="29"/>
      <c r="FZ215" s="29"/>
      <c r="GA215" s="29"/>
      <c r="GB215" s="29"/>
      <c r="GC215" s="29"/>
      <c r="GD215" s="29"/>
      <c r="GE215" s="29"/>
      <c r="GF215" s="29"/>
      <c r="GG215" s="29"/>
      <c r="GH215" s="29"/>
    </row>
    <row r="216" spans="1:190" s="32" customFormat="1" ht="78.75" x14ac:dyDescent="0.25">
      <c r="A216" s="40" t="s">
        <v>189</v>
      </c>
      <c r="B216" s="41"/>
      <c r="C216" s="41"/>
      <c r="D216" s="41"/>
      <c r="E216" s="43">
        <f t="shared" si="109"/>
        <v>551745</v>
      </c>
      <c r="F216" s="43">
        <f t="shared" si="109"/>
        <v>551745</v>
      </c>
      <c r="G216" s="43">
        <f t="shared" si="109"/>
        <v>0</v>
      </c>
      <c r="H216" s="43"/>
      <c r="I216" s="43"/>
      <c r="J216" s="43">
        <f t="shared" si="110"/>
        <v>0</v>
      </c>
      <c r="K216" s="43"/>
      <c r="L216" s="43"/>
      <c r="M216" s="43">
        <f t="shared" si="111"/>
        <v>0</v>
      </c>
      <c r="N216" s="43"/>
      <c r="O216" s="43"/>
      <c r="P216" s="43">
        <f t="shared" si="112"/>
        <v>0</v>
      </c>
      <c r="Q216" s="43">
        <v>551745</v>
      </c>
      <c r="R216" s="43">
        <v>551745</v>
      </c>
      <c r="S216" s="43">
        <f t="shared" si="113"/>
        <v>0</v>
      </c>
      <c r="T216" s="43"/>
      <c r="U216" s="43"/>
      <c r="V216" s="43">
        <f t="shared" si="114"/>
        <v>0</v>
      </c>
      <c r="W216" s="43"/>
      <c r="X216" s="43"/>
      <c r="Y216" s="43">
        <f t="shared" si="115"/>
        <v>0</v>
      </c>
      <c r="Z216" s="43"/>
      <c r="AA216" s="43"/>
      <c r="AB216" s="43">
        <f t="shared" si="116"/>
        <v>0</v>
      </c>
      <c r="AC216" s="43"/>
      <c r="AD216" s="43"/>
      <c r="AE216" s="43">
        <f t="shared" si="117"/>
        <v>0</v>
      </c>
    </row>
    <row r="217" spans="1:190" s="32" customFormat="1" ht="31.5" x14ac:dyDescent="0.25">
      <c r="A217" s="49" t="s">
        <v>190</v>
      </c>
      <c r="B217" s="42">
        <v>1</v>
      </c>
      <c r="C217" s="42">
        <v>751</v>
      </c>
      <c r="D217" s="45">
        <v>5205</v>
      </c>
      <c r="E217" s="43">
        <f t="shared" si="109"/>
        <v>2000</v>
      </c>
      <c r="F217" s="43">
        <f t="shared" si="109"/>
        <v>2000</v>
      </c>
      <c r="G217" s="43">
        <f t="shared" si="109"/>
        <v>0</v>
      </c>
      <c r="H217" s="43"/>
      <c r="I217" s="43"/>
      <c r="J217" s="43">
        <f t="shared" si="110"/>
        <v>0</v>
      </c>
      <c r="K217" s="43"/>
      <c r="L217" s="43"/>
      <c r="M217" s="43">
        <f t="shared" si="111"/>
        <v>0</v>
      </c>
      <c r="N217" s="43"/>
      <c r="O217" s="43"/>
      <c r="P217" s="43">
        <f t="shared" si="112"/>
        <v>0</v>
      </c>
      <c r="Q217" s="43">
        <v>0</v>
      </c>
      <c r="R217" s="43">
        <v>0</v>
      </c>
      <c r="S217" s="43">
        <f t="shared" si="113"/>
        <v>0</v>
      </c>
      <c r="T217" s="43">
        <v>2000</v>
      </c>
      <c r="U217" s="43">
        <v>2000</v>
      </c>
      <c r="V217" s="43">
        <f t="shared" si="114"/>
        <v>0</v>
      </c>
      <c r="W217" s="43"/>
      <c r="X217" s="43"/>
      <c r="Y217" s="43">
        <f t="shared" si="115"/>
        <v>0</v>
      </c>
      <c r="Z217" s="43"/>
      <c r="AA217" s="43"/>
      <c r="AB217" s="43">
        <f t="shared" si="116"/>
        <v>0</v>
      </c>
      <c r="AC217" s="43"/>
      <c r="AD217" s="43"/>
      <c r="AE217" s="43">
        <f t="shared" si="117"/>
        <v>0</v>
      </c>
    </row>
    <row r="218" spans="1:190" s="32" customFormat="1" x14ac:dyDescent="0.25">
      <c r="A218" s="30" t="s">
        <v>91</v>
      </c>
      <c r="B218" s="39"/>
      <c r="C218" s="39"/>
      <c r="D218" s="39"/>
      <c r="E218" s="31">
        <f t="shared" si="109"/>
        <v>369363</v>
      </c>
      <c r="F218" s="31">
        <f t="shared" si="109"/>
        <v>369363</v>
      </c>
      <c r="G218" s="31">
        <f t="shared" si="109"/>
        <v>0</v>
      </c>
      <c r="H218" s="31">
        <f t="shared" ref="H218:AD218" si="119">SUM(H219:H220)</f>
        <v>0</v>
      </c>
      <c r="I218" s="31">
        <f t="shared" si="119"/>
        <v>0</v>
      </c>
      <c r="J218" s="31">
        <f t="shared" si="110"/>
        <v>0</v>
      </c>
      <c r="K218" s="31">
        <f t="shared" si="119"/>
        <v>0</v>
      </c>
      <c r="L218" s="31">
        <f t="shared" si="119"/>
        <v>0</v>
      </c>
      <c r="M218" s="31">
        <f t="shared" si="111"/>
        <v>0</v>
      </c>
      <c r="N218" s="31">
        <f t="shared" si="119"/>
        <v>13563</v>
      </c>
      <c r="O218" s="31">
        <f t="shared" si="119"/>
        <v>13563</v>
      </c>
      <c r="P218" s="31">
        <f t="shared" si="112"/>
        <v>0</v>
      </c>
      <c r="Q218" s="31">
        <f t="shared" si="119"/>
        <v>0</v>
      </c>
      <c r="R218" s="31">
        <f t="shared" si="119"/>
        <v>0</v>
      </c>
      <c r="S218" s="31">
        <f t="shared" si="113"/>
        <v>0</v>
      </c>
      <c r="T218" s="31">
        <f t="shared" si="119"/>
        <v>0</v>
      </c>
      <c r="U218" s="31">
        <f t="shared" si="119"/>
        <v>0</v>
      </c>
      <c r="V218" s="31">
        <f t="shared" si="114"/>
        <v>0</v>
      </c>
      <c r="W218" s="31">
        <f t="shared" si="119"/>
        <v>177000</v>
      </c>
      <c r="X218" s="31">
        <f t="shared" si="119"/>
        <v>177000</v>
      </c>
      <c r="Y218" s="31">
        <f t="shared" si="115"/>
        <v>0</v>
      </c>
      <c r="Z218" s="31">
        <f t="shared" si="119"/>
        <v>0</v>
      </c>
      <c r="AA218" s="31">
        <f t="shared" si="119"/>
        <v>0</v>
      </c>
      <c r="AB218" s="31">
        <f t="shared" si="116"/>
        <v>0</v>
      </c>
      <c r="AC218" s="31">
        <f t="shared" si="119"/>
        <v>178800</v>
      </c>
      <c r="AD218" s="31">
        <f t="shared" si="119"/>
        <v>178800</v>
      </c>
      <c r="AE218" s="31">
        <f t="shared" si="117"/>
        <v>0</v>
      </c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  <c r="EM218" s="29"/>
      <c r="EN218" s="29"/>
      <c r="EO218" s="29"/>
      <c r="EP218" s="29"/>
      <c r="EQ218" s="29"/>
      <c r="ER218" s="29"/>
      <c r="ES218" s="29"/>
      <c r="ET218" s="29"/>
      <c r="EU218" s="29"/>
      <c r="EV218" s="29"/>
      <c r="EW218" s="29"/>
      <c r="EX218" s="29"/>
      <c r="EY218" s="29"/>
      <c r="EZ218" s="29"/>
      <c r="FA218" s="29"/>
      <c r="FB218" s="29"/>
      <c r="FC218" s="29"/>
      <c r="FD218" s="29"/>
      <c r="FE218" s="29"/>
      <c r="FF218" s="29"/>
      <c r="FG218" s="29"/>
      <c r="FH218" s="29"/>
      <c r="FI218" s="29"/>
      <c r="FJ218" s="29"/>
      <c r="FK218" s="29"/>
      <c r="FL218" s="29"/>
      <c r="FM218" s="29"/>
      <c r="FN218" s="29"/>
      <c r="FO218" s="29"/>
      <c r="FP218" s="29"/>
      <c r="FQ218" s="29"/>
      <c r="FR218" s="29"/>
      <c r="FS218" s="29"/>
      <c r="FT218" s="29"/>
      <c r="FU218" s="29"/>
      <c r="FV218" s="29"/>
      <c r="FW218" s="29"/>
      <c r="FX218" s="29"/>
      <c r="FY218" s="29"/>
      <c r="FZ218" s="29"/>
      <c r="GA218" s="29"/>
      <c r="GB218" s="29"/>
      <c r="GC218" s="29"/>
      <c r="GD218" s="29"/>
      <c r="GE218" s="29"/>
      <c r="GF218" s="29"/>
      <c r="GG218" s="29"/>
      <c r="GH218" s="29"/>
    </row>
    <row r="219" spans="1:190" s="32" customFormat="1" ht="31.5" x14ac:dyDescent="0.25">
      <c r="A219" s="34" t="s">
        <v>191</v>
      </c>
      <c r="B219" s="41">
        <v>2</v>
      </c>
      <c r="C219" s="41">
        <v>759</v>
      </c>
      <c r="D219" s="41">
        <v>5206</v>
      </c>
      <c r="E219" s="43">
        <f t="shared" si="109"/>
        <v>13563</v>
      </c>
      <c r="F219" s="43">
        <f t="shared" si="109"/>
        <v>13563</v>
      </c>
      <c r="G219" s="43">
        <f t="shared" si="109"/>
        <v>0</v>
      </c>
      <c r="H219" s="43"/>
      <c r="I219" s="43"/>
      <c r="J219" s="43">
        <f t="shared" si="110"/>
        <v>0</v>
      </c>
      <c r="K219" s="43"/>
      <c r="L219" s="43"/>
      <c r="M219" s="43">
        <f t="shared" si="111"/>
        <v>0</v>
      </c>
      <c r="N219" s="43">
        <v>13563</v>
      </c>
      <c r="O219" s="43">
        <v>13563</v>
      </c>
      <c r="P219" s="43">
        <f t="shared" si="112"/>
        <v>0</v>
      </c>
      <c r="Q219" s="43"/>
      <c r="R219" s="43"/>
      <c r="S219" s="43">
        <f t="shared" si="113"/>
        <v>0</v>
      </c>
      <c r="T219" s="43"/>
      <c r="U219" s="43"/>
      <c r="V219" s="43">
        <f t="shared" si="114"/>
        <v>0</v>
      </c>
      <c r="W219" s="43"/>
      <c r="X219" s="43"/>
      <c r="Y219" s="43">
        <f t="shared" si="115"/>
        <v>0</v>
      </c>
      <c r="Z219" s="43"/>
      <c r="AA219" s="43"/>
      <c r="AB219" s="43">
        <f t="shared" si="116"/>
        <v>0</v>
      </c>
      <c r="AC219" s="43"/>
      <c r="AD219" s="43"/>
      <c r="AE219" s="43">
        <f t="shared" si="117"/>
        <v>0</v>
      </c>
      <c r="FO219" s="29"/>
      <c r="FP219" s="29"/>
      <c r="FQ219" s="29"/>
      <c r="FR219" s="29"/>
      <c r="FS219" s="29"/>
      <c r="FT219" s="29"/>
      <c r="FU219" s="29"/>
      <c r="FV219" s="29"/>
      <c r="FW219" s="29"/>
      <c r="FX219" s="29"/>
      <c r="FY219" s="29"/>
      <c r="FZ219" s="29"/>
      <c r="GA219" s="29"/>
      <c r="GB219" s="29"/>
      <c r="GC219" s="29"/>
      <c r="GD219" s="29"/>
      <c r="GE219" s="29"/>
      <c r="GF219" s="29"/>
      <c r="GG219" s="29"/>
      <c r="GH219" s="29"/>
    </row>
    <row r="220" spans="1:190" s="32" customFormat="1" ht="31.5" x14ac:dyDescent="0.25">
      <c r="A220" s="40" t="s">
        <v>192</v>
      </c>
      <c r="B220" s="41">
        <v>2</v>
      </c>
      <c r="C220" s="41">
        <v>714</v>
      </c>
      <c r="D220" s="41">
        <v>5206</v>
      </c>
      <c r="E220" s="43">
        <f t="shared" si="109"/>
        <v>355800</v>
      </c>
      <c r="F220" s="43">
        <f t="shared" si="109"/>
        <v>355800</v>
      </c>
      <c r="G220" s="43">
        <f t="shared" si="109"/>
        <v>0</v>
      </c>
      <c r="H220" s="43">
        <f>177000-177000</f>
        <v>0</v>
      </c>
      <c r="I220" s="43">
        <f>177000-177000</f>
        <v>0</v>
      </c>
      <c r="J220" s="43">
        <f t="shared" si="110"/>
        <v>0</v>
      </c>
      <c r="K220" s="43"/>
      <c r="L220" s="43"/>
      <c r="M220" s="43">
        <f t="shared" si="111"/>
        <v>0</v>
      </c>
      <c r="N220" s="43">
        <v>0</v>
      </c>
      <c r="O220" s="43">
        <v>0</v>
      </c>
      <c r="P220" s="43">
        <f t="shared" si="112"/>
        <v>0</v>
      </c>
      <c r="Q220" s="43"/>
      <c r="R220" s="43"/>
      <c r="S220" s="43">
        <f t="shared" si="113"/>
        <v>0</v>
      </c>
      <c r="T220" s="43"/>
      <c r="U220" s="43"/>
      <c r="V220" s="43">
        <f t="shared" si="114"/>
        <v>0</v>
      </c>
      <c r="W220" s="43">
        <f>177000</f>
        <v>177000</v>
      </c>
      <c r="X220" s="43">
        <f>177000</f>
        <v>177000</v>
      </c>
      <c r="Y220" s="43">
        <f t="shared" si="115"/>
        <v>0</v>
      </c>
      <c r="Z220" s="43"/>
      <c r="AA220" s="43"/>
      <c r="AB220" s="43">
        <f t="shared" si="116"/>
        <v>0</v>
      </c>
      <c r="AC220" s="43">
        <v>178800</v>
      </c>
      <c r="AD220" s="43">
        <v>178800</v>
      </c>
      <c r="AE220" s="43">
        <f t="shared" si="117"/>
        <v>0</v>
      </c>
      <c r="FO220" s="29"/>
      <c r="FP220" s="29"/>
      <c r="FQ220" s="29"/>
      <c r="FR220" s="29"/>
      <c r="FS220" s="29"/>
      <c r="FT220" s="29"/>
      <c r="FU220" s="29"/>
      <c r="FV220" s="29"/>
      <c r="FW220" s="29"/>
      <c r="FX220" s="29"/>
      <c r="FY220" s="29"/>
      <c r="FZ220" s="29"/>
      <c r="GA220" s="29"/>
      <c r="GB220" s="29"/>
      <c r="GC220" s="29"/>
      <c r="GD220" s="29"/>
      <c r="GE220" s="29"/>
      <c r="GF220" s="29"/>
      <c r="GG220" s="29"/>
      <c r="GH220" s="29"/>
    </row>
    <row r="221" spans="1:190" s="32" customFormat="1" x14ac:dyDescent="0.25">
      <c r="A221" s="30" t="s">
        <v>193</v>
      </c>
      <c r="B221" s="39"/>
      <c r="C221" s="39"/>
      <c r="D221" s="39"/>
      <c r="E221" s="31">
        <f t="shared" si="109"/>
        <v>30000</v>
      </c>
      <c r="F221" s="31">
        <f t="shared" si="109"/>
        <v>30000</v>
      </c>
      <c r="G221" s="31">
        <f t="shared" si="109"/>
        <v>0</v>
      </c>
      <c r="H221" s="31">
        <f t="shared" ref="H221:AD221" si="120">SUM(H222:H222)</f>
        <v>0</v>
      </c>
      <c r="I221" s="31">
        <f t="shared" si="120"/>
        <v>0</v>
      </c>
      <c r="J221" s="31">
        <f t="shared" si="110"/>
        <v>0</v>
      </c>
      <c r="K221" s="31">
        <f t="shared" si="120"/>
        <v>0</v>
      </c>
      <c r="L221" s="31">
        <f t="shared" si="120"/>
        <v>0</v>
      </c>
      <c r="M221" s="31">
        <f t="shared" si="111"/>
        <v>0</v>
      </c>
      <c r="N221" s="31">
        <f t="shared" si="120"/>
        <v>30000</v>
      </c>
      <c r="O221" s="31">
        <f t="shared" si="120"/>
        <v>30000</v>
      </c>
      <c r="P221" s="31">
        <f t="shared" si="112"/>
        <v>0</v>
      </c>
      <c r="Q221" s="31">
        <f t="shared" si="120"/>
        <v>0</v>
      </c>
      <c r="R221" s="31">
        <f t="shared" si="120"/>
        <v>0</v>
      </c>
      <c r="S221" s="31">
        <f t="shared" si="113"/>
        <v>0</v>
      </c>
      <c r="T221" s="31">
        <f t="shared" si="120"/>
        <v>0</v>
      </c>
      <c r="U221" s="31">
        <f t="shared" si="120"/>
        <v>0</v>
      </c>
      <c r="V221" s="31">
        <f t="shared" si="114"/>
        <v>0</v>
      </c>
      <c r="W221" s="31">
        <f t="shared" si="120"/>
        <v>0</v>
      </c>
      <c r="X221" s="31">
        <f t="shared" si="120"/>
        <v>0</v>
      </c>
      <c r="Y221" s="31">
        <f t="shared" si="115"/>
        <v>0</v>
      </c>
      <c r="Z221" s="31">
        <f t="shared" si="120"/>
        <v>0</v>
      </c>
      <c r="AA221" s="31">
        <f t="shared" si="120"/>
        <v>0</v>
      </c>
      <c r="AB221" s="31">
        <f t="shared" si="116"/>
        <v>0</v>
      </c>
      <c r="AC221" s="31">
        <f t="shared" si="120"/>
        <v>0</v>
      </c>
      <c r="AD221" s="31">
        <f t="shared" si="120"/>
        <v>0</v>
      </c>
      <c r="AE221" s="31">
        <f t="shared" si="117"/>
        <v>0</v>
      </c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  <c r="EM221" s="29"/>
      <c r="EN221" s="29"/>
      <c r="EO221" s="29"/>
      <c r="EP221" s="29"/>
      <c r="EQ221" s="29"/>
      <c r="ER221" s="29"/>
      <c r="ES221" s="29"/>
      <c r="ET221" s="29"/>
      <c r="EU221" s="29"/>
      <c r="EV221" s="29"/>
      <c r="EW221" s="29"/>
      <c r="EX221" s="29"/>
      <c r="EY221" s="29"/>
      <c r="EZ221" s="29"/>
      <c r="FA221" s="29"/>
      <c r="FB221" s="29"/>
      <c r="FC221" s="29"/>
      <c r="FD221" s="29"/>
      <c r="FE221" s="29"/>
      <c r="FF221" s="29"/>
      <c r="FG221" s="29"/>
      <c r="FH221" s="29"/>
      <c r="FI221" s="29"/>
      <c r="FJ221" s="29"/>
      <c r="FK221" s="29"/>
      <c r="FL221" s="29"/>
      <c r="FM221" s="29"/>
      <c r="FN221" s="29"/>
      <c r="FO221" s="29"/>
      <c r="FP221" s="29"/>
      <c r="FQ221" s="29"/>
      <c r="FR221" s="29"/>
      <c r="FS221" s="29"/>
      <c r="FT221" s="29"/>
      <c r="FU221" s="29"/>
      <c r="FV221" s="29"/>
      <c r="FW221" s="29"/>
      <c r="FX221" s="29"/>
      <c r="FY221" s="29"/>
      <c r="FZ221" s="29"/>
      <c r="GA221" s="29"/>
      <c r="GB221" s="29"/>
      <c r="GC221" s="29"/>
      <c r="GD221" s="29"/>
      <c r="GE221" s="29"/>
      <c r="GF221" s="29"/>
      <c r="GG221" s="29"/>
      <c r="GH221" s="29"/>
    </row>
    <row r="222" spans="1:190" s="32" customFormat="1" ht="63" x14ac:dyDescent="0.25">
      <c r="A222" s="40" t="s">
        <v>194</v>
      </c>
      <c r="B222" s="41">
        <v>2</v>
      </c>
      <c r="C222" s="41">
        <v>759</v>
      </c>
      <c r="D222" s="45">
        <v>5219</v>
      </c>
      <c r="E222" s="43">
        <f t="shared" si="109"/>
        <v>30000</v>
      </c>
      <c r="F222" s="43">
        <f t="shared" si="109"/>
        <v>30000</v>
      </c>
      <c r="G222" s="43">
        <f t="shared" si="109"/>
        <v>0</v>
      </c>
      <c r="H222" s="43"/>
      <c r="I222" s="43"/>
      <c r="J222" s="43">
        <f t="shared" si="110"/>
        <v>0</v>
      </c>
      <c r="K222" s="43"/>
      <c r="L222" s="43"/>
      <c r="M222" s="43">
        <f t="shared" si="111"/>
        <v>0</v>
      </c>
      <c r="N222" s="43">
        <v>30000</v>
      </c>
      <c r="O222" s="43">
        <v>30000</v>
      </c>
      <c r="P222" s="43">
        <f t="shared" si="112"/>
        <v>0</v>
      </c>
      <c r="Q222" s="43"/>
      <c r="R222" s="43"/>
      <c r="S222" s="43">
        <f t="shared" si="113"/>
        <v>0</v>
      </c>
      <c r="T222" s="43"/>
      <c r="U222" s="43"/>
      <c r="V222" s="43">
        <f t="shared" si="114"/>
        <v>0</v>
      </c>
      <c r="W222" s="43"/>
      <c r="X222" s="43"/>
      <c r="Y222" s="43">
        <f t="shared" si="115"/>
        <v>0</v>
      </c>
      <c r="Z222" s="43"/>
      <c r="AA222" s="43"/>
      <c r="AB222" s="43">
        <f t="shared" si="116"/>
        <v>0</v>
      </c>
      <c r="AC222" s="43"/>
      <c r="AD222" s="43"/>
      <c r="AE222" s="43">
        <f t="shared" si="117"/>
        <v>0</v>
      </c>
      <c r="FO222" s="29"/>
      <c r="FP222" s="29"/>
      <c r="FQ222" s="29"/>
      <c r="FR222" s="29"/>
      <c r="FS222" s="29"/>
      <c r="FT222" s="29"/>
      <c r="FU222" s="29"/>
      <c r="FV222" s="29"/>
      <c r="FW222" s="29"/>
      <c r="FX222" s="29"/>
      <c r="FY222" s="29"/>
      <c r="FZ222" s="29"/>
      <c r="GA222" s="29"/>
      <c r="GB222" s="29"/>
      <c r="GC222" s="29"/>
      <c r="GD222" s="29"/>
      <c r="GE222" s="29"/>
      <c r="GF222" s="29"/>
      <c r="GG222" s="29"/>
      <c r="GH222" s="29"/>
    </row>
    <row r="223" spans="1:190" s="32" customFormat="1" x14ac:dyDescent="0.25">
      <c r="A223" s="30" t="s">
        <v>78</v>
      </c>
      <c r="B223" s="39"/>
      <c r="C223" s="39"/>
      <c r="D223" s="39"/>
      <c r="E223" s="31">
        <f t="shared" si="109"/>
        <v>3196479</v>
      </c>
      <c r="F223" s="31">
        <f t="shared" si="109"/>
        <v>4273515</v>
      </c>
      <c r="G223" s="31">
        <f t="shared" si="109"/>
        <v>1077036</v>
      </c>
      <c r="H223" s="31">
        <f t="shared" ref="H223:AD223" si="121">SUM(H224,H226,H230)</f>
        <v>0</v>
      </c>
      <c r="I223" s="31">
        <f t="shared" si="121"/>
        <v>1077036</v>
      </c>
      <c r="J223" s="31">
        <f t="shared" si="110"/>
        <v>1077036</v>
      </c>
      <c r="K223" s="31">
        <f t="shared" si="121"/>
        <v>0</v>
      </c>
      <c r="L223" s="31">
        <f t="shared" si="121"/>
        <v>0</v>
      </c>
      <c r="M223" s="31">
        <f t="shared" si="111"/>
        <v>0</v>
      </c>
      <c r="N223" s="31">
        <f t="shared" si="121"/>
        <v>95510</v>
      </c>
      <c r="O223" s="31">
        <f t="shared" si="121"/>
        <v>95510</v>
      </c>
      <c r="P223" s="31">
        <f t="shared" si="112"/>
        <v>0</v>
      </c>
      <c r="Q223" s="31">
        <f t="shared" si="121"/>
        <v>3100969</v>
      </c>
      <c r="R223" s="31">
        <f t="shared" si="121"/>
        <v>3100969</v>
      </c>
      <c r="S223" s="31">
        <f t="shared" si="113"/>
        <v>0</v>
      </c>
      <c r="T223" s="31">
        <f t="shared" si="121"/>
        <v>0</v>
      </c>
      <c r="U223" s="31">
        <f t="shared" si="121"/>
        <v>0</v>
      </c>
      <c r="V223" s="31">
        <f t="shared" si="114"/>
        <v>0</v>
      </c>
      <c r="W223" s="31">
        <f t="shared" si="121"/>
        <v>0</v>
      </c>
      <c r="X223" s="31">
        <f t="shared" si="121"/>
        <v>0</v>
      </c>
      <c r="Y223" s="31">
        <f t="shared" si="115"/>
        <v>0</v>
      </c>
      <c r="Z223" s="31">
        <f t="shared" si="121"/>
        <v>0</v>
      </c>
      <c r="AA223" s="31">
        <f t="shared" si="121"/>
        <v>0</v>
      </c>
      <c r="AB223" s="31">
        <f t="shared" si="116"/>
        <v>0</v>
      </c>
      <c r="AC223" s="31">
        <f t="shared" si="121"/>
        <v>0</v>
      </c>
      <c r="AD223" s="31">
        <f t="shared" si="121"/>
        <v>0</v>
      </c>
      <c r="AE223" s="31">
        <f t="shared" si="117"/>
        <v>0</v>
      </c>
      <c r="FO223" s="29"/>
      <c r="FP223" s="29"/>
      <c r="FQ223" s="29"/>
      <c r="FR223" s="29"/>
      <c r="FS223" s="29"/>
      <c r="FT223" s="29"/>
      <c r="FU223" s="29"/>
      <c r="FV223" s="29"/>
      <c r="FW223" s="29"/>
      <c r="FX223" s="29"/>
      <c r="FY223" s="29"/>
      <c r="FZ223" s="29"/>
      <c r="GA223" s="29"/>
      <c r="GB223" s="29"/>
      <c r="GC223" s="29"/>
      <c r="GD223" s="29"/>
      <c r="GE223" s="29"/>
      <c r="GF223" s="29"/>
      <c r="GG223" s="29"/>
      <c r="GH223" s="29"/>
    </row>
    <row r="224" spans="1:190" s="32" customFormat="1" ht="31.5" x14ac:dyDescent="0.25">
      <c r="A224" s="30" t="s">
        <v>85</v>
      </c>
      <c r="B224" s="39"/>
      <c r="C224" s="39"/>
      <c r="D224" s="39"/>
      <c r="E224" s="31">
        <f t="shared" si="109"/>
        <v>1231273</v>
      </c>
      <c r="F224" s="31">
        <f t="shared" si="109"/>
        <v>1231273</v>
      </c>
      <c r="G224" s="31">
        <f t="shared" si="109"/>
        <v>0</v>
      </c>
      <c r="H224" s="31">
        <f t="shared" ref="H224:AD224" si="122">SUM(H225:H225)</f>
        <v>0</v>
      </c>
      <c r="I224" s="31">
        <f t="shared" si="122"/>
        <v>0</v>
      </c>
      <c r="J224" s="31">
        <f t="shared" si="110"/>
        <v>0</v>
      </c>
      <c r="K224" s="31">
        <f t="shared" si="122"/>
        <v>0</v>
      </c>
      <c r="L224" s="31">
        <f t="shared" si="122"/>
        <v>0</v>
      </c>
      <c r="M224" s="31">
        <f t="shared" si="111"/>
        <v>0</v>
      </c>
      <c r="N224" s="31">
        <f t="shared" si="122"/>
        <v>0</v>
      </c>
      <c r="O224" s="31">
        <f t="shared" si="122"/>
        <v>0</v>
      </c>
      <c r="P224" s="31">
        <f t="shared" si="112"/>
        <v>0</v>
      </c>
      <c r="Q224" s="31">
        <f t="shared" si="122"/>
        <v>1231273</v>
      </c>
      <c r="R224" s="31">
        <f t="shared" si="122"/>
        <v>1231273</v>
      </c>
      <c r="S224" s="31">
        <f t="shared" si="113"/>
        <v>0</v>
      </c>
      <c r="T224" s="31">
        <f t="shared" si="122"/>
        <v>0</v>
      </c>
      <c r="U224" s="31">
        <f t="shared" si="122"/>
        <v>0</v>
      </c>
      <c r="V224" s="31">
        <f t="shared" si="114"/>
        <v>0</v>
      </c>
      <c r="W224" s="31">
        <f t="shared" si="122"/>
        <v>0</v>
      </c>
      <c r="X224" s="31">
        <f t="shared" si="122"/>
        <v>0</v>
      </c>
      <c r="Y224" s="31">
        <f t="shared" si="115"/>
        <v>0</v>
      </c>
      <c r="Z224" s="31">
        <f t="shared" si="122"/>
        <v>0</v>
      </c>
      <c r="AA224" s="31">
        <f t="shared" si="122"/>
        <v>0</v>
      </c>
      <c r="AB224" s="31">
        <f t="shared" si="116"/>
        <v>0</v>
      </c>
      <c r="AC224" s="31">
        <f t="shared" si="122"/>
        <v>0</v>
      </c>
      <c r="AD224" s="31">
        <f t="shared" si="122"/>
        <v>0</v>
      </c>
      <c r="AE224" s="31">
        <f t="shared" si="117"/>
        <v>0</v>
      </c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  <c r="EM224" s="29"/>
      <c r="EN224" s="29"/>
      <c r="EO224" s="29"/>
      <c r="EP224" s="29"/>
      <c r="EQ224" s="29"/>
      <c r="ER224" s="29"/>
      <c r="ES224" s="29"/>
      <c r="ET224" s="29"/>
      <c r="EU224" s="29"/>
      <c r="EV224" s="29"/>
      <c r="EW224" s="29"/>
      <c r="EX224" s="29"/>
      <c r="EY224" s="29"/>
      <c r="EZ224" s="29"/>
      <c r="FA224" s="29"/>
      <c r="FB224" s="29"/>
      <c r="FC224" s="29"/>
      <c r="FD224" s="29"/>
      <c r="FE224" s="29"/>
      <c r="FF224" s="29"/>
      <c r="FG224" s="29"/>
      <c r="FH224" s="29"/>
      <c r="FI224" s="29"/>
      <c r="FJ224" s="29"/>
      <c r="FK224" s="29"/>
      <c r="FL224" s="29"/>
      <c r="FM224" s="29"/>
      <c r="FN224" s="29"/>
    </row>
    <row r="225" spans="1:191" s="32" customFormat="1" ht="78.75" x14ac:dyDescent="0.25">
      <c r="A225" s="40" t="s">
        <v>195</v>
      </c>
      <c r="B225" s="41"/>
      <c r="C225" s="41"/>
      <c r="D225" s="45"/>
      <c r="E225" s="43">
        <f t="shared" si="109"/>
        <v>1231273</v>
      </c>
      <c r="F225" s="43">
        <f t="shared" si="109"/>
        <v>1231273</v>
      </c>
      <c r="G225" s="43">
        <f t="shared" si="109"/>
        <v>0</v>
      </c>
      <c r="H225" s="43"/>
      <c r="I225" s="43"/>
      <c r="J225" s="43">
        <f t="shared" si="110"/>
        <v>0</v>
      </c>
      <c r="K225" s="43"/>
      <c r="L225" s="43"/>
      <c r="M225" s="43">
        <f t="shared" si="111"/>
        <v>0</v>
      </c>
      <c r="N225" s="43"/>
      <c r="O225" s="43"/>
      <c r="P225" s="43">
        <f t="shared" si="112"/>
        <v>0</v>
      </c>
      <c r="Q225" s="43">
        <v>1231273</v>
      </c>
      <c r="R225" s="43">
        <v>1231273</v>
      </c>
      <c r="S225" s="43">
        <f t="shared" si="113"/>
        <v>0</v>
      </c>
      <c r="T225" s="43"/>
      <c r="U225" s="43"/>
      <c r="V225" s="43">
        <f t="shared" si="114"/>
        <v>0</v>
      </c>
      <c r="W225" s="43"/>
      <c r="X225" s="43"/>
      <c r="Y225" s="43">
        <f t="shared" si="115"/>
        <v>0</v>
      </c>
      <c r="Z225" s="43"/>
      <c r="AA225" s="43"/>
      <c r="AB225" s="43">
        <f t="shared" si="116"/>
        <v>0</v>
      </c>
      <c r="AC225" s="43"/>
      <c r="AD225" s="43"/>
      <c r="AE225" s="43">
        <f t="shared" si="117"/>
        <v>0</v>
      </c>
      <c r="FO225" s="29"/>
      <c r="FP225" s="29"/>
      <c r="FQ225" s="29"/>
      <c r="FR225" s="29"/>
      <c r="FS225" s="29"/>
      <c r="FT225" s="29"/>
      <c r="FU225" s="29"/>
      <c r="FV225" s="29"/>
      <c r="FW225" s="29"/>
      <c r="FX225" s="29"/>
      <c r="FY225" s="29"/>
      <c r="FZ225" s="29"/>
      <c r="GA225" s="29"/>
      <c r="GB225" s="29"/>
      <c r="GC225" s="29"/>
      <c r="GD225" s="29"/>
      <c r="GE225" s="29"/>
      <c r="GF225" s="29"/>
      <c r="GG225" s="29"/>
      <c r="GH225" s="29"/>
    </row>
    <row r="226" spans="1:191" s="32" customFormat="1" x14ac:dyDescent="0.25">
      <c r="A226" s="30" t="s">
        <v>91</v>
      </c>
      <c r="B226" s="39"/>
      <c r="C226" s="39"/>
      <c r="D226" s="39"/>
      <c r="E226" s="31">
        <f t="shared" si="109"/>
        <v>940214</v>
      </c>
      <c r="F226" s="31">
        <f t="shared" si="109"/>
        <v>2017250</v>
      </c>
      <c r="G226" s="31">
        <f t="shared" si="109"/>
        <v>1077036</v>
      </c>
      <c r="H226" s="31">
        <f t="shared" ref="H226:AD226" si="123">SUM(H227:H229)</f>
        <v>0</v>
      </c>
      <c r="I226" s="31">
        <f t="shared" si="123"/>
        <v>1077036</v>
      </c>
      <c r="J226" s="31">
        <f t="shared" si="110"/>
        <v>1077036</v>
      </c>
      <c r="K226" s="31">
        <f t="shared" si="123"/>
        <v>0</v>
      </c>
      <c r="L226" s="31">
        <f t="shared" si="123"/>
        <v>0</v>
      </c>
      <c r="M226" s="31">
        <f t="shared" si="111"/>
        <v>0</v>
      </c>
      <c r="N226" s="31">
        <f t="shared" si="123"/>
        <v>80000</v>
      </c>
      <c r="O226" s="31">
        <f t="shared" si="123"/>
        <v>80000</v>
      </c>
      <c r="P226" s="31">
        <f t="shared" si="112"/>
        <v>0</v>
      </c>
      <c r="Q226" s="31">
        <f t="shared" si="123"/>
        <v>860214</v>
      </c>
      <c r="R226" s="31">
        <f t="shared" si="123"/>
        <v>860214</v>
      </c>
      <c r="S226" s="31">
        <f t="shared" si="113"/>
        <v>0</v>
      </c>
      <c r="T226" s="31">
        <f t="shared" si="123"/>
        <v>0</v>
      </c>
      <c r="U226" s="31">
        <f t="shared" si="123"/>
        <v>0</v>
      </c>
      <c r="V226" s="31">
        <f t="shared" si="114"/>
        <v>0</v>
      </c>
      <c r="W226" s="31">
        <f t="shared" si="123"/>
        <v>0</v>
      </c>
      <c r="X226" s="31">
        <f t="shared" si="123"/>
        <v>0</v>
      </c>
      <c r="Y226" s="31">
        <f t="shared" si="115"/>
        <v>0</v>
      </c>
      <c r="Z226" s="31">
        <f t="shared" si="123"/>
        <v>0</v>
      </c>
      <c r="AA226" s="31">
        <f t="shared" si="123"/>
        <v>0</v>
      </c>
      <c r="AB226" s="31">
        <f t="shared" si="116"/>
        <v>0</v>
      </c>
      <c r="AC226" s="31">
        <f t="shared" si="123"/>
        <v>0</v>
      </c>
      <c r="AD226" s="31">
        <f t="shared" si="123"/>
        <v>0</v>
      </c>
      <c r="AE226" s="31">
        <f t="shared" si="117"/>
        <v>0</v>
      </c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  <c r="CX226" s="29"/>
      <c r="CY226" s="29"/>
      <c r="CZ226" s="29"/>
      <c r="DA226" s="29"/>
      <c r="DB226" s="29"/>
      <c r="DC226" s="29"/>
      <c r="DD226" s="29"/>
      <c r="DE226" s="29"/>
      <c r="DF226" s="29"/>
      <c r="DG226" s="29"/>
      <c r="DH226" s="29"/>
      <c r="DI226" s="29"/>
      <c r="DJ226" s="29"/>
      <c r="DK226" s="29"/>
      <c r="DL226" s="29"/>
      <c r="DM226" s="29"/>
      <c r="DN226" s="29"/>
      <c r="DO226" s="29"/>
      <c r="DP226" s="29"/>
      <c r="DQ226" s="29"/>
      <c r="DR226" s="29"/>
      <c r="DS226" s="29"/>
      <c r="DT226" s="29"/>
      <c r="DU226" s="29"/>
      <c r="DV226" s="29"/>
      <c r="DW226" s="29"/>
      <c r="DX226" s="29"/>
      <c r="DY226" s="29"/>
      <c r="DZ226" s="29"/>
      <c r="EA226" s="29"/>
      <c r="EB226" s="29"/>
      <c r="EC226" s="29"/>
      <c r="ED226" s="29"/>
      <c r="EE226" s="29"/>
      <c r="EF226" s="29"/>
      <c r="EG226" s="29"/>
      <c r="EH226" s="29"/>
      <c r="EI226" s="29"/>
      <c r="EJ226" s="29"/>
      <c r="EK226" s="29"/>
      <c r="EL226" s="29"/>
      <c r="EM226" s="29"/>
      <c r="EN226" s="29"/>
      <c r="EO226" s="29"/>
      <c r="EP226" s="29"/>
      <c r="EQ226" s="29"/>
      <c r="ER226" s="29"/>
      <c r="ES226" s="29"/>
      <c r="ET226" s="29"/>
      <c r="EU226" s="29"/>
      <c r="EV226" s="29"/>
      <c r="EW226" s="29"/>
      <c r="EX226" s="29"/>
      <c r="EY226" s="29"/>
      <c r="EZ226" s="29"/>
      <c r="FA226" s="29"/>
      <c r="FB226" s="29"/>
      <c r="FC226" s="29"/>
      <c r="FD226" s="29"/>
      <c r="FE226" s="29"/>
      <c r="FF226" s="29"/>
      <c r="FG226" s="29"/>
      <c r="FH226" s="29"/>
      <c r="FI226" s="29"/>
      <c r="FJ226" s="29"/>
      <c r="FK226" s="29"/>
      <c r="FL226" s="29"/>
      <c r="FM226" s="29"/>
      <c r="FN226" s="29"/>
      <c r="FO226" s="29"/>
      <c r="FP226" s="29"/>
      <c r="FQ226" s="29"/>
      <c r="FR226" s="29"/>
      <c r="FS226" s="29"/>
      <c r="FT226" s="29"/>
      <c r="FU226" s="29"/>
      <c r="FV226" s="29"/>
      <c r="FW226" s="29"/>
      <c r="FX226" s="29"/>
      <c r="FY226" s="29"/>
      <c r="FZ226" s="29"/>
      <c r="GA226" s="29"/>
      <c r="GB226" s="29"/>
      <c r="GC226" s="29"/>
      <c r="GD226" s="29"/>
      <c r="GE226" s="29"/>
      <c r="GF226" s="29"/>
      <c r="GG226" s="29"/>
      <c r="GH226" s="29"/>
    </row>
    <row r="227" spans="1:191" s="32" customFormat="1" ht="94.5" x14ac:dyDescent="0.25">
      <c r="A227" s="40" t="s">
        <v>196</v>
      </c>
      <c r="B227" s="41"/>
      <c r="C227" s="41"/>
      <c r="D227" s="45"/>
      <c r="E227" s="43">
        <f t="shared" si="109"/>
        <v>860214</v>
      </c>
      <c r="F227" s="43">
        <f t="shared" si="109"/>
        <v>860214</v>
      </c>
      <c r="G227" s="43">
        <f t="shared" si="109"/>
        <v>0</v>
      </c>
      <c r="H227" s="43"/>
      <c r="I227" s="43"/>
      <c r="J227" s="43">
        <f t="shared" si="110"/>
        <v>0</v>
      </c>
      <c r="K227" s="43"/>
      <c r="L227" s="43"/>
      <c r="M227" s="43">
        <f t="shared" si="111"/>
        <v>0</v>
      </c>
      <c r="N227" s="43"/>
      <c r="O227" s="43"/>
      <c r="P227" s="43">
        <f t="shared" si="112"/>
        <v>0</v>
      </c>
      <c r="Q227" s="43">
        <v>860214</v>
      </c>
      <c r="R227" s="43">
        <v>860214</v>
      </c>
      <c r="S227" s="43">
        <f t="shared" si="113"/>
        <v>0</v>
      </c>
      <c r="T227" s="43"/>
      <c r="U227" s="43"/>
      <c r="V227" s="43">
        <f t="shared" si="114"/>
        <v>0</v>
      </c>
      <c r="W227" s="43"/>
      <c r="X227" s="43"/>
      <c r="Y227" s="43">
        <f t="shared" si="115"/>
        <v>0</v>
      </c>
      <c r="Z227" s="43"/>
      <c r="AA227" s="43"/>
      <c r="AB227" s="43">
        <f t="shared" si="116"/>
        <v>0</v>
      </c>
      <c r="AC227" s="43"/>
      <c r="AD227" s="43"/>
      <c r="AE227" s="43">
        <f t="shared" si="117"/>
        <v>0</v>
      </c>
      <c r="FO227" s="29"/>
      <c r="FP227" s="29"/>
      <c r="FQ227" s="29"/>
      <c r="FR227" s="29"/>
      <c r="FS227" s="29"/>
      <c r="FT227" s="29"/>
      <c r="FU227" s="29"/>
      <c r="FV227" s="29"/>
      <c r="FW227" s="29"/>
      <c r="FX227" s="29"/>
      <c r="FY227" s="29"/>
      <c r="FZ227" s="29"/>
      <c r="GA227" s="29"/>
      <c r="GB227" s="29"/>
      <c r="GC227" s="29"/>
      <c r="GD227" s="29"/>
      <c r="GE227" s="29"/>
      <c r="GF227" s="29"/>
      <c r="GG227" s="29"/>
      <c r="GH227" s="29"/>
    </row>
    <row r="228" spans="1:191" s="32" customFormat="1" ht="63" x14ac:dyDescent="0.25">
      <c r="A228" s="44" t="s">
        <v>197</v>
      </c>
      <c r="B228" s="41">
        <v>2</v>
      </c>
      <c r="C228" s="41">
        <v>849</v>
      </c>
      <c r="D228" s="41">
        <v>5206</v>
      </c>
      <c r="E228" s="43">
        <f t="shared" si="109"/>
        <v>0</v>
      </c>
      <c r="F228" s="43">
        <f t="shared" si="109"/>
        <v>1077036</v>
      </c>
      <c r="G228" s="43">
        <f t="shared" si="109"/>
        <v>1077036</v>
      </c>
      <c r="H228" s="43">
        <v>0</v>
      </c>
      <c r="I228" s="43">
        <f>1077036</f>
        <v>1077036</v>
      </c>
      <c r="J228" s="43">
        <f t="shared" si="110"/>
        <v>1077036</v>
      </c>
      <c r="K228" s="43"/>
      <c r="L228" s="43"/>
      <c r="M228" s="43">
        <f t="shared" si="111"/>
        <v>0</v>
      </c>
      <c r="N228" s="43"/>
      <c r="O228" s="43"/>
      <c r="P228" s="43">
        <f t="shared" si="112"/>
        <v>0</v>
      </c>
      <c r="Q228" s="43"/>
      <c r="R228" s="43"/>
      <c r="S228" s="43">
        <f t="shared" si="113"/>
        <v>0</v>
      </c>
      <c r="T228" s="43"/>
      <c r="U228" s="43"/>
      <c r="V228" s="43">
        <f t="shared" si="114"/>
        <v>0</v>
      </c>
      <c r="W228" s="43"/>
      <c r="X228" s="43"/>
      <c r="Y228" s="43">
        <f t="shared" si="115"/>
        <v>0</v>
      </c>
      <c r="Z228" s="54">
        <v>0</v>
      </c>
      <c r="AA228" s="54">
        <v>0</v>
      </c>
      <c r="AB228" s="43">
        <f t="shared" si="116"/>
        <v>0</v>
      </c>
      <c r="AC228" s="54">
        <v>0</v>
      </c>
      <c r="AD228" s="54">
        <v>0</v>
      </c>
      <c r="AE228" s="43">
        <f t="shared" si="117"/>
        <v>0</v>
      </c>
      <c r="FP228" s="29"/>
      <c r="FQ228" s="29"/>
      <c r="FR228" s="29"/>
      <c r="FS228" s="29"/>
      <c r="FT228" s="29"/>
      <c r="FU228" s="29"/>
      <c r="FV228" s="29"/>
      <c r="FW228" s="29"/>
      <c r="FX228" s="29"/>
      <c r="FY228" s="29"/>
      <c r="FZ228" s="29"/>
      <c r="GA228" s="29"/>
      <c r="GB228" s="29"/>
      <c r="GC228" s="29"/>
      <c r="GD228" s="29"/>
      <c r="GE228" s="29"/>
      <c r="GF228" s="29"/>
      <c r="GG228" s="29"/>
      <c r="GH228" s="29"/>
      <c r="GI228" s="29"/>
    </row>
    <row r="229" spans="1:191" s="32" customFormat="1" ht="31.5" x14ac:dyDescent="0.25">
      <c r="A229" s="40" t="s">
        <v>198</v>
      </c>
      <c r="B229" s="41">
        <v>2</v>
      </c>
      <c r="C229" s="41">
        <v>849</v>
      </c>
      <c r="D229" s="45">
        <v>5206</v>
      </c>
      <c r="E229" s="43">
        <f t="shared" si="109"/>
        <v>80000</v>
      </c>
      <c r="F229" s="43">
        <f t="shared" si="109"/>
        <v>80000</v>
      </c>
      <c r="G229" s="43">
        <f t="shared" si="109"/>
        <v>0</v>
      </c>
      <c r="H229" s="43"/>
      <c r="I229" s="43"/>
      <c r="J229" s="43">
        <f t="shared" si="110"/>
        <v>0</v>
      </c>
      <c r="K229" s="43"/>
      <c r="L229" s="43"/>
      <c r="M229" s="43">
        <f t="shared" si="111"/>
        <v>0</v>
      </c>
      <c r="N229" s="43">
        <v>80000</v>
      </c>
      <c r="O229" s="43">
        <v>80000</v>
      </c>
      <c r="P229" s="43">
        <f t="shared" si="112"/>
        <v>0</v>
      </c>
      <c r="Q229" s="43"/>
      <c r="R229" s="43"/>
      <c r="S229" s="43">
        <f t="shared" si="113"/>
        <v>0</v>
      </c>
      <c r="T229" s="43"/>
      <c r="U229" s="43"/>
      <c r="V229" s="43">
        <f t="shared" si="114"/>
        <v>0</v>
      </c>
      <c r="W229" s="43"/>
      <c r="X229" s="43"/>
      <c r="Y229" s="43">
        <f t="shared" si="115"/>
        <v>0</v>
      </c>
      <c r="Z229" s="43"/>
      <c r="AA229" s="43"/>
      <c r="AB229" s="43">
        <f t="shared" si="116"/>
        <v>0</v>
      </c>
      <c r="AC229" s="43"/>
      <c r="AD229" s="43"/>
      <c r="AE229" s="43">
        <f t="shared" si="117"/>
        <v>0</v>
      </c>
      <c r="FO229" s="29"/>
      <c r="FP229" s="29"/>
      <c r="FQ229" s="29"/>
      <c r="FR229" s="29"/>
      <c r="FS229" s="29"/>
      <c r="FT229" s="29"/>
      <c r="FU229" s="29"/>
      <c r="FV229" s="29"/>
      <c r="FW229" s="29"/>
      <c r="FX229" s="29"/>
      <c r="FY229" s="29"/>
      <c r="FZ229" s="29"/>
      <c r="GA229" s="29"/>
      <c r="GB229" s="29"/>
      <c r="GC229" s="29"/>
      <c r="GD229" s="29"/>
      <c r="GE229" s="29"/>
      <c r="GF229" s="29"/>
      <c r="GG229" s="29"/>
      <c r="GH229" s="29"/>
    </row>
    <row r="230" spans="1:191" s="32" customFormat="1" x14ac:dyDescent="0.25">
      <c r="A230" s="30" t="s">
        <v>193</v>
      </c>
      <c r="B230" s="39"/>
      <c r="C230" s="39"/>
      <c r="D230" s="39"/>
      <c r="E230" s="31">
        <f t="shared" si="109"/>
        <v>1024992</v>
      </c>
      <c r="F230" s="31">
        <f t="shared" si="109"/>
        <v>1024992</v>
      </c>
      <c r="G230" s="31">
        <f t="shared" si="109"/>
        <v>0</v>
      </c>
      <c r="H230" s="31">
        <f t="shared" ref="H230:AD230" si="124">SUM(H231:H232)</f>
        <v>0</v>
      </c>
      <c r="I230" s="31">
        <f t="shared" si="124"/>
        <v>0</v>
      </c>
      <c r="J230" s="31">
        <f t="shared" si="110"/>
        <v>0</v>
      </c>
      <c r="K230" s="31">
        <f t="shared" si="124"/>
        <v>0</v>
      </c>
      <c r="L230" s="31">
        <f t="shared" si="124"/>
        <v>0</v>
      </c>
      <c r="M230" s="31">
        <f t="shared" si="111"/>
        <v>0</v>
      </c>
      <c r="N230" s="31">
        <f t="shared" si="124"/>
        <v>15510</v>
      </c>
      <c r="O230" s="31">
        <f t="shared" si="124"/>
        <v>15510</v>
      </c>
      <c r="P230" s="31">
        <f t="shared" si="112"/>
        <v>0</v>
      </c>
      <c r="Q230" s="31">
        <f t="shared" si="124"/>
        <v>1009482</v>
      </c>
      <c r="R230" s="31">
        <f t="shared" si="124"/>
        <v>1009482</v>
      </c>
      <c r="S230" s="31">
        <f t="shared" si="113"/>
        <v>0</v>
      </c>
      <c r="T230" s="31">
        <f t="shared" si="124"/>
        <v>0</v>
      </c>
      <c r="U230" s="31">
        <f t="shared" si="124"/>
        <v>0</v>
      </c>
      <c r="V230" s="31">
        <f t="shared" si="114"/>
        <v>0</v>
      </c>
      <c r="W230" s="31">
        <f t="shared" si="124"/>
        <v>0</v>
      </c>
      <c r="X230" s="31">
        <f t="shared" si="124"/>
        <v>0</v>
      </c>
      <c r="Y230" s="31">
        <f t="shared" si="115"/>
        <v>0</v>
      </c>
      <c r="Z230" s="31">
        <f t="shared" si="124"/>
        <v>0</v>
      </c>
      <c r="AA230" s="31">
        <f t="shared" si="124"/>
        <v>0</v>
      </c>
      <c r="AB230" s="31">
        <f t="shared" si="116"/>
        <v>0</v>
      </c>
      <c r="AC230" s="31">
        <f t="shared" si="124"/>
        <v>0</v>
      </c>
      <c r="AD230" s="31">
        <f t="shared" si="124"/>
        <v>0</v>
      </c>
      <c r="AE230" s="31">
        <f t="shared" si="117"/>
        <v>0</v>
      </c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/>
      <c r="CW230" s="29"/>
      <c r="CX230" s="29"/>
      <c r="CY230" s="29"/>
      <c r="CZ230" s="29"/>
      <c r="DA230" s="29"/>
      <c r="DB230" s="29"/>
      <c r="DC230" s="29"/>
      <c r="DD230" s="29"/>
      <c r="DE230" s="29"/>
      <c r="DF230" s="29"/>
      <c r="DG230" s="29"/>
      <c r="DH230" s="29"/>
      <c r="DI230" s="29"/>
      <c r="DJ230" s="29"/>
      <c r="DK230" s="29"/>
      <c r="DL230" s="29"/>
      <c r="DM230" s="29"/>
      <c r="DN230" s="29"/>
      <c r="DO230" s="29"/>
      <c r="DP230" s="29"/>
      <c r="DQ230" s="29"/>
      <c r="DR230" s="29"/>
      <c r="DS230" s="29"/>
      <c r="DT230" s="29"/>
      <c r="DU230" s="29"/>
      <c r="DV230" s="29"/>
      <c r="DW230" s="29"/>
      <c r="DX230" s="29"/>
      <c r="DY230" s="29"/>
      <c r="DZ230" s="29"/>
      <c r="EA230" s="29"/>
      <c r="EB230" s="29"/>
      <c r="EC230" s="29"/>
      <c r="ED230" s="29"/>
      <c r="EE230" s="29"/>
      <c r="EF230" s="29"/>
      <c r="EG230" s="29"/>
      <c r="EH230" s="29"/>
      <c r="EI230" s="29"/>
      <c r="EJ230" s="29"/>
      <c r="EK230" s="29"/>
      <c r="EL230" s="29"/>
      <c r="EM230" s="29"/>
      <c r="EN230" s="29"/>
      <c r="EO230" s="29"/>
      <c r="EP230" s="29"/>
      <c r="EQ230" s="29"/>
      <c r="ER230" s="29"/>
      <c r="ES230" s="29"/>
      <c r="ET230" s="29"/>
      <c r="EU230" s="29"/>
      <c r="EV230" s="29"/>
      <c r="EW230" s="29"/>
      <c r="EX230" s="29"/>
      <c r="EY230" s="29"/>
      <c r="EZ230" s="29"/>
      <c r="FA230" s="29"/>
      <c r="FB230" s="29"/>
      <c r="FC230" s="29"/>
      <c r="FD230" s="29"/>
      <c r="FE230" s="29"/>
      <c r="FF230" s="29"/>
      <c r="FG230" s="29"/>
      <c r="FH230" s="29"/>
      <c r="FI230" s="29"/>
      <c r="FJ230" s="29"/>
      <c r="FK230" s="29"/>
      <c r="FL230" s="29"/>
      <c r="FM230" s="29"/>
      <c r="FN230" s="29"/>
      <c r="FO230" s="29"/>
      <c r="FP230" s="29"/>
      <c r="FQ230" s="29"/>
      <c r="FR230" s="29"/>
      <c r="FS230" s="29"/>
      <c r="FT230" s="29"/>
      <c r="FU230" s="29"/>
      <c r="FV230" s="29"/>
      <c r="FW230" s="29"/>
      <c r="FX230" s="29"/>
      <c r="FY230" s="29"/>
      <c r="FZ230" s="29"/>
      <c r="GA230" s="29"/>
      <c r="GB230" s="29"/>
      <c r="GC230" s="29"/>
      <c r="GD230" s="29"/>
      <c r="GE230" s="29"/>
      <c r="GF230" s="29"/>
      <c r="GG230" s="29"/>
      <c r="GH230" s="29"/>
    </row>
    <row r="231" spans="1:191" s="32" customFormat="1" ht="31.5" x14ac:dyDescent="0.25">
      <c r="A231" s="40" t="s">
        <v>199</v>
      </c>
      <c r="B231" s="41">
        <v>2</v>
      </c>
      <c r="C231" s="41">
        <v>878</v>
      </c>
      <c r="D231" s="41">
        <v>5219</v>
      </c>
      <c r="E231" s="43">
        <f t="shared" si="109"/>
        <v>15510</v>
      </c>
      <c r="F231" s="43">
        <f t="shared" si="109"/>
        <v>15510</v>
      </c>
      <c r="G231" s="43">
        <f t="shared" si="109"/>
        <v>0</v>
      </c>
      <c r="H231" s="43">
        <v>0</v>
      </c>
      <c r="I231" s="43">
        <v>0</v>
      </c>
      <c r="J231" s="43">
        <f t="shared" si="110"/>
        <v>0</v>
      </c>
      <c r="K231" s="43">
        <v>0</v>
      </c>
      <c r="L231" s="43">
        <v>0</v>
      </c>
      <c r="M231" s="43">
        <f t="shared" si="111"/>
        <v>0</v>
      </c>
      <c r="N231" s="43">
        <v>15510</v>
      </c>
      <c r="O231" s="43">
        <v>15510</v>
      </c>
      <c r="P231" s="43">
        <f t="shared" si="112"/>
        <v>0</v>
      </c>
      <c r="Q231" s="43"/>
      <c r="R231" s="43"/>
      <c r="S231" s="43">
        <f t="shared" si="113"/>
        <v>0</v>
      </c>
      <c r="T231" s="43"/>
      <c r="U231" s="43"/>
      <c r="V231" s="43">
        <f t="shared" si="114"/>
        <v>0</v>
      </c>
      <c r="W231" s="43"/>
      <c r="X231" s="43"/>
      <c r="Y231" s="43">
        <f t="shared" si="115"/>
        <v>0</v>
      </c>
      <c r="Z231" s="43"/>
      <c r="AA231" s="43"/>
      <c r="AB231" s="43">
        <f t="shared" si="116"/>
        <v>0</v>
      </c>
      <c r="AC231" s="43"/>
      <c r="AD231" s="43"/>
      <c r="AE231" s="43">
        <f t="shared" si="117"/>
        <v>0</v>
      </c>
    </row>
    <row r="232" spans="1:191" s="32" customFormat="1" ht="78.75" x14ac:dyDescent="0.25">
      <c r="A232" s="40" t="s">
        <v>200</v>
      </c>
      <c r="B232" s="41"/>
      <c r="C232" s="41"/>
      <c r="D232" s="45"/>
      <c r="E232" s="43">
        <f t="shared" si="109"/>
        <v>1009482</v>
      </c>
      <c r="F232" s="43">
        <f t="shared" si="109"/>
        <v>1009482</v>
      </c>
      <c r="G232" s="43">
        <f t="shared" si="109"/>
        <v>0</v>
      </c>
      <c r="H232" s="43"/>
      <c r="I232" s="43"/>
      <c r="J232" s="43">
        <f t="shared" si="110"/>
        <v>0</v>
      </c>
      <c r="K232" s="43"/>
      <c r="L232" s="43"/>
      <c r="M232" s="43">
        <f t="shared" si="111"/>
        <v>0</v>
      </c>
      <c r="N232" s="43"/>
      <c r="O232" s="43"/>
      <c r="P232" s="43">
        <f t="shared" si="112"/>
        <v>0</v>
      </c>
      <c r="Q232" s="43">
        <v>1009482</v>
      </c>
      <c r="R232" s="43">
        <v>1009482</v>
      </c>
      <c r="S232" s="43">
        <f t="shared" si="113"/>
        <v>0</v>
      </c>
      <c r="T232" s="43"/>
      <c r="U232" s="43"/>
      <c r="V232" s="43">
        <f t="shared" si="114"/>
        <v>0</v>
      </c>
      <c r="W232" s="43"/>
      <c r="X232" s="43"/>
      <c r="Y232" s="43">
        <f t="shared" si="115"/>
        <v>0</v>
      </c>
      <c r="Z232" s="43"/>
      <c r="AA232" s="43"/>
      <c r="AB232" s="43">
        <f t="shared" si="116"/>
        <v>0</v>
      </c>
      <c r="AC232" s="43"/>
      <c r="AD232" s="43"/>
      <c r="AE232" s="43">
        <f t="shared" si="117"/>
        <v>0</v>
      </c>
      <c r="FO232" s="29"/>
      <c r="FP232" s="29"/>
      <c r="FQ232" s="29"/>
      <c r="FR232" s="29"/>
      <c r="FS232" s="29"/>
      <c r="FT232" s="29"/>
      <c r="FU232" s="29"/>
      <c r="FV232" s="29"/>
      <c r="FW232" s="29"/>
      <c r="FX232" s="29"/>
      <c r="FY232" s="29"/>
      <c r="FZ232" s="29"/>
      <c r="GA232" s="29"/>
      <c r="GB232" s="29"/>
      <c r="GC232" s="29"/>
      <c r="GD232" s="29"/>
      <c r="GE232" s="29"/>
      <c r="GF232" s="29"/>
      <c r="GG232" s="29"/>
      <c r="GH232" s="29"/>
    </row>
    <row r="233" spans="1:191" s="29" customFormat="1" x14ac:dyDescent="0.25">
      <c r="A233" s="30" t="s">
        <v>201</v>
      </c>
      <c r="B233" s="39"/>
      <c r="C233" s="39"/>
      <c r="D233" s="39"/>
      <c r="E233" s="31">
        <f t="shared" si="109"/>
        <v>21490</v>
      </c>
      <c r="F233" s="31">
        <f t="shared" si="109"/>
        <v>93490</v>
      </c>
      <c r="G233" s="31">
        <f t="shared" si="109"/>
        <v>72000</v>
      </c>
      <c r="H233" s="31">
        <f>SUM(H234,H238,H241)</f>
        <v>0</v>
      </c>
      <c r="I233" s="31">
        <f>SUM(I234,I238,I241)</f>
        <v>0</v>
      </c>
      <c r="J233" s="31">
        <f t="shared" si="110"/>
        <v>0</v>
      </c>
      <c r="K233" s="31">
        <f t="shared" ref="K233:L233" si="125">SUM(K234,K238,K241)</f>
        <v>0</v>
      </c>
      <c r="L233" s="31">
        <f t="shared" si="125"/>
        <v>0</v>
      </c>
      <c r="M233" s="31">
        <f t="shared" si="111"/>
        <v>0</v>
      </c>
      <c r="N233" s="31">
        <f t="shared" ref="N233:O233" si="126">SUM(N234,N238,N241)</f>
        <v>19020</v>
      </c>
      <c r="O233" s="31">
        <f t="shared" si="126"/>
        <v>91020</v>
      </c>
      <c r="P233" s="31">
        <f t="shared" si="112"/>
        <v>72000</v>
      </c>
      <c r="Q233" s="31">
        <f t="shared" ref="Q233:R233" si="127">SUM(Q234,Q238,Q241)</f>
        <v>0</v>
      </c>
      <c r="R233" s="31">
        <f t="shared" si="127"/>
        <v>0</v>
      </c>
      <c r="S233" s="31">
        <f t="shared" si="113"/>
        <v>0</v>
      </c>
      <c r="T233" s="31">
        <f t="shared" ref="T233:U233" si="128">SUM(T234,T238,T241)</f>
        <v>2470</v>
      </c>
      <c r="U233" s="31">
        <f t="shared" si="128"/>
        <v>2470</v>
      </c>
      <c r="V233" s="31">
        <f t="shared" si="114"/>
        <v>0</v>
      </c>
      <c r="W233" s="31">
        <f t="shared" ref="W233:X233" si="129">SUM(W234,W238,W241)</f>
        <v>0</v>
      </c>
      <c r="X233" s="31">
        <f t="shared" si="129"/>
        <v>0</v>
      </c>
      <c r="Y233" s="31">
        <f t="shared" si="115"/>
        <v>0</v>
      </c>
      <c r="Z233" s="31">
        <f t="shared" ref="Z233:AA233" si="130">SUM(Z234,Z238,Z241)</f>
        <v>0</v>
      </c>
      <c r="AA233" s="31">
        <f t="shared" si="130"/>
        <v>0</v>
      </c>
      <c r="AB233" s="31">
        <f t="shared" si="116"/>
        <v>0</v>
      </c>
      <c r="AC233" s="31">
        <f t="shared" ref="AC233:AD233" si="131">SUM(AC234,AC238,AC241)</f>
        <v>0</v>
      </c>
      <c r="AD233" s="31">
        <f t="shared" si="131"/>
        <v>0</v>
      </c>
      <c r="AE233" s="31">
        <f t="shared" si="117"/>
        <v>0</v>
      </c>
      <c r="FO233" s="32"/>
      <c r="FP233" s="32"/>
      <c r="FQ233" s="32"/>
      <c r="FR233" s="32"/>
      <c r="FS233" s="32"/>
      <c r="FT233" s="32"/>
      <c r="FU233" s="32"/>
      <c r="FV233" s="32"/>
      <c r="FW233" s="32"/>
      <c r="FX233" s="32"/>
      <c r="FY233" s="32"/>
      <c r="FZ233" s="32"/>
      <c r="GA233" s="32"/>
      <c r="GB233" s="32"/>
      <c r="GC233" s="32"/>
      <c r="GD233" s="32"/>
      <c r="GE233" s="32"/>
      <c r="GF233" s="32"/>
      <c r="GG233" s="32"/>
      <c r="GH233" s="32"/>
    </row>
    <row r="234" spans="1:191" s="32" customFormat="1" x14ac:dyDescent="0.25">
      <c r="A234" s="30" t="s">
        <v>18</v>
      </c>
      <c r="B234" s="39"/>
      <c r="C234" s="39"/>
      <c r="D234" s="39"/>
      <c r="E234" s="31">
        <f t="shared" si="109"/>
        <v>19020</v>
      </c>
      <c r="F234" s="31">
        <f t="shared" si="109"/>
        <v>67020</v>
      </c>
      <c r="G234" s="31">
        <f t="shared" si="109"/>
        <v>48000</v>
      </c>
      <c r="H234" s="31">
        <f t="shared" ref="H234:AD234" si="132">SUM(H235)</f>
        <v>0</v>
      </c>
      <c r="I234" s="31">
        <f t="shared" si="132"/>
        <v>0</v>
      </c>
      <c r="J234" s="31">
        <f t="shared" si="110"/>
        <v>0</v>
      </c>
      <c r="K234" s="31">
        <f t="shared" si="132"/>
        <v>0</v>
      </c>
      <c r="L234" s="31">
        <f t="shared" si="132"/>
        <v>0</v>
      </c>
      <c r="M234" s="31">
        <f t="shared" si="111"/>
        <v>0</v>
      </c>
      <c r="N234" s="31">
        <f t="shared" si="132"/>
        <v>19020</v>
      </c>
      <c r="O234" s="31">
        <f t="shared" si="132"/>
        <v>67020</v>
      </c>
      <c r="P234" s="31">
        <f t="shared" si="112"/>
        <v>48000</v>
      </c>
      <c r="Q234" s="31">
        <f t="shared" si="132"/>
        <v>0</v>
      </c>
      <c r="R234" s="31">
        <f t="shared" si="132"/>
        <v>0</v>
      </c>
      <c r="S234" s="31">
        <f t="shared" si="113"/>
        <v>0</v>
      </c>
      <c r="T234" s="31">
        <f t="shared" si="132"/>
        <v>0</v>
      </c>
      <c r="U234" s="31">
        <f t="shared" si="132"/>
        <v>0</v>
      </c>
      <c r="V234" s="31">
        <f t="shared" si="114"/>
        <v>0</v>
      </c>
      <c r="W234" s="31">
        <f t="shared" si="132"/>
        <v>0</v>
      </c>
      <c r="X234" s="31">
        <f t="shared" si="132"/>
        <v>0</v>
      </c>
      <c r="Y234" s="31">
        <f t="shared" si="115"/>
        <v>0</v>
      </c>
      <c r="Z234" s="31">
        <f t="shared" si="132"/>
        <v>0</v>
      </c>
      <c r="AA234" s="31">
        <f t="shared" si="132"/>
        <v>0</v>
      </c>
      <c r="AB234" s="31">
        <f t="shared" si="116"/>
        <v>0</v>
      </c>
      <c r="AC234" s="31">
        <f t="shared" si="132"/>
        <v>0</v>
      </c>
      <c r="AD234" s="31">
        <f t="shared" si="132"/>
        <v>0</v>
      </c>
      <c r="AE234" s="31">
        <f t="shared" si="117"/>
        <v>0</v>
      </c>
    </row>
    <row r="235" spans="1:191" s="32" customFormat="1" ht="31.5" x14ac:dyDescent="0.25">
      <c r="A235" s="30" t="s">
        <v>202</v>
      </c>
      <c r="B235" s="39"/>
      <c r="C235" s="39"/>
      <c r="D235" s="39"/>
      <c r="E235" s="31">
        <f t="shared" si="109"/>
        <v>19020</v>
      </c>
      <c r="F235" s="31">
        <f t="shared" si="109"/>
        <v>67020</v>
      </c>
      <c r="G235" s="31">
        <f t="shared" si="109"/>
        <v>48000</v>
      </c>
      <c r="H235" s="31">
        <f>SUM(H236:H237)</f>
        <v>0</v>
      </c>
      <c r="I235" s="31">
        <f>SUM(I236:I237)</f>
        <v>0</v>
      </c>
      <c r="J235" s="31">
        <f t="shared" si="110"/>
        <v>0</v>
      </c>
      <c r="K235" s="31">
        <f t="shared" ref="K235:L235" si="133">SUM(K236:K237)</f>
        <v>0</v>
      </c>
      <c r="L235" s="31">
        <f t="shared" si="133"/>
        <v>0</v>
      </c>
      <c r="M235" s="31">
        <f t="shared" si="111"/>
        <v>0</v>
      </c>
      <c r="N235" s="31">
        <f t="shared" ref="N235:O235" si="134">SUM(N236:N237)</f>
        <v>19020</v>
      </c>
      <c r="O235" s="31">
        <f t="shared" si="134"/>
        <v>67020</v>
      </c>
      <c r="P235" s="31">
        <f t="shared" si="112"/>
        <v>48000</v>
      </c>
      <c r="Q235" s="31">
        <f t="shared" ref="Q235:R235" si="135">SUM(Q236:Q237)</f>
        <v>0</v>
      </c>
      <c r="R235" s="31">
        <f t="shared" si="135"/>
        <v>0</v>
      </c>
      <c r="S235" s="31">
        <f t="shared" si="113"/>
        <v>0</v>
      </c>
      <c r="T235" s="31">
        <f t="shared" ref="T235:U235" si="136">SUM(T236:T237)</f>
        <v>0</v>
      </c>
      <c r="U235" s="31">
        <f t="shared" si="136"/>
        <v>0</v>
      </c>
      <c r="V235" s="31">
        <f t="shared" si="114"/>
        <v>0</v>
      </c>
      <c r="W235" s="31">
        <f t="shared" ref="W235:X235" si="137">SUM(W236:W237)</f>
        <v>0</v>
      </c>
      <c r="X235" s="31">
        <f t="shared" si="137"/>
        <v>0</v>
      </c>
      <c r="Y235" s="31">
        <f t="shared" si="115"/>
        <v>0</v>
      </c>
      <c r="Z235" s="31">
        <f t="shared" ref="Z235:AA235" si="138">SUM(Z236:Z237)</f>
        <v>0</v>
      </c>
      <c r="AA235" s="31">
        <f t="shared" si="138"/>
        <v>0</v>
      </c>
      <c r="AB235" s="31">
        <f t="shared" si="116"/>
        <v>0</v>
      </c>
      <c r="AC235" s="31">
        <f t="shared" ref="AC235:AD235" si="139">SUM(AC236:AC237)</f>
        <v>0</v>
      </c>
      <c r="AD235" s="31">
        <f t="shared" si="139"/>
        <v>0</v>
      </c>
      <c r="AE235" s="31">
        <f t="shared" si="117"/>
        <v>0</v>
      </c>
    </row>
    <row r="236" spans="1:191" s="32" customFormat="1" ht="31.5" x14ac:dyDescent="0.25">
      <c r="A236" s="51" t="s">
        <v>203</v>
      </c>
      <c r="B236" s="41">
        <v>2</v>
      </c>
      <c r="C236" s="41">
        <v>122</v>
      </c>
      <c r="D236" s="41">
        <v>5301</v>
      </c>
      <c r="E236" s="36">
        <f t="shared" si="109"/>
        <v>19020</v>
      </c>
      <c r="F236" s="36">
        <f t="shared" si="109"/>
        <v>19020</v>
      </c>
      <c r="G236" s="36">
        <f t="shared" si="109"/>
        <v>0</v>
      </c>
      <c r="H236" s="36"/>
      <c r="I236" s="36"/>
      <c r="J236" s="36">
        <f t="shared" si="110"/>
        <v>0</v>
      </c>
      <c r="K236" s="36"/>
      <c r="L236" s="36"/>
      <c r="M236" s="36">
        <f t="shared" si="111"/>
        <v>0</v>
      </c>
      <c r="N236" s="36">
        <v>19020</v>
      </c>
      <c r="O236" s="36">
        <v>19020</v>
      </c>
      <c r="P236" s="36">
        <f t="shared" si="112"/>
        <v>0</v>
      </c>
      <c r="Q236" s="36"/>
      <c r="R236" s="36"/>
      <c r="S236" s="36">
        <f t="shared" si="113"/>
        <v>0</v>
      </c>
      <c r="T236" s="36"/>
      <c r="U236" s="36"/>
      <c r="V236" s="36">
        <f t="shared" si="114"/>
        <v>0</v>
      </c>
      <c r="W236" s="36"/>
      <c r="X236" s="36"/>
      <c r="Y236" s="36">
        <f t="shared" si="115"/>
        <v>0</v>
      </c>
      <c r="Z236" s="36"/>
      <c r="AA236" s="36"/>
      <c r="AB236" s="36">
        <f t="shared" si="116"/>
        <v>0</v>
      </c>
      <c r="AC236" s="36">
        <v>0</v>
      </c>
      <c r="AD236" s="36">
        <v>0</v>
      </c>
      <c r="AE236" s="36">
        <f t="shared" si="117"/>
        <v>0</v>
      </c>
    </row>
    <row r="237" spans="1:191" s="32" customFormat="1" ht="31.5" x14ac:dyDescent="0.25">
      <c r="A237" s="51" t="s">
        <v>204</v>
      </c>
      <c r="B237" s="41">
        <v>2</v>
      </c>
      <c r="C237" s="41">
        <v>122</v>
      </c>
      <c r="D237" s="41">
        <v>5301</v>
      </c>
      <c r="E237" s="36">
        <f t="shared" si="109"/>
        <v>0</v>
      </c>
      <c r="F237" s="36">
        <f t="shared" si="109"/>
        <v>48000</v>
      </c>
      <c r="G237" s="36">
        <f t="shared" si="109"/>
        <v>48000</v>
      </c>
      <c r="H237" s="36"/>
      <c r="I237" s="36"/>
      <c r="J237" s="36">
        <f t="shared" si="110"/>
        <v>0</v>
      </c>
      <c r="K237" s="36"/>
      <c r="L237" s="36"/>
      <c r="M237" s="36">
        <f t="shared" si="111"/>
        <v>0</v>
      </c>
      <c r="N237" s="36"/>
      <c r="O237" s="36">
        <v>48000</v>
      </c>
      <c r="P237" s="36">
        <f t="shared" si="112"/>
        <v>48000</v>
      </c>
      <c r="Q237" s="36"/>
      <c r="R237" s="36"/>
      <c r="S237" s="36">
        <f t="shared" si="113"/>
        <v>0</v>
      </c>
      <c r="T237" s="36"/>
      <c r="U237" s="36"/>
      <c r="V237" s="36">
        <f t="shared" si="114"/>
        <v>0</v>
      </c>
      <c r="W237" s="36"/>
      <c r="X237" s="36"/>
      <c r="Y237" s="36">
        <f t="shared" si="115"/>
        <v>0</v>
      </c>
      <c r="Z237" s="36"/>
      <c r="AA237" s="36"/>
      <c r="AB237" s="36">
        <f t="shared" si="116"/>
        <v>0</v>
      </c>
      <c r="AC237" s="36">
        <v>0</v>
      </c>
      <c r="AD237" s="36">
        <v>0</v>
      </c>
      <c r="AE237" s="36">
        <f t="shared" si="117"/>
        <v>0</v>
      </c>
    </row>
    <row r="238" spans="1:191" s="32" customFormat="1" ht="31.5" x14ac:dyDescent="0.25">
      <c r="A238" s="30" t="s">
        <v>68</v>
      </c>
      <c r="B238" s="39"/>
      <c r="C238" s="39"/>
      <c r="D238" s="39"/>
      <c r="E238" s="31">
        <f t="shared" si="109"/>
        <v>2470</v>
      </c>
      <c r="F238" s="31">
        <f t="shared" si="109"/>
        <v>2470</v>
      </c>
      <c r="G238" s="31">
        <f t="shared" si="109"/>
        <v>0</v>
      </c>
      <c r="H238" s="31">
        <f>SUM(H239)</f>
        <v>0</v>
      </c>
      <c r="I238" s="31">
        <f>SUM(I239)</f>
        <v>0</v>
      </c>
      <c r="J238" s="31">
        <f t="shared" si="110"/>
        <v>0</v>
      </c>
      <c r="K238" s="31">
        <f>SUM(K239)</f>
        <v>0</v>
      </c>
      <c r="L238" s="31">
        <f>SUM(L239)</f>
        <v>0</v>
      </c>
      <c r="M238" s="31">
        <f t="shared" si="111"/>
        <v>0</v>
      </c>
      <c r="N238" s="31">
        <v>0</v>
      </c>
      <c r="O238" s="31">
        <v>0</v>
      </c>
      <c r="P238" s="31">
        <f t="shared" si="112"/>
        <v>0</v>
      </c>
      <c r="Q238" s="31">
        <f t="shared" ref="Q238:AD238" si="140">SUM(Q239)</f>
        <v>0</v>
      </c>
      <c r="R238" s="31">
        <f t="shared" si="140"/>
        <v>0</v>
      </c>
      <c r="S238" s="31">
        <f t="shared" si="113"/>
        <v>0</v>
      </c>
      <c r="T238" s="31">
        <f t="shared" si="140"/>
        <v>2470</v>
      </c>
      <c r="U238" s="31">
        <f t="shared" si="140"/>
        <v>2470</v>
      </c>
      <c r="V238" s="31">
        <f t="shared" si="114"/>
        <v>0</v>
      </c>
      <c r="W238" s="31">
        <f t="shared" si="140"/>
        <v>0</v>
      </c>
      <c r="X238" s="31">
        <f t="shared" si="140"/>
        <v>0</v>
      </c>
      <c r="Y238" s="31">
        <f t="shared" si="115"/>
        <v>0</v>
      </c>
      <c r="Z238" s="31">
        <f t="shared" si="140"/>
        <v>0</v>
      </c>
      <c r="AA238" s="31">
        <f t="shared" si="140"/>
        <v>0</v>
      </c>
      <c r="AB238" s="31">
        <f t="shared" si="116"/>
        <v>0</v>
      </c>
      <c r="AC238" s="31">
        <f t="shared" si="140"/>
        <v>0</v>
      </c>
      <c r="AD238" s="31">
        <f t="shared" si="140"/>
        <v>0</v>
      </c>
      <c r="AE238" s="31">
        <f t="shared" si="117"/>
        <v>0</v>
      </c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  <c r="CV238" s="29"/>
      <c r="CW238" s="29"/>
      <c r="CX238" s="29"/>
      <c r="CY238" s="29"/>
      <c r="CZ238" s="29"/>
      <c r="DA238" s="29"/>
      <c r="DB238" s="29"/>
      <c r="DC238" s="29"/>
      <c r="DD238" s="29"/>
      <c r="DE238" s="29"/>
      <c r="DF238" s="29"/>
      <c r="DG238" s="29"/>
      <c r="DH238" s="29"/>
      <c r="DI238" s="29"/>
      <c r="DJ238" s="29"/>
      <c r="DK238" s="29"/>
      <c r="DL238" s="29"/>
      <c r="DM238" s="29"/>
      <c r="DN238" s="29"/>
      <c r="DO238" s="29"/>
      <c r="DP238" s="29"/>
      <c r="DQ238" s="29"/>
      <c r="DR238" s="29"/>
      <c r="DS238" s="29"/>
      <c r="DT238" s="29"/>
      <c r="DU238" s="29"/>
      <c r="DV238" s="29"/>
      <c r="DW238" s="29"/>
      <c r="DX238" s="29"/>
      <c r="DY238" s="29"/>
      <c r="DZ238" s="29"/>
      <c r="EA238" s="29"/>
      <c r="EB238" s="29"/>
      <c r="EC238" s="29"/>
      <c r="ED238" s="29"/>
      <c r="EE238" s="29"/>
      <c r="EF238" s="29"/>
      <c r="EG238" s="29"/>
      <c r="EH238" s="29"/>
      <c r="EI238" s="29"/>
      <c r="EJ238" s="29"/>
      <c r="EK238" s="29"/>
      <c r="EL238" s="29"/>
      <c r="EM238" s="29"/>
      <c r="EN238" s="29"/>
      <c r="EO238" s="29"/>
      <c r="EP238" s="29"/>
      <c r="EQ238" s="29"/>
      <c r="ER238" s="29"/>
      <c r="ES238" s="29"/>
      <c r="ET238" s="29"/>
      <c r="EU238" s="29"/>
      <c r="EV238" s="29"/>
      <c r="EW238" s="29"/>
      <c r="EX238" s="29"/>
      <c r="EY238" s="29"/>
      <c r="EZ238" s="29"/>
      <c r="FA238" s="29"/>
      <c r="FB238" s="29"/>
      <c r="FC238" s="29"/>
      <c r="FD238" s="29"/>
      <c r="FE238" s="29"/>
      <c r="FF238" s="29"/>
      <c r="FG238" s="29"/>
      <c r="FH238" s="29"/>
      <c r="FI238" s="29"/>
      <c r="FJ238" s="29"/>
      <c r="FK238" s="29"/>
      <c r="FL238" s="29"/>
      <c r="FM238" s="29"/>
      <c r="FN238" s="29"/>
      <c r="FO238" s="29"/>
      <c r="FP238" s="29"/>
      <c r="FQ238" s="29"/>
      <c r="FR238" s="29"/>
      <c r="FS238" s="29"/>
      <c r="FT238" s="29"/>
      <c r="FU238" s="29"/>
      <c r="FV238" s="29"/>
      <c r="FW238" s="29"/>
      <c r="FX238" s="29"/>
      <c r="FY238" s="29"/>
      <c r="FZ238" s="29"/>
      <c r="GA238" s="29"/>
      <c r="GB238" s="29"/>
      <c r="GC238" s="29"/>
      <c r="GD238" s="29"/>
      <c r="GE238" s="29"/>
      <c r="GF238" s="29"/>
      <c r="GG238" s="29"/>
      <c r="GH238" s="29"/>
    </row>
    <row r="239" spans="1:191" s="32" customFormat="1" ht="31.5" x14ac:dyDescent="0.25">
      <c r="A239" s="30" t="s">
        <v>202</v>
      </c>
      <c r="B239" s="39"/>
      <c r="C239" s="39"/>
      <c r="D239" s="39"/>
      <c r="E239" s="31">
        <f t="shared" si="109"/>
        <v>2470</v>
      </c>
      <c r="F239" s="31">
        <f t="shared" si="109"/>
        <v>2470</v>
      </c>
      <c r="G239" s="31">
        <f t="shared" si="109"/>
        <v>0</v>
      </c>
      <c r="H239" s="31">
        <f t="shared" ref="H239:AD239" si="141">SUM(H240:H240)</f>
        <v>0</v>
      </c>
      <c r="I239" s="31">
        <f t="shared" si="141"/>
        <v>0</v>
      </c>
      <c r="J239" s="31">
        <f t="shared" si="110"/>
        <v>0</v>
      </c>
      <c r="K239" s="31">
        <f t="shared" si="141"/>
        <v>0</v>
      </c>
      <c r="L239" s="31">
        <f t="shared" si="141"/>
        <v>0</v>
      </c>
      <c r="M239" s="31">
        <f t="shared" si="111"/>
        <v>0</v>
      </c>
      <c r="N239" s="31">
        <f t="shared" si="141"/>
        <v>0</v>
      </c>
      <c r="O239" s="31">
        <f t="shared" si="141"/>
        <v>0</v>
      </c>
      <c r="P239" s="31">
        <f t="shared" si="112"/>
        <v>0</v>
      </c>
      <c r="Q239" s="31">
        <f t="shared" si="141"/>
        <v>0</v>
      </c>
      <c r="R239" s="31">
        <f t="shared" si="141"/>
        <v>0</v>
      </c>
      <c r="S239" s="31">
        <f t="shared" si="113"/>
        <v>0</v>
      </c>
      <c r="T239" s="31">
        <f t="shared" si="141"/>
        <v>2470</v>
      </c>
      <c r="U239" s="31">
        <f t="shared" si="141"/>
        <v>2470</v>
      </c>
      <c r="V239" s="31">
        <f t="shared" si="114"/>
        <v>0</v>
      </c>
      <c r="W239" s="31">
        <f t="shared" si="141"/>
        <v>0</v>
      </c>
      <c r="X239" s="31">
        <f t="shared" si="141"/>
        <v>0</v>
      </c>
      <c r="Y239" s="31">
        <f t="shared" si="115"/>
        <v>0</v>
      </c>
      <c r="Z239" s="31">
        <f t="shared" si="141"/>
        <v>0</v>
      </c>
      <c r="AA239" s="31">
        <f t="shared" si="141"/>
        <v>0</v>
      </c>
      <c r="AB239" s="31">
        <f t="shared" si="116"/>
        <v>0</v>
      </c>
      <c r="AC239" s="31">
        <f t="shared" si="141"/>
        <v>0</v>
      </c>
      <c r="AD239" s="31">
        <f t="shared" si="141"/>
        <v>0</v>
      </c>
      <c r="AE239" s="31">
        <f t="shared" si="117"/>
        <v>0</v>
      </c>
    </row>
    <row r="240" spans="1:191" s="32" customFormat="1" ht="31.5" x14ac:dyDescent="0.25">
      <c r="A240" s="34" t="s">
        <v>205</v>
      </c>
      <c r="B240" s="35">
        <v>1</v>
      </c>
      <c r="C240" s="35">
        <v>751</v>
      </c>
      <c r="D240" s="35">
        <v>5301</v>
      </c>
      <c r="E240" s="43">
        <f t="shared" si="109"/>
        <v>2470</v>
      </c>
      <c r="F240" s="43">
        <f t="shared" si="109"/>
        <v>2470</v>
      </c>
      <c r="G240" s="43">
        <f t="shared" si="109"/>
        <v>0</v>
      </c>
      <c r="H240" s="43"/>
      <c r="I240" s="43"/>
      <c r="J240" s="43">
        <f t="shared" si="110"/>
        <v>0</v>
      </c>
      <c r="K240" s="43"/>
      <c r="L240" s="43"/>
      <c r="M240" s="43">
        <f t="shared" si="111"/>
        <v>0</v>
      </c>
      <c r="N240" s="43"/>
      <c r="O240" s="43"/>
      <c r="P240" s="43">
        <f t="shared" si="112"/>
        <v>0</v>
      </c>
      <c r="Q240" s="43"/>
      <c r="R240" s="43"/>
      <c r="S240" s="43">
        <f t="shared" si="113"/>
        <v>0</v>
      </c>
      <c r="T240" s="43">
        <v>2470</v>
      </c>
      <c r="U240" s="43">
        <v>2470</v>
      </c>
      <c r="V240" s="43">
        <f t="shared" si="114"/>
        <v>0</v>
      </c>
      <c r="W240" s="43"/>
      <c r="X240" s="43"/>
      <c r="Y240" s="43">
        <f t="shared" si="115"/>
        <v>0</v>
      </c>
      <c r="Z240" s="43"/>
      <c r="AA240" s="43"/>
      <c r="AB240" s="43">
        <f t="shared" si="116"/>
        <v>0</v>
      </c>
      <c r="AC240" s="43"/>
      <c r="AD240" s="43"/>
      <c r="AE240" s="43">
        <f t="shared" si="117"/>
        <v>0</v>
      </c>
    </row>
    <row r="241" spans="1:191" s="32" customFormat="1" x14ac:dyDescent="0.25">
      <c r="A241" s="30" t="s">
        <v>78</v>
      </c>
      <c r="B241" s="39"/>
      <c r="C241" s="39"/>
      <c r="D241" s="39"/>
      <c r="E241" s="31">
        <f t="shared" si="109"/>
        <v>0</v>
      </c>
      <c r="F241" s="31">
        <f t="shared" si="109"/>
        <v>24000</v>
      </c>
      <c r="G241" s="31">
        <f t="shared" si="109"/>
        <v>24000</v>
      </c>
      <c r="H241" s="31">
        <f>SUM(H242)</f>
        <v>0</v>
      </c>
      <c r="I241" s="31">
        <f>SUM(I242)</f>
        <v>0</v>
      </c>
      <c r="J241" s="31">
        <f t="shared" si="110"/>
        <v>0</v>
      </c>
      <c r="K241" s="31">
        <f t="shared" ref="K241:L241" si="142">SUM(K242)</f>
        <v>0</v>
      </c>
      <c r="L241" s="31">
        <f t="shared" si="142"/>
        <v>0</v>
      </c>
      <c r="M241" s="31">
        <f t="shared" si="111"/>
        <v>0</v>
      </c>
      <c r="N241" s="31">
        <f t="shared" ref="N241:O241" si="143">SUM(N242)</f>
        <v>0</v>
      </c>
      <c r="O241" s="31">
        <f t="shared" si="143"/>
        <v>24000</v>
      </c>
      <c r="P241" s="31">
        <f t="shared" si="112"/>
        <v>24000</v>
      </c>
      <c r="Q241" s="31">
        <f t="shared" ref="Q241:R241" si="144">SUM(Q242)</f>
        <v>0</v>
      </c>
      <c r="R241" s="31">
        <f t="shared" si="144"/>
        <v>0</v>
      </c>
      <c r="S241" s="31">
        <f t="shared" si="113"/>
        <v>0</v>
      </c>
      <c r="T241" s="31">
        <f t="shared" ref="T241:U241" si="145">SUM(T242)</f>
        <v>0</v>
      </c>
      <c r="U241" s="31">
        <f t="shared" si="145"/>
        <v>0</v>
      </c>
      <c r="V241" s="31">
        <f t="shared" si="114"/>
        <v>0</v>
      </c>
      <c r="W241" s="31">
        <f t="shared" ref="W241:X241" si="146">SUM(W242)</f>
        <v>0</v>
      </c>
      <c r="X241" s="31">
        <f t="shared" si="146"/>
        <v>0</v>
      </c>
      <c r="Y241" s="31">
        <f t="shared" si="115"/>
        <v>0</v>
      </c>
      <c r="Z241" s="31">
        <f t="shared" ref="Z241:AA241" si="147">SUM(Z242)</f>
        <v>0</v>
      </c>
      <c r="AA241" s="31">
        <f t="shared" si="147"/>
        <v>0</v>
      </c>
      <c r="AB241" s="31">
        <f t="shared" si="116"/>
        <v>0</v>
      </c>
      <c r="AC241" s="31">
        <f t="shared" ref="AC241:AD241" si="148">SUM(AC242)</f>
        <v>0</v>
      </c>
      <c r="AD241" s="31">
        <f t="shared" si="148"/>
        <v>0</v>
      </c>
      <c r="AE241" s="31">
        <f t="shared" si="117"/>
        <v>0</v>
      </c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  <c r="CX241" s="29"/>
      <c r="CY241" s="29"/>
      <c r="CZ241" s="29"/>
      <c r="DA241" s="29"/>
      <c r="DB241" s="29"/>
      <c r="DC241" s="29"/>
      <c r="DD241" s="29"/>
      <c r="DE241" s="29"/>
      <c r="DF241" s="29"/>
      <c r="DG241" s="29"/>
      <c r="DH241" s="29"/>
      <c r="DI241" s="29"/>
      <c r="DJ241" s="29"/>
      <c r="DK241" s="29"/>
      <c r="DL241" s="29"/>
      <c r="DM241" s="29"/>
      <c r="DN241" s="29"/>
      <c r="DO241" s="29"/>
      <c r="DP241" s="29"/>
      <c r="DQ241" s="29"/>
      <c r="DR241" s="29"/>
      <c r="DS241" s="29"/>
      <c r="DT241" s="29"/>
      <c r="DU241" s="29"/>
      <c r="DV241" s="29"/>
      <c r="DW241" s="29"/>
      <c r="DX241" s="29"/>
      <c r="DY241" s="29"/>
      <c r="DZ241" s="29"/>
      <c r="EA241" s="29"/>
      <c r="EB241" s="29"/>
      <c r="EC241" s="29"/>
      <c r="ED241" s="29"/>
      <c r="EE241" s="29"/>
      <c r="EF241" s="29"/>
      <c r="EG241" s="29"/>
      <c r="EH241" s="29"/>
      <c r="EI241" s="29"/>
      <c r="EJ241" s="29"/>
      <c r="EK241" s="29"/>
      <c r="EL241" s="29"/>
      <c r="EM241" s="29"/>
      <c r="EN241" s="29"/>
      <c r="EO241" s="29"/>
      <c r="EP241" s="29"/>
      <c r="EQ241" s="29"/>
      <c r="ER241" s="29"/>
      <c r="ES241" s="29"/>
      <c r="ET241" s="29"/>
      <c r="EU241" s="29"/>
      <c r="EV241" s="29"/>
      <c r="EW241" s="29"/>
      <c r="EX241" s="29"/>
      <c r="EY241" s="29"/>
      <c r="EZ241" s="29"/>
      <c r="FA241" s="29"/>
      <c r="FB241" s="29"/>
      <c r="FC241" s="29"/>
      <c r="FD241" s="29"/>
      <c r="FE241" s="29"/>
      <c r="FF241" s="29"/>
      <c r="FG241" s="29"/>
      <c r="FH241" s="29"/>
      <c r="FI241" s="29"/>
      <c r="FJ241" s="29"/>
      <c r="FK241" s="29"/>
      <c r="FL241" s="29"/>
      <c r="FM241" s="29"/>
      <c r="FN241" s="29"/>
      <c r="FO241" s="29"/>
      <c r="FP241" s="29"/>
      <c r="FQ241" s="29"/>
      <c r="FR241" s="29"/>
      <c r="FS241" s="29"/>
      <c r="FT241" s="29"/>
      <c r="FU241" s="29"/>
      <c r="FV241" s="29"/>
      <c r="FW241" s="29"/>
      <c r="FX241" s="29"/>
      <c r="FY241" s="29"/>
      <c r="FZ241" s="29"/>
      <c r="GA241" s="29"/>
      <c r="GB241" s="29"/>
      <c r="GC241" s="29"/>
      <c r="GD241" s="29"/>
      <c r="GE241" s="29"/>
      <c r="GF241" s="29"/>
      <c r="GG241" s="29"/>
      <c r="GH241" s="29"/>
    </row>
    <row r="242" spans="1:191" s="32" customFormat="1" ht="31.5" x14ac:dyDescent="0.25">
      <c r="A242" s="30" t="s">
        <v>202</v>
      </c>
      <c r="B242" s="39"/>
      <c r="C242" s="39"/>
      <c r="D242" s="39"/>
      <c r="E242" s="31">
        <f t="shared" si="109"/>
        <v>0</v>
      </c>
      <c r="F242" s="31">
        <f t="shared" si="109"/>
        <v>24000</v>
      </c>
      <c r="G242" s="31">
        <f t="shared" si="109"/>
        <v>24000</v>
      </c>
      <c r="H242" s="31">
        <f t="shared" ref="H242:AD242" si="149">SUM(H243:H243)</f>
        <v>0</v>
      </c>
      <c r="I242" s="31">
        <f t="shared" si="149"/>
        <v>0</v>
      </c>
      <c r="J242" s="31">
        <f t="shared" si="110"/>
        <v>0</v>
      </c>
      <c r="K242" s="31">
        <f t="shared" si="149"/>
        <v>0</v>
      </c>
      <c r="L242" s="31">
        <f t="shared" si="149"/>
        <v>0</v>
      </c>
      <c r="M242" s="31">
        <f t="shared" si="111"/>
        <v>0</v>
      </c>
      <c r="N242" s="31">
        <f t="shared" si="149"/>
        <v>0</v>
      </c>
      <c r="O242" s="31">
        <f t="shared" si="149"/>
        <v>24000</v>
      </c>
      <c r="P242" s="31">
        <f t="shared" si="112"/>
        <v>24000</v>
      </c>
      <c r="Q242" s="31">
        <f t="shared" si="149"/>
        <v>0</v>
      </c>
      <c r="R242" s="31">
        <f t="shared" si="149"/>
        <v>0</v>
      </c>
      <c r="S242" s="31">
        <f t="shared" si="113"/>
        <v>0</v>
      </c>
      <c r="T242" s="31">
        <f t="shared" si="149"/>
        <v>0</v>
      </c>
      <c r="U242" s="31">
        <f t="shared" si="149"/>
        <v>0</v>
      </c>
      <c r="V242" s="31">
        <f t="shared" si="114"/>
        <v>0</v>
      </c>
      <c r="W242" s="31">
        <f t="shared" si="149"/>
        <v>0</v>
      </c>
      <c r="X242" s="31">
        <f t="shared" si="149"/>
        <v>0</v>
      </c>
      <c r="Y242" s="31">
        <f t="shared" si="115"/>
        <v>0</v>
      </c>
      <c r="Z242" s="31">
        <f t="shared" si="149"/>
        <v>0</v>
      </c>
      <c r="AA242" s="31">
        <f t="shared" si="149"/>
        <v>0</v>
      </c>
      <c r="AB242" s="31">
        <f t="shared" si="116"/>
        <v>0</v>
      </c>
      <c r="AC242" s="31">
        <f t="shared" si="149"/>
        <v>0</v>
      </c>
      <c r="AD242" s="31">
        <f t="shared" si="149"/>
        <v>0</v>
      </c>
      <c r="AE242" s="31">
        <f t="shared" si="117"/>
        <v>0</v>
      </c>
    </row>
    <row r="243" spans="1:191" s="32" customFormat="1" ht="31.5" x14ac:dyDescent="0.25">
      <c r="A243" s="51" t="s">
        <v>206</v>
      </c>
      <c r="B243" s="35">
        <v>1</v>
      </c>
      <c r="C243" s="35">
        <v>849</v>
      </c>
      <c r="D243" s="35">
        <v>5301</v>
      </c>
      <c r="E243" s="43">
        <f t="shared" si="109"/>
        <v>0</v>
      </c>
      <c r="F243" s="43">
        <f t="shared" si="109"/>
        <v>24000</v>
      </c>
      <c r="G243" s="43">
        <f t="shared" si="109"/>
        <v>24000</v>
      </c>
      <c r="H243" s="43"/>
      <c r="I243" s="43"/>
      <c r="J243" s="43">
        <f t="shared" si="110"/>
        <v>0</v>
      </c>
      <c r="K243" s="43"/>
      <c r="L243" s="43"/>
      <c r="M243" s="43">
        <f t="shared" si="111"/>
        <v>0</v>
      </c>
      <c r="N243" s="43"/>
      <c r="O243" s="43">
        <v>24000</v>
      </c>
      <c r="P243" s="43">
        <f t="shared" si="112"/>
        <v>24000</v>
      </c>
      <c r="Q243" s="43"/>
      <c r="R243" s="43"/>
      <c r="S243" s="43">
        <f t="shared" si="113"/>
        <v>0</v>
      </c>
      <c r="T243" s="43"/>
      <c r="U243" s="43"/>
      <c r="V243" s="43">
        <f t="shared" si="114"/>
        <v>0</v>
      </c>
      <c r="W243" s="43"/>
      <c r="X243" s="43"/>
      <c r="Y243" s="43">
        <f t="shared" si="115"/>
        <v>0</v>
      </c>
      <c r="Z243" s="43"/>
      <c r="AA243" s="43"/>
      <c r="AB243" s="43">
        <f t="shared" si="116"/>
        <v>0</v>
      </c>
      <c r="AC243" s="43"/>
      <c r="AD243" s="43"/>
      <c r="AE243" s="43">
        <f t="shared" si="117"/>
        <v>0</v>
      </c>
    </row>
    <row r="244" spans="1:191" s="32" customFormat="1" x14ac:dyDescent="0.25">
      <c r="A244" s="52" t="s">
        <v>207</v>
      </c>
      <c r="B244" s="53"/>
      <c r="C244" s="53"/>
      <c r="D244" s="53"/>
      <c r="E244" s="31">
        <f t="shared" si="109"/>
        <v>104500</v>
      </c>
      <c r="F244" s="31">
        <f t="shared" si="109"/>
        <v>104500</v>
      </c>
      <c r="G244" s="31">
        <f t="shared" si="109"/>
        <v>0</v>
      </c>
      <c r="H244" s="31">
        <f t="shared" ref="H244:AD244" si="150">SUM(H245)</f>
        <v>0</v>
      </c>
      <c r="I244" s="31">
        <f t="shared" si="150"/>
        <v>0</v>
      </c>
      <c r="J244" s="31">
        <f t="shared" si="110"/>
        <v>0</v>
      </c>
      <c r="K244" s="31">
        <f t="shared" si="150"/>
        <v>0</v>
      </c>
      <c r="L244" s="31">
        <f t="shared" si="150"/>
        <v>0</v>
      </c>
      <c r="M244" s="31">
        <f t="shared" si="111"/>
        <v>0</v>
      </c>
      <c r="N244" s="31">
        <f t="shared" si="150"/>
        <v>104500</v>
      </c>
      <c r="O244" s="31">
        <f t="shared" si="150"/>
        <v>104500</v>
      </c>
      <c r="P244" s="31">
        <f t="shared" si="112"/>
        <v>0</v>
      </c>
      <c r="Q244" s="31">
        <f t="shared" si="150"/>
        <v>0</v>
      </c>
      <c r="R244" s="31">
        <f t="shared" si="150"/>
        <v>0</v>
      </c>
      <c r="S244" s="31">
        <f t="shared" si="113"/>
        <v>0</v>
      </c>
      <c r="T244" s="31">
        <f t="shared" si="150"/>
        <v>0</v>
      </c>
      <c r="U244" s="31">
        <f t="shared" si="150"/>
        <v>0</v>
      </c>
      <c r="V244" s="31">
        <f t="shared" si="114"/>
        <v>0</v>
      </c>
      <c r="W244" s="31">
        <f t="shared" si="150"/>
        <v>0</v>
      </c>
      <c r="X244" s="31">
        <f t="shared" si="150"/>
        <v>0</v>
      </c>
      <c r="Y244" s="31">
        <f t="shared" si="115"/>
        <v>0</v>
      </c>
      <c r="Z244" s="31">
        <f t="shared" si="150"/>
        <v>0</v>
      </c>
      <c r="AA244" s="31">
        <f t="shared" si="150"/>
        <v>0</v>
      </c>
      <c r="AB244" s="31">
        <f t="shared" si="116"/>
        <v>0</v>
      </c>
      <c r="AC244" s="31">
        <f t="shared" si="150"/>
        <v>0</v>
      </c>
      <c r="AD244" s="31">
        <f t="shared" si="150"/>
        <v>0</v>
      </c>
      <c r="AE244" s="31">
        <f t="shared" si="117"/>
        <v>0</v>
      </c>
    </row>
    <row r="245" spans="1:191" s="32" customFormat="1" ht="31.5" x14ac:dyDescent="0.25">
      <c r="A245" s="30" t="s">
        <v>53</v>
      </c>
      <c r="B245" s="39"/>
      <c r="C245" s="39"/>
      <c r="D245" s="39"/>
      <c r="E245" s="31">
        <f t="shared" si="109"/>
        <v>104500</v>
      </c>
      <c r="F245" s="31">
        <f t="shared" si="109"/>
        <v>104500</v>
      </c>
      <c r="G245" s="31">
        <f t="shared" si="109"/>
        <v>0</v>
      </c>
      <c r="H245" s="31">
        <f t="shared" ref="H245:AD245" si="151">SUM(H246:H247)</f>
        <v>0</v>
      </c>
      <c r="I245" s="31">
        <f t="shared" si="151"/>
        <v>0</v>
      </c>
      <c r="J245" s="31">
        <f t="shared" si="110"/>
        <v>0</v>
      </c>
      <c r="K245" s="31">
        <f t="shared" si="151"/>
        <v>0</v>
      </c>
      <c r="L245" s="31">
        <f t="shared" si="151"/>
        <v>0</v>
      </c>
      <c r="M245" s="31">
        <f t="shared" si="111"/>
        <v>0</v>
      </c>
      <c r="N245" s="31">
        <f t="shared" si="151"/>
        <v>104500</v>
      </c>
      <c r="O245" s="31">
        <f t="shared" si="151"/>
        <v>104500</v>
      </c>
      <c r="P245" s="31">
        <f t="shared" si="112"/>
        <v>0</v>
      </c>
      <c r="Q245" s="31">
        <f t="shared" si="151"/>
        <v>0</v>
      </c>
      <c r="R245" s="31">
        <f t="shared" si="151"/>
        <v>0</v>
      </c>
      <c r="S245" s="31">
        <f t="shared" si="113"/>
        <v>0</v>
      </c>
      <c r="T245" s="31">
        <f t="shared" si="151"/>
        <v>0</v>
      </c>
      <c r="U245" s="31">
        <f t="shared" si="151"/>
        <v>0</v>
      </c>
      <c r="V245" s="31">
        <f t="shared" si="114"/>
        <v>0</v>
      </c>
      <c r="W245" s="31">
        <f t="shared" si="151"/>
        <v>0</v>
      </c>
      <c r="X245" s="31">
        <f t="shared" si="151"/>
        <v>0</v>
      </c>
      <c r="Y245" s="31">
        <f t="shared" si="115"/>
        <v>0</v>
      </c>
      <c r="Z245" s="31">
        <f t="shared" si="151"/>
        <v>0</v>
      </c>
      <c r="AA245" s="31">
        <f t="shared" si="151"/>
        <v>0</v>
      </c>
      <c r="AB245" s="31">
        <f t="shared" si="116"/>
        <v>0</v>
      </c>
      <c r="AC245" s="31">
        <f t="shared" si="151"/>
        <v>0</v>
      </c>
      <c r="AD245" s="31">
        <f t="shared" si="151"/>
        <v>0</v>
      </c>
      <c r="AE245" s="31">
        <f t="shared" si="117"/>
        <v>0</v>
      </c>
    </row>
    <row r="246" spans="1:191" s="32" customFormat="1" ht="47.25" x14ac:dyDescent="0.25">
      <c r="A246" s="44" t="s">
        <v>208</v>
      </c>
      <c r="B246" s="41">
        <v>2</v>
      </c>
      <c r="C246" s="41">
        <v>606</v>
      </c>
      <c r="D246" s="41">
        <v>5400</v>
      </c>
      <c r="E246" s="43">
        <f t="shared" si="109"/>
        <v>100000</v>
      </c>
      <c r="F246" s="43">
        <f t="shared" si="109"/>
        <v>100000</v>
      </c>
      <c r="G246" s="43">
        <f t="shared" si="109"/>
        <v>0</v>
      </c>
      <c r="H246" s="43"/>
      <c r="I246" s="43"/>
      <c r="J246" s="43">
        <f t="shared" si="110"/>
        <v>0</v>
      </c>
      <c r="K246" s="43"/>
      <c r="L246" s="43"/>
      <c r="M246" s="43">
        <f t="shared" si="111"/>
        <v>0</v>
      </c>
      <c r="N246" s="43">
        <v>100000</v>
      </c>
      <c r="O246" s="43">
        <v>100000</v>
      </c>
      <c r="P246" s="43">
        <f t="shared" si="112"/>
        <v>0</v>
      </c>
      <c r="Q246" s="43"/>
      <c r="R246" s="43"/>
      <c r="S246" s="43">
        <f t="shared" si="113"/>
        <v>0</v>
      </c>
      <c r="T246" s="43"/>
      <c r="U246" s="43"/>
      <c r="V246" s="43">
        <f t="shared" si="114"/>
        <v>0</v>
      </c>
      <c r="W246" s="43"/>
      <c r="X246" s="43"/>
      <c r="Y246" s="43">
        <f t="shared" si="115"/>
        <v>0</v>
      </c>
      <c r="Z246" s="43"/>
      <c r="AA246" s="43"/>
      <c r="AB246" s="43">
        <f t="shared" si="116"/>
        <v>0</v>
      </c>
      <c r="AC246" s="54"/>
      <c r="AD246" s="54"/>
      <c r="AE246" s="43">
        <f t="shared" si="117"/>
        <v>0</v>
      </c>
      <c r="FO246" s="29"/>
      <c r="FP246" s="29"/>
      <c r="FQ246" s="29"/>
      <c r="FR246" s="29"/>
      <c r="FS246" s="29"/>
      <c r="FT246" s="29"/>
      <c r="FU246" s="29"/>
      <c r="FV246" s="29"/>
      <c r="FW246" s="29"/>
      <c r="FX246" s="29"/>
      <c r="FY246" s="29"/>
      <c r="FZ246" s="29"/>
      <c r="GA246" s="29"/>
      <c r="GB246" s="29"/>
      <c r="GC246" s="29"/>
      <c r="GD246" s="29"/>
      <c r="GE246" s="29"/>
      <c r="GF246" s="29"/>
      <c r="GG246" s="29"/>
      <c r="GH246" s="29"/>
    </row>
    <row r="247" spans="1:191" s="32" customFormat="1" ht="31.5" x14ac:dyDescent="0.25">
      <c r="A247" s="44" t="s">
        <v>209</v>
      </c>
      <c r="B247" s="41">
        <v>2</v>
      </c>
      <c r="C247" s="41">
        <v>619</v>
      </c>
      <c r="D247" s="41">
        <v>5400</v>
      </c>
      <c r="E247" s="43">
        <f t="shared" si="109"/>
        <v>4500</v>
      </c>
      <c r="F247" s="43">
        <f t="shared" si="109"/>
        <v>4500</v>
      </c>
      <c r="G247" s="43">
        <f t="shared" si="109"/>
        <v>0</v>
      </c>
      <c r="H247" s="43"/>
      <c r="I247" s="43"/>
      <c r="J247" s="43">
        <f t="shared" si="110"/>
        <v>0</v>
      </c>
      <c r="K247" s="43"/>
      <c r="L247" s="43"/>
      <c r="M247" s="43">
        <f t="shared" si="111"/>
        <v>0</v>
      </c>
      <c r="N247" s="43">
        <v>4500</v>
      </c>
      <c r="O247" s="43">
        <v>4500</v>
      </c>
      <c r="P247" s="43">
        <f t="shared" si="112"/>
        <v>0</v>
      </c>
      <c r="Q247" s="43"/>
      <c r="R247" s="43"/>
      <c r="S247" s="43">
        <f t="shared" si="113"/>
        <v>0</v>
      </c>
      <c r="T247" s="43"/>
      <c r="U247" s="43"/>
      <c r="V247" s="43">
        <f t="shared" si="114"/>
        <v>0</v>
      </c>
      <c r="W247" s="43"/>
      <c r="X247" s="43"/>
      <c r="Y247" s="43">
        <f t="shared" si="115"/>
        <v>0</v>
      </c>
      <c r="Z247" s="43"/>
      <c r="AA247" s="43"/>
      <c r="AB247" s="43">
        <f t="shared" si="116"/>
        <v>0</v>
      </c>
      <c r="AC247" s="54"/>
      <c r="AD247" s="54"/>
      <c r="AE247" s="43">
        <f t="shared" si="117"/>
        <v>0</v>
      </c>
      <c r="FO247" s="29"/>
      <c r="FP247" s="29"/>
      <c r="FQ247" s="29"/>
      <c r="FR247" s="29"/>
      <c r="FS247" s="29"/>
      <c r="FT247" s="29"/>
      <c r="FU247" s="29"/>
      <c r="FV247" s="29"/>
      <c r="FW247" s="29"/>
      <c r="FX247" s="29"/>
      <c r="FY247" s="29"/>
      <c r="FZ247" s="29"/>
      <c r="GA247" s="29"/>
      <c r="GB247" s="29"/>
      <c r="GC247" s="29"/>
      <c r="GD247" s="29"/>
      <c r="GE247" s="29"/>
      <c r="GF247" s="29"/>
      <c r="GG247" s="29"/>
      <c r="GH247" s="29"/>
    </row>
    <row r="248" spans="1:191" s="32" customFormat="1" ht="31.5" x14ac:dyDescent="0.25">
      <c r="A248" s="52" t="s">
        <v>210</v>
      </c>
      <c r="B248" s="53"/>
      <c r="C248" s="53"/>
      <c r="D248" s="53"/>
      <c r="E248" s="31">
        <f t="shared" si="109"/>
        <v>639749</v>
      </c>
      <c r="F248" s="31">
        <f t="shared" si="109"/>
        <v>639749</v>
      </c>
      <c r="G248" s="31">
        <f t="shared" si="109"/>
        <v>0</v>
      </c>
      <c r="H248" s="31">
        <f t="shared" ref="H248:AD249" si="152">SUM(H249)</f>
        <v>639749</v>
      </c>
      <c r="I248" s="31">
        <f t="shared" si="152"/>
        <v>639749</v>
      </c>
      <c r="J248" s="31">
        <f t="shared" si="110"/>
        <v>0</v>
      </c>
      <c r="K248" s="31">
        <f t="shared" si="152"/>
        <v>0</v>
      </c>
      <c r="L248" s="31">
        <f t="shared" si="152"/>
        <v>0</v>
      </c>
      <c r="M248" s="31">
        <f t="shared" si="111"/>
        <v>0</v>
      </c>
      <c r="N248" s="31">
        <f t="shared" si="152"/>
        <v>0</v>
      </c>
      <c r="O248" s="31">
        <f t="shared" si="152"/>
        <v>0</v>
      </c>
      <c r="P248" s="31">
        <f t="shared" si="112"/>
        <v>0</v>
      </c>
      <c r="Q248" s="31">
        <f t="shared" si="152"/>
        <v>0</v>
      </c>
      <c r="R248" s="31">
        <f t="shared" si="152"/>
        <v>0</v>
      </c>
      <c r="S248" s="31">
        <f t="shared" si="113"/>
        <v>0</v>
      </c>
      <c r="T248" s="31">
        <f t="shared" si="152"/>
        <v>0</v>
      </c>
      <c r="U248" s="31">
        <f t="shared" si="152"/>
        <v>0</v>
      </c>
      <c r="V248" s="31">
        <f t="shared" si="114"/>
        <v>0</v>
      </c>
      <c r="W248" s="31">
        <f t="shared" si="152"/>
        <v>0</v>
      </c>
      <c r="X248" s="31">
        <f t="shared" si="152"/>
        <v>0</v>
      </c>
      <c r="Y248" s="31">
        <f t="shared" si="115"/>
        <v>0</v>
      </c>
      <c r="Z248" s="31">
        <f t="shared" si="152"/>
        <v>0</v>
      </c>
      <c r="AA248" s="31">
        <f t="shared" si="152"/>
        <v>0</v>
      </c>
      <c r="AB248" s="31">
        <f t="shared" si="116"/>
        <v>0</v>
      </c>
      <c r="AC248" s="31">
        <f t="shared" si="152"/>
        <v>0</v>
      </c>
      <c r="AD248" s="31">
        <f t="shared" si="152"/>
        <v>0</v>
      </c>
      <c r="AE248" s="31">
        <f t="shared" si="117"/>
        <v>0</v>
      </c>
    </row>
    <row r="249" spans="1:191" s="32" customFormat="1" ht="31.5" x14ac:dyDescent="0.25">
      <c r="A249" s="30" t="s">
        <v>53</v>
      </c>
      <c r="B249" s="39"/>
      <c r="C249" s="39"/>
      <c r="D249" s="39"/>
      <c r="E249" s="31">
        <f t="shared" si="109"/>
        <v>639749</v>
      </c>
      <c r="F249" s="31">
        <f t="shared" si="109"/>
        <v>639749</v>
      </c>
      <c r="G249" s="31">
        <f t="shared" si="109"/>
        <v>0</v>
      </c>
      <c r="H249" s="31">
        <f t="shared" si="152"/>
        <v>639749</v>
      </c>
      <c r="I249" s="31">
        <f t="shared" si="152"/>
        <v>639749</v>
      </c>
      <c r="J249" s="31">
        <f t="shared" si="110"/>
        <v>0</v>
      </c>
      <c r="K249" s="31">
        <f t="shared" si="152"/>
        <v>0</v>
      </c>
      <c r="L249" s="31">
        <f t="shared" si="152"/>
        <v>0</v>
      </c>
      <c r="M249" s="31">
        <f t="shared" si="111"/>
        <v>0</v>
      </c>
      <c r="N249" s="31">
        <f t="shared" si="152"/>
        <v>0</v>
      </c>
      <c r="O249" s="31">
        <f t="shared" si="152"/>
        <v>0</v>
      </c>
      <c r="P249" s="31">
        <f t="shared" si="112"/>
        <v>0</v>
      </c>
      <c r="Q249" s="31">
        <f t="shared" si="152"/>
        <v>0</v>
      </c>
      <c r="R249" s="31">
        <f t="shared" si="152"/>
        <v>0</v>
      </c>
      <c r="S249" s="31">
        <f t="shared" si="113"/>
        <v>0</v>
      </c>
      <c r="T249" s="31">
        <f t="shared" si="152"/>
        <v>0</v>
      </c>
      <c r="U249" s="31">
        <f t="shared" si="152"/>
        <v>0</v>
      </c>
      <c r="V249" s="31">
        <f t="shared" si="114"/>
        <v>0</v>
      </c>
      <c r="W249" s="31">
        <f t="shared" si="152"/>
        <v>0</v>
      </c>
      <c r="X249" s="31">
        <f t="shared" si="152"/>
        <v>0</v>
      </c>
      <c r="Y249" s="31">
        <f t="shared" si="115"/>
        <v>0</v>
      </c>
      <c r="Z249" s="31">
        <f t="shared" si="152"/>
        <v>0</v>
      </c>
      <c r="AA249" s="31">
        <f t="shared" si="152"/>
        <v>0</v>
      </c>
      <c r="AB249" s="31">
        <f t="shared" si="116"/>
        <v>0</v>
      </c>
      <c r="AC249" s="31">
        <f t="shared" si="152"/>
        <v>0</v>
      </c>
      <c r="AD249" s="31">
        <f t="shared" si="152"/>
        <v>0</v>
      </c>
      <c r="AE249" s="31">
        <f t="shared" si="117"/>
        <v>0</v>
      </c>
    </row>
    <row r="250" spans="1:191" s="32" customFormat="1" ht="31.5" x14ac:dyDescent="0.25">
      <c r="A250" s="44" t="s">
        <v>211</v>
      </c>
      <c r="B250" s="41">
        <v>2</v>
      </c>
      <c r="C250" s="41">
        <v>606</v>
      </c>
      <c r="D250" s="41" t="s">
        <v>212</v>
      </c>
      <c r="E250" s="43">
        <f t="shared" si="109"/>
        <v>639749</v>
      </c>
      <c r="F250" s="43">
        <f t="shared" si="109"/>
        <v>639749</v>
      </c>
      <c r="G250" s="43">
        <f t="shared" si="109"/>
        <v>0</v>
      </c>
      <c r="H250" s="43">
        <v>639749</v>
      </c>
      <c r="I250" s="43">
        <v>639749</v>
      </c>
      <c r="J250" s="43">
        <f t="shared" si="110"/>
        <v>0</v>
      </c>
      <c r="K250" s="43"/>
      <c r="L250" s="43"/>
      <c r="M250" s="43">
        <f t="shared" si="111"/>
        <v>0</v>
      </c>
      <c r="N250" s="43"/>
      <c r="O250" s="43"/>
      <c r="P250" s="43">
        <f t="shared" si="112"/>
        <v>0</v>
      </c>
      <c r="Q250" s="43"/>
      <c r="R250" s="43"/>
      <c r="S250" s="43">
        <f t="shared" si="113"/>
        <v>0</v>
      </c>
      <c r="T250" s="43"/>
      <c r="U250" s="43"/>
      <c r="V250" s="43">
        <f t="shared" si="114"/>
        <v>0</v>
      </c>
      <c r="W250" s="43"/>
      <c r="X250" s="43"/>
      <c r="Y250" s="43">
        <f t="shared" si="115"/>
        <v>0</v>
      </c>
      <c r="Z250" s="54">
        <v>0</v>
      </c>
      <c r="AA250" s="54">
        <v>0</v>
      </c>
      <c r="AB250" s="43">
        <f t="shared" si="116"/>
        <v>0</v>
      </c>
      <c r="AC250" s="54">
        <v>0</v>
      </c>
      <c r="AD250" s="54">
        <v>0</v>
      </c>
      <c r="AE250" s="43">
        <f t="shared" si="117"/>
        <v>0</v>
      </c>
      <c r="FP250" s="29"/>
      <c r="FQ250" s="29"/>
      <c r="FR250" s="29"/>
      <c r="FS250" s="29"/>
      <c r="FT250" s="29"/>
      <c r="FU250" s="29"/>
      <c r="FV250" s="29"/>
      <c r="FW250" s="29"/>
      <c r="FX250" s="29"/>
      <c r="FY250" s="29"/>
      <c r="FZ250" s="29"/>
      <c r="GA250" s="29"/>
      <c r="GB250" s="29"/>
      <c r="GC250" s="29"/>
      <c r="GD250" s="29"/>
      <c r="GE250" s="29"/>
      <c r="GF250" s="29"/>
      <c r="GG250" s="29"/>
      <c r="GH250" s="29"/>
      <c r="GI250" s="29"/>
    </row>
    <row r="251" spans="1:191" s="32" customFormat="1" ht="31.5" x14ac:dyDescent="0.25">
      <c r="A251" s="52" t="s">
        <v>213</v>
      </c>
      <c r="B251" s="53"/>
      <c r="C251" s="53"/>
      <c r="D251" s="53"/>
      <c r="E251" s="31">
        <f t="shared" si="109"/>
        <v>1077036</v>
      </c>
      <c r="F251" s="31">
        <f t="shared" si="109"/>
        <v>0</v>
      </c>
      <c r="G251" s="31">
        <f t="shared" si="109"/>
        <v>-1077036</v>
      </c>
      <c r="H251" s="31">
        <f t="shared" ref="H251:AD252" si="153">SUM(H252)</f>
        <v>1077036</v>
      </c>
      <c r="I251" s="31">
        <f t="shared" si="153"/>
        <v>0</v>
      </c>
      <c r="J251" s="31">
        <f t="shared" si="110"/>
        <v>-1077036</v>
      </c>
      <c r="K251" s="31">
        <f t="shared" si="153"/>
        <v>0</v>
      </c>
      <c r="L251" s="31">
        <f t="shared" si="153"/>
        <v>0</v>
      </c>
      <c r="M251" s="31">
        <f t="shared" si="111"/>
        <v>0</v>
      </c>
      <c r="N251" s="31">
        <f t="shared" si="153"/>
        <v>0</v>
      </c>
      <c r="O251" s="31">
        <f t="shared" si="153"/>
        <v>0</v>
      </c>
      <c r="P251" s="31">
        <f t="shared" si="112"/>
        <v>0</v>
      </c>
      <c r="Q251" s="31">
        <f t="shared" si="153"/>
        <v>0</v>
      </c>
      <c r="R251" s="31">
        <f t="shared" si="153"/>
        <v>0</v>
      </c>
      <c r="S251" s="31">
        <f t="shared" si="113"/>
        <v>0</v>
      </c>
      <c r="T251" s="31">
        <f t="shared" si="153"/>
        <v>0</v>
      </c>
      <c r="U251" s="31">
        <f t="shared" si="153"/>
        <v>0</v>
      </c>
      <c r="V251" s="31">
        <f t="shared" si="114"/>
        <v>0</v>
      </c>
      <c r="W251" s="31">
        <f t="shared" si="153"/>
        <v>0</v>
      </c>
      <c r="X251" s="31">
        <f t="shared" si="153"/>
        <v>0</v>
      </c>
      <c r="Y251" s="31">
        <f t="shared" si="115"/>
        <v>0</v>
      </c>
      <c r="Z251" s="31">
        <f t="shared" si="153"/>
        <v>0</v>
      </c>
      <c r="AA251" s="31">
        <f t="shared" si="153"/>
        <v>0</v>
      </c>
      <c r="AB251" s="31">
        <f t="shared" si="116"/>
        <v>0</v>
      </c>
      <c r="AC251" s="31">
        <f t="shared" si="153"/>
        <v>0</v>
      </c>
      <c r="AD251" s="31">
        <f t="shared" si="153"/>
        <v>0</v>
      </c>
      <c r="AE251" s="31">
        <f t="shared" si="117"/>
        <v>0</v>
      </c>
    </row>
    <row r="252" spans="1:191" s="32" customFormat="1" x14ac:dyDescent="0.25">
      <c r="A252" s="30" t="s">
        <v>78</v>
      </c>
      <c r="B252" s="39"/>
      <c r="C252" s="39"/>
      <c r="D252" s="39"/>
      <c r="E252" s="31">
        <f t="shared" si="109"/>
        <v>1077036</v>
      </c>
      <c r="F252" s="31">
        <f t="shared" si="109"/>
        <v>0</v>
      </c>
      <c r="G252" s="31">
        <f t="shared" si="109"/>
        <v>-1077036</v>
      </c>
      <c r="H252" s="31">
        <f t="shared" si="153"/>
        <v>1077036</v>
      </c>
      <c r="I252" s="31">
        <f t="shared" si="153"/>
        <v>0</v>
      </c>
      <c r="J252" s="31">
        <f t="shared" si="110"/>
        <v>-1077036</v>
      </c>
      <c r="K252" s="31">
        <f t="shared" si="153"/>
        <v>0</v>
      </c>
      <c r="L252" s="31">
        <f t="shared" si="153"/>
        <v>0</v>
      </c>
      <c r="M252" s="31">
        <f t="shared" si="111"/>
        <v>0</v>
      </c>
      <c r="N252" s="31">
        <f t="shared" si="153"/>
        <v>0</v>
      </c>
      <c r="O252" s="31">
        <f t="shared" si="153"/>
        <v>0</v>
      </c>
      <c r="P252" s="31">
        <f t="shared" si="112"/>
        <v>0</v>
      </c>
      <c r="Q252" s="31">
        <f t="shared" si="153"/>
        <v>0</v>
      </c>
      <c r="R252" s="31">
        <f t="shared" si="153"/>
        <v>0</v>
      </c>
      <c r="S252" s="31">
        <f t="shared" si="113"/>
        <v>0</v>
      </c>
      <c r="T252" s="31">
        <f t="shared" si="153"/>
        <v>0</v>
      </c>
      <c r="U252" s="31">
        <f t="shared" si="153"/>
        <v>0</v>
      </c>
      <c r="V252" s="31">
        <f t="shared" si="114"/>
        <v>0</v>
      </c>
      <c r="W252" s="31">
        <f t="shared" si="153"/>
        <v>0</v>
      </c>
      <c r="X252" s="31">
        <f t="shared" si="153"/>
        <v>0</v>
      </c>
      <c r="Y252" s="31">
        <f t="shared" si="115"/>
        <v>0</v>
      </c>
      <c r="Z252" s="31">
        <f t="shared" si="153"/>
        <v>0</v>
      </c>
      <c r="AA252" s="31">
        <f t="shared" si="153"/>
        <v>0</v>
      </c>
      <c r="AB252" s="31">
        <f t="shared" si="116"/>
        <v>0</v>
      </c>
      <c r="AC252" s="31">
        <f t="shared" si="153"/>
        <v>0</v>
      </c>
      <c r="AD252" s="31">
        <f t="shared" si="153"/>
        <v>0</v>
      </c>
      <c r="AE252" s="31">
        <f t="shared" si="117"/>
        <v>0</v>
      </c>
    </row>
    <row r="253" spans="1:191" s="32" customFormat="1" ht="63" x14ac:dyDescent="0.25">
      <c r="A253" s="44" t="s">
        <v>197</v>
      </c>
      <c r="B253" s="41"/>
      <c r="C253" s="41"/>
      <c r="D253" s="41"/>
      <c r="E253" s="43">
        <f t="shared" si="109"/>
        <v>1077036</v>
      </c>
      <c r="F253" s="43">
        <f t="shared" si="109"/>
        <v>0</v>
      </c>
      <c r="G253" s="43">
        <f t="shared" si="109"/>
        <v>-1077036</v>
      </c>
      <c r="H253" s="43">
        <v>1077036</v>
      </c>
      <c r="I253" s="43">
        <f>1077036-1077036</f>
        <v>0</v>
      </c>
      <c r="J253" s="43">
        <f t="shared" si="110"/>
        <v>-1077036</v>
      </c>
      <c r="K253" s="43"/>
      <c r="L253" s="43"/>
      <c r="M253" s="43">
        <f t="shared" si="111"/>
        <v>0</v>
      </c>
      <c r="N253" s="43"/>
      <c r="O253" s="43"/>
      <c r="P253" s="43">
        <f t="shared" si="112"/>
        <v>0</v>
      </c>
      <c r="Q253" s="43"/>
      <c r="R253" s="43"/>
      <c r="S253" s="43">
        <f t="shared" si="113"/>
        <v>0</v>
      </c>
      <c r="T253" s="43"/>
      <c r="U253" s="43"/>
      <c r="V253" s="43">
        <f t="shared" si="114"/>
        <v>0</v>
      </c>
      <c r="W253" s="43"/>
      <c r="X253" s="43"/>
      <c r="Y253" s="43">
        <f t="shared" si="115"/>
        <v>0</v>
      </c>
      <c r="Z253" s="54">
        <v>0</v>
      </c>
      <c r="AA253" s="54">
        <v>0</v>
      </c>
      <c r="AB253" s="43">
        <f t="shared" si="116"/>
        <v>0</v>
      </c>
      <c r="AC253" s="54">
        <v>0</v>
      </c>
      <c r="AD253" s="54">
        <v>0</v>
      </c>
      <c r="AE253" s="43">
        <f t="shared" si="117"/>
        <v>0</v>
      </c>
      <c r="FP253" s="29"/>
      <c r="FQ253" s="29"/>
      <c r="FR253" s="29"/>
      <c r="FS253" s="29"/>
      <c r="FT253" s="29"/>
      <c r="FU253" s="29"/>
      <c r="FV253" s="29"/>
      <c r="FW253" s="29"/>
      <c r="FX253" s="29"/>
      <c r="FY253" s="29"/>
      <c r="FZ253" s="29"/>
      <c r="GA253" s="29"/>
      <c r="GB253" s="29"/>
      <c r="GC253" s="29"/>
      <c r="GD253" s="29"/>
      <c r="GE253" s="29"/>
      <c r="GF253" s="29"/>
      <c r="GG253" s="29"/>
      <c r="GH253" s="29"/>
      <c r="GI253" s="29"/>
    </row>
    <row r="260" spans="1:190" s="1" customFormat="1" x14ac:dyDescent="0.25">
      <c r="A260" s="2" t="s">
        <v>280</v>
      </c>
      <c r="F260" s="4"/>
      <c r="H260" s="3"/>
    </row>
    <row r="261" spans="1:190" s="1" customFormat="1" x14ac:dyDescent="0.25">
      <c r="A261" s="2" t="s">
        <v>281</v>
      </c>
      <c r="F261" s="4"/>
      <c r="H261" s="3"/>
    </row>
    <row r="262" spans="1:190" s="5" customFormat="1" x14ac:dyDescent="0.25">
      <c r="A262" s="2" t="s">
        <v>0</v>
      </c>
      <c r="F262" s="6"/>
      <c r="H262" s="7"/>
    </row>
    <row r="263" spans="1:190" s="5" customFormat="1" x14ac:dyDescent="0.25">
      <c r="F263" s="6"/>
      <c r="H263" s="7"/>
    </row>
    <row r="264" spans="1:190" s="56" customFormat="1" x14ac:dyDescent="0.25">
      <c r="A264" s="55"/>
      <c r="B264" s="9"/>
      <c r="C264" s="9"/>
      <c r="D264" s="9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  <c r="FY264" s="10"/>
      <c r="FZ264" s="10"/>
      <c r="GA264" s="10"/>
      <c r="GB264" s="10"/>
      <c r="GC264" s="10"/>
      <c r="GD264" s="10"/>
      <c r="GE264" s="10"/>
      <c r="GF264" s="10"/>
      <c r="GG264" s="10"/>
      <c r="GH264" s="10"/>
    </row>
    <row r="265" spans="1:190" x14ac:dyDescent="0.25">
      <c r="A265" s="56"/>
    </row>
    <row r="266" spans="1:190" x14ac:dyDescent="0.25">
      <c r="A266" s="57"/>
    </row>
    <row r="267" spans="1:190" x14ac:dyDescent="0.25">
      <c r="A267" s="58"/>
    </row>
    <row r="268" spans="1:190" s="9" customFormat="1" x14ac:dyDescent="0.25">
      <c r="A268" s="56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  <c r="FY268" s="10"/>
      <c r="FZ268" s="10"/>
      <c r="GA268" s="10"/>
      <c r="GB268" s="10"/>
      <c r="GC268" s="10"/>
      <c r="GD268" s="10"/>
      <c r="GE268" s="10"/>
      <c r="GF268" s="10"/>
      <c r="GG268" s="10"/>
      <c r="GH268" s="10"/>
    </row>
    <row r="269" spans="1:190" s="9" customFormat="1" x14ac:dyDescent="0.25">
      <c r="A269" s="59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  <c r="FY269" s="10"/>
      <c r="FZ269" s="10"/>
      <c r="GA269" s="10"/>
      <c r="GB269" s="10"/>
      <c r="GC269" s="10"/>
      <c r="GD269" s="10"/>
      <c r="GE269" s="10"/>
      <c r="GF269" s="10"/>
      <c r="GG269" s="10"/>
      <c r="GH269" s="10"/>
    </row>
    <row r="270" spans="1:190" s="9" customFormat="1" x14ac:dyDescent="0.25">
      <c r="A270" s="6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  <c r="FY270" s="10"/>
      <c r="FZ270" s="10"/>
      <c r="GA270" s="10"/>
      <c r="GB270" s="10"/>
      <c r="GC270" s="10"/>
      <c r="GD270" s="10"/>
      <c r="GE270" s="10"/>
      <c r="GF270" s="10"/>
      <c r="GG270" s="10"/>
      <c r="GH270" s="10"/>
    </row>
    <row r="271" spans="1:190" s="9" customFormat="1" x14ac:dyDescent="0.25">
      <c r="A271" s="8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  <c r="FY271" s="10"/>
      <c r="FZ271" s="10"/>
      <c r="GA271" s="10"/>
      <c r="GB271" s="10"/>
      <c r="GC271" s="10"/>
      <c r="GD271" s="10"/>
      <c r="GE271" s="10"/>
      <c r="GF271" s="10"/>
      <c r="GG271" s="10"/>
      <c r="GH271" s="10"/>
    </row>
    <row r="272" spans="1:190" s="9" customFormat="1" x14ac:dyDescent="0.25">
      <c r="A272" s="56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  <c r="FY272" s="10"/>
      <c r="FZ272" s="10"/>
      <c r="GA272" s="10"/>
      <c r="GB272" s="10"/>
      <c r="GC272" s="10"/>
      <c r="GD272" s="10"/>
      <c r="GE272" s="10"/>
      <c r="GF272" s="10"/>
      <c r="GG272" s="10"/>
      <c r="GH272" s="10"/>
    </row>
    <row r="273" spans="1:190" s="9" customFormat="1" x14ac:dyDescent="0.25">
      <c r="A273" s="56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  <c r="FY273" s="10"/>
      <c r="FZ273" s="10"/>
      <c r="GA273" s="10"/>
      <c r="GB273" s="10"/>
      <c r="GC273" s="10"/>
      <c r="GD273" s="10"/>
      <c r="GE273" s="10"/>
      <c r="GF273" s="10"/>
      <c r="GG273" s="10"/>
      <c r="GH273" s="10"/>
    </row>
    <row r="274" spans="1:190" s="9" customFormat="1" x14ac:dyDescent="0.25">
      <c r="A274" s="56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  <c r="FY274" s="10"/>
      <c r="FZ274" s="10"/>
      <c r="GA274" s="10"/>
      <c r="GB274" s="10"/>
      <c r="GC274" s="10"/>
      <c r="GD274" s="10"/>
      <c r="GE274" s="10"/>
      <c r="GF274" s="10"/>
      <c r="GG274" s="10"/>
      <c r="GH274" s="10"/>
    </row>
  </sheetData>
  <autoFilter ref="A8:XBW286"/>
  <printOptions horizontalCentered="1"/>
  <pageMargins left="0" right="0" top="0.39370078740157483" bottom="0.39370078740157483" header="0" footer="0"/>
  <pageSetup paperSize="8" scale="45" fitToHeight="0" orientation="landscape" r:id="rId1"/>
  <headerFooter alignWithMargins="0"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64" zoomScaleNormal="100" zoomScaleSheetLayoutView="100" workbookViewId="0">
      <selection activeCell="A78" sqref="A78"/>
    </sheetView>
  </sheetViews>
  <sheetFormatPr defaultRowHeight="12" x14ac:dyDescent="0.2"/>
  <cols>
    <col min="1" max="1" width="8.28515625" style="77" customWidth="1"/>
    <col min="2" max="2" width="44" style="72" customWidth="1"/>
    <col min="3" max="6" width="13" style="94" customWidth="1"/>
    <col min="7" max="14" width="9.140625" style="71"/>
    <col min="15" max="211" width="9.140625" style="72"/>
    <col min="212" max="212" width="5.140625" style="72" customWidth="1"/>
    <col min="213" max="213" width="63.85546875" style="72" customWidth="1"/>
    <col min="214" max="215" width="0" style="72" hidden="1" customWidth="1"/>
    <col min="216" max="216" width="11" style="72" customWidth="1"/>
    <col min="217" max="217" width="11.5703125" style="72" customWidth="1"/>
    <col min="218" max="218" width="11" style="72" customWidth="1"/>
    <col min="219" max="219" width="11.5703125" style="72" customWidth="1"/>
    <col min="220" max="467" width="9.140625" style="72"/>
    <col min="468" max="468" width="5.140625" style="72" customWidth="1"/>
    <col min="469" max="469" width="63.85546875" style="72" customWidth="1"/>
    <col min="470" max="471" width="0" style="72" hidden="1" customWidth="1"/>
    <col min="472" max="472" width="11" style="72" customWidth="1"/>
    <col min="473" max="473" width="11.5703125" style="72" customWidth="1"/>
    <col min="474" max="474" width="11" style="72" customWidth="1"/>
    <col min="475" max="475" width="11.5703125" style="72" customWidth="1"/>
    <col min="476" max="723" width="9.140625" style="72"/>
    <col min="724" max="724" width="5.140625" style="72" customWidth="1"/>
    <col min="725" max="725" width="63.85546875" style="72" customWidth="1"/>
    <col min="726" max="727" width="0" style="72" hidden="1" customWidth="1"/>
    <col min="728" max="728" width="11" style="72" customWidth="1"/>
    <col min="729" max="729" width="11.5703125" style="72" customWidth="1"/>
    <col min="730" max="730" width="11" style="72" customWidth="1"/>
    <col min="731" max="731" width="11.5703125" style="72" customWidth="1"/>
    <col min="732" max="979" width="9.140625" style="72"/>
    <col min="980" max="980" width="5.140625" style="72" customWidth="1"/>
    <col min="981" max="981" width="63.85546875" style="72" customWidth="1"/>
    <col min="982" max="983" width="0" style="72" hidden="1" customWidth="1"/>
    <col min="984" max="984" width="11" style="72" customWidth="1"/>
    <col min="985" max="985" width="11.5703125" style="72" customWidth="1"/>
    <col min="986" max="986" width="11" style="72" customWidth="1"/>
    <col min="987" max="987" width="11.5703125" style="72" customWidth="1"/>
    <col min="988" max="1235" width="9.140625" style="72"/>
    <col min="1236" max="1236" width="5.140625" style="72" customWidth="1"/>
    <col min="1237" max="1237" width="63.85546875" style="72" customWidth="1"/>
    <col min="1238" max="1239" width="0" style="72" hidden="1" customWidth="1"/>
    <col min="1240" max="1240" width="11" style="72" customWidth="1"/>
    <col min="1241" max="1241" width="11.5703125" style="72" customWidth="1"/>
    <col min="1242" max="1242" width="11" style="72" customWidth="1"/>
    <col min="1243" max="1243" width="11.5703125" style="72" customWidth="1"/>
    <col min="1244" max="1491" width="9.140625" style="72"/>
    <col min="1492" max="1492" width="5.140625" style="72" customWidth="1"/>
    <col min="1493" max="1493" width="63.85546875" style="72" customWidth="1"/>
    <col min="1494" max="1495" width="0" style="72" hidden="1" customWidth="1"/>
    <col min="1496" max="1496" width="11" style="72" customWidth="1"/>
    <col min="1497" max="1497" width="11.5703125" style="72" customWidth="1"/>
    <col min="1498" max="1498" width="11" style="72" customWidth="1"/>
    <col min="1499" max="1499" width="11.5703125" style="72" customWidth="1"/>
    <col min="1500" max="1747" width="9.140625" style="72"/>
    <col min="1748" max="1748" width="5.140625" style="72" customWidth="1"/>
    <col min="1749" max="1749" width="63.85546875" style="72" customWidth="1"/>
    <col min="1750" max="1751" width="0" style="72" hidden="1" customWidth="1"/>
    <col min="1752" max="1752" width="11" style="72" customWidth="1"/>
    <col min="1753" max="1753" width="11.5703125" style="72" customWidth="1"/>
    <col min="1754" max="1754" width="11" style="72" customWidth="1"/>
    <col min="1755" max="1755" width="11.5703125" style="72" customWidth="1"/>
    <col min="1756" max="2003" width="9.140625" style="72"/>
    <col min="2004" max="2004" width="5.140625" style="72" customWidth="1"/>
    <col min="2005" max="2005" width="63.85546875" style="72" customWidth="1"/>
    <col min="2006" max="2007" width="0" style="72" hidden="1" customWidth="1"/>
    <col min="2008" max="2008" width="11" style="72" customWidth="1"/>
    <col min="2009" max="2009" width="11.5703125" style="72" customWidth="1"/>
    <col min="2010" max="2010" width="11" style="72" customWidth="1"/>
    <col min="2011" max="2011" width="11.5703125" style="72" customWidth="1"/>
    <col min="2012" max="2259" width="9.140625" style="72"/>
    <col min="2260" max="2260" width="5.140625" style="72" customWidth="1"/>
    <col min="2261" max="2261" width="63.85546875" style="72" customWidth="1"/>
    <col min="2262" max="2263" width="0" style="72" hidden="1" customWidth="1"/>
    <col min="2264" max="2264" width="11" style="72" customWidth="1"/>
    <col min="2265" max="2265" width="11.5703125" style="72" customWidth="1"/>
    <col min="2266" max="2266" width="11" style="72" customWidth="1"/>
    <col min="2267" max="2267" width="11.5703125" style="72" customWidth="1"/>
    <col min="2268" max="2515" width="9.140625" style="72"/>
    <col min="2516" max="2516" width="5.140625" style="72" customWidth="1"/>
    <col min="2517" max="2517" width="63.85546875" style="72" customWidth="1"/>
    <col min="2518" max="2519" width="0" style="72" hidden="1" customWidth="1"/>
    <col min="2520" max="2520" width="11" style="72" customWidth="1"/>
    <col min="2521" max="2521" width="11.5703125" style="72" customWidth="1"/>
    <col min="2522" max="2522" width="11" style="72" customWidth="1"/>
    <col min="2523" max="2523" width="11.5703125" style="72" customWidth="1"/>
    <col min="2524" max="2771" width="9.140625" style="72"/>
    <col min="2772" max="2772" width="5.140625" style="72" customWidth="1"/>
    <col min="2773" max="2773" width="63.85546875" style="72" customWidth="1"/>
    <col min="2774" max="2775" width="0" style="72" hidden="1" customWidth="1"/>
    <col min="2776" max="2776" width="11" style="72" customWidth="1"/>
    <col min="2777" max="2777" width="11.5703125" style="72" customWidth="1"/>
    <col min="2778" max="2778" width="11" style="72" customWidth="1"/>
    <col min="2779" max="2779" width="11.5703125" style="72" customWidth="1"/>
    <col min="2780" max="3027" width="9.140625" style="72"/>
    <col min="3028" max="3028" width="5.140625" style="72" customWidth="1"/>
    <col min="3029" max="3029" width="63.85546875" style="72" customWidth="1"/>
    <col min="3030" max="3031" width="0" style="72" hidden="1" customWidth="1"/>
    <col min="3032" max="3032" width="11" style="72" customWidth="1"/>
    <col min="3033" max="3033" width="11.5703125" style="72" customWidth="1"/>
    <col min="3034" max="3034" width="11" style="72" customWidth="1"/>
    <col min="3035" max="3035" width="11.5703125" style="72" customWidth="1"/>
    <col min="3036" max="3283" width="9.140625" style="72"/>
    <col min="3284" max="3284" width="5.140625" style="72" customWidth="1"/>
    <col min="3285" max="3285" width="63.85546875" style="72" customWidth="1"/>
    <col min="3286" max="3287" width="0" style="72" hidden="1" customWidth="1"/>
    <col min="3288" max="3288" width="11" style="72" customWidth="1"/>
    <col min="3289" max="3289" width="11.5703125" style="72" customWidth="1"/>
    <col min="3290" max="3290" width="11" style="72" customWidth="1"/>
    <col min="3291" max="3291" width="11.5703125" style="72" customWidth="1"/>
    <col min="3292" max="3539" width="9.140625" style="72"/>
    <col min="3540" max="3540" width="5.140625" style="72" customWidth="1"/>
    <col min="3541" max="3541" width="63.85546875" style="72" customWidth="1"/>
    <col min="3542" max="3543" width="0" style="72" hidden="1" customWidth="1"/>
    <col min="3544" max="3544" width="11" style="72" customWidth="1"/>
    <col min="3545" max="3545" width="11.5703125" style="72" customWidth="1"/>
    <col min="3546" max="3546" width="11" style="72" customWidth="1"/>
    <col min="3547" max="3547" width="11.5703125" style="72" customWidth="1"/>
    <col min="3548" max="3795" width="9.140625" style="72"/>
    <col min="3796" max="3796" width="5.140625" style="72" customWidth="1"/>
    <col min="3797" max="3797" width="63.85546875" style="72" customWidth="1"/>
    <col min="3798" max="3799" width="0" style="72" hidden="1" customWidth="1"/>
    <col min="3800" max="3800" width="11" style="72" customWidth="1"/>
    <col min="3801" max="3801" width="11.5703125" style="72" customWidth="1"/>
    <col min="3802" max="3802" width="11" style="72" customWidth="1"/>
    <col min="3803" max="3803" width="11.5703125" style="72" customWidth="1"/>
    <col min="3804" max="4051" width="9.140625" style="72"/>
    <col min="4052" max="4052" width="5.140625" style="72" customWidth="1"/>
    <col min="4053" max="4053" width="63.85546875" style="72" customWidth="1"/>
    <col min="4054" max="4055" width="0" style="72" hidden="1" customWidth="1"/>
    <col min="4056" max="4056" width="11" style="72" customWidth="1"/>
    <col min="4057" max="4057" width="11.5703125" style="72" customWidth="1"/>
    <col min="4058" max="4058" width="11" style="72" customWidth="1"/>
    <col min="4059" max="4059" width="11.5703125" style="72" customWidth="1"/>
    <col min="4060" max="4307" width="9.140625" style="72"/>
    <col min="4308" max="4308" width="5.140625" style="72" customWidth="1"/>
    <col min="4309" max="4309" width="63.85546875" style="72" customWidth="1"/>
    <col min="4310" max="4311" width="0" style="72" hidden="1" customWidth="1"/>
    <col min="4312" max="4312" width="11" style="72" customWidth="1"/>
    <col min="4313" max="4313" width="11.5703125" style="72" customWidth="1"/>
    <col min="4314" max="4314" width="11" style="72" customWidth="1"/>
    <col min="4315" max="4315" width="11.5703125" style="72" customWidth="1"/>
    <col min="4316" max="4563" width="9.140625" style="72"/>
    <col min="4564" max="4564" width="5.140625" style="72" customWidth="1"/>
    <col min="4565" max="4565" width="63.85546875" style="72" customWidth="1"/>
    <col min="4566" max="4567" width="0" style="72" hidden="1" customWidth="1"/>
    <col min="4568" max="4568" width="11" style="72" customWidth="1"/>
    <col min="4569" max="4569" width="11.5703125" style="72" customWidth="1"/>
    <col min="4570" max="4570" width="11" style="72" customWidth="1"/>
    <col min="4571" max="4571" width="11.5703125" style="72" customWidth="1"/>
    <col min="4572" max="4819" width="9.140625" style="72"/>
    <col min="4820" max="4820" width="5.140625" style="72" customWidth="1"/>
    <col min="4821" max="4821" width="63.85546875" style="72" customWidth="1"/>
    <col min="4822" max="4823" width="0" style="72" hidden="1" customWidth="1"/>
    <col min="4824" max="4824" width="11" style="72" customWidth="1"/>
    <col min="4825" max="4825" width="11.5703125" style="72" customWidth="1"/>
    <col min="4826" max="4826" width="11" style="72" customWidth="1"/>
    <col min="4827" max="4827" width="11.5703125" style="72" customWidth="1"/>
    <col min="4828" max="5075" width="9.140625" style="72"/>
    <col min="5076" max="5076" width="5.140625" style="72" customWidth="1"/>
    <col min="5077" max="5077" width="63.85546875" style="72" customWidth="1"/>
    <col min="5078" max="5079" width="0" style="72" hidden="1" customWidth="1"/>
    <col min="5080" max="5080" width="11" style="72" customWidth="1"/>
    <col min="5081" max="5081" width="11.5703125" style="72" customWidth="1"/>
    <col min="5082" max="5082" width="11" style="72" customWidth="1"/>
    <col min="5083" max="5083" width="11.5703125" style="72" customWidth="1"/>
    <col min="5084" max="5331" width="9.140625" style="72"/>
    <col min="5332" max="5332" width="5.140625" style="72" customWidth="1"/>
    <col min="5333" max="5333" width="63.85546875" style="72" customWidth="1"/>
    <col min="5334" max="5335" width="0" style="72" hidden="1" customWidth="1"/>
    <col min="5336" max="5336" width="11" style="72" customWidth="1"/>
    <col min="5337" max="5337" width="11.5703125" style="72" customWidth="1"/>
    <col min="5338" max="5338" width="11" style="72" customWidth="1"/>
    <col min="5339" max="5339" width="11.5703125" style="72" customWidth="1"/>
    <col min="5340" max="5587" width="9.140625" style="72"/>
    <col min="5588" max="5588" width="5.140625" style="72" customWidth="1"/>
    <col min="5589" max="5589" width="63.85546875" style="72" customWidth="1"/>
    <col min="5590" max="5591" width="0" style="72" hidden="1" customWidth="1"/>
    <col min="5592" max="5592" width="11" style="72" customWidth="1"/>
    <col min="5593" max="5593" width="11.5703125" style="72" customWidth="1"/>
    <col min="5594" max="5594" width="11" style="72" customWidth="1"/>
    <col min="5595" max="5595" width="11.5703125" style="72" customWidth="1"/>
    <col min="5596" max="5843" width="9.140625" style="72"/>
    <col min="5844" max="5844" width="5.140625" style="72" customWidth="1"/>
    <col min="5845" max="5845" width="63.85546875" style="72" customWidth="1"/>
    <col min="5846" max="5847" width="0" style="72" hidden="1" customWidth="1"/>
    <col min="5848" max="5848" width="11" style="72" customWidth="1"/>
    <col min="5849" max="5849" width="11.5703125" style="72" customWidth="1"/>
    <col min="5850" max="5850" width="11" style="72" customWidth="1"/>
    <col min="5851" max="5851" width="11.5703125" style="72" customWidth="1"/>
    <col min="5852" max="6099" width="9.140625" style="72"/>
    <col min="6100" max="6100" width="5.140625" style="72" customWidth="1"/>
    <col min="6101" max="6101" width="63.85546875" style="72" customWidth="1"/>
    <col min="6102" max="6103" width="0" style="72" hidden="1" customWidth="1"/>
    <col min="6104" max="6104" width="11" style="72" customWidth="1"/>
    <col min="6105" max="6105" width="11.5703125" style="72" customWidth="1"/>
    <col min="6106" max="6106" width="11" style="72" customWidth="1"/>
    <col min="6107" max="6107" width="11.5703125" style="72" customWidth="1"/>
    <col min="6108" max="6355" width="9.140625" style="72"/>
    <col min="6356" max="6356" width="5.140625" style="72" customWidth="1"/>
    <col min="6357" max="6357" width="63.85546875" style="72" customWidth="1"/>
    <col min="6358" max="6359" width="0" style="72" hidden="1" customWidth="1"/>
    <col min="6360" max="6360" width="11" style="72" customWidth="1"/>
    <col min="6361" max="6361" width="11.5703125" style="72" customWidth="1"/>
    <col min="6362" max="6362" width="11" style="72" customWidth="1"/>
    <col min="6363" max="6363" width="11.5703125" style="72" customWidth="1"/>
    <col min="6364" max="6611" width="9.140625" style="72"/>
    <col min="6612" max="6612" width="5.140625" style="72" customWidth="1"/>
    <col min="6613" max="6613" width="63.85546875" style="72" customWidth="1"/>
    <col min="6614" max="6615" width="0" style="72" hidden="1" customWidth="1"/>
    <col min="6616" max="6616" width="11" style="72" customWidth="1"/>
    <col min="6617" max="6617" width="11.5703125" style="72" customWidth="1"/>
    <col min="6618" max="6618" width="11" style="72" customWidth="1"/>
    <col min="6619" max="6619" width="11.5703125" style="72" customWidth="1"/>
    <col min="6620" max="6867" width="9.140625" style="72"/>
    <col min="6868" max="6868" width="5.140625" style="72" customWidth="1"/>
    <col min="6869" max="6869" width="63.85546875" style="72" customWidth="1"/>
    <col min="6870" max="6871" width="0" style="72" hidden="1" customWidth="1"/>
    <col min="6872" max="6872" width="11" style="72" customWidth="1"/>
    <col min="6873" max="6873" width="11.5703125" style="72" customWidth="1"/>
    <col min="6874" max="6874" width="11" style="72" customWidth="1"/>
    <col min="6875" max="6875" width="11.5703125" style="72" customWidth="1"/>
    <col min="6876" max="7123" width="9.140625" style="72"/>
    <col min="7124" max="7124" width="5.140625" style="72" customWidth="1"/>
    <col min="7125" max="7125" width="63.85546875" style="72" customWidth="1"/>
    <col min="7126" max="7127" width="0" style="72" hidden="1" customWidth="1"/>
    <col min="7128" max="7128" width="11" style="72" customWidth="1"/>
    <col min="7129" max="7129" width="11.5703125" style="72" customWidth="1"/>
    <col min="7130" max="7130" width="11" style="72" customWidth="1"/>
    <col min="7131" max="7131" width="11.5703125" style="72" customWidth="1"/>
    <col min="7132" max="7379" width="9.140625" style="72"/>
    <col min="7380" max="7380" width="5.140625" style="72" customWidth="1"/>
    <col min="7381" max="7381" width="63.85546875" style="72" customWidth="1"/>
    <col min="7382" max="7383" width="0" style="72" hidden="1" customWidth="1"/>
    <col min="7384" max="7384" width="11" style="72" customWidth="1"/>
    <col min="7385" max="7385" width="11.5703125" style="72" customWidth="1"/>
    <col min="7386" max="7386" width="11" style="72" customWidth="1"/>
    <col min="7387" max="7387" width="11.5703125" style="72" customWidth="1"/>
    <col min="7388" max="7635" width="9.140625" style="72"/>
    <col min="7636" max="7636" width="5.140625" style="72" customWidth="1"/>
    <col min="7637" max="7637" width="63.85546875" style="72" customWidth="1"/>
    <col min="7638" max="7639" width="0" style="72" hidden="1" customWidth="1"/>
    <col min="7640" max="7640" width="11" style="72" customWidth="1"/>
    <col min="7641" max="7641" width="11.5703125" style="72" customWidth="1"/>
    <col min="7642" max="7642" width="11" style="72" customWidth="1"/>
    <col min="7643" max="7643" width="11.5703125" style="72" customWidth="1"/>
    <col min="7644" max="7891" width="9.140625" style="72"/>
    <col min="7892" max="7892" width="5.140625" style="72" customWidth="1"/>
    <col min="7893" max="7893" width="63.85546875" style="72" customWidth="1"/>
    <col min="7894" max="7895" width="0" style="72" hidden="1" customWidth="1"/>
    <col min="7896" max="7896" width="11" style="72" customWidth="1"/>
    <col min="7897" max="7897" width="11.5703125" style="72" customWidth="1"/>
    <col min="7898" max="7898" width="11" style="72" customWidth="1"/>
    <col min="7899" max="7899" width="11.5703125" style="72" customWidth="1"/>
    <col min="7900" max="8147" width="9.140625" style="72"/>
    <col min="8148" max="8148" width="5.140625" style="72" customWidth="1"/>
    <col min="8149" max="8149" width="63.85546875" style="72" customWidth="1"/>
    <col min="8150" max="8151" width="0" style="72" hidden="1" customWidth="1"/>
    <col min="8152" max="8152" width="11" style="72" customWidth="1"/>
    <col min="8153" max="8153" width="11.5703125" style="72" customWidth="1"/>
    <col min="8154" max="8154" width="11" style="72" customWidth="1"/>
    <col min="8155" max="8155" width="11.5703125" style="72" customWidth="1"/>
    <col min="8156" max="8403" width="9.140625" style="72"/>
    <col min="8404" max="8404" width="5.140625" style="72" customWidth="1"/>
    <col min="8405" max="8405" width="63.85546875" style="72" customWidth="1"/>
    <col min="8406" max="8407" width="0" style="72" hidden="1" customWidth="1"/>
    <col min="8408" max="8408" width="11" style="72" customWidth="1"/>
    <col min="8409" max="8409" width="11.5703125" style="72" customWidth="1"/>
    <col min="8410" max="8410" width="11" style="72" customWidth="1"/>
    <col min="8411" max="8411" width="11.5703125" style="72" customWidth="1"/>
    <col min="8412" max="8659" width="9.140625" style="72"/>
    <col min="8660" max="8660" width="5.140625" style="72" customWidth="1"/>
    <col min="8661" max="8661" width="63.85546875" style="72" customWidth="1"/>
    <col min="8662" max="8663" width="0" style="72" hidden="1" customWidth="1"/>
    <col min="8664" max="8664" width="11" style="72" customWidth="1"/>
    <col min="8665" max="8665" width="11.5703125" style="72" customWidth="1"/>
    <col min="8666" max="8666" width="11" style="72" customWidth="1"/>
    <col min="8667" max="8667" width="11.5703125" style="72" customWidth="1"/>
    <col min="8668" max="8915" width="9.140625" style="72"/>
    <col min="8916" max="8916" width="5.140625" style="72" customWidth="1"/>
    <col min="8917" max="8917" width="63.85546875" style="72" customWidth="1"/>
    <col min="8918" max="8919" width="0" style="72" hidden="1" customWidth="1"/>
    <col min="8920" max="8920" width="11" style="72" customWidth="1"/>
    <col min="8921" max="8921" width="11.5703125" style="72" customWidth="1"/>
    <col min="8922" max="8922" width="11" style="72" customWidth="1"/>
    <col min="8923" max="8923" width="11.5703125" style="72" customWidth="1"/>
    <col min="8924" max="9171" width="9.140625" style="72"/>
    <col min="9172" max="9172" width="5.140625" style="72" customWidth="1"/>
    <col min="9173" max="9173" width="63.85546875" style="72" customWidth="1"/>
    <col min="9174" max="9175" width="0" style="72" hidden="1" customWidth="1"/>
    <col min="9176" max="9176" width="11" style="72" customWidth="1"/>
    <col min="9177" max="9177" width="11.5703125" style="72" customWidth="1"/>
    <col min="9178" max="9178" width="11" style="72" customWidth="1"/>
    <col min="9179" max="9179" width="11.5703125" style="72" customWidth="1"/>
    <col min="9180" max="9427" width="9.140625" style="72"/>
    <col min="9428" max="9428" width="5.140625" style="72" customWidth="1"/>
    <col min="9429" max="9429" width="63.85546875" style="72" customWidth="1"/>
    <col min="9430" max="9431" width="0" style="72" hidden="1" customWidth="1"/>
    <col min="9432" max="9432" width="11" style="72" customWidth="1"/>
    <col min="9433" max="9433" width="11.5703125" style="72" customWidth="1"/>
    <col min="9434" max="9434" width="11" style="72" customWidth="1"/>
    <col min="9435" max="9435" width="11.5703125" style="72" customWidth="1"/>
    <col min="9436" max="9683" width="9.140625" style="72"/>
    <col min="9684" max="9684" width="5.140625" style="72" customWidth="1"/>
    <col min="9685" max="9685" width="63.85546875" style="72" customWidth="1"/>
    <col min="9686" max="9687" width="0" style="72" hidden="1" customWidth="1"/>
    <col min="9688" max="9688" width="11" style="72" customWidth="1"/>
    <col min="9689" max="9689" width="11.5703125" style="72" customWidth="1"/>
    <col min="9690" max="9690" width="11" style="72" customWidth="1"/>
    <col min="9691" max="9691" width="11.5703125" style="72" customWidth="1"/>
    <col min="9692" max="9939" width="9.140625" style="72"/>
    <col min="9940" max="9940" width="5.140625" style="72" customWidth="1"/>
    <col min="9941" max="9941" width="63.85546875" style="72" customWidth="1"/>
    <col min="9942" max="9943" width="0" style="72" hidden="1" customWidth="1"/>
    <col min="9944" max="9944" width="11" style="72" customWidth="1"/>
    <col min="9945" max="9945" width="11.5703125" style="72" customWidth="1"/>
    <col min="9946" max="9946" width="11" style="72" customWidth="1"/>
    <col min="9947" max="9947" width="11.5703125" style="72" customWidth="1"/>
    <col min="9948" max="10195" width="9.140625" style="72"/>
    <col min="10196" max="10196" width="5.140625" style="72" customWidth="1"/>
    <col min="10197" max="10197" width="63.85546875" style="72" customWidth="1"/>
    <col min="10198" max="10199" width="0" style="72" hidden="1" customWidth="1"/>
    <col min="10200" max="10200" width="11" style="72" customWidth="1"/>
    <col min="10201" max="10201" width="11.5703125" style="72" customWidth="1"/>
    <col min="10202" max="10202" width="11" style="72" customWidth="1"/>
    <col min="10203" max="10203" width="11.5703125" style="72" customWidth="1"/>
    <col min="10204" max="10451" width="9.140625" style="72"/>
    <col min="10452" max="10452" width="5.140625" style="72" customWidth="1"/>
    <col min="10453" max="10453" width="63.85546875" style="72" customWidth="1"/>
    <col min="10454" max="10455" width="0" style="72" hidden="1" customWidth="1"/>
    <col min="10456" max="10456" width="11" style="72" customWidth="1"/>
    <col min="10457" max="10457" width="11.5703125" style="72" customWidth="1"/>
    <col min="10458" max="10458" width="11" style="72" customWidth="1"/>
    <col min="10459" max="10459" width="11.5703125" style="72" customWidth="1"/>
    <col min="10460" max="10707" width="9.140625" style="72"/>
    <col min="10708" max="10708" width="5.140625" style="72" customWidth="1"/>
    <col min="10709" max="10709" width="63.85546875" style="72" customWidth="1"/>
    <col min="10710" max="10711" width="0" style="72" hidden="1" customWidth="1"/>
    <col min="10712" max="10712" width="11" style="72" customWidth="1"/>
    <col min="10713" max="10713" width="11.5703125" style="72" customWidth="1"/>
    <col min="10714" max="10714" width="11" style="72" customWidth="1"/>
    <col min="10715" max="10715" width="11.5703125" style="72" customWidth="1"/>
    <col min="10716" max="10963" width="9.140625" style="72"/>
    <col min="10964" max="10964" width="5.140625" style="72" customWidth="1"/>
    <col min="10965" max="10965" width="63.85546875" style="72" customWidth="1"/>
    <col min="10966" max="10967" width="0" style="72" hidden="1" customWidth="1"/>
    <col min="10968" max="10968" width="11" style="72" customWidth="1"/>
    <col min="10969" max="10969" width="11.5703125" style="72" customWidth="1"/>
    <col min="10970" max="10970" width="11" style="72" customWidth="1"/>
    <col min="10971" max="10971" width="11.5703125" style="72" customWidth="1"/>
    <col min="10972" max="11219" width="9.140625" style="72"/>
    <col min="11220" max="11220" width="5.140625" style="72" customWidth="1"/>
    <col min="11221" max="11221" width="63.85546875" style="72" customWidth="1"/>
    <col min="11222" max="11223" width="0" style="72" hidden="1" customWidth="1"/>
    <col min="11224" max="11224" width="11" style="72" customWidth="1"/>
    <col min="11225" max="11225" width="11.5703125" style="72" customWidth="1"/>
    <col min="11226" max="11226" width="11" style="72" customWidth="1"/>
    <col min="11227" max="11227" width="11.5703125" style="72" customWidth="1"/>
    <col min="11228" max="11475" width="9.140625" style="72"/>
    <col min="11476" max="11476" width="5.140625" style="72" customWidth="1"/>
    <col min="11477" max="11477" width="63.85546875" style="72" customWidth="1"/>
    <col min="11478" max="11479" width="0" style="72" hidden="1" customWidth="1"/>
    <col min="11480" max="11480" width="11" style="72" customWidth="1"/>
    <col min="11481" max="11481" width="11.5703125" style="72" customWidth="1"/>
    <col min="11482" max="11482" width="11" style="72" customWidth="1"/>
    <col min="11483" max="11483" width="11.5703125" style="72" customWidth="1"/>
    <col min="11484" max="11731" width="9.140625" style="72"/>
    <col min="11732" max="11732" width="5.140625" style="72" customWidth="1"/>
    <col min="11733" max="11733" width="63.85546875" style="72" customWidth="1"/>
    <col min="11734" max="11735" width="0" style="72" hidden="1" customWidth="1"/>
    <col min="11736" max="11736" width="11" style="72" customWidth="1"/>
    <col min="11737" max="11737" width="11.5703125" style="72" customWidth="1"/>
    <col min="11738" max="11738" width="11" style="72" customWidth="1"/>
    <col min="11739" max="11739" width="11.5703125" style="72" customWidth="1"/>
    <col min="11740" max="11987" width="9.140625" style="72"/>
    <col min="11988" max="11988" width="5.140625" style="72" customWidth="1"/>
    <col min="11989" max="11989" width="63.85546875" style="72" customWidth="1"/>
    <col min="11990" max="11991" width="0" style="72" hidden="1" customWidth="1"/>
    <col min="11992" max="11992" width="11" style="72" customWidth="1"/>
    <col min="11993" max="11993" width="11.5703125" style="72" customWidth="1"/>
    <col min="11994" max="11994" width="11" style="72" customWidth="1"/>
    <col min="11995" max="11995" width="11.5703125" style="72" customWidth="1"/>
    <col min="11996" max="12243" width="9.140625" style="72"/>
    <col min="12244" max="12244" width="5.140625" style="72" customWidth="1"/>
    <col min="12245" max="12245" width="63.85546875" style="72" customWidth="1"/>
    <col min="12246" max="12247" width="0" style="72" hidden="1" customWidth="1"/>
    <col min="12248" max="12248" width="11" style="72" customWidth="1"/>
    <col min="12249" max="12249" width="11.5703125" style="72" customWidth="1"/>
    <col min="12250" max="12250" width="11" style="72" customWidth="1"/>
    <col min="12251" max="12251" width="11.5703125" style="72" customWidth="1"/>
    <col min="12252" max="12499" width="9.140625" style="72"/>
    <col min="12500" max="12500" width="5.140625" style="72" customWidth="1"/>
    <col min="12501" max="12501" width="63.85546875" style="72" customWidth="1"/>
    <col min="12502" max="12503" width="0" style="72" hidden="1" customWidth="1"/>
    <col min="12504" max="12504" width="11" style="72" customWidth="1"/>
    <col min="12505" max="12505" width="11.5703125" style="72" customWidth="1"/>
    <col min="12506" max="12506" width="11" style="72" customWidth="1"/>
    <col min="12507" max="12507" width="11.5703125" style="72" customWidth="1"/>
    <col min="12508" max="12755" width="9.140625" style="72"/>
    <col min="12756" max="12756" width="5.140625" style="72" customWidth="1"/>
    <col min="12757" max="12757" width="63.85546875" style="72" customWidth="1"/>
    <col min="12758" max="12759" width="0" style="72" hidden="1" customWidth="1"/>
    <col min="12760" max="12760" width="11" style="72" customWidth="1"/>
    <col min="12761" max="12761" width="11.5703125" style="72" customWidth="1"/>
    <col min="12762" max="12762" width="11" style="72" customWidth="1"/>
    <col min="12763" max="12763" width="11.5703125" style="72" customWidth="1"/>
    <col min="12764" max="13011" width="9.140625" style="72"/>
    <col min="13012" max="13012" width="5.140625" style="72" customWidth="1"/>
    <col min="13013" max="13013" width="63.85546875" style="72" customWidth="1"/>
    <col min="13014" max="13015" width="0" style="72" hidden="1" customWidth="1"/>
    <col min="13016" max="13016" width="11" style="72" customWidth="1"/>
    <col min="13017" max="13017" width="11.5703125" style="72" customWidth="1"/>
    <col min="13018" max="13018" width="11" style="72" customWidth="1"/>
    <col min="13019" max="13019" width="11.5703125" style="72" customWidth="1"/>
    <col min="13020" max="13267" width="9.140625" style="72"/>
    <col min="13268" max="13268" width="5.140625" style="72" customWidth="1"/>
    <col min="13269" max="13269" width="63.85546875" style="72" customWidth="1"/>
    <col min="13270" max="13271" width="0" style="72" hidden="1" customWidth="1"/>
    <col min="13272" max="13272" width="11" style="72" customWidth="1"/>
    <col min="13273" max="13273" width="11.5703125" style="72" customWidth="1"/>
    <col min="13274" max="13274" width="11" style="72" customWidth="1"/>
    <col min="13275" max="13275" width="11.5703125" style="72" customWidth="1"/>
    <col min="13276" max="13523" width="9.140625" style="72"/>
    <col min="13524" max="13524" width="5.140625" style="72" customWidth="1"/>
    <col min="13525" max="13525" width="63.85546875" style="72" customWidth="1"/>
    <col min="13526" max="13527" width="0" style="72" hidden="1" customWidth="1"/>
    <col min="13528" max="13528" width="11" style="72" customWidth="1"/>
    <col min="13529" max="13529" width="11.5703125" style="72" customWidth="1"/>
    <col min="13530" max="13530" width="11" style="72" customWidth="1"/>
    <col min="13531" max="13531" width="11.5703125" style="72" customWidth="1"/>
    <col min="13532" max="13779" width="9.140625" style="72"/>
    <col min="13780" max="13780" width="5.140625" style="72" customWidth="1"/>
    <col min="13781" max="13781" width="63.85546875" style="72" customWidth="1"/>
    <col min="13782" max="13783" width="0" style="72" hidden="1" customWidth="1"/>
    <col min="13784" max="13784" width="11" style="72" customWidth="1"/>
    <col min="13785" max="13785" width="11.5703125" style="72" customWidth="1"/>
    <col min="13786" max="13786" width="11" style="72" customWidth="1"/>
    <col min="13787" max="13787" width="11.5703125" style="72" customWidth="1"/>
    <col min="13788" max="14035" width="9.140625" style="72"/>
    <col min="14036" max="14036" width="5.140625" style="72" customWidth="1"/>
    <col min="14037" max="14037" width="63.85546875" style="72" customWidth="1"/>
    <col min="14038" max="14039" width="0" style="72" hidden="1" customWidth="1"/>
    <col min="14040" max="14040" width="11" style="72" customWidth="1"/>
    <col min="14041" max="14041" width="11.5703125" style="72" customWidth="1"/>
    <col min="14042" max="14042" width="11" style="72" customWidth="1"/>
    <col min="14043" max="14043" width="11.5703125" style="72" customWidth="1"/>
    <col min="14044" max="14291" width="9.140625" style="72"/>
    <col min="14292" max="14292" width="5.140625" style="72" customWidth="1"/>
    <col min="14293" max="14293" width="63.85546875" style="72" customWidth="1"/>
    <col min="14294" max="14295" width="0" style="72" hidden="1" customWidth="1"/>
    <col min="14296" max="14296" width="11" style="72" customWidth="1"/>
    <col min="14297" max="14297" width="11.5703125" style="72" customWidth="1"/>
    <col min="14298" max="14298" width="11" style="72" customWidth="1"/>
    <col min="14299" max="14299" width="11.5703125" style="72" customWidth="1"/>
    <col min="14300" max="14547" width="9.140625" style="72"/>
    <col min="14548" max="14548" width="5.140625" style="72" customWidth="1"/>
    <col min="14549" max="14549" width="63.85546875" style="72" customWidth="1"/>
    <col min="14550" max="14551" width="0" style="72" hidden="1" customWidth="1"/>
    <col min="14552" max="14552" width="11" style="72" customWidth="1"/>
    <col min="14553" max="14553" width="11.5703125" style="72" customWidth="1"/>
    <col min="14554" max="14554" width="11" style="72" customWidth="1"/>
    <col min="14555" max="14555" width="11.5703125" style="72" customWidth="1"/>
    <col min="14556" max="14803" width="9.140625" style="72"/>
    <col min="14804" max="14804" width="5.140625" style="72" customWidth="1"/>
    <col min="14805" max="14805" width="63.85546875" style="72" customWidth="1"/>
    <col min="14806" max="14807" width="0" style="72" hidden="1" customWidth="1"/>
    <col min="14808" max="14808" width="11" style="72" customWidth="1"/>
    <col min="14809" max="14809" width="11.5703125" style="72" customWidth="1"/>
    <col min="14810" max="14810" width="11" style="72" customWidth="1"/>
    <col min="14811" max="14811" width="11.5703125" style="72" customWidth="1"/>
    <col min="14812" max="15059" width="9.140625" style="72"/>
    <col min="15060" max="15060" width="5.140625" style="72" customWidth="1"/>
    <col min="15061" max="15061" width="63.85546875" style="72" customWidth="1"/>
    <col min="15062" max="15063" width="0" style="72" hidden="1" customWidth="1"/>
    <col min="15064" max="15064" width="11" style="72" customWidth="1"/>
    <col min="15065" max="15065" width="11.5703125" style="72" customWidth="1"/>
    <col min="15066" max="15066" width="11" style="72" customWidth="1"/>
    <col min="15067" max="15067" width="11.5703125" style="72" customWidth="1"/>
    <col min="15068" max="15315" width="9.140625" style="72"/>
    <col min="15316" max="15316" width="5.140625" style="72" customWidth="1"/>
    <col min="15317" max="15317" width="63.85546875" style="72" customWidth="1"/>
    <col min="15318" max="15319" width="0" style="72" hidden="1" customWidth="1"/>
    <col min="15320" max="15320" width="11" style="72" customWidth="1"/>
    <col min="15321" max="15321" width="11.5703125" style="72" customWidth="1"/>
    <col min="15322" max="15322" width="11" style="72" customWidth="1"/>
    <col min="15323" max="15323" width="11.5703125" style="72" customWidth="1"/>
    <col min="15324" max="15571" width="9.140625" style="72"/>
    <col min="15572" max="15572" width="5.140625" style="72" customWidth="1"/>
    <col min="15573" max="15573" width="63.85546875" style="72" customWidth="1"/>
    <col min="15574" max="15575" width="0" style="72" hidden="1" customWidth="1"/>
    <col min="15576" max="15576" width="11" style="72" customWidth="1"/>
    <col min="15577" max="15577" width="11.5703125" style="72" customWidth="1"/>
    <col min="15578" max="15578" width="11" style="72" customWidth="1"/>
    <col min="15579" max="15579" width="11.5703125" style="72" customWidth="1"/>
    <col min="15580" max="15827" width="9.140625" style="72"/>
    <col min="15828" max="15828" width="5.140625" style="72" customWidth="1"/>
    <col min="15829" max="15829" width="63.85546875" style="72" customWidth="1"/>
    <col min="15830" max="15831" width="0" style="72" hidden="1" customWidth="1"/>
    <col min="15832" max="15832" width="11" style="72" customWidth="1"/>
    <col min="15833" max="15833" width="11.5703125" style="72" customWidth="1"/>
    <col min="15834" max="15834" width="11" style="72" customWidth="1"/>
    <col min="15835" max="15835" width="11.5703125" style="72" customWidth="1"/>
    <col min="15836" max="16083" width="9.140625" style="72"/>
    <col min="16084" max="16084" width="5.140625" style="72" customWidth="1"/>
    <col min="16085" max="16085" width="63.85546875" style="72" customWidth="1"/>
    <col min="16086" max="16087" width="0" style="72" hidden="1" customWidth="1"/>
    <col min="16088" max="16088" width="11" style="72" customWidth="1"/>
    <col min="16089" max="16089" width="11.5703125" style="72" customWidth="1"/>
    <col min="16090" max="16090" width="11" style="72" customWidth="1"/>
    <col min="16091" max="16091" width="11.5703125" style="72" customWidth="1"/>
    <col min="16092" max="16384" width="9.140625" style="72"/>
  </cols>
  <sheetData>
    <row r="1" spans="1:14" s="62" customFormat="1" x14ac:dyDescent="0.2">
      <c r="A1" s="61"/>
      <c r="C1" s="121"/>
      <c r="D1" s="121"/>
      <c r="E1" s="122" t="s">
        <v>214</v>
      </c>
      <c r="F1" s="122"/>
      <c r="G1" s="63"/>
      <c r="H1" s="63"/>
      <c r="I1" s="63"/>
      <c r="J1" s="63"/>
      <c r="K1" s="63"/>
      <c r="L1" s="63"/>
      <c r="M1" s="63"/>
      <c r="N1" s="63"/>
    </row>
    <row r="2" spans="1:14" s="67" customFormat="1" x14ac:dyDescent="0.2">
      <c r="A2" s="117"/>
      <c r="B2" s="64"/>
      <c r="C2" s="64"/>
      <c r="D2" s="65"/>
      <c r="E2" s="64"/>
      <c r="F2" s="65"/>
      <c r="G2" s="66"/>
      <c r="H2" s="66"/>
      <c r="I2" s="66"/>
      <c r="J2" s="66"/>
      <c r="K2" s="66"/>
      <c r="L2" s="66"/>
      <c r="M2" s="66"/>
      <c r="N2" s="66"/>
    </row>
    <row r="3" spans="1:14" x14ac:dyDescent="0.2">
      <c r="A3" s="68" t="s">
        <v>215</v>
      </c>
      <c r="B3" s="68"/>
      <c r="C3" s="68"/>
      <c r="D3" s="68"/>
      <c r="E3" s="69"/>
      <c r="F3" s="70"/>
    </row>
    <row r="4" spans="1:14" x14ac:dyDescent="0.2">
      <c r="A4" s="68"/>
      <c r="B4" s="73"/>
      <c r="C4" s="74"/>
      <c r="D4" s="75"/>
      <c r="E4" s="74"/>
      <c r="F4" s="75"/>
    </row>
    <row r="5" spans="1:14" x14ac:dyDescent="0.2">
      <c r="A5" s="68" t="s">
        <v>216</v>
      </c>
      <c r="B5" s="68"/>
      <c r="C5" s="68"/>
      <c r="D5" s="68"/>
      <c r="E5" s="69"/>
      <c r="F5" s="70"/>
    </row>
    <row r="6" spans="1:14" x14ac:dyDescent="0.2">
      <c r="A6" s="68" t="s">
        <v>217</v>
      </c>
      <c r="B6" s="68"/>
      <c r="C6" s="68"/>
      <c r="D6" s="68"/>
      <c r="E6" s="69"/>
      <c r="F6" s="70"/>
    </row>
    <row r="7" spans="1:14" x14ac:dyDescent="0.2">
      <c r="A7" s="76"/>
      <c r="B7" s="77"/>
      <c r="C7" s="78"/>
      <c r="D7" s="78"/>
      <c r="E7" s="78"/>
      <c r="F7" s="78"/>
    </row>
    <row r="8" spans="1:14" ht="15" customHeight="1" x14ac:dyDescent="0.2">
      <c r="A8" s="76"/>
      <c r="B8" s="77"/>
      <c r="C8" s="79"/>
      <c r="D8" s="79"/>
      <c r="E8" s="79"/>
      <c r="F8" s="79"/>
    </row>
    <row r="9" spans="1:14" s="82" customFormat="1" ht="21.75" customHeight="1" x14ac:dyDescent="0.2">
      <c r="A9" s="80" t="s">
        <v>218</v>
      </c>
      <c r="B9" s="80" t="s">
        <v>219</v>
      </c>
      <c r="C9" s="123" t="s">
        <v>220</v>
      </c>
      <c r="D9" s="124"/>
      <c r="E9" s="123" t="s">
        <v>221</v>
      </c>
      <c r="F9" s="124"/>
      <c r="G9" s="81"/>
      <c r="H9" s="81"/>
      <c r="I9" s="81"/>
      <c r="J9" s="81"/>
      <c r="K9" s="81"/>
      <c r="L9" s="81"/>
      <c r="M9" s="81"/>
      <c r="N9" s="81"/>
    </row>
    <row r="10" spans="1:14" s="87" customFormat="1" ht="60" customHeight="1" x14ac:dyDescent="0.2">
      <c r="A10" s="83"/>
      <c r="B10" s="84"/>
      <c r="C10" s="85" t="s">
        <v>222</v>
      </c>
      <c r="D10" s="85" t="s">
        <v>223</v>
      </c>
      <c r="E10" s="85" t="s">
        <v>222</v>
      </c>
      <c r="F10" s="85" t="s">
        <v>223</v>
      </c>
      <c r="G10" s="86"/>
      <c r="H10" s="86"/>
      <c r="I10" s="86"/>
      <c r="J10" s="86"/>
      <c r="K10" s="86"/>
      <c r="L10" s="86"/>
      <c r="M10" s="86"/>
      <c r="N10" s="86"/>
    </row>
    <row r="11" spans="1:14" x14ac:dyDescent="0.2">
      <c r="A11" s="88"/>
      <c r="B11" s="89"/>
      <c r="C11" s="90"/>
      <c r="D11" s="90"/>
      <c r="E11" s="90"/>
      <c r="F11" s="90"/>
    </row>
    <row r="12" spans="1:14" s="87" customFormat="1" x14ac:dyDescent="0.2">
      <c r="A12" s="83"/>
      <c r="B12" s="91" t="s">
        <v>224</v>
      </c>
      <c r="C12" s="92"/>
      <c r="D12" s="92"/>
      <c r="E12" s="92"/>
      <c r="F12" s="92"/>
      <c r="G12" s="86"/>
      <c r="H12" s="86"/>
      <c r="I12" s="86"/>
      <c r="J12" s="86"/>
      <c r="K12" s="86"/>
      <c r="L12" s="86"/>
      <c r="M12" s="86"/>
      <c r="N12" s="86"/>
    </row>
    <row r="13" spans="1:14" x14ac:dyDescent="0.2">
      <c r="A13" s="88"/>
      <c r="B13" s="93"/>
      <c r="C13" s="90"/>
      <c r="D13" s="90"/>
      <c r="E13" s="90"/>
      <c r="F13" s="90"/>
    </row>
    <row r="14" spans="1:14" s="87" customFormat="1" x14ac:dyDescent="0.2">
      <c r="A14" s="83" t="s">
        <v>225</v>
      </c>
      <c r="B14" s="91" t="s">
        <v>226</v>
      </c>
      <c r="C14" s="92">
        <v>274</v>
      </c>
      <c r="D14" s="92">
        <v>395364.66666666669</v>
      </c>
      <c r="E14" s="92">
        <v>274</v>
      </c>
      <c r="F14" s="92">
        <v>395364.66666666669</v>
      </c>
      <c r="G14" s="86"/>
      <c r="H14" s="86"/>
      <c r="I14" s="86"/>
      <c r="J14" s="86"/>
      <c r="K14" s="86"/>
      <c r="L14" s="86"/>
      <c r="M14" s="86"/>
      <c r="N14" s="86"/>
    </row>
    <row r="15" spans="1:14" x14ac:dyDescent="0.2">
      <c r="A15" s="88"/>
      <c r="B15" s="93" t="s">
        <v>227</v>
      </c>
      <c r="C15" s="90"/>
      <c r="D15" s="90"/>
      <c r="E15" s="90"/>
      <c r="F15" s="90"/>
    </row>
    <row r="16" spans="1:14" x14ac:dyDescent="0.2">
      <c r="A16" s="88"/>
      <c r="B16" s="93" t="s">
        <v>228</v>
      </c>
      <c r="C16" s="90">
        <v>5</v>
      </c>
      <c r="D16" s="90">
        <v>3747</v>
      </c>
      <c r="E16" s="90">
        <v>5</v>
      </c>
      <c r="F16" s="90">
        <v>3747</v>
      </c>
    </row>
    <row r="17" spans="1:14" x14ac:dyDescent="0.2">
      <c r="A17" s="88"/>
      <c r="B17" s="93"/>
      <c r="C17" s="90"/>
      <c r="D17" s="90"/>
      <c r="E17" s="90"/>
      <c r="F17" s="90"/>
    </row>
    <row r="18" spans="1:14" s="87" customFormat="1" x14ac:dyDescent="0.2">
      <c r="A18" s="83" t="s">
        <v>229</v>
      </c>
      <c r="B18" s="91" t="s">
        <v>230</v>
      </c>
      <c r="C18" s="92">
        <v>12</v>
      </c>
      <c r="D18" s="92">
        <v>11333</v>
      </c>
      <c r="E18" s="92">
        <v>12</v>
      </c>
      <c r="F18" s="92">
        <v>11333</v>
      </c>
      <c r="G18" s="86"/>
      <c r="H18" s="86"/>
      <c r="I18" s="86"/>
      <c r="J18" s="86"/>
      <c r="K18" s="86"/>
      <c r="L18" s="86"/>
      <c r="M18" s="86"/>
      <c r="N18" s="86"/>
    </row>
    <row r="19" spans="1:14" x14ac:dyDescent="0.2">
      <c r="A19" s="88"/>
      <c r="B19" s="93" t="s">
        <v>227</v>
      </c>
      <c r="C19" s="90"/>
      <c r="D19" s="90"/>
      <c r="E19" s="90"/>
      <c r="F19" s="90"/>
    </row>
    <row r="20" spans="1:14" x14ac:dyDescent="0.2">
      <c r="A20" s="88"/>
      <c r="B20" s="93" t="s">
        <v>231</v>
      </c>
      <c r="C20" s="90">
        <v>6</v>
      </c>
      <c r="D20" s="90">
        <v>6057.416666666667</v>
      </c>
      <c r="E20" s="90">
        <v>6</v>
      </c>
      <c r="F20" s="90">
        <v>6057.416666666667</v>
      </c>
      <c r="K20" s="71">
        <v>1224194</v>
      </c>
    </row>
    <row r="21" spans="1:14" x14ac:dyDescent="0.2">
      <c r="A21" s="88"/>
      <c r="B21" s="93"/>
      <c r="C21" s="90"/>
      <c r="D21" s="90"/>
      <c r="E21" s="90"/>
      <c r="F21" s="90"/>
      <c r="K21" s="71">
        <v>430804</v>
      </c>
    </row>
    <row r="22" spans="1:14" s="87" customFormat="1" x14ac:dyDescent="0.2">
      <c r="A22" s="83" t="s">
        <v>232</v>
      </c>
      <c r="B22" s="91" t="s">
        <v>233</v>
      </c>
      <c r="C22" s="92">
        <v>237</v>
      </c>
      <c r="D22" s="92">
        <v>289796.25000000006</v>
      </c>
      <c r="E22" s="92">
        <v>237</v>
      </c>
      <c r="F22" s="92">
        <v>289796.25000000006</v>
      </c>
      <c r="G22" s="86"/>
      <c r="H22" s="86"/>
      <c r="I22" s="86"/>
      <c r="J22" s="86"/>
      <c r="K22" s="86">
        <v>54158</v>
      </c>
      <c r="L22" s="86"/>
      <c r="M22" s="86"/>
      <c r="N22" s="86"/>
    </row>
    <row r="23" spans="1:14" x14ac:dyDescent="0.2">
      <c r="A23" s="88"/>
      <c r="B23" s="93" t="s">
        <v>227</v>
      </c>
      <c r="C23" s="90"/>
      <c r="D23" s="90"/>
      <c r="E23" s="90"/>
      <c r="F23" s="90"/>
      <c r="K23" s="71">
        <v>1056590</v>
      </c>
    </row>
    <row r="24" spans="1:14" x14ac:dyDescent="0.2">
      <c r="A24" s="88">
        <v>1</v>
      </c>
      <c r="B24" s="93" t="s">
        <v>234</v>
      </c>
      <c r="C24" s="90">
        <v>176</v>
      </c>
      <c r="D24" s="90">
        <v>202213.83333333334</v>
      </c>
      <c r="E24" s="90">
        <v>176</v>
      </c>
      <c r="F24" s="90">
        <v>202213.83333333334</v>
      </c>
      <c r="K24" s="71">
        <v>997634</v>
      </c>
    </row>
    <row r="25" spans="1:14" x14ac:dyDescent="0.2">
      <c r="A25" s="88">
        <v>2</v>
      </c>
      <c r="B25" s="93" t="s">
        <v>235</v>
      </c>
      <c r="C25" s="90">
        <v>52</v>
      </c>
      <c r="D25" s="90">
        <v>77623</v>
      </c>
      <c r="E25" s="90">
        <v>52</v>
      </c>
      <c r="F25" s="90">
        <v>77623</v>
      </c>
    </row>
    <row r="26" spans="1:14" x14ac:dyDescent="0.2">
      <c r="A26" s="88">
        <v>3</v>
      </c>
      <c r="B26" s="93" t="s">
        <v>236</v>
      </c>
      <c r="C26" s="90">
        <v>9</v>
      </c>
      <c r="D26" s="90">
        <v>9959.4166666666661</v>
      </c>
      <c r="E26" s="90">
        <v>9</v>
      </c>
      <c r="F26" s="90">
        <v>9959.4166666666661</v>
      </c>
    </row>
    <row r="27" spans="1:14" x14ac:dyDescent="0.2">
      <c r="A27" s="88"/>
      <c r="B27" s="93"/>
      <c r="C27" s="90"/>
      <c r="D27" s="90"/>
      <c r="E27" s="90"/>
      <c r="F27" s="90"/>
    </row>
    <row r="28" spans="1:14" s="87" customFormat="1" ht="24" x14ac:dyDescent="0.2">
      <c r="A28" s="83" t="s">
        <v>237</v>
      </c>
      <c r="B28" s="91" t="s">
        <v>238</v>
      </c>
      <c r="C28" s="120">
        <v>360.5</v>
      </c>
      <c r="D28" s="92">
        <v>443831.33333333331</v>
      </c>
      <c r="E28" s="120">
        <v>364.5</v>
      </c>
      <c r="F28" s="92">
        <v>448732.33333333331</v>
      </c>
      <c r="G28" s="86"/>
      <c r="H28" s="86"/>
      <c r="I28" s="86"/>
      <c r="J28" s="86"/>
      <c r="K28" s="86"/>
      <c r="L28" s="86"/>
      <c r="M28" s="86"/>
      <c r="N28" s="86"/>
    </row>
    <row r="29" spans="1:14" x14ac:dyDescent="0.2">
      <c r="A29" s="88"/>
      <c r="B29" s="93"/>
      <c r="C29" s="90"/>
      <c r="D29" s="90"/>
      <c r="E29" s="90"/>
      <c r="F29" s="90"/>
    </row>
    <row r="30" spans="1:14" s="87" customFormat="1" ht="30.75" customHeight="1" x14ac:dyDescent="0.2">
      <c r="A30" s="83" t="s">
        <v>239</v>
      </c>
      <c r="B30" s="91" t="s">
        <v>240</v>
      </c>
      <c r="C30" s="92">
        <v>190</v>
      </c>
      <c r="D30" s="92">
        <v>222554.91666666666</v>
      </c>
      <c r="E30" s="92">
        <v>190</v>
      </c>
      <c r="F30" s="92">
        <v>222554.91666666666</v>
      </c>
      <c r="G30" s="86"/>
      <c r="H30" s="86"/>
      <c r="I30" s="86"/>
      <c r="J30" s="86"/>
      <c r="K30" s="86"/>
      <c r="L30" s="86"/>
      <c r="M30" s="86"/>
      <c r="N30" s="86"/>
    </row>
    <row r="31" spans="1:14" x14ac:dyDescent="0.2">
      <c r="A31" s="88"/>
      <c r="B31" s="93"/>
      <c r="C31" s="90"/>
      <c r="D31" s="90"/>
      <c r="E31" s="90"/>
      <c r="F31" s="90"/>
    </row>
    <row r="32" spans="1:14" x14ac:dyDescent="0.2">
      <c r="A32" s="88"/>
      <c r="B32" s="93"/>
      <c r="C32" s="90"/>
      <c r="D32" s="90"/>
      <c r="E32" s="90"/>
      <c r="F32" s="90"/>
    </row>
    <row r="33" spans="1:14" s="87" customFormat="1" x14ac:dyDescent="0.2">
      <c r="A33" s="83"/>
      <c r="B33" s="91" t="s">
        <v>241</v>
      </c>
      <c r="C33" s="92"/>
      <c r="D33" s="92"/>
      <c r="E33" s="92"/>
      <c r="F33" s="92"/>
      <c r="G33" s="86"/>
      <c r="H33" s="86"/>
      <c r="I33" s="86"/>
      <c r="J33" s="86"/>
      <c r="K33" s="86"/>
      <c r="L33" s="86"/>
      <c r="M33" s="86"/>
      <c r="N33" s="86"/>
    </row>
    <row r="34" spans="1:14" s="87" customFormat="1" x14ac:dyDescent="0.2">
      <c r="A34" s="83" t="s">
        <v>225</v>
      </c>
      <c r="B34" s="91" t="s">
        <v>226</v>
      </c>
      <c r="C34" s="92">
        <v>41</v>
      </c>
      <c r="D34" s="92">
        <v>38083.833333333336</v>
      </c>
      <c r="E34" s="92">
        <v>41</v>
      </c>
      <c r="F34" s="92">
        <v>38083.833333333336</v>
      </c>
      <c r="G34" s="86"/>
      <c r="H34" s="86"/>
      <c r="I34" s="86"/>
      <c r="J34" s="86"/>
      <c r="K34" s="86"/>
      <c r="L34" s="86"/>
      <c r="M34" s="86"/>
      <c r="N34" s="86"/>
    </row>
    <row r="35" spans="1:14" x14ac:dyDescent="0.2">
      <c r="A35" s="88"/>
      <c r="B35" s="93" t="s">
        <v>242</v>
      </c>
      <c r="C35" s="90"/>
      <c r="D35" s="90"/>
      <c r="E35" s="90"/>
      <c r="F35" s="90"/>
    </row>
    <row r="36" spans="1:14" x14ac:dyDescent="0.2">
      <c r="A36" s="88"/>
      <c r="B36" s="93" t="s">
        <v>243</v>
      </c>
      <c r="C36" s="90">
        <v>37</v>
      </c>
      <c r="D36" s="90">
        <v>33083.25</v>
      </c>
      <c r="E36" s="90">
        <v>37</v>
      </c>
      <c r="F36" s="90">
        <v>33083.25</v>
      </c>
    </row>
    <row r="37" spans="1:14" s="87" customFormat="1" x14ac:dyDescent="0.2">
      <c r="A37" s="83" t="s">
        <v>244</v>
      </c>
      <c r="B37" s="91" t="s">
        <v>245</v>
      </c>
      <c r="C37" s="92">
        <v>19</v>
      </c>
      <c r="D37" s="92">
        <v>23848</v>
      </c>
      <c r="E37" s="92">
        <v>20</v>
      </c>
      <c r="F37" s="92">
        <v>23848</v>
      </c>
      <c r="G37" s="86"/>
      <c r="H37" s="86"/>
      <c r="I37" s="86"/>
      <c r="J37" s="86"/>
      <c r="K37" s="86"/>
      <c r="L37" s="86"/>
      <c r="M37" s="86"/>
      <c r="N37" s="86"/>
    </row>
    <row r="38" spans="1:14" s="87" customFormat="1" ht="24" x14ac:dyDescent="0.2">
      <c r="A38" s="83" t="s">
        <v>246</v>
      </c>
      <c r="B38" s="91" t="s">
        <v>238</v>
      </c>
      <c r="C38" s="92">
        <v>121</v>
      </c>
      <c r="D38" s="92">
        <v>118995.25</v>
      </c>
      <c r="E38" s="92">
        <v>121</v>
      </c>
      <c r="F38" s="92">
        <v>118995.25</v>
      </c>
      <c r="G38" s="86"/>
      <c r="H38" s="86"/>
      <c r="I38" s="86"/>
      <c r="J38" s="86"/>
      <c r="K38" s="86"/>
      <c r="L38" s="86"/>
      <c r="M38" s="86"/>
      <c r="N38" s="86"/>
    </row>
    <row r="39" spans="1:14" s="87" customFormat="1" x14ac:dyDescent="0.2">
      <c r="A39" s="83"/>
      <c r="B39" s="91"/>
      <c r="C39" s="92"/>
      <c r="D39" s="92"/>
      <c r="E39" s="92"/>
      <c r="F39" s="92"/>
      <c r="G39" s="86"/>
      <c r="H39" s="86"/>
      <c r="I39" s="86"/>
      <c r="J39" s="86"/>
      <c r="K39" s="86"/>
      <c r="L39" s="86"/>
      <c r="M39" s="86"/>
      <c r="N39" s="86"/>
    </row>
    <row r="40" spans="1:14" s="87" customFormat="1" ht="24" x14ac:dyDescent="0.2">
      <c r="A40" s="83" t="s">
        <v>237</v>
      </c>
      <c r="B40" s="91" t="s">
        <v>247</v>
      </c>
      <c r="C40" s="92">
        <v>265</v>
      </c>
      <c r="D40" s="92">
        <v>228553.83333333334</v>
      </c>
      <c r="E40" s="92">
        <v>265</v>
      </c>
      <c r="F40" s="92">
        <v>228553.83333333334</v>
      </c>
      <c r="G40" s="86"/>
      <c r="H40" s="86"/>
      <c r="I40" s="86"/>
      <c r="J40" s="86"/>
      <c r="K40" s="86"/>
      <c r="L40" s="86"/>
      <c r="M40" s="86"/>
      <c r="N40" s="86"/>
    </row>
    <row r="41" spans="1:14" x14ac:dyDescent="0.2">
      <c r="A41" s="88"/>
      <c r="B41" s="93"/>
      <c r="C41" s="90"/>
      <c r="D41" s="90"/>
      <c r="E41" s="90"/>
      <c r="F41" s="90"/>
    </row>
    <row r="42" spans="1:14" s="87" customFormat="1" ht="24" x14ac:dyDescent="0.2">
      <c r="A42" s="83" t="s">
        <v>239</v>
      </c>
      <c r="B42" s="91" t="s">
        <v>248</v>
      </c>
      <c r="C42" s="92">
        <v>110</v>
      </c>
      <c r="D42" s="92">
        <v>106965.16666666667</v>
      </c>
      <c r="E42" s="92">
        <v>110</v>
      </c>
      <c r="F42" s="92">
        <v>106965.16666666667</v>
      </c>
      <c r="G42" s="86"/>
      <c r="H42" s="86"/>
      <c r="I42" s="86"/>
      <c r="J42" s="86"/>
      <c r="K42" s="86"/>
      <c r="L42" s="86"/>
      <c r="M42" s="86"/>
      <c r="N42" s="86"/>
    </row>
    <row r="43" spans="1:14" x14ac:dyDescent="0.2">
      <c r="A43" s="88"/>
      <c r="B43" s="93"/>
      <c r="C43" s="90"/>
      <c r="D43" s="90"/>
      <c r="E43" s="90"/>
      <c r="F43" s="90"/>
    </row>
    <row r="44" spans="1:14" x14ac:dyDescent="0.2">
      <c r="A44" s="88">
        <v>1</v>
      </c>
      <c r="B44" s="93" t="s">
        <v>249</v>
      </c>
      <c r="C44" s="90">
        <v>27</v>
      </c>
      <c r="D44" s="90">
        <v>28801.166666666668</v>
      </c>
      <c r="E44" s="90">
        <v>27</v>
      </c>
      <c r="F44" s="90">
        <v>28801.166666666668</v>
      </c>
    </row>
    <row r="45" spans="1:14" x14ac:dyDescent="0.2">
      <c r="A45" s="88" t="s">
        <v>250</v>
      </c>
      <c r="B45" s="93" t="s">
        <v>251</v>
      </c>
      <c r="C45" s="90">
        <v>7</v>
      </c>
      <c r="D45" s="90">
        <v>7361.166666666667</v>
      </c>
      <c r="E45" s="90">
        <v>7</v>
      </c>
      <c r="F45" s="90">
        <v>7361.166666666667</v>
      </c>
    </row>
    <row r="46" spans="1:14" x14ac:dyDescent="0.2">
      <c r="A46" s="88" t="s">
        <v>252</v>
      </c>
      <c r="B46" s="93" t="s">
        <v>253</v>
      </c>
      <c r="C46" s="90">
        <v>18</v>
      </c>
      <c r="D46" s="90">
        <v>19583.333333333332</v>
      </c>
      <c r="E46" s="90">
        <v>18</v>
      </c>
      <c r="F46" s="90">
        <v>19583.333333333332</v>
      </c>
    </row>
    <row r="47" spans="1:14" x14ac:dyDescent="0.2">
      <c r="A47" s="88" t="s">
        <v>254</v>
      </c>
      <c r="B47" s="93" t="s">
        <v>255</v>
      </c>
      <c r="C47" s="90">
        <v>2</v>
      </c>
      <c r="D47" s="90">
        <v>1856.6666666666667</v>
      </c>
      <c r="E47" s="90">
        <v>2</v>
      </c>
      <c r="F47" s="90">
        <v>1856.6666666666667</v>
      </c>
    </row>
    <row r="48" spans="1:14" x14ac:dyDescent="0.2">
      <c r="A48" s="88">
        <v>2</v>
      </c>
      <c r="B48" s="93" t="s">
        <v>256</v>
      </c>
      <c r="C48" s="90">
        <v>83</v>
      </c>
      <c r="D48" s="90">
        <v>78164</v>
      </c>
      <c r="E48" s="90">
        <v>83</v>
      </c>
      <c r="F48" s="90">
        <v>78164</v>
      </c>
    </row>
    <row r="49" spans="1:14" x14ac:dyDescent="0.2">
      <c r="A49" s="88" t="s">
        <v>257</v>
      </c>
      <c r="B49" s="93" t="s">
        <v>258</v>
      </c>
      <c r="C49" s="90">
        <v>28</v>
      </c>
      <c r="D49" s="90">
        <v>24177.5</v>
      </c>
      <c r="E49" s="90">
        <v>28</v>
      </c>
      <c r="F49" s="90">
        <v>24177.5</v>
      </c>
    </row>
    <row r="50" spans="1:14" x14ac:dyDescent="0.2">
      <c r="A50" s="88" t="s">
        <v>259</v>
      </c>
      <c r="B50" s="93" t="s">
        <v>260</v>
      </c>
      <c r="C50" s="90">
        <v>18</v>
      </c>
      <c r="D50" s="90">
        <v>17084</v>
      </c>
      <c r="E50" s="90">
        <v>18</v>
      </c>
      <c r="F50" s="90">
        <v>17084</v>
      </c>
    </row>
    <row r="51" spans="1:14" x14ac:dyDescent="0.2">
      <c r="A51" s="88" t="s">
        <v>261</v>
      </c>
      <c r="B51" s="93" t="s">
        <v>262</v>
      </c>
      <c r="C51" s="90">
        <v>19</v>
      </c>
      <c r="D51" s="90">
        <v>19558.333333333332</v>
      </c>
      <c r="E51" s="90">
        <v>19</v>
      </c>
      <c r="F51" s="90">
        <v>19558.333333333332</v>
      </c>
    </row>
    <row r="52" spans="1:14" x14ac:dyDescent="0.2">
      <c r="A52" s="88" t="s">
        <v>263</v>
      </c>
      <c r="B52" s="93" t="s">
        <v>264</v>
      </c>
      <c r="C52" s="90">
        <v>18</v>
      </c>
      <c r="D52" s="90">
        <v>17344.166666666668</v>
      </c>
      <c r="E52" s="90">
        <v>18</v>
      </c>
      <c r="F52" s="90">
        <v>17344.166666666668</v>
      </c>
    </row>
    <row r="53" spans="1:14" x14ac:dyDescent="0.2">
      <c r="A53" s="88"/>
      <c r="B53" s="93"/>
      <c r="C53" s="90"/>
      <c r="D53" s="90"/>
      <c r="E53" s="90"/>
      <c r="F53" s="90"/>
    </row>
    <row r="54" spans="1:14" s="87" customFormat="1" x14ac:dyDescent="0.2">
      <c r="A54" s="83" t="s">
        <v>265</v>
      </c>
      <c r="B54" s="91" t="s">
        <v>266</v>
      </c>
      <c r="C54" s="92">
        <v>56</v>
      </c>
      <c r="D54" s="92">
        <v>64881.500000000007</v>
      </c>
      <c r="E54" s="92">
        <v>56</v>
      </c>
      <c r="F54" s="92">
        <v>64881.500000000007</v>
      </c>
      <c r="G54" s="86"/>
      <c r="H54" s="86"/>
      <c r="I54" s="86"/>
      <c r="J54" s="86"/>
      <c r="K54" s="86"/>
      <c r="L54" s="86"/>
      <c r="M54" s="86"/>
      <c r="N54" s="86"/>
    </row>
    <row r="55" spans="1:14" ht="24" x14ac:dyDescent="0.2">
      <c r="A55" s="88">
        <v>1</v>
      </c>
      <c r="B55" s="93" t="s">
        <v>267</v>
      </c>
      <c r="C55" s="90">
        <v>6</v>
      </c>
      <c r="D55" s="90">
        <v>7708.333333333333</v>
      </c>
      <c r="E55" s="90">
        <v>6</v>
      </c>
      <c r="F55" s="90">
        <v>7708.333333333333</v>
      </c>
    </row>
    <row r="56" spans="1:14" x14ac:dyDescent="0.2">
      <c r="A56" s="88" t="s">
        <v>250</v>
      </c>
      <c r="B56" s="93" t="s">
        <v>268</v>
      </c>
      <c r="C56" s="90">
        <v>6</v>
      </c>
      <c r="D56" s="90">
        <v>7708.333333333333</v>
      </c>
      <c r="E56" s="90">
        <v>6</v>
      </c>
      <c r="F56" s="90">
        <v>7708.333333333333</v>
      </c>
    </row>
    <row r="57" spans="1:14" x14ac:dyDescent="0.2">
      <c r="A57" s="88">
        <v>2</v>
      </c>
      <c r="B57" s="93" t="s">
        <v>269</v>
      </c>
      <c r="C57" s="90">
        <v>50</v>
      </c>
      <c r="D57" s="90">
        <v>57173.166666666672</v>
      </c>
      <c r="E57" s="90">
        <v>50</v>
      </c>
      <c r="F57" s="90">
        <v>57173.166666666672</v>
      </c>
    </row>
    <row r="58" spans="1:14" x14ac:dyDescent="0.2">
      <c r="A58" s="88" t="s">
        <v>257</v>
      </c>
      <c r="B58" s="93" t="s">
        <v>270</v>
      </c>
      <c r="C58" s="90">
        <v>7</v>
      </c>
      <c r="D58" s="90">
        <v>9506.6666666666661</v>
      </c>
      <c r="E58" s="90">
        <v>7</v>
      </c>
      <c r="F58" s="90">
        <v>9506.6666666666661</v>
      </c>
    </row>
    <row r="59" spans="1:14" x14ac:dyDescent="0.2">
      <c r="A59" s="88" t="s">
        <v>259</v>
      </c>
      <c r="B59" s="93" t="s">
        <v>271</v>
      </c>
      <c r="C59" s="90">
        <v>18</v>
      </c>
      <c r="D59" s="90">
        <v>21165.333333333332</v>
      </c>
      <c r="E59" s="90">
        <v>18</v>
      </c>
      <c r="F59" s="90">
        <v>21165.333333333332</v>
      </c>
    </row>
    <row r="60" spans="1:14" x14ac:dyDescent="0.2">
      <c r="A60" s="88" t="s">
        <v>261</v>
      </c>
      <c r="B60" s="93" t="s">
        <v>272</v>
      </c>
      <c r="C60" s="90">
        <v>7</v>
      </c>
      <c r="D60" s="90">
        <v>8208.3333333333339</v>
      </c>
      <c r="E60" s="90">
        <v>7</v>
      </c>
      <c r="F60" s="90">
        <v>8208.3333333333339</v>
      </c>
    </row>
    <row r="61" spans="1:14" x14ac:dyDescent="0.2">
      <c r="A61" s="88" t="s">
        <v>263</v>
      </c>
      <c r="B61" s="93" t="s">
        <v>273</v>
      </c>
      <c r="C61" s="90">
        <v>18</v>
      </c>
      <c r="D61" s="90">
        <v>18292.833333333332</v>
      </c>
      <c r="E61" s="90">
        <v>18</v>
      </c>
      <c r="F61" s="90">
        <v>18292.833333333332</v>
      </c>
    </row>
    <row r="62" spans="1:14" s="87" customFormat="1" ht="24" x14ac:dyDescent="0.2">
      <c r="A62" s="83"/>
      <c r="B62" s="91" t="s">
        <v>274</v>
      </c>
      <c r="C62" s="92"/>
      <c r="D62" s="92"/>
      <c r="E62" s="92"/>
      <c r="F62" s="92"/>
      <c r="G62" s="86"/>
      <c r="H62" s="86"/>
      <c r="I62" s="86"/>
      <c r="J62" s="86"/>
      <c r="K62" s="86"/>
      <c r="L62" s="86"/>
      <c r="M62" s="86"/>
      <c r="N62" s="86"/>
    </row>
    <row r="63" spans="1:14" s="87" customFormat="1" x14ac:dyDescent="0.2">
      <c r="A63" s="83" t="s">
        <v>225</v>
      </c>
      <c r="B63" s="91" t="s">
        <v>226</v>
      </c>
      <c r="C63" s="92">
        <v>25</v>
      </c>
      <c r="D63" s="92">
        <v>28635.416666666668</v>
      </c>
      <c r="E63" s="92">
        <v>25</v>
      </c>
      <c r="F63" s="92">
        <v>28635.416666666668</v>
      </c>
      <c r="G63" s="86"/>
      <c r="H63" s="86"/>
      <c r="I63" s="86"/>
      <c r="J63" s="86"/>
      <c r="K63" s="86"/>
      <c r="L63" s="86"/>
      <c r="M63" s="86"/>
      <c r="N63" s="86"/>
    </row>
    <row r="64" spans="1:14" s="87" customFormat="1" x14ac:dyDescent="0.2">
      <c r="A64" s="83" t="s">
        <v>244</v>
      </c>
      <c r="B64" s="91" t="s">
        <v>245</v>
      </c>
      <c r="C64" s="92">
        <v>1</v>
      </c>
      <c r="D64" s="92">
        <v>1542.25</v>
      </c>
      <c r="E64" s="92">
        <v>1</v>
      </c>
      <c r="F64" s="92">
        <v>1542.25</v>
      </c>
      <c r="G64" s="86"/>
      <c r="H64" s="86"/>
      <c r="I64" s="86"/>
      <c r="J64" s="86"/>
      <c r="K64" s="86"/>
      <c r="L64" s="86"/>
      <c r="M64" s="86"/>
      <c r="N64" s="86"/>
    </row>
    <row r="65" spans="1:14" s="87" customFormat="1" ht="24" x14ac:dyDescent="0.2">
      <c r="A65" s="83" t="s">
        <v>275</v>
      </c>
      <c r="B65" s="91" t="s">
        <v>276</v>
      </c>
      <c r="C65" s="92">
        <v>10</v>
      </c>
      <c r="D65" s="92">
        <v>10487.5</v>
      </c>
      <c r="E65" s="92">
        <v>10</v>
      </c>
      <c r="F65" s="92">
        <v>10487.5</v>
      </c>
      <c r="G65" s="86"/>
      <c r="H65" s="86"/>
      <c r="I65" s="86"/>
      <c r="J65" s="86"/>
      <c r="K65" s="86"/>
      <c r="L65" s="86"/>
      <c r="M65" s="86"/>
      <c r="N65" s="86"/>
    </row>
    <row r="66" spans="1:14" s="87" customFormat="1" x14ac:dyDescent="0.2">
      <c r="A66" s="83"/>
      <c r="B66" s="91" t="s">
        <v>277</v>
      </c>
      <c r="C66" s="92"/>
      <c r="D66" s="92"/>
      <c r="E66" s="92"/>
      <c r="F66" s="92"/>
      <c r="G66" s="86"/>
      <c r="H66" s="86"/>
      <c r="I66" s="86"/>
      <c r="J66" s="86"/>
      <c r="K66" s="86"/>
      <c r="L66" s="86"/>
      <c r="M66" s="86"/>
      <c r="N66" s="86"/>
    </row>
    <row r="67" spans="1:14" x14ac:dyDescent="0.2">
      <c r="A67" s="88">
        <v>1</v>
      </c>
      <c r="B67" s="93" t="s">
        <v>278</v>
      </c>
      <c r="C67" s="90">
        <v>3</v>
      </c>
      <c r="D67" s="90">
        <v>2408.3333333333335</v>
      </c>
      <c r="E67" s="90">
        <v>3</v>
      </c>
      <c r="F67" s="90">
        <v>2408.3333333333335</v>
      </c>
    </row>
    <row r="69" spans="1:14" x14ac:dyDescent="0.2">
      <c r="D69" s="95"/>
      <c r="F69" s="95"/>
    </row>
    <row r="70" spans="1:14" x14ac:dyDescent="0.2">
      <c r="B70" s="72" t="s">
        <v>279</v>
      </c>
    </row>
    <row r="73" spans="1:14" x14ac:dyDescent="0.2">
      <c r="A73" s="96"/>
    </row>
    <row r="74" spans="1:14" x14ac:dyDescent="0.2">
      <c r="A74" s="96"/>
    </row>
    <row r="75" spans="1:14" x14ac:dyDescent="0.2">
      <c r="A75" s="97"/>
      <c r="B75" s="98"/>
    </row>
    <row r="76" spans="1:14" s="67" customFormat="1" x14ac:dyDescent="0.2">
      <c r="A76" s="101" t="s">
        <v>280</v>
      </c>
      <c r="B76" s="99"/>
      <c r="C76" s="100"/>
      <c r="D76" s="100"/>
      <c r="E76" s="100"/>
      <c r="F76" s="100"/>
      <c r="G76" s="66"/>
      <c r="H76" s="66"/>
      <c r="I76" s="66"/>
      <c r="J76" s="66"/>
      <c r="K76" s="66"/>
      <c r="L76" s="66"/>
      <c r="M76" s="66"/>
      <c r="N76" s="66"/>
    </row>
    <row r="77" spans="1:14" s="67" customFormat="1" x14ac:dyDescent="0.2">
      <c r="A77" s="101" t="s">
        <v>281</v>
      </c>
      <c r="C77" s="100"/>
      <c r="D77" s="100"/>
      <c r="E77" s="100"/>
      <c r="F77" s="100"/>
      <c r="G77" s="66"/>
      <c r="H77" s="66"/>
      <c r="I77" s="66"/>
      <c r="J77" s="66"/>
      <c r="K77" s="66"/>
      <c r="L77" s="66"/>
      <c r="M77" s="66"/>
      <c r="N77" s="66"/>
    </row>
    <row r="78" spans="1:14" s="67" customFormat="1" x14ac:dyDescent="0.2">
      <c r="A78" s="101" t="s">
        <v>0</v>
      </c>
      <c r="C78" s="100"/>
      <c r="D78" s="102"/>
      <c r="E78" s="100"/>
      <c r="F78" s="102"/>
      <c r="G78" s="66"/>
      <c r="H78" s="66"/>
      <c r="I78" s="66"/>
      <c r="J78" s="66"/>
      <c r="K78" s="66"/>
      <c r="L78" s="66"/>
      <c r="M78" s="66"/>
      <c r="N78" s="66"/>
    </row>
    <row r="79" spans="1:14" s="67" customFormat="1" x14ac:dyDescent="0.2">
      <c r="A79" s="96"/>
      <c r="C79" s="100"/>
      <c r="D79" s="100"/>
      <c r="E79" s="100"/>
      <c r="F79" s="100"/>
      <c r="G79" s="66"/>
      <c r="H79" s="66"/>
      <c r="I79" s="66"/>
      <c r="J79" s="66"/>
      <c r="K79" s="66"/>
      <c r="L79" s="66"/>
      <c r="M79" s="66"/>
      <c r="N79" s="66"/>
    </row>
    <row r="80" spans="1:14" s="98" customFormat="1" x14ac:dyDescent="0.2">
      <c r="A80" s="101"/>
      <c r="G80" s="103"/>
      <c r="H80" s="103"/>
      <c r="I80" s="103"/>
      <c r="J80" s="103"/>
      <c r="K80" s="103"/>
      <c r="L80" s="103"/>
      <c r="M80" s="103"/>
      <c r="N80" s="103"/>
    </row>
    <row r="81" spans="1:14" s="99" customFormat="1" x14ac:dyDescent="0.2">
      <c r="A81" s="101"/>
      <c r="G81" s="104"/>
      <c r="H81" s="104"/>
      <c r="I81" s="104"/>
      <c r="J81" s="104"/>
      <c r="K81" s="104"/>
      <c r="L81" s="104"/>
      <c r="M81" s="104"/>
      <c r="N81" s="104"/>
    </row>
    <row r="82" spans="1:14" s="99" customFormat="1" x14ac:dyDescent="0.2">
      <c r="A82" s="96"/>
      <c r="G82" s="104"/>
      <c r="H82" s="104"/>
      <c r="I82" s="104"/>
      <c r="J82" s="104"/>
      <c r="K82" s="104"/>
      <c r="L82" s="104"/>
      <c r="M82" s="104"/>
      <c r="N82" s="104"/>
    </row>
    <row r="83" spans="1:14" s="67" customFormat="1" x14ac:dyDescent="0.2">
      <c r="A83" s="113"/>
      <c r="C83" s="64"/>
      <c r="D83" s="64"/>
      <c r="E83" s="64"/>
      <c r="F83" s="64"/>
      <c r="G83" s="66"/>
      <c r="H83" s="66"/>
      <c r="I83" s="66"/>
      <c r="J83" s="66"/>
      <c r="K83" s="66"/>
      <c r="L83" s="66"/>
      <c r="M83" s="66"/>
      <c r="N83" s="66"/>
    </row>
    <row r="84" spans="1:14" s="108" customFormat="1" x14ac:dyDescent="0.2">
      <c r="A84" s="107"/>
      <c r="G84" s="109"/>
      <c r="H84" s="109"/>
      <c r="I84" s="109"/>
      <c r="J84" s="109"/>
      <c r="K84" s="109"/>
      <c r="L84" s="109"/>
      <c r="M84" s="109"/>
      <c r="N84" s="109"/>
    </row>
    <row r="85" spans="1:14" s="105" customFormat="1" x14ac:dyDescent="0.2">
      <c r="A85" s="110"/>
      <c r="B85" s="111"/>
      <c r="C85" s="111"/>
      <c r="D85" s="111"/>
      <c r="E85" s="111"/>
      <c r="F85" s="111"/>
      <c r="G85" s="106"/>
      <c r="H85" s="106"/>
      <c r="I85" s="106"/>
      <c r="J85" s="106"/>
      <c r="K85" s="106"/>
      <c r="L85" s="106"/>
      <c r="M85" s="106"/>
      <c r="N85" s="106"/>
    </row>
    <row r="86" spans="1:14" s="67" customFormat="1" x14ac:dyDescent="0.2">
      <c r="A86" s="110"/>
      <c r="B86" s="112"/>
      <c r="C86" s="112"/>
      <c r="D86" s="112"/>
      <c r="E86" s="112"/>
      <c r="F86" s="112"/>
      <c r="G86" s="66"/>
      <c r="H86" s="66"/>
      <c r="I86" s="66"/>
      <c r="J86" s="66"/>
      <c r="K86" s="66"/>
      <c r="L86" s="66"/>
      <c r="M86" s="66"/>
      <c r="N86" s="66"/>
    </row>
    <row r="87" spans="1:14" s="113" customFormat="1" x14ac:dyDescent="0.2">
      <c r="A87" s="110"/>
      <c r="G87" s="114"/>
      <c r="H87" s="114"/>
      <c r="I87" s="114"/>
      <c r="J87" s="114"/>
      <c r="K87" s="114"/>
      <c r="L87" s="114"/>
      <c r="M87" s="114"/>
      <c r="N87" s="114"/>
    </row>
    <row r="88" spans="1:14" s="113" customFormat="1" x14ac:dyDescent="0.2">
      <c r="A88" s="115"/>
      <c r="G88" s="114"/>
      <c r="H88" s="114"/>
      <c r="I88" s="114"/>
      <c r="J88" s="114"/>
      <c r="K88" s="114"/>
      <c r="L88" s="114"/>
      <c r="M88" s="114"/>
      <c r="N88" s="114"/>
    </row>
    <row r="89" spans="1:14" x14ac:dyDescent="0.2">
      <c r="A89" s="117"/>
    </row>
    <row r="90" spans="1:14" x14ac:dyDescent="0.2">
      <c r="A90" s="116"/>
    </row>
    <row r="91" spans="1:14" x14ac:dyDescent="0.2">
      <c r="A91" s="117"/>
    </row>
    <row r="92" spans="1:14" x14ac:dyDescent="0.2">
      <c r="A92" s="61"/>
    </row>
    <row r="93" spans="1:14" x14ac:dyDescent="0.2">
      <c r="A93" s="61"/>
    </row>
    <row r="94" spans="1:14" x14ac:dyDescent="0.2">
      <c r="A94" s="117"/>
    </row>
    <row r="95" spans="1:14" x14ac:dyDescent="0.2">
      <c r="A95" s="61"/>
    </row>
    <row r="96" spans="1:14" x14ac:dyDescent="0.2">
      <c r="A96" s="61"/>
    </row>
    <row r="97" spans="1:1" x14ac:dyDescent="0.2">
      <c r="A97" s="117"/>
    </row>
    <row r="98" spans="1:1" x14ac:dyDescent="0.2">
      <c r="A98" s="61"/>
    </row>
    <row r="100" spans="1:1" x14ac:dyDescent="0.2">
      <c r="A100" s="116"/>
    </row>
    <row r="101" spans="1:1" x14ac:dyDescent="0.2">
      <c r="A101" s="116"/>
    </row>
    <row r="102" spans="1:1" x14ac:dyDescent="0.2">
      <c r="A102" s="116"/>
    </row>
    <row r="103" spans="1:1" x14ac:dyDescent="0.2">
      <c r="A103" s="116"/>
    </row>
  </sheetData>
  <mergeCells count="4">
    <mergeCell ref="C1:D1"/>
    <mergeCell ref="E1:F1"/>
    <mergeCell ref="C9:D9"/>
    <mergeCell ref="E9:F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ИП промяна март и април 2022</vt:lpstr>
      <vt:lpstr>Pril2</vt:lpstr>
      <vt:lpstr>Pril2!Печат_заглавия</vt:lpstr>
      <vt:lpstr>'ИП промяна март и април 2022'!Печат_заглавия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2022-05-27T09:12:56Z</cp:lastPrinted>
  <dcterms:created xsi:type="dcterms:W3CDTF">2022-05-13T07:20:21Z</dcterms:created>
  <dcterms:modified xsi:type="dcterms:W3CDTF">2022-05-31T08:00:00Z</dcterms:modified>
</cp:coreProperties>
</file>