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f11\d\budget_c\Budget_2021\Отчет 31122021\Работни\"/>
    </mc:Choice>
  </mc:AlternateContent>
  <bookViews>
    <workbookView xWindow="0" yWindow="0" windowWidth="28800" windowHeight="12435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52511"/>
</workbook>
</file>

<file path=xl/calcChain.xml><?xml version="1.0" encoding="utf-8"?>
<calcChain xmlns="http://schemas.openxmlformats.org/spreadsheetml/2006/main">
  <c r="C55" i="1" l="1"/>
  <c r="C54" i="1"/>
  <c r="F63" i="1" l="1"/>
  <c r="F58" i="1"/>
  <c r="E45" i="1"/>
  <c r="E60" i="1"/>
  <c r="E54" i="1"/>
  <c r="D60" i="1" l="1"/>
  <c r="E11" i="1" l="1"/>
  <c r="C63" i="1"/>
  <c r="C60" i="1"/>
  <c r="C51" i="1"/>
  <c r="C45" i="1"/>
  <c r="E63" i="1"/>
  <c r="E57" i="1"/>
  <c r="E55" i="1"/>
  <c r="E51" i="1"/>
  <c r="E48" i="1"/>
  <c r="E42" i="1"/>
  <c r="J23" i="1" l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D34" i="1" s="1"/>
  <c r="F10" i="1"/>
  <c r="F34" i="1" s="1"/>
  <c r="C10" i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D62" i="1"/>
  <c r="J62" i="1" s="1"/>
  <c r="C62" i="1"/>
  <c r="F59" i="1"/>
  <c r="E59" i="1"/>
  <c r="D59" i="1"/>
  <c r="J59" i="1" s="1"/>
  <c r="C59" i="1"/>
  <c r="F56" i="1"/>
  <c r="J56" i="1" s="1"/>
  <c r="E56" i="1"/>
  <c r="I56" i="1" s="1"/>
  <c r="D56" i="1"/>
  <c r="C56" i="1"/>
  <c r="F53" i="1"/>
  <c r="E53" i="1"/>
  <c r="D53" i="1"/>
  <c r="J53" i="1" s="1"/>
  <c r="C53" i="1"/>
  <c r="F50" i="1"/>
  <c r="E50" i="1"/>
  <c r="D50" i="1"/>
  <c r="J50" i="1" s="1"/>
  <c r="C50" i="1"/>
  <c r="F47" i="1"/>
  <c r="F70" i="1" s="1"/>
  <c r="E47" i="1"/>
  <c r="D47" i="1"/>
  <c r="C47" i="1"/>
  <c r="F44" i="1"/>
  <c r="E44" i="1"/>
  <c r="D44" i="1"/>
  <c r="J44" i="1" s="1"/>
  <c r="C44" i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D27" i="1"/>
  <c r="C27" i="1"/>
  <c r="I27" i="1" s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E14" i="1"/>
  <c r="D14" i="1"/>
  <c r="C14" i="1"/>
  <c r="I14" i="1" s="1"/>
  <c r="J13" i="1"/>
  <c r="I13" i="1"/>
  <c r="J12" i="1"/>
  <c r="I12" i="1"/>
  <c r="J11" i="1"/>
  <c r="I11" i="1"/>
  <c r="J14" i="1"/>
  <c r="J27" i="1"/>
  <c r="D25" i="1"/>
  <c r="J25" i="1" s="1"/>
  <c r="D36" i="1"/>
  <c r="D6" i="1" s="1"/>
  <c r="J47" i="1" l="1"/>
  <c r="G70" i="1"/>
  <c r="I59" i="1"/>
  <c r="E34" i="1"/>
  <c r="E36" i="1" s="1"/>
  <c r="E6" i="1" s="1"/>
  <c r="C25" i="1"/>
  <c r="I25" i="1" s="1"/>
  <c r="J10" i="1"/>
  <c r="F36" i="1"/>
  <c r="F6" i="1" s="1"/>
  <c r="I10" i="1"/>
  <c r="I65" i="1"/>
  <c r="I62" i="1"/>
  <c r="I53" i="1"/>
  <c r="I50" i="1"/>
  <c r="I44" i="1"/>
  <c r="I41" i="1"/>
  <c r="C70" i="1"/>
  <c r="I47" i="1"/>
  <c r="D70" i="1"/>
  <c r="J70" i="1" s="1"/>
  <c r="E70" i="1"/>
  <c r="J34" i="1"/>
  <c r="J36" i="1" s="1"/>
  <c r="J6" i="1" s="1"/>
  <c r="C34" i="1" l="1"/>
  <c r="I34" i="1" s="1"/>
  <c r="I70" i="1"/>
  <c r="C37" i="1" l="1"/>
  <c r="C36" i="1"/>
  <c r="C6" i="1" s="1"/>
  <c r="I36" i="1"/>
  <c r="I37" i="1"/>
  <c r="I6" i="1" l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<sst xmlns="http://schemas.openxmlformats.org/spreadsheetml/2006/main" count="417" uniqueCount="383">
  <si>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</si>
  <si>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</si>
  <si>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</si>
  <si>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</si>
  <si>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</si>
  <si>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</si>
  <si>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</si>
  <si>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</si>
  <si>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</si>
  <si>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</si>
  <si>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</si>
  <si>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</si>
  <si>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</si>
  <si>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</si>
  <si>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</si>
  <si>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</si>
  <si>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</si>
  <si>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</si>
  <si>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</si>
  <si>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</si>
  <si>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</si>
  <si>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</si>
  <si>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</si>
  <si>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</si>
  <si>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</si>
  <si>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</si>
  <si>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</si>
  <si>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</si>
  <si>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</si>
  <si>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</si>
  <si>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</si>
  <si>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</si>
  <si>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</si>
  <si>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</si>
  <si>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</si>
  <si>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</si>
  <si>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</si>
  <si>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</si>
  <si>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</si>
  <si>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</si>
  <si>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</si>
  <si>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</si>
  <si>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</si>
  <si>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</si>
  <si>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</si>
  <si>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</si>
  <si>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</si>
  <si>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</si>
  <si>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</si>
  <si>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</si>
  <si>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</si>
  <si>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</si>
  <si>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</si>
  <si>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</si>
  <si>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</si>
  <si>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</si>
  <si>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</si>
  <si>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</si>
  <si>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</si>
  <si>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</si>
  <si>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</si>
  <si>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</si>
  <si>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</si>
  <si>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</si>
  <si>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</si>
  <si>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</si>
  <si>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</si>
  <si>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</si>
  <si>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</si>
  <si>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</si>
  <si>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</si>
  <si>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</si>
  <si>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</si>
  <si>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</si>
  <si>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</si>
  <si>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</si>
  <si>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</si>
  <si>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</si>
  <si>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</si>
  <si>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</si>
  <si>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</si>
  <si>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</si>
  <si>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</si>
  <si>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</si>
  <si>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</si>
  <si>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</si>
  <si>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</si>
  <si>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</si>
  <si>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</si>
  <si>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</si>
  <si>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</si>
  <si>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</si>
  <si>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</si>
  <si>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</si>
  <si>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</si>
  <si>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</si>
  <si>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</si>
  <si>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</si>
  <si>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</si>
  <si>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</si>
  <si>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</si>
  <si>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</si>
  <si>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</si>
  <si>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</si>
  <si>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</si>
  <si>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</si>
  <si>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</si>
  <si>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</si>
  <si>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</si>
  <si>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</si>
  <si>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</si>
  <si>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</si>
  <si>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</si>
  <si>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</si>
  <si>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</si>
  <si>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</si>
  <si>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</si>
  <si>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</si>
  <si>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</si>
  <si>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</si>
  <si>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</si>
  <si>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</si>
  <si>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</si>
  <si>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</si>
  <si>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</si>
  <si>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</si>
  <si>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</si>
  <si>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</si>
  <si>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</si>
  <si>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</si>
  <si>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</si>
  <si>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</si>
  <si>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</si>
  <si>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</si>
  <si>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</si>
  <si>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</si>
  <si>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</si>
  <si>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</si>
  <si>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</si>
  <si>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</si>
  <si>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</si>
  <si>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</si>
  <si>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</si>
  <si>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</si>
  <si>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</si>
  <si>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</si>
  <si>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</si>
  <si>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</si>
  <si>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</si>
  <si>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</si>
  <si>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</si>
  <si>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</si>
  <si>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</si>
  <si>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</si>
  <si>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</si>
  <si>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</si>
  <si>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</si>
  <si>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</si>
  <si>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</si>
  <si>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</si>
  <si>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</si>
  <si>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</si>
  <si>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</si>
  <si>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</si>
  <si>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</si>
  <si>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</si>
  <si>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</si>
  <si>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</si>
  <si>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</si>
  <si>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</si>
  <si>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</si>
  <si>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</si>
  <si>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</si>
  <si>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</si>
  <si>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</si>
  <si>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</si>
  <si>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</si>
  <si>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</si>
  <si>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</si>
  <si>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</si>
  <si>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</si>
  <si>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</si>
  <si>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</si>
  <si>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</si>
  <si>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</si>
  <si>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</si>
  <si>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</si>
  <si>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</si>
  <si>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</si>
  <si>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</si>
  <si>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</si>
  <si>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</si>
  <si>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</si>
  <si>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</si>
  <si>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</si>
  <si>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</si>
  <si>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</si>
  <si>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</si>
  <si>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</si>
  <si>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</si>
  <si>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</si>
  <si>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</si>
  <si>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</si>
  <si>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</si>
  <si>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</si>
  <si>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</si>
  <si>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</si>
  <si>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</si>
  <si>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</si>
  <si>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</si>
  <si>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</si>
  <si>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</si>
  <si>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</si>
  <si>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</si>
  <si>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</si>
  <si>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</si>
  <si>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</si>
  <si>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</si>
  <si>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</si>
  <si>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</si>
  <si>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</si>
  <si>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</si>
  <si>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</si>
  <si>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</si>
  <si>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</si>
  <si>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</si>
  <si>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</si>
  <si>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</si>
  <si>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</si>
  <si>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</si>
  <si>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</si>
  <si>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</si>
  <si>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</si>
  <si>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</si>
  <si>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</si>
  <si>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</si>
  <si>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</si>
  <si>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</si>
  <si>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</si>
  <si>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</si>
  <si>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</si>
  <si>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</si>
  <si>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</si>
  <si>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</si>
  <si>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</si>
  <si>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</si>
  <si>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</si>
  <si>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</si>
  <si>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</si>
  <si>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</si>
  <si>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</si>
  <si>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</si>
  <si>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</si>
  <si>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</si>
  <si>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</si>
  <si>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</si>
  <si>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</si>
  <si>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</si>
  <si>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</si>
  <si>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</si>
  <si>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</si>
  <si>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</si>
  <si>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</si>
  <si>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</si>
  <si>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</si>
  <si>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</si>
  <si>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</si>
  <si>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</si>
  <si>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</si>
  <si>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</si>
  <si>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</si>
  <si>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</si>
  <si>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</si>
  <si>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</si>
  <si>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</si>
  <si>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</si>
  <si>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</si>
  <si>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</si>
  <si>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</si>
  <si>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</si>
  <si>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</si>
  <si>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</si>
  <si>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</si>
  <si>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</si>
  <si>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</si>
  <si>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</si>
  <si>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</si>
  <si>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</si>
  <si>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</si>
  <si>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</si>
  <si>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</si>
  <si>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</si>
  <si>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</si>
  <si>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</si>
  <si>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</si>
  <si>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</si>
  <si>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</si>
  <si>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</si>
  <si>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</si>
  <si>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</si>
  <si>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</si>
  <si>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</si>
  <si>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</si>
  <si>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</si>
  <si>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</si>
  <si>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</si>
  <si>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</si>
  <si>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</si>
  <si>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</si>
  <si>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</si>
  <si>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</si>
  <si>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</si>
  <si>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</si>
  <si>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</si>
  <si>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</si>
  <si>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</si>
  <si>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</si>
  <si>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</si>
  <si>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</si>
  <si>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</si>
  <si>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</si>
  <si>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</si>
  <si>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</si>
  <si>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</si>
  <si>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</si>
  <si>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</si>
  <si>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</si>
  <si>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</si>
  <si>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</si>
  <si>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</si>
  <si>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</si>
  <si>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</si>
  <si>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</si>
  <si>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</si>
  <si>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</si>
  <si>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</si>
  <si>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</si>
  <si>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</si>
  <si>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</si>
  <si>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</si>
  <si>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</si>
  <si>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</si>
  <si>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</si>
  <si>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</si>
  <si>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</si>
  <si>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</si>
  <si>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</si>
  <si>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</si>
  <si>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</si>
  <si>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</si>
  <si>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</si>
  <si>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</si>
  <si>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</si>
  <si>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</si>
  <si>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</t>
    </r>
    <r>
      <rPr>
        <b/>
        <sz val="12"/>
        <color indexed="62"/>
        <rFont val="Times New Roman CYR"/>
        <family val="1"/>
      </rPr>
      <t>NALICHNOST_2021_Qrt_Mun.xls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</si>
  <si>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</si>
  <si>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2021 </t>
    </r>
    <r>
      <rPr>
        <sz val="12"/>
        <color indexed="18"/>
        <rFont val="Times New Roman CYR"/>
      </rPr>
      <t>e съответната година;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</si>
  <si>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</si>
  <si>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</si>
  <si>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</si>
  <si>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</si>
  <si>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</si>
  <si>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</si>
  <si>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</si>
  <si>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</si>
  <si>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</si>
  <si>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</si>
  <si>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Наличност в края на периода 
(от §95-07 до §95-13) - източници:</t>
  </si>
  <si>
    <t>контрола (отчет - разпределение по функция/раздел/подраздел от ЕБК):</t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</si>
  <si>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 до §95-13)"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</si>
  <si>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   (от §95-07 до §95-13) в касовия отчет на бюджета на общината към</t>
  </si>
  <si>
    <t>VII. Наличности от възстановени отчисления от РИОСВ, съгласно §58 от ПЗР на ЗИД на ДОПК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</si>
  <si>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</si>
  <si>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</si>
  <si>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</si>
  <si>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</si>
  <si>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</si>
  <si>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</si>
  <si>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</si>
  <si>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</si>
  <si>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</si>
  <si>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Отчетени наличности по бюджета на общината (§95-07 до §95-13 от файл B3):</t>
  </si>
  <si>
    <t>Налични нецелеви средства, за които не може да се определи направление, може да бъдат посочени в информацията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</si>
</sst>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/>
    <cellStyle name="Normal 3 2" xfId="2"/>
    <cellStyle name="Normal_BALANCE-09-2003-MAKET" xfId="3"/>
    <cellStyle name="Normal_Spravka-&amp;-69-05-2011-MAKET-entity" xfId="4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" workbookViewId="0">
      <selection activeCell="K34" sqref="K34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17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366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361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354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356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357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355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378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369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363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364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374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358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375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365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382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376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40" zoomScale="75" zoomScaleNormal="75" workbookViewId="0">
      <selection activeCell="N69" sqref="N69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5401</v>
      </c>
      <c r="E2" s="148" t="s">
        <v>379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Велико Търново</v>
      </c>
      <c r="E3" s="148" t="s">
        <v>380</v>
      </c>
      <c r="F3" s="147"/>
      <c r="G3" s="147"/>
      <c r="H3" s="147"/>
      <c r="I3" s="147"/>
      <c r="J3" s="147"/>
    </row>
    <row r="4" spans="1:11" ht="47.25">
      <c r="B4" s="4" t="s">
        <v>370</v>
      </c>
      <c r="C4" s="143">
        <v>44561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367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381</v>
      </c>
      <c r="C9" s="138">
        <v>9526013</v>
      </c>
      <c r="D9" s="139"/>
      <c r="E9" s="138">
        <v>12248102</v>
      </c>
      <c r="F9" s="140">
        <v>807826</v>
      </c>
      <c r="G9" s="78">
        <v>0</v>
      </c>
      <c r="H9" s="79">
        <v>0</v>
      </c>
      <c r="I9" s="43">
        <f>+C9+E9</f>
        <v>21774115</v>
      </c>
      <c r="J9" s="44">
        <f>+D9+F9</f>
        <v>807826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20332</v>
      </c>
      <c r="D10" s="13">
        <f>+D11+D13</f>
        <v>0</v>
      </c>
      <c r="E10" s="12">
        <f>+E11+E13</f>
        <v>2278321</v>
      </c>
      <c r="F10" s="14">
        <f>+F11+F13</f>
        <v>5470</v>
      </c>
      <c r="G10" s="72">
        <v>0</v>
      </c>
      <c r="H10" s="73">
        <v>0</v>
      </c>
      <c r="I10" s="12">
        <f t="shared" ref="I10:I34" si="0">+C10+E10</f>
        <v>2298653</v>
      </c>
      <c r="J10" s="13">
        <f t="shared" ref="J10:J34" si="1">+D10+F10</f>
        <v>5470</v>
      </c>
    </row>
    <row r="11" spans="1:11">
      <c r="A11" s="1">
        <v>1200</v>
      </c>
      <c r="B11" s="20" t="s">
        <v>302</v>
      </c>
      <c r="C11" s="16">
        <v>0</v>
      </c>
      <c r="D11" s="17">
        <v>0</v>
      </c>
      <c r="E11" s="16">
        <f>1169260+1063228</f>
        <v>2232488</v>
      </c>
      <c r="F11" s="17">
        <v>5470</v>
      </c>
      <c r="G11" s="149">
        <v>0</v>
      </c>
      <c r="H11" s="150">
        <v>0</v>
      </c>
      <c r="I11" s="21">
        <f t="shared" si="0"/>
        <v>2232488</v>
      </c>
      <c r="J11" s="22">
        <f t="shared" si="1"/>
        <v>5470</v>
      </c>
    </row>
    <row r="12" spans="1:11">
      <c r="A12" s="1">
        <v>1210</v>
      </c>
      <c r="B12" s="23" t="s">
        <v>9</v>
      </c>
      <c r="C12" s="16">
        <v>0</v>
      </c>
      <c r="D12" s="17">
        <v>0</v>
      </c>
      <c r="E12" s="16">
        <v>0</v>
      </c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>
        <v>20332</v>
      </c>
      <c r="D13" s="17">
        <v>0</v>
      </c>
      <c r="E13" s="17">
        <v>45833</v>
      </c>
      <c r="F13" s="17"/>
      <c r="G13" s="149">
        <v>0</v>
      </c>
      <c r="H13" s="150">
        <v>0</v>
      </c>
      <c r="I13" s="25">
        <f t="shared" si="0"/>
        <v>66165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5613983</v>
      </c>
      <c r="D14" s="13">
        <f>+D15+D17+D18+D19+D16</f>
        <v>0</v>
      </c>
      <c r="E14" s="12">
        <f>+E15+E17+E18+E19+E16</f>
        <v>2354464</v>
      </c>
      <c r="F14" s="14">
        <f>+F15+F17+F18+F19+F16</f>
        <v>0</v>
      </c>
      <c r="G14" s="72">
        <v>0</v>
      </c>
      <c r="H14" s="73">
        <v>0</v>
      </c>
      <c r="I14" s="12">
        <f t="shared" si="0"/>
        <v>7968447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5424417</v>
      </c>
      <c r="D15" s="17"/>
      <c r="E15" s="16"/>
      <c r="F15" s="17"/>
      <c r="G15" s="149">
        <v>0</v>
      </c>
      <c r="H15" s="150">
        <v>0</v>
      </c>
      <c r="I15" s="18">
        <f t="shared" si="0"/>
        <v>5424417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>
        <v>71699</v>
      </c>
      <c r="F17" s="17"/>
      <c r="G17" s="149">
        <v>0</v>
      </c>
      <c r="H17" s="150">
        <v>0</v>
      </c>
      <c r="I17" s="21">
        <f t="shared" si="0"/>
        <v>71699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>
        <v>427225</v>
      </c>
      <c r="F18" s="17"/>
      <c r="G18" s="149">
        <v>0</v>
      </c>
      <c r="H18" s="150">
        <v>0</v>
      </c>
      <c r="I18" s="21">
        <f t="shared" si="0"/>
        <v>427225</v>
      </c>
      <c r="J18" s="22">
        <f t="shared" si="1"/>
        <v>0</v>
      </c>
    </row>
    <row r="19" spans="1:10">
      <c r="A19" s="1">
        <v>2500</v>
      </c>
      <c r="B19" s="29" t="s">
        <v>16</v>
      </c>
      <c r="C19" s="16">
        <v>189566</v>
      </c>
      <c r="D19" s="17"/>
      <c r="E19" s="16">
        <v>1855540</v>
      </c>
      <c r="F19" s="17"/>
      <c r="G19" s="149">
        <v>0</v>
      </c>
      <c r="H19" s="150">
        <v>0</v>
      </c>
      <c r="I19" s="25">
        <f t="shared" si="0"/>
        <v>2045106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>
        <v>353980</v>
      </c>
      <c r="D20" s="17"/>
      <c r="E20" s="16">
        <v>71720</v>
      </c>
      <c r="F20" s="17">
        <v>3402</v>
      </c>
      <c r="G20" s="149">
        <v>0</v>
      </c>
      <c r="H20" s="150">
        <v>0</v>
      </c>
      <c r="I20" s="12">
        <f t="shared" si="0"/>
        <v>425700</v>
      </c>
      <c r="J20" s="13">
        <f t="shared" si="1"/>
        <v>3402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B23" s="11" t="s">
        <v>377</v>
      </c>
      <c r="C23" s="16"/>
      <c r="D23" s="17"/>
      <c r="E23" s="16"/>
      <c r="F23" s="17"/>
      <c r="G23" s="149">
        <v>0</v>
      </c>
      <c r="H23" s="150">
        <v>0</v>
      </c>
      <c r="I23" s="12">
        <f t="shared" ref="I23" si="2">+C23+E23</f>
        <v>0</v>
      </c>
      <c r="J23" s="13">
        <f t="shared" ref="J23" si="3">+D23+F23</f>
        <v>0</v>
      </c>
    </row>
    <row r="24" spans="1:10" ht="31.5">
      <c r="A24" s="1">
        <v>6000</v>
      </c>
      <c r="B24" s="11" t="s">
        <v>371</v>
      </c>
      <c r="C24" s="16"/>
      <c r="D24" s="17"/>
      <c r="E24" s="16"/>
      <c r="F24" s="17">
        <v>798954</v>
      </c>
      <c r="G24" s="149">
        <v>0</v>
      </c>
      <c r="H24" s="150">
        <v>0</v>
      </c>
      <c r="I24" s="12">
        <f t="shared" si="0"/>
        <v>0</v>
      </c>
      <c r="J24" s="13">
        <f t="shared" si="1"/>
        <v>798954</v>
      </c>
    </row>
    <row r="25" spans="1:10">
      <c r="A25" s="1">
        <v>7000</v>
      </c>
      <c r="B25" s="11" t="s">
        <v>372</v>
      </c>
      <c r="C25" s="12">
        <f>+C26+C27+C33</f>
        <v>3537718</v>
      </c>
      <c r="D25" s="13">
        <f>+D26+D27+D33</f>
        <v>0</v>
      </c>
      <c r="E25" s="12">
        <f>+E26+E27+E33</f>
        <v>7543597</v>
      </c>
      <c r="F25" s="14">
        <f>+F26+F27+F33</f>
        <v>0</v>
      </c>
      <c r="G25" s="72">
        <v>0</v>
      </c>
      <c r="H25" s="73">
        <v>0</v>
      </c>
      <c r="I25" s="12">
        <f t="shared" si="0"/>
        <v>11081315</v>
      </c>
      <c r="J25" s="13">
        <f t="shared" si="1"/>
        <v>0</v>
      </c>
    </row>
    <row r="26" spans="1:10">
      <c r="A26" s="1">
        <v>7100</v>
      </c>
      <c r="B26" s="30" t="s">
        <v>19</v>
      </c>
      <c r="C26" s="16"/>
      <c r="D26" s="17"/>
      <c r="E26" s="16">
        <v>1251253</v>
      </c>
      <c r="F26" s="17"/>
      <c r="G26" s="149">
        <v>0</v>
      </c>
      <c r="H26" s="150">
        <v>0</v>
      </c>
      <c r="I26" s="31">
        <f t="shared" si="0"/>
        <v>1251253</v>
      </c>
      <c r="J26" s="32">
        <f t="shared" si="1"/>
        <v>0</v>
      </c>
    </row>
    <row r="27" spans="1:10" ht="31.5">
      <c r="A27" s="1">
        <v>7200</v>
      </c>
      <c r="B27" s="33" t="s">
        <v>20</v>
      </c>
      <c r="C27" s="12">
        <f>+C28+C29+C30+C31+C32</f>
        <v>3537718</v>
      </c>
      <c r="D27" s="13">
        <f>+D28+D29+D30+D31+D32</f>
        <v>0</v>
      </c>
      <c r="E27" s="12">
        <f>+E28+E29+E30+E31+E32</f>
        <v>5547884</v>
      </c>
      <c r="F27" s="14">
        <f>+F28+F29+F30+F31+F32</f>
        <v>0</v>
      </c>
      <c r="G27" s="72">
        <v>0</v>
      </c>
      <c r="H27" s="73">
        <v>0</v>
      </c>
      <c r="I27" s="12">
        <f t="shared" si="0"/>
        <v>9085602</v>
      </c>
      <c r="J27" s="13">
        <f t="shared" si="1"/>
        <v>0</v>
      </c>
    </row>
    <row r="28" spans="1:10" ht="31.5">
      <c r="A28" s="1">
        <v>7210</v>
      </c>
      <c r="B28" s="34" t="s">
        <v>21</v>
      </c>
      <c r="C28" s="16">
        <v>2735720</v>
      </c>
      <c r="D28" s="17"/>
      <c r="E28" s="16"/>
      <c r="F28" s="17"/>
      <c r="G28" s="149">
        <v>0</v>
      </c>
      <c r="H28" s="150">
        <v>0</v>
      </c>
      <c r="I28" s="35">
        <f t="shared" si="0"/>
        <v>2735720</v>
      </c>
      <c r="J28" s="36">
        <f t="shared" si="1"/>
        <v>0</v>
      </c>
    </row>
    <row r="29" spans="1:10">
      <c r="A29" s="1">
        <v>7220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7230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7240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7250</v>
      </c>
      <c r="B32" s="28" t="s">
        <v>25</v>
      </c>
      <c r="C32" s="16">
        <v>801998</v>
      </c>
      <c r="D32" s="17"/>
      <c r="E32" s="16">
        <v>5547884</v>
      </c>
      <c r="F32" s="17"/>
      <c r="G32" s="149">
        <v>0</v>
      </c>
      <c r="H32" s="150">
        <v>0</v>
      </c>
      <c r="I32" s="37">
        <f t="shared" si="0"/>
        <v>6349882</v>
      </c>
      <c r="J32" s="38">
        <f t="shared" si="1"/>
        <v>0</v>
      </c>
    </row>
    <row r="33" spans="1:10" ht="16.5" thickBot="1">
      <c r="A33" s="1">
        <v>7300</v>
      </c>
      <c r="B33" s="39" t="s">
        <v>26</v>
      </c>
      <c r="C33" s="16"/>
      <c r="D33" s="17"/>
      <c r="E33" s="16">
        <v>744460</v>
      </c>
      <c r="F33" s="17"/>
      <c r="G33" s="149">
        <v>0</v>
      </c>
      <c r="H33" s="150">
        <v>0</v>
      </c>
      <c r="I33" s="40">
        <f t="shared" si="0"/>
        <v>744460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9526013</v>
      </c>
      <c r="D34" s="44">
        <f t="shared" ref="D34:F34" si="4">+D10+D14+D20+D21+D22+D23+D24+D25</f>
        <v>0</v>
      </c>
      <c r="E34" s="45">
        <f t="shared" si="4"/>
        <v>12248102</v>
      </c>
      <c r="F34" s="46">
        <f t="shared" si="4"/>
        <v>807826</v>
      </c>
      <c r="G34" s="74">
        <v>0</v>
      </c>
      <c r="H34" s="75">
        <v>0</v>
      </c>
      <c r="I34" s="43">
        <f t="shared" si="0"/>
        <v>21774115</v>
      </c>
      <c r="J34" s="44">
        <f t="shared" si="1"/>
        <v>807826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B37" s="52" t="s">
        <v>368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373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B41" s="57" t="s">
        <v>287</v>
      </c>
      <c r="C41" s="58">
        <f t="shared" ref="C41:H41" si="6">+C42+C43</f>
        <v>0</v>
      </c>
      <c r="D41" s="59">
        <f t="shared" si="6"/>
        <v>0</v>
      </c>
      <c r="E41" s="58">
        <f t="shared" si="6"/>
        <v>506390</v>
      </c>
      <c r="F41" s="60">
        <f t="shared" si="6"/>
        <v>203318</v>
      </c>
      <c r="G41" s="58">
        <f t="shared" si="6"/>
        <v>0</v>
      </c>
      <c r="H41" s="60">
        <f t="shared" si="6"/>
        <v>0</v>
      </c>
      <c r="I41" s="58">
        <f>+C41+E41+G41</f>
        <v>506390</v>
      </c>
      <c r="J41" s="59">
        <f>+D41+F41+H41</f>
        <v>203318</v>
      </c>
    </row>
    <row r="42" spans="1:10">
      <c r="B42" s="15" t="s">
        <v>294</v>
      </c>
      <c r="C42" s="16">
        <v>0</v>
      </c>
      <c r="D42" s="17"/>
      <c r="E42" s="16">
        <f>203318+300000</f>
        <v>503318</v>
      </c>
      <c r="F42" s="17">
        <v>203318</v>
      </c>
      <c r="G42" s="16"/>
      <c r="H42" s="17"/>
      <c r="I42" s="66">
        <f t="shared" ref="I42:I70" si="7">+C42+E42+G42</f>
        <v>503318</v>
      </c>
      <c r="J42" s="67">
        <f t="shared" ref="J42:J70" si="8">+D42+F42+H42</f>
        <v>203318</v>
      </c>
    </row>
    <row r="43" spans="1:10">
      <c r="B43" s="20" t="s">
        <v>295</v>
      </c>
      <c r="C43" s="50">
        <v>0</v>
      </c>
      <c r="D43" s="51"/>
      <c r="E43" s="50">
        <v>3072</v>
      </c>
      <c r="F43" s="51"/>
      <c r="G43" s="50"/>
      <c r="H43" s="51"/>
      <c r="I43" s="68">
        <f t="shared" si="7"/>
        <v>3072</v>
      </c>
      <c r="J43" s="69">
        <f t="shared" si="8"/>
        <v>0</v>
      </c>
    </row>
    <row r="44" spans="1:10">
      <c r="B44" s="57" t="s">
        <v>288</v>
      </c>
      <c r="C44" s="58">
        <f t="shared" ref="C44:H44" si="9">+C45+C46</f>
        <v>800524</v>
      </c>
      <c r="D44" s="59">
        <f t="shared" si="9"/>
        <v>456555</v>
      </c>
      <c r="E44" s="58">
        <f t="shared" si="9"/>
        <v>56116</v>
      </c>
      <c r="F44" s="60">
        <f t="shared" si="9"/>
        <v>0</v>
      </c>
      <c r="G44" s="58">
        <f t="shared" si="9"/>
        <v>50000</v>
      </c>
      <c r="H44" s="60">
        <f t="shared" si="9"/>
        <v>0</v>
      </c>
      <c r="I44" s="58">
        <f t="shared" si="7"/>
        <v>906640</v>
      </c>
      <c r="J44" s="59">
        <f t="shared" si="8"/>
        <v>456555</v>
      </c>
    </row>
    <row r="45" spans="1:10">
      <c r="B45" s="15" t="s">
        <v>294</v>
      </c>
      <c r="C45" s="16">
        <f>208993+2739+304994+4204+19624</f>
        <v>540554</v>
      </c>
      <c r="D45" s="17">
        <v>211732</v>
      </c>
      <c r="E45" s="16">
        <f>50000-50000</f>
        <v>0</v>
      </c>
      <c r="F45" s="17"/>
      <c r="G45" s="16">
        <v>50000</v>
      </c>
      <c r="H45" s="17"/>
      <c r="I45" s="66">
        <f t="shared" si="7"/>
        <v>590554</v>
      </c>
      <c r="J45" s="67">
        <f t="shared" si="8"/>
        <v>211732</v>
      </c>
    </row>
    <row r="46" spans="1:10">
      <c r="B46" s="20" t="s">
        <v>295</v>
      </c>
      <c r="C46" s="50">
        <v>259970</v>
      </c>
      <c r="D46" s="51">
        <v>244823</v>
      </c>
      <c r="E46" s="50">
        <v>56116</v>
      </c>
      <c r="F46" s="51"/>
      <c r="G46" s="50"/>
      <c r="H46" s="51"/>
      <c r="I46" s="68">
        <f t="shared" si="7"/>
        <v>316086</v>
      </c>
      <c r="J46" s="69">
        <f t="shared" si="8"/>
        <v>244823</v>
      </c>
    </row>
    <row r="47" spans="1:10" ht="15" customHeight="1">
      <c r="B47" s="57" t="s">
        <v>289</v>
      </c>
      <c r="C47" s="58">
        <f t="shared" ref="C47:H47" si="10">+C48+C49</f>
        <v>3239501</v>
      </c>
      <c r="D47" s="59">
        <f t="shared" si="10"/>
        <v>986250</v>
      </c>
      <c r="E47" s="58">
        <f t="shared" si="10"/>
        <v>486761</v>
      </c>
      <c r="F47" s="60">
        <f t="shared" si="10"/>
        <v>268992</v>
      </c>
      <c r="G47" s="58">
        <f t="shared" si="10"/>
        <v>0</v>
      </c>
      <c r="H47" s="60">
        <f t="shared" si="10"/>
        <v>0</v>
      </c>
      <c r="I47" s="58">
        <f t="shared" si="7"/>
        <v>3726262</v>
      </c>
      <c r="J47" s="59">
        <f t="shared" si="8"/>
        <v>1255242</v>
      </c>
    </row>
    <row r="48" spans="1:10">
      <c r="B48" s="15" t="s">
        <v>294</v>
      </c>
      <c r="C48" s="16">
        <v>3100205</v>
      </c>
      <c r="D48" s="17">
        <v>986250</v>
      </c>
      <c r="E48" s="16">
        <f>268992+200000</f>
        <v>468992</v>
      </c>
      <c r="F48" s="17">
        <v>268992</v>
      </c>
      <c r="G48" s="16"/>
      <c r="H48" s="17"/>
      <c r="I48" s="66">
        <f t="shared" si="7"/>
        <v>3569197</v>
      </c>
      <c r="J48" s="67">
        <f t="shared" si="8"/>
        <v>1255242</v>
      </c>
    </row>
    <row r="49" spans="2:10">
      <c r="B49" s="20" t="s">
        <v>295</v>
      </c>
      <c r="C49" s="50">
        <v>139296</v>
      </c>
      <c r="D49" s="51"/>
      <c r="E49" s="50">
        <v>17769</v>
      </c>
      <c r="F49" s="51"/>
      <c r="G49" s="50"/>
      <c r="H49" s="51"/>
      <c r="I49" s="68">
        <f t="shared" si="7"/>
        <v>157065</v>
      </c>
      <c r="J49" s="69">
        <f t="shared" si="8"/>
        <v>0</v>
      </c>
    </row>
    <row r="50" spans="2:10">
      <c r="B50" s="57" t="s">
        <v>290</v>
      </c>
      <c r="C50" s="58">
        <f t="shared" ref="C50:H50" si="11">+C51+C52</f>
        <v>2162708</v>
      </c>
      <c r="D50" s="59">
        <f t="shared" si="11"/>
        <v>0</v>
      </c>
      <c r="E50" s="58">
        <f t="shared" si="11"/>
        <v>134805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2297513</v>
      </c>
      <c r="J50" s="59">
        <f t="shared" si="8"/>
        <v>0</v>
      </c>
    </row>
    <row r="51" spans="2:10">
      <c r="B51" s="15" t="s">
        <v>294</v>
      </c>
      <c r="C51" s="16">
        <f>1674423+137142+116296</f>
        <v>1927861</v>
      </c>
      <c r="D51" s="17"/>
      <c r="E51" s="16">
        <f>34805+100000</f>
        <v>134805</v>
      </c>
      <c r="F51" s="17"/>
      <c r="G51" s="16"/>
      <c r="H51" s="17"/>
      <c r="I51" s="66">
        <f t="shared" si="7"/>
        <v>2062666</v>
      </c>
      <c r="J51" s="67">
        <f t="shared" si="8"/>
        <v>0</v>
      </c>
    </row>
    <row r="52" spans="2:10">
      <c r="B52" s="20" t="s">
        <v>295</v>
      </c>
      <c r="C52" s="50">
        <v>234847</v>
      </c>
      <c r="D52" s="51"/>
      <c r="E52" s="50">
        <v>0</v>
      </c>
      <c r="F52" s="51"/>
      <c r="G52" s="50"/>
      <c r="H52" s="51"/>
      <c r="I52" s="68">
        <f t="shared" si="7"/>
        <v>234847</v>
      </c>
      <c r="J52" s="69">
        <f t="shared" si="8"/>
        <v>0</v>
      </c>
    </row>
    <row r="53" spans="2:10" ht="31.5">
      <c r="B53" s="57" t="s">
        <v>291</v>
      </c>
      <c r="C53" s="58">
        <f t="shared" ref="C53:H53" si="12">+C54+C55</f>
        <v>2285620</v>
      </c>
      <c r="D53" s="59">
        <f t="shared" si="12"/>
        <v>27106</v>
      </c>
      <c r="E53" s="58">
        <f t="shared" si="12"/>
        <v>111835</v>
      </c>
      <c r="F53" s="60">
        <f t="shared" si="12"/>
        <v>0</v>
      </c>
      <c r="G53" s="58">
        <f t="shared" si="12"/>
        <v>24350</v>
      </c>
      <c r="H53" s="60">
        <f t="shared" si="12"/>
        <v>0</v>
      </c>
      <c r="I53" s="58">
        <f t="shared" si="7"/>
        <v>2421805</v>
      </c>
      <c r="J53" s="59">
        <f t="shared" si="8"/>
        <v>27106</v>
      </c>
    </row>
    <row r="54" spans="2:10">
      <c r="B54" s="15" t="s">
        <v>294</v>
      </c>
      <c r="C54" s="16">
        <f>2237719+27106+432</f>
        <v>2265257</v>
      </c>
      <c r="D54" s="17">
        <v>27106</v>
      </c>
      <c r="E54" s="16">
        <f>24350+100000-24350</f>
        <v>100000</v>
      </c>
      <c r="F54" s="17"/>
      <c r="G54" s="16">
        <v>24350</v>
      </c>
      <c r="H54" s="17"/>
      <c r="I54" s="66">
        <f t="shared" si="7"/>
        <v>2389607</v>
      </c>
      <c r="J54" s="67">
        <f t="shared" si="8"/>
        <v>27106</v>
      </c>
    </row>
    <row r="55" spans="2:10">
      <c r="B55" s="20" t="s">
        <v>295</v>
      </c>
      <c r="C55" s="50">
        <f>20795-432</f>
        <v>20363</v>
      </c>
      <c r="D55" s="51"/>
      <c r="E55" s="50">
        <f>11835</f>
        <v>11835</v>
      </c>
      <c r="F55" s="51"/>
      <c r="G55" s="50"/>
      <c r="H55" s="51"/>
      <c r="I55" s="68">
        <f t="shared" si="7"/>
        <v>32198</v>
      </c>
      <c r="J55" s="69">
        <f t="shared" si="8"/>
        <v>0</v>
      </c>
    </row>
    <row r="56" spans="2:10" ht="31.5"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7963490</v>
      </c>
      <c r="F56" s="60">
        <f t="shared" si="13"/>
        <v>6805491</v>
      </c>
      <c r="G56" s="58">
        <f t="shared" si="13"/>
        <v>0</v>
      </c>
      <c r="H56" s="60">
        <f t="shared" si="13"/>
        <v>0</v>
      </c>
      <c r="I56" s="58">
        <f t="shared" si="7"/>
        <v>7963490</v>
      </c>
      <c r="J56" s="59">
        <f t="shared" si="8"/>
        <v>6805491</v>
      </c>
    </row>
    <row r="57" spans="2:10">
      <c r="B57" s="15" t="s">
        <v>294</v>
      </c>
      <c r="C57" s="16">
        <v>0</v>
      </c>
      <c r="D57" s="17"/>
      <c r="E57" s="16">
        <f>400000+55341+64018+73620</f>
        <v>592979</v>
      </c>
      <c r="F57" s="17">
        <v>73620</v>
      </c>
      <c r="G57" s="16"/>
      <c r="H57" s="17"/>
      <c r="I57" s="66">
        <f t="shared" si="7"/>
        <v>592979</v>
      </c>
      <c r="J57" s="67">
        <f t="shared" si="8"/>
        <v>73620</v>
      </c>
    </row>
    <row r="58" spans="2:10">
      <c r="B58" s="20" t="s">
        <v>295</v>
      </c>
      <c r="C58" s="50">
        <v>0</v>
      </c>
      <c r="D58" s="51"/>
      <c r="E58" s="50">
        <v>7370511</v>
      </c>
      <c r="F58" s="51">
        <f>6728225+3646</f>
        <v>6731871</v>
      </c>
      <c r="G58" s="50"/>
      <c r="H58" s="51"/>
      <c r="I58" s="68">
        <f t="shared" si="7"/>
        <v>7370511</v>
      </c>
      <c r="J58" s="69">
        <f t="shared" si="8"/>
        <v>6731871</v>
      </c>
    </row>
    <row r="59" spans="2:10" ht="31.5">
      <c r="B59" s="57" t="s">
        <v>293</v>
      </c>
      <c r="C59" s="58">
        <f t="shared" ref="C59:H59" si="14">+C60+C61</f>
        <v>249299</v>
      </c>
      <c r="D59" s="59">
        <f t="shared" si="14"/>
        <v>15000</v>
      </c>
      <c r="E59" s="58">
        <f t="shared" si="14"/>
        <v>382362</v>
      </c>
      <c r="F59" s="60">
        <f t="shared" si="14"/>
        <v>0</v>
      </c>
      <c r="G59" s="58">
        <f t="shared" si="14"/>
        <v>35732</v>
      </c>
      <c r="H59" s="60">
        <f t="shared" si="14"/>
        <v>0</v>
      </c>
      <c r="I59" s="58">
        <f t="shared" si="7"/>
        <v>667393</v>
      </c>
      <c r="J59" s="59">
        <f t="shared" si="8"/>
        <v>15000</v>
      </c>
    </row>
    <row r="60" spans="2:10">
      <c r="B60" s="15" t="s">
        <v>294</v>
      </c>
      <c r="C60" s="16">
        <f>15000+41494+192805</f>
        <v>249299</v>
      </c>
      <c r="D60" s="17">
        <f>15000</f>
        <v>15000</v>
      </c>
      <c r="E60" s="16">
        <f>35732+50000-35732</f>
        <v>50000</v>
      </c>
      <c r="F60" s="17"/>
      <c r="G60" s="16">
        <v>35732</v>
      </c>
      <c r="H60" s="17"/>
      <c r="I60" s="66">
        <f t="shared" si="7"/>
        <v>335031</v>
      </c>
      <c r="J60" s="67">
        <f t="shared" si="8"/>
        <v>15000</v>
      </c>
    </row>
    <row r="61" spans="2:10">
      <c r="B61" s="20" t="s">
        <v>295</v>
      </c>
      <c r="C61" s="50">
        <v>0</v>
      </c>
      <c r="D61" s="51"/>
      <c r="E61" s="50">
        <v>332362</v>
      </c>
      <c r="F61" s="51"/>
      <c r="G61" s="50"/>
      <c r="H61" s="51"/>
      <c r="I61" s="68">
        <f t="shared" si="7"/>
        <v>332362</v>
      </c>
      <c r="J61" s="69">
        <f t="shared" si="8"/>
        <v>0</v>
      </c>
    </row>
    <row r="62" spans="2:10">
      <c r="B62" s="57" t="s">
        <v>296</v>
      </c>
      <c r="C62" s="58">
        <f t="shared" ref="C62:H62" si="15">+C63+C64</f>
        <v>112419</v>
      </c>
      <c r="D62" s="59">
        <f t="shared" si="15"/>
        <v>112419</v>
      </c>
      <c r="E62" s="58">
        <f t="shared" si="15"/>
        <v>1597247</v>
      </c>
      <c r="F62" s="60">
        <f t="shared" si="15"/>
        <v>91308</v>
      </c>
      <c r="G62" s="58">
        <f t="shared" si="15"/>
        <v>0</v>
      </c>
      <c r="H62" s="60">
        <f t="shared" si="15"/>
        <v>0</v>
      </c>
      <c r="I62" s="58">
        <f t="shared" si="7"/>
        <v>1709666</v>
      </c>
      <c r="J62" s="59">
        <f t="shared" si="8"/>
        <v>203727</v>
      </c>
    </row>
    <row r="63" spans="2:10">
      <c r="B63" s="15" t="s">
        <v>294</v>
      </c>
      <c r="C63" s="16">
        <f>271+112148</f>
        <v>112419</v>
      </c>
      <c r="D63" s="17">
        <v>112419</v>
      </c>
      <c r="E63" s="16">
        <f>19609+449532+743808+312597+71699</f>
        <v>1597245</v>
      </c>
      <c r="F63" s="17">
        <f>19609+71699</f>
        <v>91308</v>
      </c>
      <c r="G63" s="16"/>
      <c r="H63" s="17"/>
      <c r="I63" s="66">
        <f t="shared" si="7"/>
        <v>1709664</v>
      </c>
      <c r="J63" s="67">
        <f t="shared" si="8"/>
        <v>203727</v>
      </c>
    </row>
    <row r="64" spans="2:10">
      <c r="B64" s="20" t="s">
        <v>295</v>
      </c>
      <c r="C64" s="50">
        <v>0</v>
      </c>
      <c r="D64" s="51"/>
      <c r="E64" s="50">
        <v>2</v>
      </c>
      <c r="F64" s="51"/>
      <c r="G64" s="50"/>
      <c r="H64" s="51"/>
      <c r="I64" s="68">
        <f t="shared" si="7"/>
        <v>2</v>
      </c>
      <c r="J64" s="69">
        <f t="shared" si="8"/>
        <v>0</v>
      </c>
    </row>
    <row r="65" spans="2:10" ht="31.5"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2:10">
      <c r="B66" s="15" t="s">
        <v>294</v>
      </c>
      <c r="C66" s="16">
        <v>0</v>
      </c>
      <c r="D66" s="17"/>
      <c r="E66" s="16">
        <v>0</v>
      </c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2:10">
      <c r="B67" s="20" t="s">
        <v>295</v>
      </c>
      <c r="C67" s="50">
        <v>0</v>
      </c>
      <c r="D67" s="51"/>
      <c r="E67" s="50">
        <v>0</v>
      </c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2:10" ht="31.5">
      <c r="B68" s="57" t="s">
        <v>298</v>
      </c>
      <c r="C68" s="144">
        <v>752822</v>
      </c>
      <c r="D68" s="145">
        <v>752822</v>
      </c>
      <c r="E68" s="144">
        <v>899014</v>
      </c>
      <c r="F68" s="146">
        <v>899014</v>
      </c>
      <c r="G68" s="144"/>
      <c r="H68" s="146"/>
      <c r="I68" s="58">
        <f t="shared" si="7"/>
        <v>1651836</v>
      </c>
      <c r="J68" s="59">
        <f t="shared" si="8"/>
        <v>1651836</v>
      </c>
    </row>
    <row r="69" spans="2:10" ht="32.25" thickBot="1">
      <c r="B69" s="57" t="s">
        <v>299</v>
      </c>
      <c r="C69" s="144">
        <v>-76880</v>
      </c>
      <c r="D69" s="145"/>
      <c r="E69" s="144"/>
      <c r="F69" s="146"/>
      <c r="G69" s="144"/>
      <c r="H69" s="146"/>
      <c r="I69" s="58">
        <f t="shared" si="7"/>
        <v>-76880</v>
      </c>
      <c r="J69" s="59">
        <f t="shared" si="8"/>
        <v>0</v>
      </c>
    </row>
    <row r="70" spans="2:10" ht="16.5" thickBot="1">
      <c r="B70" s="61" t="s">
        <v>362</v>
      </c>
      <c r="C70" s="62">
        <f t="shared" ref="C70:H70" si="17">+C69+C68+C65+C62+C59+C56+C53+C50+C44+C47+C41</f>
        <v>9526013</v>
      </c>
      <c r="D70" s="63">
        <f t="shared" si="17"/>
        <v>2350152</v>
      </c>
      <c r="E70" s="64">
        <f t="shared" si="17"/>
        <v>12138020</v>
      </c>
      <c r="F70" s="65">
        <f t="shared" si="17"/>
        <v>8268123</v>
      </c>
      <c r="G70" s="64">
        <f t="shared" si="17"/>
        <v>110082</v>
      </c>
      <c r="H70" s="65">
        <f t="shared" si="17"/>
        <v>0</v>
      </c>
      <c r="I70" s="62">
        <f t="shared" si="7"/>
        <v>21774115</v>
      </c>
      <c r="J70" s="63">
        <f t="shared" si="8"/>
        <v>10618275</v>
      </c>
    </row>
  </sheetData>
  <sheetProtection password="DCF3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4" operator="equal">
      <formula>"НЕРАВНЕНИЕ!"</formula>
    </cfRule>
  </conditionalFormatting>
  <dataValidations count="2">
    <dataValidation operator="lessThanOrEqual" allowBlank="1" showInputMessage="1" showErrorMessage="1" error="Въвежда се цяло отрицателно число!" sqref="B6:B70 C7:J70"/>
    <dataValidation type="list" allowBlank="1" showInputMessage="1" showErrorMessage="1" sqref="C4">
      <formula1>date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workbookViewId="0">
      <selection activeCell="G23" sqref="G23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359</v>
      </c>
      <c r="B324" s="127" t="s">
        <v>360</v>
      </c>
      <c r="C324" s="128"/>
    </row>
    <row r="325" spans="1:3" s="129" customFormat="1" ht="14.25">
      <c r="A325" s="130"/>
      <c r="B325" s="131">
        <v>44286</v>
      </c>
      <c r="C325" s="130"/>
    </row>
    <row r="326" spans="1:3" s="129" customFormat="1" ht="14.25">
      <c r="A326" s="130"/>
      <c r="B326" s="131">
        <v>44377</v>
      </c>
      <c r="C326" s="130"/>
    </row>
    <row r="327" spans="1:3" s="129" customFormat="1" ht="14.25">
      <c r="A327" s="130"/>
      <c r="B327" s="131">
        <v>44469</v>
      </c>
      <c r="C327" s="130"/>
    </row>
    <row r="328" spans="1:3" s="129" customFormat="1" ht="14.25">
      <c r="A328" s="130"/>
      <c r="B328" s="131">
        <v>44561</v>
      </c>
      <c r="C328" s="130"/>
    </row>
  </sheetData>
  <sheetProtection password="DCF3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Reneta Koleva</cp:lastModifiedBy>
  <cp:lastPrinted>2021-11-22T13:02:31Z</cp:lastPrinted>
  <dcterms:created xsi:type="dcterms:W3CDTF">2021-11-19T12:26:58Z</dcterms:created>
  <dcterms:modified xsi:type="dcterms:W3CDTF">2022-01-27T12:00:08Z</dcterms:modified>
</cp:coreProperties>
</file>