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5\mandat 2019-2023\Заседания\32 заседание\"/>
    </mc:Choice>
  </mc:AlternateContent>
  <bookViews>
    <workbookView xWindow="0" yWindow="0" windowWidth="20490" windowHeight="7755"/>
  </bookViews>
  <sheets>
    <sheet name="Pril1_30092021" sheetId="2" r:id="rId1"/>
    <sheet name="pril2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xlfn_SUMIFS">NA()</definedName>
    <definedName name="_xlnm._FilterDatabase" localSheetId="0" hidden="1">Pril1_30092021!$A$1:$GG$428</definedName>
    <definedName name="GROUPS" localSheetId="0">[1]Groups!$A$1:$A$27</definedName>
    <definedName name="GROUPS">[2]Groups!$A$1:$A$27</definedName>
    <definedName name="GROUPS2" localSheetId="0">[1]Groups!$A$1:$B$27</definedName>
    <definedName name="GROUPS2">[2]Groups!$A$1:$B$27</definedName>
    <definedName name="ll">[3]list!$A$421:$B$709</definedName>
    <definedName name="mm">[3]Groups!$A$1:$B$27</definedName>
    <definedName name="oo">[3]list!$A$281:$B$304</definedName>
    <definedName name="OP_LIST" localSheetId="0">[1]list!$A$281:$A$304</definedName>
    <definedName name="OP_LIST">[2]list!$A$281:$A$304</definedName>
    <definedName name="OP_LIST2" localSheetId="0">[1]list!$A$281:$B$304</definedName>
    <definedName name="OP_LIST2">[2]list!$A$281:$B$304</definedName>
    <definedName name="PRBK" localSheetId="0">[1]list!$A$421:$B$709</definedName>
    <definedName name="PRBK">[2]list!$A$421:$B$709</definedName>
    <definedName name="ss">[3]list!$A$281:$B$304</definedName>
    <definedName name="в">[4]list!$A$281:$A$304</definedName>
    <definedName name="з">[5]list!$A$281:$A$304</definedName>
    <definedName name="_xlnm.Print_Titles" localSheetId="0">Pril1_30092021!$6:$7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D18" i="3"/>
  <c r="E15" i="3"/>
  <c r="D15" i="3"/>
  <c r="D12" i="3"/>
  <c r="E11" i="3"/>
  <c r="D11" i="3"/>
  <c r="E10" i="3"/>
  <c r="D10" i="3"/>
  <c r="AB406" i="2" l="1"/>
  <c r="Y406" i="2"/>
  <c r="V406" i="2"/>
  <c r="S406" i="2"/>
  <c r="P406" i="2"/>
  <c r="M406" i="2"/>
  <c r="J406" i="2"/>
  <c r="G406" i="2"/>
  <c r="C406" i="2"/>
  <c r="B406" i="2"/>
  <c r="AA405" i="2"/>
  <c r="AB405" i="2" s="1"/>
  <c r="Z405" i="2"/>
  <c r="X405" i="2"/>
  <c r="U405" i="2"/>
  <c r="U404" i="2" s="1"/>
  <c r="T405" i="2"/>
  <c r="T404" i="2" s="1"/>
  <c r="T403" i="2" s="1"/>
  <c r="R405" i="2"/>
  <c r="Q405" i="2"/>
  <c r="O405" i="2"/>
  <c r="N405" i="2"/>
  <c r="N404" i="2" s="1"/>
  <c r="N403" i="2" s="1"/>
  <c r="L405" i="2"/>
  <c r="L404" i="2" s="1"/>
  <c r="K405" i="2"/>
  <c r="K404" i="2" s="1"/>
  <c r="I405" i="2"/>
  <c r="I404" i="2" s="1"/>
  <c r="H405" i="2"/>
  <c r="H404" i="2" s="1"/>
  <c r="H403" i="2" s="1"/>
  <c r="F405" i="2"/>
  <c r="G405" i="2" s="1"/>
  <c r="E405" i="2"/>
  <c r="AA404" i="2"/>
  <c r="Z404" i="2"/>
  <c r="Q404" i="2"/>
  <c r="F404" i="2"/>
  <c r="E404" i="2"/>
  <c r="AA403" i="2"/>
  <c r="L403" i="2"/>
  <c r="K403" i="2"/>
  <c r="F403" i="2"/>
  <c r="AB402" i="2"/>
  <c r="Y402" i="2"/>
  <c r="V402" i="2"/>
  <c r="S402" i="2"/>
  <c r="P402" i="2"/>
  <c r="L402" i="2"/>
  <c r="J402" i="2"/>
  <c r="G402" i="2"/>
  <c r="C402" i="2"/>
  <c r="B402" i="2"/>
  <c r="AA401" i="2"/>
  <c r="Z401" i="2"/>
  <c r="X401" i="2"/>
  <c r="U401" i="2"/>
  <c r="T401" i="2"/>
  <c r="T400" i="2" s="1"/>
  <c r="R401" i="2"/>
  <c r="R400" i="2" s="1"/>
  <c r="Q401" i="2"/>
  <c r="O401" i="2"/>
  <c r="N401" i="2"/>
  <c r="N400" i="2" s="1"/>
  <c r="K401" i="2"/>
  <c r="K400" i="2" s="1"/>
  <c r="I401" i="2"/>
  <c r="H401" i="2"/>
  <c r="F401" i="2"/>
  <c r="F400" i="2" s="1"/>
  <c r="E401" i="2"/>
  <c r="AA400" i="2"/>
  <c r="O400" i="2"/>
  <c r="P400" i="2" s="1"/>
  <c r="H400" i="2"/>
  <c r="AB399" i="2"/>
  <c r="Y399" i="2"/>
  <c r="V399" i="2"/>
  <c r="S399" i="2"/>
  <c r="P399" i="2"/>
  <c r="M399" i="2"/>
  <c r="J399" i="2"/>
  <c r="G399" i="2"/>
  <c r="C399" i="2"/>
  <c r="B399" i="2"/>
  <c r="AA398" i="2"/>
  <c r="AA397" i="2" s="1"/>
  <c r="AB397" i="2" s="1"/>
  <c r="Z398" i="2"/>
  <c r="Z397" i="2" s="1"/>
  <c r="X398" i="2"/>
  <c r="Y398" i="2" s="1"/>
  <c r="U398" i="2"/>
  <c r="U397" i="2" s="1"/>
  <c r="V397" i="2" s="1"/>
  <c r="T398" i="2"/>
  <c r="T397" i="2" s="1"/>
  <c r="R398" i="2"/>
  <c r="Q398" i="2"/>
  <c r="O398" i="2"/>
  <c r="N398" i="2"/>
  <c r="L398" i="2"/>
  <c r="K398" i="2"/>
  <c r="K397" i="2" s="1"/>
  <c r="I398" i="2"/>
  <c r="I397" i="2" s="1"/>
  <c r="H398" i="2"/>
  <c r="H397" i="2" s="1"/>
  <c r="F398" i="2"/>
  <c r="E398" i="2"/>
  <c r="X397" i="2"/>
  <c r="Y397" i="2" s="1"/>
  <c r="R397" i="2"/>
  <c r="Q397" i="2"/>
  <c r="N397" i="2"/>
  <c r="F397" i="2"/>
  <c r="AB396" i="2"/>
  <c r="Y396" i="2"/>
  <c r="V396" i="2"/>
  <c r="S396" i="2"/>
  <c r="P396" i="2"/>
  <c r="M396" i="2"/>
  <c r="J396" i="2"/>
  <c r="G396" i="2"/>
  <c r="C396" i="2"/>
  <c r="B396" i="2"/>
  <c r="AB395" i="2"/>
  <c r="Y395" i="2"/>
  <c r="V395" i="2"/>
  <c r="S395" i="2"/>
  <c r="P395" i="2"/>
  <c r="M395" i="2"/>
  <c r="J395" i="2"/>
  <c r="G395" i="2"/>
  <c r="C395" i="2"/>
  <c r="B395" i="2"/>
  <c r="AB394" i="2"/>
  <c r="Y394" i="2"/>
  <c r="V394" i="2"/>
  <c r="S394" i="2"/>
  <c r="P394" i="2"/>
  <c r="M394" i="2"/>
  <c r="J394" i="2"/>
  <c r="G394" i="2"/>
  <c r="C394" i="2"/>
  <c r="B394" i="2"/>
  <c r="AB393" i="2"/>
  <c r="Y393" i="2"/>
  <c r="V393" i="2"/>
  <c r="S393" i="2"/>
  <c r="P393" i="2"/>
  <c r="M393" i="2"/>
  <c r="J393" i="2"/>
  <c r="G393" i="2"/>
  <c r="C393" i="2"/>
  <c r="B393" i="2"/>
  <c r="AA392" i="2"/>
  <c r="Z392" i="2"/>
  <c r="Z391" i="2" s="1"/>
  <c r="X392" i="2"/>
  <c r="Y392" i="2" s="1"/>
  <c r="U392" i="2"/>
  <c r="U391" i="2" s="1"/>
  <c r="T392" i="2"/>
  <c r="T391" i="2" s="1"/>
  <c r="R392" i="2"/>
  <c r="Q392" i="2"/>
  <c r="Q391" i="2" s="1"/>
  <c r="O392" i="2"/>
  <c r="P392" i="2" s="1"/>
  <c r="N392" i="2"/>
  <c r="L392" i="2"/>
  <c r="K392" i="2"/>
  <c r="K391" i="2" s="1"/>
  <c r="I392" i="2"/>
  <c r="H392" i="2"/>
  <c r="H391" i="2" s="1"/>
  <c r="H385" i="2" s="1"/>
  <c r="F392" i="2"/>
  <c r="F391" i="2" s="1"/>
  <c r="E392" i="2"/>
  <c r="E391" i="2" s="1"/>
  <c r="R391" i="2"/>
  <c r="O391" i="2"/>
  <c r="N391" i="2"/>
  <c r="I391" i="2"/>
  <c r="AB390" i="2"/>
  <c r="Y390" i="2"/>
  <c r="V390" i="2"/>
  <c r="S390" i="2"/>
  <c r="P390" i="2"/>
  <c r="M390" i="2"/>
  <c r="J390" i="2"/>
  <c r="G390" i="2"/>
  <c r="C390" i="2"/>
  <c r="B390" i="2"/>
  <c r="AB389" i="2"/>
  <c r="Y389" i="2"/>
  <c r="V389" i="2"/>
  <c r="S389" i="2"/>
  <c r="P389" i="2"/>
  <c r="M389" i="2"/>
  <c r="J389" i="2"/>
  <c r="G389" i="2"/>
  <c r="D389" i="2"/>
  <c r="C389" i="2"/>
  <c r="B389" i="2"/>
  <c r="AB388" i="2"/>
  <c r="Y388" i="2"/>
  <c r="V388" i="2"/>
  <c r="S388" i="2"/>
  <c r="P388" i="2"/>
  <c r="M388" i="2"/>
  <c r="J388" i="2"/>
  <c r="G388" i="2"/>
  <c r="C388" i="2"/>
  <c r="B388" i="2"/>
  <c r="AA387" i="2"/>
  <c r="Z387" i="2"/>
  <c r="X387" i="2"/>
  <c r="Y387" i="2" s="1"/>
  <c r="U387" i="2"/>
  <c r="T387" i="2"/>
  <c r="R387" i="2"/>
  <c r="Q387" i="2"/>
  <c r="Q386" i="2" s="1"/>
  <c r="O387" i="2"/>
  <c r="N387" i="2"/>
  <c r="N386" i="2" s="1"/>
  <c r="L387" i="2"/>
  <c r="K387" i="2"/>
  <c r="I387" i="2"/>
  <c r="H387" i="2"/>
  <c r="F387" i="2"/>
  <c r="F386" i="2" s="1"/>
  <c r="E387" i="2"/>
  <c r="AA386" i="2"/>
  <c r="T386" i="2"/>
  <c r="R386" i="2"/>
  <c r="L386" i="2"/>
  <c r="K386" i="2"/>
  <c r="H386" i="2"/>
  <c r="AB384" i="2"/>
  <c r="Y384" i="2"/>
  <c r="V384" i="2"/>
  <c r="S384" i="2"/>
  <c r="P384" i="2"/>
  <c r="M384" i="2"/>
  <c r="J384" i="2"/>
  <c r="G384" i="2"/>
  <c r="C384" i="2"/>
  <c r="B384" i="2"/>
  <c r="AA383" i="2"/>
  <c r="Z383" i="2"/>
  <c r="X383" i="2"/>
  <c r="Y383" i="2" s="1"/>
  <c r="U383" i="2"/>
  <c r="T383" i="2"/>
  <c r="R383" i="2"/>
  <c r="Q383" i="2"/>
  <c r="O383" i="2"/>
  <c r="N383" i="2"/>
  <c r="L383" i="2"/>
  <c r="M383" i="2" s="1"/>
  <c r="K383" i="2"/>
  <c r="I383" i="2"/>
  <c r="H383" i="2"/>
  <c r="F383" i="2"/>
  <c r="E383" i="2"/>
  <c r="AB382" i="2"/>
  <c r="Y382" i="2"/>
  <c r="V382" i="2"/>
  <c r="S382" i="2"/>
  <c r="P382" i="2"/>
  <c r="M382" i="2"/>
  <c r="J382" i="2"/>
  <c r="G382" i="2"/>
  <c r="C382" i="2"/>
  <c r="B382" i="2"/>
  <c r="AA381" i="2"/>
  <c r="Z381" i="2"/>
  <c r="Z375" i="2" s="1"/>
  <c r="X381" i="2"/>
  <c r="Y381" i="2" s="1"/>
  <c r="U381" i="2"/>
  <c r="T381" i="2"/>
  <c r="R381" i="2"/>
  <c r="S381" i="2" s="1"/>
  <c r="Q381" i="2"/>
  <c r="O381" i="2"/>
  <c r="N381" i="2"/>
  <c r="L381" i="2"/>
  <c r="M381" i="2" s="1"/>
  <c r="K381" i="2"/>
  <c r="I381" i="2"/>
  <c r="H381" i="2"/>
  <c r="F381" i="2"/>
  <c r="E381" i="2"/>
  <c r="AB380" i="2"/>
  <c r="Y380" i="2"/>
  <c r="V380" i="2"/>
  <c r="S380" i="2"/>
  <c r="P380" i="2"/>
  <c r="M380" i="2"/>
  <c r="J380" i="2"/>
  <c r="G380" i="2"/>
  <c r="C380" i="2"/>
  <c r="B380" i="2"/>
  <c r="AB379" i="2"/>
  <c r="AA379" i="2"/>
  <c r="Z379" i="2"/>
  <c r="X379" i="2"/>
  <c r="U379" i="2"/>
  <c r="V379" i="2" s="1"/>
  <c r="T379" i="2"/>
  <c r="R379" i="2"/>
  <c r="Q379" i="2"/>
  <c r="O379" i="2"/>
  <c r="N379" i="2"/>
  <c r="L379" i="2"/>
  <c r="K379" i="2"/>
  <c r="I379" i="2"/>
  <c r="H379" i="2"/>
  <c r="F379" i="2"/>
  <c r="G379" i="2" s="1"/>
  <c r="E379" i="2"/>
  <c r="AB378" i="2"/>
  <c r="Y378" i="2"/>
  <c r="V378" i="2"/>
  <c r="S378" i="2"/>
  <c r="P378" i="2"/>
  <c r="M378" i="2"/>
  <c r="J378" i="2"/>
  <c r="G378" i="2"/>
  <c r="C378" i="2"/>
  <c r="B378" i="2"/>
  <c r="AB377" i="2"/>
  <c r="Y377" i="2"/>
  <c r="V377" i="2"/>
  <c r="S377" i="2"/>
  <c r="P377" i="2"/>
  <c r="M377" i="2"/>
  <c r="J377" i="2"/>
  <c r="G377" i="2"/>
  <c r="C377" i="2"/>
  <c r="B377" i="2"/>
  <c r="AA376" i="2"/>
  <c r="Z376" i="2"/>
  <c r="X376" i="2"/>
  <c r="Y376" i="2" s="1"/>
  <c r="U376" i="2"/>
  <c r="U375" i="2" s="1"/>
  <c r="T376" i="2"/>
  <c r="R376" i="2"/>
  <c r="Q376" i="2"/>
  <c r="Q375" i="2" s="1"/>
  <c r="P376" i="2"/>
  <c r="O376" i="2"/>
  <c r="N376" i="2"/>
  <c r="L376" i="2"/>
  <c r="K376" i="2"/>
  <c r="K375" i="2" s="1"/>
  <c r="I376" i="2"/>
  <c r="H376" i="2"/>
  <c r="F376" i="2"/>
  <c r="G376" i="2" s="1"/>
  <c r="E376" i="2"/>
  <c r="N375" i="2"/>
  <c r="F375" i="2"/>
  <c r="AB374" i="2"/>
  <c r="Y374" i="2"/>
  <c r="V374" i="2"/>
  <c r="S374" i="2"/>
  <c r="P374" i="2"/>
  <c r="M374" i="2"/>
  <c r="J374" i="2"/>
  <c r="G374" i="2"/>
  <c r="C374" i="2"/>
  <c r="B374" i="2"/>
  <c r="AB373" i="2"/>
  <c r="Y373" i="2"/>
  <c r="V373" i="2"/>
  <c r="S373" i="2"/>
  <c r="P373" i="2"/>
  <c r="M373" i="2"/>
  <c r="J373" i="2"/>
  <c r="G373" i="2"/>
  <c r="C373" i="2"/>
  <c r="B373" i="2"/>
  <c r="AB372" i="2"/>
  <c r="Y372" i="2"/>
  <c r="V372" i="2"/>
  <c r="S372" i="2"/>
  <c r="P372" i="2"/>
  <c r="M372" i="2"/>
  <c r="J372" i="2"/>
  <c r="G372" i="2"/>
  <c r="C372" i="2"/>
  <c r="B372" i="2"/>
  <c r="AB371" i="2"/>
  <c r="Y371" i="2"/>
  <c r="V371" i="2"/>
  <c r="S371" i="2"/>
  <c r="P371" i="2"/>
  <c r="M371" i="2"/>
  <c r="J371" i="2"/>
  <c r="G371" i="2"/>
  <c r="C371" i="2"/>
  <c r="B371" i="2"/>
  <c r="AA370" i="2"/>
  <c r="AB370" i="2" s="1"/>
  <c r="Z370" i="2"/>
  <c r="X370" i="2"/>
  <c r="Y370" i="2" s="1"/>
  <c r="U370" i="2"/>
  <c r="T370" i="2"/>
  <c r="R370" i="2"/>
  <c r="Q370" i="2"/>
  <c r="O370" i="2"/>
  <c r="P370" i="2" s="1"/>
  <c r="N370" i="2"/>
  <c r="L370" i="2"/>
  <c r="M370" i="2" s="1"/>
  <c r="K370" i="2"/>
  <c r="I370" i="2"/>
  <c r="H370" i="2"/>
  <c r="G370" i="2"/>
  <c r="F370" i="2"/>
  <c r="E370" i="2"/>
  <c r="AB369" i="2"/>
  <c r="Y369" i="2"/>
  <c r="V369" i="2"/>
  <c r="S369" i="2"/>
  <c r="P369" i="2"/>
  <c r="M369" i="2"/>
  <c r="J369" i="2"/>
  <c r="G369" i="2"/>
  <c r="C369" i="2"/>
  <c r="B369" i="2"/>
  <c r="AB368" i="2"/>
  <c r="Y368" i="2"/>
  <c r="V368" i="2"/>
  <c r="S368" i="2"/>
  <c r="P368" i="2"/>
  <c r="M368" i="2"/>
  <c r="J368" i="2"/>
  <c r="G368" i="2"/>
  <c r="C368" i="2"/>
  <c r="B368" i="2"/>
  <c r="AB367" i="2"/>
  <c r="Y367" i="2"/>
  <c r="V367" i="2"/>
  <c r="S367" i="2"/>
  <c r="P367" i="2"/>
  <c r="L367" i="2"/>
  <c r="L365" i="2" s="1"/>
  <c r="K367" i="2"/>
  <c r="J367" i="2"/>
  <c r="G367" i="2"/>
  <c r="C367" i="2"/>
  <c r="B367" i="2"/>
  <c r="AB366" i="2"/>
  <c r="Y366" i="2"/>
  <c r="V366" i="2"/>
  <c r="S366" i="2"/>
  <c r="O366" i="2"/>
  <c r="N366" i="2"/>
  <c r="B366" i="2" s="1"/>
  <c r="M366" i="2"/>
  <c r="J366" i="2"/>
  <c r="G366" i="2"/>
  <c r="AA365" i="2"/>
  <c r="Z365" i="2"/>
  <c r="X365" i="2"/>
  <c r="Y365" i="2" s="1"/>
  <c r="U365" i="2"/>
  <c r="T365" i="2"/>
  <c r="R365" i="2"/>
  <c r="Q365" i="2"/>
  <c r="N365" i="2"/>
  <c r="K365" i="2"/>
  <c r="I365" i="2"/>
  <c r="H365" i="2"/>
  <c r="F365" i="2"/>
  <c r="E365" i="2"/>
  <c r="B365" i="2" s="1"/>
  <c r="AB364" i="2"/>
  <c r="Y364" i="2"/>
  <c r="V364" i="2"/>
  <c r="S364" i="2"/>
  <c r="P364" i="2"/>
  <c r="M364" i="2"/>
  <c r="J364" i="2"/>
  <c r="G364" i="2"/>
  <c r="D364" i="2" s="1"/>
  <c r="C364" i="2"/>
  <c r="B364" i="2"/>
  <c r="AB363" i="2"/>
  <c r="Y363" i="2"/>
  <c r="V363" i="2"/>
  <c r="R363" i="2"/>
  <c r="Q363" i="2"/>
  <c r="S363" i="2" s="1"/>
  <c r="P363" i="2"/>
  <c r="M363" i="2"/>
  <c r="J363" i="2"/>
  <c r="G363" i="2"/>
  <c r="C363" i="2"/>
  <c r="AA362" i="2"/>
  <c r="Z362" i="2"/>
  <c r="X362" i="2"/>
  <c r="Y362" i="2" s="1"/>
  <c r="U362" i="2"/>
  <c r="T362" i="2"/>
  <c r="R362" i="2"/>
  <c r="O362" i="2"/>
  <c r="N362" i="2"/>
  <c r="L362" i="2"/>
  <c r="K362" i="2"/>
  <c r="I362" i="2"/>
  <c r="H362" i="2"/>
  <c r="F362" i="2"/>
  <c r="G362" i="2" s="1"/>
  <c r="E362" i="2"/>
  <c r="AB361" i="2"/>
  <c r="Y361" i="2"/>
  <c r="V361" i="2"/>
  <c r="S361" i="2"/>
  <c r="P361" i="2"/>
  <c r="M361" i="2"/>
  <c r="J361" i="2"/>
  <c r="G361" i="2"/>
  <c r="C361" i="2"/>
  <c r="B361" i="2"/>
  <c r="AB360" i="2"/>
  <c r="Y360" i="2"/>
  <c r="V360" i="2"/>
  <c r="S360" i="2"/>
  <c r="P360" i="2"/>
  <c r="M360" i="2"/>
  <c r="J360" i="2"/>
  <c r="G360" i="2"/>
  <c r="C360" i="2"/>
  <c r="B360" i="2"/>
  <c r="AB359" i="2"/>
  <c r="Y359" i="2"/>
  <c r="V359" i="2"/>
  <c r="S359" i="2"/>
  <c r="P359" i="2"/>
  <c r="M359" i="2"/>
  <c r="J359" i="2"/>
  <c r="G359" i="2"/>
  <c r="C359" i="2"/>
  <c r="B359" i="2"/>
  <c r="AB358" i="2"/>
  <c r="Y358" i="2"/>
  <c r="V358" i="2"/>
  <c r="S358" i="2"/>
  <c r="P358" i="2"/>
  <c r="M358" i="2"/>
  <c r="J358" i="2"/>
  <c r="G358" i="2"/>
  <c r="C358" i="2"/>
  <c r="B358" i="2"/>
  <c r="AB357" i="2"/>
  <c r="Y357" i="2"/>
  <c r="V357" i="2"/>
  <c r="S357" i="2"/>
  <c r="P357" i="2"/>
  <c r="M357" i="2"/>
  <c r="J357" i="2"/>
  <c r="G357" i="2"/>
  <c r="C357" i="2"/>
  <c r="B357" i="2"/>
  <c r="AB356" i="2"/>
  <c r="Y356" i="2"/>
  <c r="V356" i="2"/>
  <c r="S356" i="2"/>
  <c r="P356" i="2"/>
  <c r="M356" i="2"/>
  <c r="J356" i="2"/>
  <c r="G356" i="2"/>
  <c r="C356" i="2"/>
  <c r="B356" i="2"/>
  <c r="AB355" i="2"/>
  <c r="Y355" i="2"/>
  <c r="V355" i="2"/>
  <c r="S355" i="2"/>
  <c r="P355" i="2"/>
  <c r="L355" i="2"/>
  <c r="J355" i="2"/>
  <c r="G355" i="2"/>
  <c r="B355" i="2"/>
  <c r="AB354" i="2"/>
  <c r="Y354" i="2"/>
  <c r="V354" i="2"/>
  <c r="S354" i="2"/>
  <c r="P354" i="2"/>
  <c r="M354" i="2"/>
  <c r="J354" i="2"/>
  <c r="G354" i="2"/>
  <c r="D354" i="2" s="1"/>
  <c r="C354" i="2"/>
  <c r="B354" i="2"/>
  <c r="AB353" i="2"/>
  <c r="Y353" i="2"/>
  <c r="V353" i="2"/>
  <c r="S353" i="2"/>
  <c r="P353" i="2"/>
  <c r="M353" i="2"/>
  <c r="J353" i="2"/>
  <c r="G353" i="2"/>
  <c r="C353" i="2"/>
  <c r="B353" i="2"/>
  <c r="M352" i="2"/>
  <c r="D352" i="2" s="1"/>
  <c r="C352" i="2"/>
  <c r="B352" i="2"/>
  <c r="AB351" i="2"/>
  <c r="Y351" i="2"/>
  <c r="V351" i="2"/>
  <c r="S351" i="2"/>
  <c r="P351" i="2"/>
  <c r="L351" i="2"/>
  <c r="C351" i="2" s="1"/>
  <c r="K351" i="2"/>
  <c r="B351" i="2" s="1"/>
  <c r="J351" i="2"/>
  <c r="G351" i="2"/>
  <c r="AB350" i="2"/>
  <c r="Y350" i="2"/>
  <c r="V350" i="2"/>
  <c r="S350" i="2"/>
  <c r="P350" i="2"/>
  <c r="L350" i="2"/>
  <c r="K350" i="2"/>
  <c r="B350" i="2" s="1"/>
  <c r="J350" i="2"/>
  <c r="G350" i="2"/>
  <c r="AB349" i="2"/>
  <c r="Y349" i="2"/>
  <c r="V349" i="2"/>
  <c r="S349" i="2"/>
  <c r="P349" i="2"/>
  <c r="M349" i="2"/>
  <c r="J349" i="2"/>
  <c r="G349" i="2"/>
  <c r="C349" i="2"/>
  <c r="B349" i="2"/>
  <c r="AB348" i="2"/>
  <c r="Y348" i="2"/>
  <c r="V348" i="2"/>
  <c r="S348" i="2"/>
  <c r="P348" i="2"/>
  <c r="M348" i="2"/>
  <c r="J348" i="2"/>
  <c r="G348" i="2"/>
  <c r="C348" i="2"/>
  <c r="B348" i="2"/>
  <c r="AB347" i="2"/>
  <c r="Y347" i="2"/>
  <c r="V347" i="2"/>
  <c r="S347" i="2"/>
  <c r="P347" i="2"/>
  <c r="M347" i="2"/>
  <c r="J347" i="2"/>
  <c r="G347" i="2"/>
  <c r="C347" i="2"/>
  <c r="B347" i="2"/>
  <c r="AB346" i="2"/>
  <c r="Y346" i="2"/>
  <c r="V346" i="2"/>
  <c r="S346" i="2"/>
  <c r="P346" i="2"/>
  <c r="L346" i="2"/>
  <c r="K346" i="2"/>
  <c r="B346" i="2" s="1"/>
  <c r="J346" i="2"/>
  <c r="G346" i="2"/>
  <c r="C346" i="2"/>
  <c r="AA345" i="2"/>
  <c r="Z345" i="2"/>
  <c r="X345" i="2"/>
  <c r="Y345" i="2" s="1"/>
  <c r="U345" i="2"/>
  <c r="T345" i="2"/>
  <c r="R345" i="2"/>
  <c r="Q345" i="2"/>
  <c r="O345" i="2"/>
  <c r="N345" i="2"/>
  <c r="N336" i="2" s="1"/>
  <c r="I345" i="2"/>
  <c r="H345" i="2"/>
  <c r="F345" i="2"/>
  <c r="F336" i="2" s="1"/>
  <c r="E345" i="2"/>
  <c r="AB344" i="2"/>
  <c r="Y344" i="2"/>
  <c r="V344" i="2"/>
  <c r="S344" i="2"/>
  <c r="P344" i="2"/>
  <c r="L344" i="2"/>
  <c r="K344" i="2"/>
  <c r="K337" i="2" s="1"/>
  <c r="J344" i="2"/>
  <c r="G344" i="2"/>
  <c r="C344" i="2"/>
  <c r="B344" i="2"/>
  <c r="AB343" i="2"/>
  <c r="Y343" i="2"/>
  <c r="V343" i="2"/>
  <c r="S343" i="2"/>
  <c r="P343" i="2"/>
  <c r="M343" i="2"/>
  <c r="J343" i="2"/>
  <c r="G343" i="2"/>
  <c r="C343" i="2"/>
  <c r="B343" i="2"/>
  <c r="AB342" i="2"/>
  <c r="Y342" i="2"/>
  <c r="V342" i="2"/>
  <c r="S342" i="2"/>
  <c r="P342" i="2"/>
  <c r="L342" i="2"/>
  <c r="M342" i="2" s="1"/>
  <c r="K342" i="2"/>
  <c r="J342" i="2"/>
  <c r="G342" i="2"/>
  <c r="C342" i="2"/>
  <c r="B342" i="2"/>
  <c r="AB341" i="2"/>
  <c r="Y341" i="2"/>
  <c r="V341" i="2"/>
  <c r="S341" i="2"/>
  <c r="P341" i="2"/>
  <c r="M341" i="2"/>
  <c r="J341" i="2"/>
  <c r="G341" i="2"/>
  <c r="C341" i="2"/>
  <c r="B341" i="2"/>
  <c r="AB340" i="2"/>
  <c r="Y340" i="2"/>
  <c r="V340" i="2"/>
  <c r="S340" i="2"/>
  <c r="P340" i="2"/>
  <c r="M340" i="2"/>
  <c r="J340" i="2"/>
  <c r="G340" i="2"/>
  <c r="C340" i="2"/>
  <c r="B340" i="2"/>
  <c r="AB339" i="2"/>
  <c r="Y339" i="2"/>
  <c r="V339" i="2"/>
  <c r="S339" i="2"/>
  <c r="P339" i="2"/>
  <c r="M339" i="2"/>
  <c r="J339" i="2"/>
  <c r="G339" i="2"/>
  <c r="C339" i="2"/>
  <c r="B339" i="2"/>
  <c r="AB338" i="2"/>
  <c r="Y338" i="2"/>
  <c r="V338" i="2"/>
  <c r="S338" i="2"/>
  <c r="P338" i="2"/>
  <c r="M338" i="2"/>
  <c r="J338" i="2"/>
  <c r="G338" i="2"/>
  <c r="C338" i="2"/>
  <c r="B338" i="2"/>
  <c r="AA337" i="2"/>
  <c r="Z337" i="2"/>
  <c r="X337" i="2"/>
  <c r="Y337" i="2" s="1"/>
  <c r="U337" i="2"/>
  <c r="T337" i="2"/>
  <c r="R337" i="2"/>
  <c r="Q337" i="2"/>
  <c r="O337" i="2"/>
  <c r="P337" i="2" s="1"/>
  <c r="N337" i="2"/>
  <c r="L337" i="2"/>
  <c r="I337" i="2"/>
  <c r="H337" i="2"/>
  <c r="F337" i="2"/>
  <c r="E337" i="2"/>
  <c r="AB335" i="2"/>
  <c r="Y335" i="2"/>
  <c r="V335" i="2"/>
  <c r="S335" i="2"/>
  <c r="P335" i="2"/>
  <c r="M335" i="2"/>
  <c r="J335" i="2"/>
  <c r="G335" i="2"/>
  <c r="C335" i="2"/>
  <c r="B335" i="2"/>
  <c r="AA334" i="2"/>
  <c r="Z334" i="2"/>
  <c r="X334" i="2"/>
  <c r="Y334" i="2" s="1"/>
  <c r="U334" i="2"/>
  <c r="T334" i="2"/>
  <c r="R334" i="2"/>
  <c r="Q334" i="2"/>
  <c r="O334" i="2"/>
  <c r="P334" i="2" s="1"/>
  <c r="N334" i="2"/>
  <c r="L334" i="2"/>
  <c r="K334" i="2"/>
  <c r="I334" i="2"/>
  <c r="J334" i="2" s="1"/>
  <c r="H334" i="2"/>
  <c r="F334" i="2"/>
  <c r="G334" i="2" s="1"/>
  <c r="E334" i="2"/>
  <c r="B334" i="2" s="1"/>
  <c r="AB333" i="2"/>
  <c r="Y333" i="2"/>
  <c r="V333" i="2"/>
  <c r="S333" i="2"/>
  <c r="P333" i="2"/>
  <c r="M333" i="2"/>
  <c r="J333" i="2"/>
  <c r="G333" i="2"/>
  <c r="C333" i="2"/>
  <c r="B333" i="2"/>
  <c r="AB332" i="2"/>
  <c r="Y332" i="2"/>
  <c r="V332" i="2"/>
  <c r="S332" i="2"/>
  <c r="P332" i="2"/>
  <c r="M332" i="2"/>
  <c r="J332" i="2"/>
  <c r="G332" i="2"/>
  <c r="C332" i="2"/>
  <c r="B332" i="2"/>
  <c r="AA331" i="2"/>
  <c r="AB331" i="2" s="1"/>
  <c r="Y331" i="2"/>
  <c r="V331" i="2"/>
  <c r="S331" i="2"/>
  <c r="P331" i="2"/>
  <c r="M331" i="2"/>
  <c r="I331" i="2"/>
  <c r="C331" i="2" s="1"/>
  <c r="H331" i="2"/>
  <c r="G331" i="2"/>
  <c r="AB330" i="2"/>
  <c r="Y330" i="2"/>
  <c r="V330" i="2"/>
  <c r="S330" i="2"/>
  <c r="P330" i="2"/>
  <c r="L330" i="2"/>
  <c r="C330" i="2" s="1"/>
  <c r="K330" i="2"/>
  <c r="B330" i="2" s="1"/>
  <c r="J330" i="2"/>
  <c r="G330" i="2"/>
  <c r="AB329" i="2"/>
  <c r="Y329" i="2"/>
  <c r="V329" i="2"/>
  <c r="S329" i="2"/>
  <c r="P329" i="2"/>
  <c r="M329" i="2"/>
  <c r="J329" i="2"/>
  <c r="G329" i="2"/>
  <c r="C329" i="2"/>
  <c r="B329" i="2"/>
  <c r="AB328" i="2"/>
  <c r="Y328" i="2"/>
  <c r="V328" i="2"/>
  <c r="S328" i="2"/>
  <c r="P328" i="2"/>
  <c r="M328" i="2"/>
  <c r="J328" i="2"/>
  <c r="G328" i="2"/>
  <c r="C328" i="2"/>
  <c r="B328" i="2"/>
  <c r="AB327" i="2"/>
  <c r="Y327" i="2"/>
  <c r="V327" i="2"/>
  <c r="S327" i="2"/>
  <c r="P327" i="2"/>
  <c r="M327" i="2"/>
  <c r="J327" i="2"/>
  <c r="G327" i="2"/>
  <c r="C327" i="2"/>
  <c r="B327" i="2"/>
  <c r="AB326" i="2"/>
  <c r="Y326" i="2"/>
  <c r="V326" i="2"/>
  <c r="S326" i="2"/>
  <c r="P326" i="2"/>
  <c r="M326" i="2"/>
  <c r="J326" i="2"/>
  <c r="F326" i="2"/>
  <c r="F316" i="2" s="1"/>
  <c r="E326" i="2"/>
  <c r="AB325" i="2"/>
  <c r="Y325" i="2"/>
  <c r="V325" i="2"/>
  <c r="S325" i="2"/>
  <c r="P325" i="2"/>
  <c r="L325" i="2"/>
  <c r="K325" i="2"/>
  <c r="B325" i="2" s="1"/>
  <c r="J325" i="2"/>
  <c r="G325" i="2"/>
  <c r="C325" i="2"/>
  <c r="AA324" i="2"/>
  <c r="Z324" i="2"/>
  <c r="B324" i="2" s="1"/>
  <c r="Y324" i="2"/>
  <c r="V324" i="2"/>
  <c r="S324" i="2"/>
  <c r="P324" i="2"/>
  <c r="M324" i="2"/>
  <c r="J324" i="2"/>
  <c r="G324" i="2"/>
  <c r="AB323" i="2"/>
  <c r="Y323" i="2"/>
  <c r="U323" i="2"/>
  <c r="T323" i="2"/>
  <c r="S323" i="2"/>
  <c r="P323" i="2"/>
  <c r="M323" i="2"/>
  <c r="J323" i="2"/>
  <c r="G323" i="2"/>
  <c r="AB322" i="2"/>
  <c r="Y322" i="2"/>
  <c r="V322" i="2"/>
  <c r="S322" i="2"/>
  <c r="P322" i="2"/>
  <c r="L322" i="2"/>
  <c r="M322" i="2" s="1"/>
  <c r="J322" i="2"/>
  <c r="G322" i="2"/>
  <c r="B322" i="2"/>
  <c r="AB321" i="2"/>
  <c r="Y321" i="2"/>
  <c r="V321" i="2"/>
  <c r="S321" i="2"/>
  <c r="P321" i="2"/>
  <c r="M321" i="2"/>
  <c r="J321" i="2"/>
  <c r="G321" i="2"/>
  <c r="C321" i="2"/>
  <c r="B321" i="2"/>
  <c r="AB320" i="2"/>
  <c r="Y320" i="2"/>
  <c r="V320" i="2"/>
  <c r="S320" i="2"/>
  <c r="P320" i="2"/>
  <c r="M320" i="2"/>
  <c r="J320" i="2"/>
  <c r="G320" i="2"/>
  <c r="D320" i="2" s="1"/>
  <c r="C320" i="2"/>
  <c r="B320" i="2"/>
  <c r="AB319" i="2"/>
  <c r="Y319" i="2"/>
  <c r="V319" i="2"/>
  <c r="S319" i="2"/>
  <c r="P319" i="2"/>
  <c r="L319" i="2"/>
  <c r="K319" i="2"/>
  <c r="J319" i="2"/>
  <c r="G319" i="2"/>
  <c r="B319" i="2"/>
  <c r="AB318" i="2"/>
  <c r="Y318" i="2"/>
  <c r="V318" i="2"/>
  <c r="S318" i="2"/>
  <c r="P318" i="2"/>
  <c r="M318" i="2"/>
  <c r="J318" i="2"/>
  <c r="G318" i="2"/>
  <c r="D318" i="2" s="1"/>
  <c r="C318" i="2"/>
  <c r="B318" i="2"/>
  <c r="AB317" i="2"/>
  <c r="Y317" i="2"/>
  <c r="V317" i="2"/>
  <c r="S317" i="2"/>
  <c r="P317" i="2"/>
  <c r="M317" i="2"/>
  <c r="J317" i="2"/>
  <c r="G317" i="2"/>
  <c r="C317" i="2"/>
  <c r="B317" i="2"/>
  <c r="X316" i="2"/>
  <c r="Y316" i="2" s="1"/>
  <c r="U316" i="2"/>
  <c r="R316" i="2"/>
  <c r="Q316" i="2"/>
  <c r="O316" i="2"/>
  <c r="P316" i="2" s="1"/>
  <c r="N316" i="2"/>
  <c r="I316" i="2"/>
  <c r="AB315" i="2"/>
  <c r="Y315" i="2"/>
  <c r="V315" i="2"/>
  <c r="S315" i="2"/>
  <c r="P315" i="2"/>
  <c r="M315" i="2"/>
  <c r="J315" i="2"/>
  <c r="G315" i="2"/>
  <c r="C315" i="2"/>
  <c r="B315" i="2"/>
  <c r="AB314" i="2"/>
  <c r="Y314" i="2"/>
  <c r="V314" i="2"/>
  <c r="S314" i="2"/>
  <c r="P314" i="2"/>
  <c r="M314" i="2"/>
  <c r="J314" i="2"/>
  <c r="G314" i="2"/>
  <c r="C314" i="2"/>
  <c r="B314" i="2"/>
  <c r="AB313" i="2"/>
  <c r="Y313" i="2"/>
  <c r="V313" i="2"/>
  <c r="S313" i="2"/>
  <c r="P313" i="2"/>
  <c r="M313" i="2"/>
  <c r="J313" i="2"/>
  <c r="G313" i="2"/>
  <c r="C313" i="2"/>
  <c r="B313" i="2"/>
  <c r="AB312" i="2"/>
  <c r="Y312" i="2"/>
  <c r="V312" i="2"/>
  <c r="S312" i="2"/>
  <c r="P312" i="2"/>
  <c r="L312" i="2"/>
  <c r="M312" i="2" s="1"/>
  <c r="J312" i="2"/>
  <c r="G312" i="2"/>
  <c r="B312" i="2"/>
  <c r="AB311" i="2"/>
  <c r="Y311" i="2"/>
  <c r="V311" i="2"/>
  <c r="S311" i="2"/>
  <c r="P311" i="2"/>
  <c r="M311" i="2"/>
  <c r="J311" i="2"/>
  <c r="G311" i="2"/>
  <c r="C311" i="2"/>
  <c r="B311" i="2"/>
  <c r="AA310" i="2"/>
  <c r="Z310" i="2"/>
  <c r="X310" i="2"/>
  <c r="Y310" i="2" s="1"/>
  <c r="U310" i="2"/>
  <c r="T310" i="2"/>
  <c r="V310" i="2" s="1"/>
  <c r="R310" i="2"/>
  <c r="Q310" i="2"/>
  <c r="O310" i="2"/>
  <c r="N310" i="2"/>
  <c r="K310" i="2"/>
  <c r="I310" i="2"/>
  <c r="H310" i="2"/>
  <c r="J310" i="2" s="1"/>
  <c r="F310" i="2"/>
  <c r="E310" i="2"/>
  <c r="AB309" i="2"/>
  <c r="Y309" i="2"/>
  <c r="V309" i="2"/>
  <c r="S309" i="2"/>
  <c r="P309" i="2"/>
  <c r="M309" i="2"/>
  <c r="J309" i="2"/>
  <c r="G309" i="2"/>
  <c r="C309" i="2"/>
  <c r="B309" i="2"/>
  <c r="AB308" i="2"/>
  <c r="Y308" i="2"/>
  <c r="V308" i="2"/>
  <c r="S308" i="2"/>
  <c r="P308" i="2"/>
  <c r="M308" i="2"/>
  <c r="J308" i="2"/>
  <c r="G308" i="2"/>
  <c r="D308" i="2" s="1"/>
  <c r="C308" i="2"/>
  <c r="B308" i="2"/>
  <c r="AB307" i="2"/>
  <c r="Y307" i="2"/>
  <c r="V307" i="2"/>
  <c r="S307" i="2"/>
  <c r="P307" i="2"/>
  <c r="M307" i="2"/>
  <c r="J307" i="2"/>
  <c r="G307" i="2"/>
  <c r="C307" i="2"/>
  <c r="B307" i="2"/>
  <c r="AA306" i="2"/>
  <c r="Z306" i="2"/>
  <c r="X306" i="2"/>
  <c r="Y306" i="2" s="1"/>
  <c r="U306" i="2"/>
  <c r="T306" i="2"/>
  <c r="R306" i="2"/>
  <c r="Q306" i="2"/>
  <c r="O306" i="2"/>
  <c r="P306" i="2" s="1"/>
  <c r="N306" i="2"/>
  <c r="L306" i="2"/>
  <c r="K306" i="2"/>
  <c r="M306" i="2" s="1"/>
  <c r="I306" i="2"/>
  <c r="H306" i="2"/>
  <c r="F306" i="2"/>
  <c r="E306" i="2"/>
  <c r="AB305" i="2"/>
  <c r="Y305" i="2"/>
  <c r="V305" i="2"/>
  <c r="S305" i="2"/>
  <c r="P305" i="2"/>
  <c r="M305" i="2"/>
  <c r="J305" i="2"/>
  <c r="G305" i="2"/>
  <c r="C305" i="2"/>
  <c r="B305" i="2"/>
  <c r="AB304" i="2"/>
  <c r="Y304" i="2"/>
  <c r="V304" i="2"/>
  <c r="S304" i="2"/>
  <c r="P304" i="2"/>
  <c r="M304" i="2"/>
  <c r="J304" i="2"/>
  <c r="G304" i="2"/>
  <c r="C304" i="2"/>
  <c r="B304" i="2"/>
  <c r="AB303" i="2"/>
  <c r="Y303" i="2"/>
  <c r="V303" i="2"/>
  <c r="S303" i="2"/>
  <c r="P303" i="2"/>
  <c r="M303" i="2"/>
  <c r="J303" i="2"/>
  <c r="G303" i="2"/>
  <c r="C303" i="2"/>
  <c r="B303" i="2"/>
  <c r="AB302" i="2"/>
  <c r="Y302" i="2"/>
  <c r="V302" i="2"/>
  <c r="S302" i="2"/>
  <c r="P302" i="2"/>
  <c r="M302" i="2"/>
  <c r="J302" i="2"/>
  <c r="G302" i="2"/>
  <c r="C302" i="2"/>
  <c r="B302" i="2"/>
  <c r="AA301" i="2"/>
  <c r="AB301" i="2" s="1"/>
  <c r="Z301" i="2"/>
  <c r="X301" i="2"/>
  <c r="Y301" i="2" s="1"/>
  <c r="U301" i="2"/>
  <c r="T301" i="2"/>
  <c r="R301" i="2"/>
  <c r="Q301" i="2"/>
  <c r="Q297" i="2" s="1"/>
  <c r="O301" i="2"/>
  <c r="N301" i="2"/>
  <c r="L301" i="2"/>
  <c r="K301" i="2"/>
  <c r="I301" i="2"/>
  <c r="H301" i="2"/>
  <c r="F301" i="2"/>
  <c r="E301" i="2"/>
  <c r="AB300" i="2"/>
  <c r="Y300" i="2"/>
  <c r="V300" i="2"/>
  <c r="S300" i="2"/>
  <c r="P300" i="2"/>
  <c r="M300" i="2"/>
  <c r="J300" i="2"/>
  <c r="G300" i="2"/>
  <c r="C300" i="2"/>
  <c r="B300" i="2"/>
  <c r="AB299" i="2"/>
  <c r="Y299" i="2"/>
  <c r="V299" i="2"/>
  <c r="S299" i="2"/>
  <c r="P299" i="2"/>
  <c r="M299" i="2"/>
  <c r="J299" i="2"/>
  <c r="G299" i="2"/>
  <c r="C299" i="2"/>
  <c r="B299" i="2"/>
  <c r="AA298" i="2"/>
  <c r="Z298" i="2"/>
  <c r="X298" i="2"/>
  <c r="U298" i="2"/>
  <c r="T298" i="2"/>
  <c r="R298" i="2"/>
  <c r="S298" i="2" s="1"/>
  <c r="Q298" i="2"/>
  <c r="O298" i="2"/>
  <c r="O297" i="2" s="1"/>
  <c r="N298" i="2"/>
  <c r="L298" i="2"/>
  <c r="M298" i="2" s="1"/>
  <c r="K298" i="2"/>
  <c r="I298" i="2"/>
  <c r="H298" i="2"/>
  <c r="F298" i="2"/>
  <c r="E298" i="2"/>
  <c r="N297" i="2"/>
  <c r="AB296" i="2"/>
  <c r="Y296" i="2"/>
  <c r="V296" i="2"/>
  <c r="S296" i="2"/>
  <c r="P296" i="2"/>
  <c r="M296" i="2"/>
  <c r="J296" i="2"/>
  <c r="G296" i="2"/>
  <c r="D296" i="2" s="1"/>
  <c r="C296" i="2"/>
  <c r="B296" i="2"/>
  <c r="AA295" i="2"/>
  <c r="Z295" i="2"/>
  <c r="X295" i="2"/>
  <c r="Y295" i="2" s="1"/>
  <c r="U295" i="2"/>
  <c r="T295" i="2"/>
  <c r="R295" i="2"/>
  <c r="Q295" i="2"/>
  <c r="O295" i="2"/>
  <c r="N295" i="2"/>
  <c r="L295" i="2"/>
  <c r="K295" i="2"/>
  <c r="I295" i="2"/>
  <c r="H295" i="2"/>
  <c r="F295" i="2"/>
  <c r="E295" i="2"/>
  <c r="AB294" i="2"/>
  <c r="Y294" i="2"/>
  <c r="V294" i="2"/>
  <c r="S294" i="2"/>
  <c r="O294" i="2"/>
  <c r="C294" i="2" s="1"/>
  <c r="N294" i="2"/>
  <c r="M294" i="2"/>
  <c r="J294" i="2"/>
  <c r="G294" i="2"/>
  <c r="B294" i="2"/>
  <c r="AB293" i="2"/>
  <c r="Y293" i="2"/>
  <c r="V293" i="2"/>
  <c r="S293" i="2"/>
  <c r="O293" i="2"/>
  <c r="N293" i="2"/>
  <c r="M293" i="2"/>
  <c r="J293" i="2"/>
  <c r="G293" i="2"/>
  <c r="B293" i="2"/>
  <c r="AA292" i="2"/>
  <c r="Z292" i="2"/>
  <c r="AB292" i="2" s="1"/>
  <c r="X292" i="2"/>
  <c r="Y292" i="2" s="1"/>
  <c r="U292" i="2"/>
  <c r="V292" i="2" s="1"/>
  <c r="T292" i="2"/>
  <c r="R292" i="2"/>
  <c r="Q292" i="2"/>
  <c r="L292" i="2"/>
  <c r="M292" i="2" s="1"/>
  <c r="K292" i="2"/>
  <c r="I292" i="2"/>
  <c r="H292" i="2"/>
  <c r="F292" i="2"/>
  <c r="E292" i="2"/>
  <c r="AB291" i="2"/>
  <c r="Y291" i="2"/>
  <c r="V291" i="2"/>
  <c r="S291" i="2"/>
  <c r="P291" i="2"/>
  <c r="M291" i="2"/>
  <c r="J291" i="2"/>
  <c r="G291" i="2"/>
  <c r="C291" i="2"/>
  <c r="B291" i="2"/>
  <c r="AB290" i="2"/>
  <c r="Y290" i="2"/>
  <c r="V290" i="2"/>
  <c r="S290" i="2"/>
  <c r="O290" i="2"/>
  <c r="N290" i="2"/>
  <c r="B290" i="2" s="1"/>
  <c r="M290" i="2"/>
  <c r="J290" i="2"/>
  <c r="G290" i="2"/>
  <c r="AB289" i="2"/>
  <c r="Y289" i="2"/>
  <c r="V289" i="2"/>
  <c r="S289" i="2"/>
  <c r="P289" i="2"/>
  <c r="M289" i="2"/>
  <c r="J289" i="2"/>
  <c r="G289" i="2"/>
  <c r="C289" i="2"/>
  <c r="B289" i="2"/>
  <c r="AB288" i="2"/>
  <c r="Y288" i="2"/>
  <c r="V288" i="2"/>
  <c r="S288" i="2"/>
  <c r="P288" i="2"/>
  <c r="M288" i="2"/>
  <c r="J288" i="2"/>
  <c r="G288" i="2"/>
  <c r="C288" i="2"/>
  <c r="B288" i="2"/>
  <c r="AA287" i="2"/>
  <c r="Z287" i="2"/>
  <c r="AB287" i="2" s="1"/>
  <c r="X287" i="2"/>
  <c r="Y287" i="2" s="1"/>
  <c r="U287" i="2"/>
  <c r="V287" i="2" s="1"/>
  <c r="T287" i="2"/>
  <c r="R287" i="2"/>
  <c r="Q287" i="2"/>
  <c r="N287" i="2"/>
  <c r="L287" i="2"/>
  <c r="K287" i="2"/>
  <c r="I287" i="2"/>
  <c r="H287" i="2"/>
  <c r="H269" i="2" s="1"/>
  <c r="F287" i="2"/>
  <c r="E287" i="2"/>
  <c r="AB286" i="2"/>
  <c r="Y286" i="2"/>
  <c r="V286" i="2"/>
  <c r="S286" i="2"/>
  <c r="P286" i="2"/>
  <c r="M286" i="2"/>
  <c r="J286" i="2"/>
  <c r="G286" i="2"/>
  <c r="C286" i="2"/>
  <c r="B286" i="2"/>
  <c r="AB285" i="2"/>
  <c r="Y285" i="2"/>
  <c r="V285" i="2"/>
  <c r="S285" i="2"/>
  <c r="P285" i="2"/>
  <c r="M285" i="2"/>
  <c r="J285" i="2"/>
  <c r="G285" i="2"/>
  <c r="C285" i="2"/>
  <c r="B285" i="2"/>
  <c r="AB284" i="2"/>
  <c r="Y284" i="2"/>
  <c r="V284" i="2"/>
  <c r="S284" i="2"/>
  <c r="P284" i="2"/>
  <c r="M284" i="2"/>
  <c r="J284" i="2"/>
  <c r="G284" i="2"/>
  <c r="C284" i="2"/>
  <c r="B284" i="2"/>
  <c r="AB283" i="2"/>
  <c r="Y283" i="2"/>
  <c r="V283" i="2"/>
  <c r="S283" i="2"/>
  <c r="P283" i="2"/>
  <c r="M283" i="2"/>
  <c r="J283" i="2"/>
  <c r="G283" i="2"/>
  <c r="C283" i="2"/>
  <c r="B283" i="2"/>
  <c r="AB282" i="2"/>
  <c r="Y282" i="2"/>
  <c r="V282" i="2"/>
  <c r="S282" i="2"/>
  <c r="P282" i="2"/>
  <c r="M282" i="2"/>
  <c r="J282" i="2"/>
  <c r="G282" i="2"/>
  <c r="C282" i="2"/>
  <c r="B282" i="2"/>
  <c r="AB281" i="2"/>
  <c r="Y281" i="2"/>
  <c r="V281" i="2"/>
  <c r="S281" i="2"/>
  <c r="P281" i="2"/>
  <c r="M281" i="2"/>
  <c r="J281" i="2"/>
  <c r="G281" i="2"/>
  <c r="C281" i="2"/>
  <c r="B281" i="2"/>
  <c r="AA280" i="2"/>
  <c r="Z280" i="2"/>
  <c r="X280" i="2"/>
  <c r="Y280" i="2" s="1"/>
  <c r="U280" i="2"/>
  <c r="T280" i="2"/>
  <c r="R280" i="2"/>
  <c r="Q280" i="2"/>
  <c r="O280" i="2"/>
  <c r="N280" i="2"/>
  <c r="L280" i="2"/>
  <c r="M280" i="2" s="1"/>
  <c r="K280" i="2"/>
  <c r="I280" i="2"/>
  <c r="H280" i="2"/>
  <c r="F280" i="2"/>
  <c r="E280" i="2"/>
  <c r="AB279" i="2"/>
  <c r="Y279" i="2"/>
  <c r="V279" i="2"/>
  <c r="S279" i="2"/>
  <c r="P279" i="2"/>
  <c r="M279" i="2"/>
  <c r="J279" i="2"/>
  <c r="G279" i="2"/>
  <c r="D279" i="2"/>
  <c r="C279" i="2"/>
  <c r="B279" i="2"/>
  <c r="AA278" i="2"/>
  <c r="Z278" i="2"/>
  <c r="X278" i="2"/>
  <c r="Y278" i="2" s="1"/>
  <c r="U278" i="2"/>
  <c r="V278" i="2" s="1"/>
  <c r="T278" i="2"/>
  <c r="R278" i="2"/>
  <c r="Q278" i="2"/>
  <c r="O278" i="2"/>
  <c r="N278" i="2"/>
  <c r="L278" i="2"/>
  <c r="K278" i="2"/>
  <c r="I278" i="2"/>
  <c r="H278" i="2"/>
  <c r="J278" i="2" s="1"/>
  <c r="F278" i="2"/>
  <c r="E278" i="2"/>
  <c r="AB277" i="2"/>
  <c r="Y277" i="2"/>
  <c r="V277" i="2"/>
  <c r="S277" i="2"/>
  <c r="O277" i="2"/>
  <c r="O270" i="2" s="1"/>
  <c r="N277" i="2"/>
  <c r="N270" i="2" s="1"/>
  <c r="M277" i="2"/>
  <c r="J277" i="2"/>
  <c r="G277" i="2"/>
  <c r="C277" i="2"/>
  <c r="AB276" i="2"/>
  <c r="Y276" i="2"/>
  <c r="V276" i="2"/>
  <c r="S276" i="2"/>
  <c r="P276" i="2"/>
  <c r="M276" i="2"/>
  <c r="J276" i="2"/>
  <c r="G276" i="2"/>
  <c r="C276" i="2"/>
  <c r="B276" i="2"/>
  <c r="AB275" i="2"/>
  <c r="Y275" i="2"/>
  <c r="V275" i="2"/>
  <c r="S275" i="2"/>
  <c r="P275" i="2"/>
  <c r="M275" i="2"/>
  <c r="J275" i="2"/>
  <c r="G275" i="2"/>
  <c r="C275" i="2"/>
  <c r="B275" i="2"/>
  <c r="AB274" i="2"/>
  <c r="Y274" i="2"/>
  <c r="V274" i="2"/>
  <c r="S274" i="2"/>
  <c r="P274" i="2"/>
  <c r="M274" i="2"/>
  <c r="J274" i="2"/>
  <c r="G274" i="2"/>
  <c r="C274" i="2"/>
  <c r="B274" i="2"/>
  <c r="AB273" i="2"/>
  <c r="Y273" i="2"/>
  <c r="V273" i="2"/>
  <c r="S273" i="2"/>
  <c r="P273" i="2"/>
  <c r="M273" i="2"/>
  <c r="J273" i="2"/>
  <c r="G273" i="2"/>
  <c r="C273" i="2"/>
  <c r="B273" i="2"/>
  <c r="AB272" i="2"/>
  <c r="Y272" i="2"/>
  <c r="V272" i="2"/>
  <c r="S272" i="2"/>
  <c r="P272" i="2"/>
  <c r="M272" i="2"/>
  <c r="J272" i="2"/>
  <c r="G272" i="2"/>
  <c r="C272" i="2"/>
  <c r="B272" i="2"/>
  <c r="AB271" i="2"/>
  <c r="Y271" i="2"/>
  <c r="V271" i="2"/>
  <c r="S271" i="2"/>
  <c r="P271" i="2"/>
  <c r="L271" i="2"/>
  <c r="K271" i="2"/>
  <c r="J271" i="2"/>
  <c r="G271" i="2"/>
  <c r="C271" i="2"/>
  <c r="AA270" i="2"/>
  <c r="Z270" i="2"/>
  <c r="X270" i="2"/>
  <c r="Y270" i="2" s="1"/>
  <c r="U270" i="2"/>
  <c r="T270" i="2"/>
  <c r="R270" i="2"/>
  <c r="Q270" i="2"/>
  <c r="L270" i="2"/>
  <c r="I270" i="2"/>
  <c r="H270" i="2"/>
  <c r="F270" i="2"/>
  <c r="E270" i="2"/>
  <c r="X269" i="2"/>
  <c r="Y269" i="2" s="1"/>
  <c r="AB268" i="2"/>
  <c r="Y268" i="2"/>
  <c r="V268" i="2"/>
  <c r="R268" i="2"/>
  <c r="Q268" i="2"/>
  <c r="B268" i="2" s="1"/>
  <c r="P268" i="2"/>
  <c r="M268" i="2"/>
  <c r="J268" i="2"/>
  <c r="G268" i="2"/>
  <c r="AB267" i="2"/>
  <c r="Y267" i="2"/>
  <c r="V267" i="2"/>
  <c r="S267" i="2"/>
  <c r="P267" i="2"/>
  <c r="M267" i="2"/>
  <c r="J267" i="2"/>
  <c r="G267" i="2"/>
  <c r="C267" i="2"/>
  <c r="B267" i="2"/>
  <c r="AA266" i="2"/>
  <c r="Z266" i="2"/>
  <c r="X266" i="2"/>
  <c r="Y266" i="2" s="1"/>
  <c r="U266" i="2"/>
  <c r="T266" i="2"/>
  <c r="O266" i="2"/>
  <c r="P266" i="2" s="1"/>
  <c r="N266" i="2"/>
  <c r="L266" i="2"/>
  <c r="M266" i="2" s="1"/>
  <c r="K266" i="2"/>
  <c r="I266" i="2"/>
  <c r="H266" i="2"/>
  <c r="F266" i="2"/>
  <c r="E266" i="2"/>
  <c r="AB265" i="2"/>
  <c r="Y265" i="2"/>
  <c r="V265" i="2"/>
  <c r="S265" i="2"/>
  <c r="P265" i="2"/>
  <c r="M265" i="2"/>
  <c r="J265" i="2"/>
  <c r="G265" i="2"/>
  <c r="C265" i="2"/>
  <c r="B265" i="2"/>
  <c r="AA264" i="2"/>
  <c r="Z264" i="2"/>
  <c r="X264" i="2"/>
  <c r="Y264" i="2" s="1"/>
  <c r="U264" i="2"/>
  <c r="V264" i="2" s="1"/>
  <c r="T264" i="2"/>
  <c r="R264" i="2"/>
  <c r="Q264" i="2"/>
  <c r="O264" i="2"/>
  <c r="N264" i="2"/>
  <c r="L264" i="2"/>
  <c r="K264" i="2"/>
  <c r="I264" i="2"/>
  <c r="J264" i="2" s="1"/>
  <c r="H264" i="2"/>
  <c r="F264" i="2"/>
  <c r="E264" i="2"/>
  <c r="AB263" i="2"/>
  <c r="Y263" i="2"/>
  <c r="V263" i="2"/>
  <c r="S263" i="2"/>
  <c r="P263" i="2"/>
  <c r="M263" i="2"/>
  <c r="J263" i="2"/>
  <c r="G263" i="2"/>
  <c r="C263" i="2"/>
  <c r="B263" i="2"/>
  <c r="AB262" i="2"/>
  <c r="Y262" i="2"/>
  <c r="V262" i="2"/>
  <c r="S262" i="2"/>
  <c r="P262" i="2"/>
  <c r="M262" i="2"/>
  <c r="J262" i="2"/>
  <c r="G262" i="2"/>
  <c r="C262" i="2"/>
  <c r="B262" i="2"/>
  <c r="AB261" i="2"/>
  <c r="Y261" i="2"/>
  <c r="V261" i="2"/>
  <c r="S261" i="2"/>
  <c r="P261" i="2"/>
  <c r="M261" i="2"/>
  <c r="J261" i="2"/>
  <c r="G261" i="2"/>
  <c r="C261" i="2"/>
  <c r="B261" i="2"/>
  <c r="AB260" i="2"/>
  <c r="Y260" i="2"/>
  <c r="V260" i="2"/>
  <c r="S260" i="2"/>
  <c r="P260" i="2"/>
  <c r="M260" i="2"/>
  <c r="J260" i="2"/>
  <c r="G260" i="2"/>
  <c r="C260" i="2"/>
  <c r="B260" i="2"/>
  <c r="AB259" i="2"/>
  <c r="Y259" i="2"/>
  <c r="V259" i="2"/>
  <c r="R259" i="2"/>
  <c r="Q259" i="2"/>
  <c r="B259" i="2" s="1"/>
  <c r="P259" i="2"/>
  <c r="M259" i="2"/>
  <c r="J259" i="2"/>
  <c r="G259" i="2"/>
  <c r="AA258" i="2"/>
  <c r="Z258" i="2"/>
  <c r="X258" i="2"/>
  <c r="U258" i="2"/>
  <c r="T258" i="2"/>
  <c r="O258" i="2"/>
  <c r="N258" i="2"/>
  <c r="P258" i="2" s="1"/>
  <c r="L258" i="2"/>
  <c r="M258" i="2" s="1"/>
  <c r="K258" i="2"/>
  <c r="I258" i="2"/>
  <c r="H258" i="2"/>
  <c r="F258" i="2"/>
  <c r="E258" i="2"/>
  <c r="AB257" i="2"/>
  <c r="Y257" i="2"/>
  <c r="V257" i="2"/>
  <c r="R257" i="2"/>
  <c r="Q257" i="2"/>
  <c r="B257" i="2" s="1"/>
  <c r="P257" i="2"/>
  <c r="M257" i="2"/>
  <c r="J257" i="2"/>
  <c r="G257" i="2"/>
  <c r="AB256" i="2"/>
  <c r="Y256" i="2"/>
  <c r="V256" i="2"/>
  <c r="S256" i="2"/>
  <c r="P256" i="2"/>
  <c r="M256" i="2"/>
  <c r="J256" i="2"/>
  <c r="G256" i="2"/>
  <c r="C256" i="2"/>
  <c r="B256" i="2"/>
  <c r="AB255" i="2"/>
  <c r="Y255" i="2"/>
  <c r="V255" i="2"/>
  <c r="S255" i="2"/>
  <c r="P255" i="2"/>
  <c r="M255" i="2"/>
  <c r="J255" i="2"/>
  <c r="G255" i="2"/>
  <c r="C255" i="2"/>
  <c r="B255" i="2"/>
  <c r="AB254" i="2"/>
  <c r="Y254" i="2"/>
  <c r="V254" i="2"/>
  <c r="S254" i="2"/>
  <c r="P254" i="2"/>
  <c r="M254" i="2"/>
  <c r="J254" i="2"/>
  <c r="G254" i="2"/>
  <c r="C254" i="2"/>
  <c r="B254" i="2"/>
  <c r="AA253" i="2"/>
  <c r="Z253" i="2"/>
  <c r="X253" i="2"/>
  <c r="Y253" i="2" s="1"/>
  <c r="U253" i="2"/>
  <c r="T253" i="2"/>
  <c r="T252" i="2" s="1"/>
  <c r="O253" i="2"/>
  <c r="N253" i="2"/>
  <c r="L253" i="2"/>
  <c r="L252" i="2" s="1"/>
  <c r="K253" i="2"/>
  <c r="I253" i="2"/>
  <c r="H253" i="2"/>
  <c r="F253" i="2"/>
  <c r="E253" i="2"/>
  <c r="H252" i="2"/>
  <c r="AB251" i="2"/>
  <c r="Y251" i="2"/>
  <c r="V251" i="2"/>
  <c r="R251" i="2"/>
  <c r="Q251" i="2"/>
  <c r="P251" i="2"/>
  <c r="M251" i="2"/>
  <c r="J251" i="2"/>
  <c r="G251" i="2"/>
  <c r="AB250" i="2"/>
  <c r="Y250" i="2"/>
  <c r="V250" i="2"/>
  <c r="S250" i="2"/>
  <c r="P250" i="2"/>
  <c r="M250" i="2"/>
  <c r="J250" i="2"/>
  <c r="G250" i="2"/>
  <c r="C250" i="2"/>
  <c r="B250" i="2"/>
  <c r="AB249" i="2"/>
  <c r="Y249" i="2"/>
  <c r="V249" i="2"/>
  <c r="S249" i="2"/>
  <c r="P249" i="2"/>
  <c r="M249" i="2"/>
  <c r="J249" i="2"/>
  <c r="G249" i="2"/>
  <c r="C249" i="2"/>
  <c r="B249" i="2"/>
  <c r="AB248" i="2"/>
  <c r="Y248" i="2"/>
  <c r="V248" i="2"/>
  <c r="S248" i="2"/>
  <c r="P248" i="2"/>
  <c r="M248" i="2"/>
  <c r="J248" i="2"/>
  <c r="G248" i="2"/>
  <c r="C248" i="2"/>
  <c r="B248" i="2"/>
  <c r="AB247" i="2"/>
  <c r="Y247" i="2"/>
  <c r="V247" i="2"/>
  <c r="S247" i="2"/>
  <c r="P247" i="2"/>
  <c r="M247" i="2"/>
  <c r="J247" i="2"/>
  <c r="G247" i="2"/>
  <c r="C247" i="2"/>
  <c r="B247" i="2"/>
  <c r="AB246" i="2"/>
  <c r="Y246" i="2"/>
  <c r="V246" i="2"/>
  <c r="S246" i="2"/>
  <c r="P246" i="2"/>
  <c r="M246" i="2"/>
  <c r="J246" i="2"/>
  <c r="G246" i="2"/>
  <c r="C246" i="2"/>
  <c r="B246" i="2"/>
  <c r="AB245" i="2"/>
  <c r="Y245" i="2"/>
  <c r="V245" i="2"/>
  <c r="S245" i="2"/>
  <c r="P245" i="2"/>
  <c r="M245" i="2"/>
  <c r="J245" i="2"/>
  <c r="G245" i="2"/>
  <c r="C245" i="2"/>
  <c r="B245" i="2"/>
  <c r="AB244" i="2"/>
  <c r="Y244" i="2"/>
  <c r="V244" i="2"/>
  <c r="S244" i="2"/>
  <c r="P244" i="2"/>
  <c r="M244" i="2"/>
  <c r="J244" i="2"/>
  <c r="G244" i="2"/>
  <c r="C244" i="2"/>
  <c r="B244" i="2"/>
  <c r="AB243" i="2"/>
  <c r="Y243" i="2"/>
  <c r="V243" i="2"/>
  <c r="S243" i="2"/>
  <c r="P243" i="2"/>
  <c r="M243" i="2"/>
  <c r="J243" i="2"/>
  <c r="G243" i="2"/>
  <c r="C243" i="2"/>
  <c r="B243" i="2"/>
  <c r="AB242" i="2"/>
  <c r="Y242" i="2"/>
  <c r="V242" i="2"/>
  <c r="S242" i="2"/>
  <c r="P242" i="2"/>
  <c r="M242" i="2"/>
  <c r="J242" i="2"/>
  <c r="G242" i="2"/>
  <c r="C242" i="2"/>
  <c r="B242" i="2"/>
  <c r="AA241" i="2"/>
  <c r="Z241" i="2"/>
  <c r="X241" i="2"/>
  <c r="Y241" i="2" s="1"/>
  <c r="U241" i="2"/>
  <c r="T241" i="2"/>
  <c r="O241" i="2"/>
  <c r="N241" i="2"/>
  <c r="L241" i="2"/>
  <c r="K241" i="2"/>
  <c r="M241" i="2" s="1"/>
  <c r="I241" i="2"/>
  <c r="H241" i="2"/>
  <c r="F241" i="2"/>
  <c r="E241" i="2"/>
  <c r="AB240" i="2"/>
  <c r="Y240" i="2"/>
  <c r="V240" i="2"/>
  <c r="S240" i="2"/>
  <c r="P240" i="2"/>
  <c r="M240" i="2"/>
  <c r="J240" i="2"/>
  <c r="G240" i="2"/>
  <c r="C240" i="2"/>
  <c r="B240" i="2"/>
  <c r="AB239" i="2"/>
  <c r="Y239" i="2"/>
  <c r="V239" i="2"/>
  <c r="S239" i="2"/>
  <c r="P239" i="2"/>
  <c r="M239" i="2"/>
  <c r="J239" i="2"/>
  <c r="G239" i="2"/>
  <c r="C239" i="2"/>
  <c r="B239" i="2"/>
  <c r="AB238" i="2"/>
  <c r="Y238" i="2"/>
  <c r="V238" i="2"/>
  <c r="S238" i="2"/>
  <c r="P238" i="2"/>
  <c r="M238" i="2"/>
  <c r="J238" i="2"/>
  <c r="G238" i="2"/>
  <c r="C238" i="2"/>
  <c r="B238" i="2"/>
  <c r="AB237" i="2"/>
  <c r="Y237" i="2"/>
  <c r="V237" i="2"/>
  <c r="S237" i="2"/>
  <c r="P237" i="2"/>
  <c r="M237" i="2"/>
  <c r="J237" i="2"/>
  <c r="G237" i="2"/>
  <c r="C237" i="2"/>
  <c r="B237" i="2"/>
  <c r="AB236" i="2"/>
  <c r="Y236" i="2"/>
  <c r="V236" i="2"/>
  <c r="S236" i="2"/>
  <c r="P236" i="2"/>
  <c r="M236" i="2"/>
  <c r="J236" i="2"/>
  <c r="G236" i="2"/>
  <c r="D236" i="2" s="1"/>
  <c r="C236" i="2"/>
  <c r="B236" i="2"/>
  <c r="AB235" i="2"/>
  <c r="Y235" i="2"/>
  <c r="V235" i="2"/>
  <c r="S235" i="2"/>
  <c r="P235" i="2"/>
  <c r="M235" i="2"/>
  <c r="J235" i="2"/>
  <c r="G235" i="2"/>
  <c r="C235" i="2"/>
  <c r="B235" i="2"/>
  <c r="AB234" i="2"/>
  <c r="Y234" i="2"/>
  <c r="V234" i="2"/>
  <c r="S234" i="2"/>
  <c r="P234" i="2"/>
  <c r="L234" i="2"/>
  <c r="K234" i="2"/>
  <c r="J234" i="2"/>
  <c r="G234" i="2"/>
  <c r="AB233" i="2"/>
  <c r="Y233" i="2"/>
  <c r="V233" i="2"/>
  <c r="S233" i="2"/>
  <c r="P233" i="2"/>
  <c r="M233" i="2"/>
  <c r="J233" i="2"/>
  <c r="G233" i="2"/>
  <c r="C233" i="2"/>
  <c r="B233" i="2"/>
  <c r="AB232" i="2"/>
  <c r="Y232" i="2"/>
  <c r="V232" i="2"/>
  <c r="R232" i="2"/>
  <c r="S232" i="2" s="1"/>
  <c r="Q232" i="2"/>
  <c r="P232" i="2"/>
  <c r="M232" i="2"/>
  <c r="J232" i="2"/>
  <c r="G232" i="2"/>
  <c r="B232" i="2"/>
  <c r="AB231" i="2"/>
  <c r="Y231" i="2"/>
  <c r="V231" i="2"/>
  <c r="S231" i="2"/>
  <c r="P231" i="2"/>
  <c r="M231" i="2"/>
  <c r="J231" i="2"/>
  <c r="G231" i="2"/>
  <c r="C231" i="2"/>
  <c r="B231" i="2"/>
  <c r="AB230" i="2"/>
  <c r="Y230" i="2"/>
  <c r="V230" i="2"/>
  <c r="S230" i="2"/>
  <c r="P230" i="2"/>
  <c r="M230" i="2"/>
  <c r="J230" i="2"/>
  <c r="G230" i="2"/>
  <c r="C230" i="2"/>
  <c r="B230" i="2"/>
  <c r="AB229" i="2"/>
  <c r="Y229" i="2"/>
  <c r="V229" i="2"/>
  <c r="R229" i="2"/>
  <c r="Q229" i="2"/>
  <c r="P229" i="2"/>
  <c r="M229" i="2"/>
  <c r="J229" i="2"/>
  <c r="G229" i="2"/>
  <c r="AA228" i="2"/>
  <c r="Z228" i="2"/>
  <c r="X228" i="2"/>
  <c r="Y228" i="2" s="1"/>
  <c r="U228" i="2"/>
  <c r="T228" i="2"/>
  <c r="O228" i="2"/>
  <c r="N228" i="2"/>
  <c r="I228" i="2"/>
  <c r="H228" i="2"/>
  <c r="F228" i="2"/>
  <c r="E228" i="2"/>
  <c r="AB227" i="2"/>
  <c r="Y227" i="2"/>
  <c r="V227" i="2"/>
  <c r="S227" i="2"/>
  <c r="P227" i="2"/>
  <c r="M227" i="2"/>
  <c r="J227" i="2"/>
  <c r="G227" i="2"/>
  <c r="C227" i="2"/>
  <c r="B227" i="2"/>
  <c r="AB226" i="2"/>
  <c r="Y226" i="2"/>
  <c r="V226" i="2"/>
  <c r="S226" i="2"/>
  <c r="P226" i="2"/>
  <c r="M226" i="2"/>
  <c r="J226" i="2"/>
  <c r="G226" i="2"/>
  <c r="C226" i="2"/>
  <c r="B226" i="2"/>
  <c r="AA225" i="2"/>
  <c r="AA224" i="2" s="1"/>
  <c r="Z225" i="2"/>
  <c r="Y225" i="2"/>
  <c r="V225" i="2"/>
  <c r="S225" i="2"/>
  <c r="P225" i="2"/>
  <c r="L225" i="2"/>
  <c r="K225" i="2"/>
  <c r="K224" i="2" s="1"/>
  <c r="J225" i="2"/>
  <c r="F225" i="2"/>
  <c r="E225" i="2"/>
  <c r="E224" i="2" s="1"/>
  <c r="X224" i="2"/>
  <c r="U224" i="2"/>
  <c r="V224" i="2" s="1"/>
  <c r="T224" i="2"/>
  <c r="R224" i="2"/>
  <c r="Q224" i="2"/>
  <c r="O224" i="2"/>
  <c r="N224" i="2"/>
  <c r="L224" i="2"/>
  <c r="M224" i="2" s="1"/>
  <c r="I224" i="2"/>
  <c r="H224" i="2"/>
  <c r="AB223" i="2"/>
  <c r="Y223" i="2"/>
  <c r="V223" i="2"/>
  <c r="R223" i="2"/>
  <c r="Q223" i="2"/>
  <c r="B223" i="2" s="1"/>
  <c r="P223" i="2"/>
  <c r="M223" i="2"/>
  <c r="J223" i="2"/>
  <c r="G223" i="2"/>
  <c r="AB222" i="2"/>
  <c r="Y222" i="2"/>
  <c r="V222" i="2"/>
  <c r="S222" i="2"/>
  <c r="P222" i="2"/>
  <c r="L222" i="2"/>
  <c r="K222" i="2"/>
  <c r="B222" i="2" s="1"/>
  <c r="J222" i="2"/>
  <c r="G222" i="2"/>
  <c r="AB221" i="2"/>
  <c r="Y221" i="2"/>
  <c r="V221" i="2"/>
  <c r="R221" i="2"/>
  <c r="C221" i="2" s="1"/>
  <c r="Q221" i="2"/>
  <c r="P221" i="2"/>
  <c r="M221" i="2"/>
  <c r="J221" i="2"/>
  <c r="G221" i="2"/>
  <c r="AB220" i="2"/>
  <c r="Y220" i="2"/>
  <c r="V220" i="2"/>
  <c r="R220" i="2"/>
  <c r="Q220" i="2"/>
  <c r="B220" i="2" s="1"/>
  <c r="P220" i="2"/>
  <c r="M220" i="2"/>
  <c r="J220" i="2"/>
  <c r="G220" i="2"/>
  <c r="AB219" i="2"/>
  <c r="Y219" i="2"/>
  <c r="V219" i="2"/>
  <c r="S219" i="2"/>
  <c r="P219" i="2"/>
  <c r="M219" i="2"/>
  <c r="J219" i="2"/>
  <c r="G219" i="2"/>
  <c r="C219" i="2"/>
  <c r="B219" i="2"/>
  <c r="AB218" i="2"/>
  <c r="Y218" i="2"/>
  <c r="V218" i="2"/>
  <c r="S218" i="2"/>
  <c r="P218" i="2"/>
  <c r="M218" i="2"/>
  <c r="J218" i="2"/>
  <c r="G218" i="2"/>
  <c r="C218" i="2"/>
  <c r="B218" i="2"/>
  <c r="AB217" i="2"/>
  <c r="Y217" i="2"/>
  <c r="V217" i="2"/>
  <c r="S217" i="2"/>
  <c r="P217" i="2"/>
  <c r="M217" i="2"/>
  <c r="J217" i="2"/>
  <c r="G217" i="2"/>
  <c r="C217" i="2"/>
  <c r="B217" i="2"/>
  <c r="AB216" i="2"/>
  <c r="Y216" i="2"/>
  <c r="V216" i="2"/>
  <c r="S216" i="2"/>
  <c r="P216" i="2"/>
  <c r="M216" i="2"/>
  <c r="J216" i="2"/>
  <c r="G216" i="2"/>
  <c r="C216" i="2"/>
  <c r="B216" i="2"/>
  <c r="AB215" i="2"/>
  <c r="Y215" i="2"/>
  <c r="V215" i="2"/>
  <c r="S215" i="2"/>
  <c r="P215" i="2"/>
  <c r="M215" i="2"/>
  <c r="J215" i="2"/>
  <c r="G215" i="2"/>
  <c r="C215" i="2"/>
  <c r="B215" i="2"/>
  <c r="AB214" i="2"/>
  <c r="Y214" i="2"/>
  <c r="V214" i="2"/>
  <c r="S214" i="2"/>
  <c r="P214" i="2"/>
  <c r="M214" i="2"/>
  <c r="J214" i="2"/>
  <c r="G214" i="2"/>
  <c r="C214" i="2"/>
  <c r="B214" i="2"/>
  <c r="AB213" i="2"/>
  <c r="Y213" i="2"/>
  <c r="V213" i="2"/>
  <c r="S213" i="2"/>
  <c r="P213" i="2"/>
  <c r="M213" i="2"/>
  <c r="J213" i="2"/>
  <c r="G213" i="2"/>
  <c r="C213" i="2"/>
  <c r="B213" i="2"/>
  <c r="AB212" i="2"/>
  <c r="Y212" i="2"/>
  <c r="V212" i="2"/>
  <c r="S212" i="2"/>
  <c r="P212" i="2"/>
  <c r="L212" i="2"/>
  <c r="K212" i="2"/>
  <c r="B212" i="2" s="1"/>
  <c r="J212" i="2"/>
  <c r="G212" i="2"/>
  <c r="AB211" i="2"/>
  <c r="Y211" i="2"/>
  <c r="V211" i="2"/>
  <c r="S211" i="2"/>
  <c r="P211" i="2"/>
  <c r="M211" i="2"/>
  <c r="J211" i="2"/>
  <c r="G211" i="2"/>
  <c r="C211" i="2"/>
  <c r="B211" i="2"/>
  <c r="AB210" i="2"/>
  <c r="Y210" i="2"/>
  <c r="V210" i="2"/>
  <c r="R210" i="2"/>
  <c r="C210" i="2" s="1"/>
  <c r="Q210" i="2"/>
  <c r="S210" i="2" s="1"/>
  <c r="P210" i="2"/>
  <c r="M210" i="2"/>
  <c r="J210" i="2"/>
  <c r="G210" i="2"/>
  <c r="AB209" i="2"/>
  <c r="Y209" i="2"/>
  <c r="V209" i="2"/>
  <c r="S209" i="2"/>
  <c r="P209" i="2"/>
  <c r="L209" i="2"/>
  <c r="K209" i="2"/>
  <c r="J209" i="2"/>
  <c r="G209" i="2"/>
  <c r="AB208" i="2"/>
  <c r="Y208" i="2"/>
  <c r="U208" i="2"/>
  <c r="C208" i="2" s="1"/>
  <c r="T208" i="2"/>
  <c r="S208" i="2"/>
  <c r="P208" i="2"/>
  <c r="M208" i="2"/>
  <c r="J208" i="2"/>
  <c r="G208" i="2"/>
  <c r="AA207" i="2"/>
  <c r="AB207" i="2" s="1"/>
  <c r="Z207" i="2"/>
  <c r="Y207" i="2"/>
  <c r="X207" i="2"/>
  <c r="U207" i="2"/>
  <c r="O207" i="2"/>
  <c r="N207" i="2"/>
  <c r="I207" i="2"/>
  <c r="H207" i="2"/>
  <c r="F207" i="2"/>
  <c r="E207" i="2"/>
  <c r="AB205" i="2"/>
  <c r="Y205" i="2"/>
  <c r="V205" i="2"/>
  <c r="S205" i="2"/>
  <c r="P205" i="2"/>
  <c r="M205" i="2"/>
  <c r="J205" i="2"/>
  <c r="G205" i="2"/>
  <c r="C205" i="2"/>
  <c r="B205" i="2"/>
  <c r="AB204" i="2"/>
  <c r="Y204" i="2"/>
  <c r="V204" i="2"/>
  <c r="S204" i="2"/>
  <c r="P204" i="2"/>
  <c r="M204" i="2"/>
  <c r="J204" i="2"/>
  <c r="G204" i="2"/>
  <c r="C204" i="2"/>
  <c r="B204" i="2"/>
  <c r="AB203" i="2"/>
  <c r="Y203" i="2"/>
  <c r="V203" i="2"/>
  <c r="S203" i="2"/>
  <c r="P203" i="2"/>
  <c r="K203" i="2"/>
  <c r="J203" i="2"/>
  <c r="G203" i="2"/>
  <c r="C203" i="2"/>
  <c r="AB202" i="2"/>
  <c r="Y202" i="2"/>
  <c r="V202" i="2"/>
  <c r="S202" i="2"/>
  <c r="P202" i="2"/>
  <c r="M202" i="2"/>
  <c r="J202" i="2"/>
  <c r="G202" i="2"/>
  <c r="C202" i="2"/>
  <c r="B202" i="2"/>
  <c r="AB201" i="2"/>
  <c r="Y201" i="2"/>
  <c r="V201" i="2"/>
  <c r="S201" i="2"/>
  <c r="P201" i="2"/>
  <c r="L201" i="2"/>
  <c r="K201" i="2"/>
  <c r="B201" i="2" s="1"/>
  <c r="J201" i="2"/>
  <c r="G201" i="2"/>
  <c r="AA200" i="2"/>
  <c r="Z200" i="2"/>
  <c r="X200" i="2"/>
  <c r="Y200" i="2" s="1"/>
  <c r="U200" i="2"/>
  <c r="T200" i="2"/>
  <c r="R200" i="2"/>
  <c r="Q200" i="2"/>
  <c r="O200" i="2"/>
  <c r="N200" i="2"/>
  <c r="N194" i="2" s="1"/>
  <c r="I200" i="2"/>
  <c r="H200" i="2"/>
  <c r="F200" i="2"/>
  <c r="E200" i="2"/>
  <c r="AB199" i="2"/>
  <c r="Y199" i="2"/>
  <c r="V199" i="2"/>
  <c r="R199" i="2"/>
  <c r="C199" i="2" s="1"/>
  <c r="P199" i="2"/>
  <c r="M199" i="2"/>
  <c r="J199" i="2"/>
  <c r="G199" i="2"/>
  <c r="B199" i="2"/>
  <c r="AB198" i="2"/>
  <c r="Y198" i="2"/>
  <c r="V198" i="2"/>
  <c r="S198" i="2"/>
  <c r="P198" i="2"/>
  <c r="M198" i="2"/>
  <c r="J198" i="2"/>
  <c r="G198" i="2"/>
  <c r="C198" i="2"/>
  <c r="B198" i="2"/>
  <c r="AB197" i="2"/>
  <c r="Y197" i="2"/>
  <c r="V197" i="2"/>
  <c r="S197" i="2"/>
  <c r="P197" i="2"/>
  <c r="M197" i="2"/>
  <c r="J197" i="2"/>
  <c r="G197" i="2"/>
  <c r="C197" i="2"/>
  <c r="B197" i="2"/>
  <c r="AB196" i="2"/>
  <c r="Y196" i="2"/>
  <c r="V196" i="2"/>
  <c r="S196" i="2"/>
  <c r="P196" i="2"/>
  <c r="M196" i="2"/>
  <c r="J196" i="2"/>
  <c r="D196" i="2" s="1"/>
  <c r="G196" i="2"/>
  <c r="C196" i="2"/>
  <c r="B196" i="2"/>
  <c r="AA195" i="2"/>
  <c r="AB195" i="2" s="1"/>
  <c r="Z195" i="2"/>
  <c r="X195" i="2"/>
  <c r="Y195" i="2" s="1"/>
  <c r="U195" i="2"/>
  <c r="U194" i="2" s="1"/>
  <c r="T195" i="2"/>
  <c r="T194" i="2" s="1"/>
  <c r="V194" i="2" s="1"/>
  <c r="Q195" i="2"/>
  <c r="O195" i="2"/>
  <c r="N195" i="2"/>
  <c r="L195" i="2"/>
  <c r="K195" i="2"/>
  <c r="I195" i="2"/>
  <c r="H195" i="2"/>
  <c r="F195" i="2"/>
  <c r="E195" i="2"/>
  <c r="X194" i="2"/>
  <c r="Y194" i="2" s="1"/>
  <c r="AB193" i="2"/>
  <c r="Y193" i="2"/>
  <c r="V193" i="2"/>
  <c r="S193" i="2"/>
  <c r="P193" i="2"/>
  <c r="M193" i="2"/>
  <c r="J193" i="2"/>
  <c r="G193" i="2"/>
  <c r="C193" i="2"/>
  <c r="B193" i="2"/>
  <c r="AA192" i="2"/>
  <c r="AB192" i="2" s="1"/>
  <c r="Z192" i="2"/>
  <c r="X192" i="2"/>
  <c r="Y192" i="2" s="1"/>
  <c r="U192" i="2"/>
  <c r="T192" i="2"/>
  <c r="R192" i="2"/>
  <c r="Q192" i="2"/>
  <c r="O192" i="2"/>
  <c r="N192" i="2"/>
  <c r="L192" i="2"/>
  <c r="K192" i="2"/>
  <c r="I192" i="2"/>
  <c r="H192" i="2"/>
  <c r="F192" i="2"/>
  <c r="E192" i="2"/>
  <c r="AB191" i="2"/>
  <c r="Y191" i="2"/>
  <c r="V191" i="2"/>
  <c r="S191" i="2"/>
  <c r="P191" i="2"/>
  <c r="M191" i="2"/>
  <c r="J191" i="2"/>
  <c r="D191" i="2" s="1"/>
  <c r="G191" i="2"/>
  <c r="C191" i="2"/>
  <c r="B191" i="2"/>
  <c r="AA190" i="2"/>
  <c r="AB190" i="2" s="1"/>
  <c r="Z190" i="2"/>
  <c r="X190" i="2"/>
  <c r="Y190" i="2" s="1"/>
  <c r="U190" i="2"/>
  <c r="T190" i="2"/>
  <c r="R190" i="2"/>
  <c r="Q190" i="2"/>
  <c r="O190" i="2"/>
  <c r="P190" i="2" s="1"/>
  <c r="N190" i="2"/>
  <c r="L190" i="2"/>
  <c r="K190" i="2"/>
  <c r="I190" i="2"/>
  <c r="H190" i="2"/>
  <c r="F190" i="2"/>
  <c r="E190" i="2"/>
  <c r="AB189" i="2"/>
  <c r="Y189" i="2"/>
  <c r="V189" i="2"/>
  <c r="S189" i="2"/>
  <c r="P189" i="2"/>
  <c r="L189" i="2"/>
  <c r="K189" i="2"/>
  <c r="K186" i="2" s="1"/>
  <c r="J189" i="2"/>
  <c r="G189" i="2"/>
  <c r="C189" i="2"/>
  <c r="B189" i="2"/>
  <c r="AB188" i="2"/>
  <c r="Y188" i="2"/>
  <c r="V188" i="2"/>
  <c r="S188" i="2"/>
  <c r="P188" i="2"/>
  <c r="M188" i="2"/>
  <c r="J188" i="2"/>
  <c r="G188" i="2"/>
  <c r="C188" i="2"/>
  <c r="B188" i="2"/>
  <c r="AB187" i="2"/>
  <c r="Y187" i="2"/>
  <c r="V187" i="2"/>
  <c r="S187" i="2"/>
  <c r="P187" i="2"/>
  <c r="M187" i="2"/>
  <c r="J187" i="2"/>
  <c r="G187" i="2"/>
  <c r="C187" i="2"/>
  <c r="B187" i="2"/>
  <c r="AA186" i="2"/>
  <c r="Z186" i="2"/>
  <c r="X186" i="2"/>
  <c r="Y186" i="2" s="1"/>
  <c r="U186" i="2"/>
  <c r="T186" i="2"/>
  <c r="R186" i="2"/>
  <c r="Q186" i="2"/>
  <c r="O186" i="2"/>
  <c r="N186" i="2"/>
  <c r="L186" i="2"/>
  <c r="M186" i="2" s="1"/>
  <c r="I186" i="2"/>
  <c r="H186" i="2"/>
  <c r="F186" i="2"/>
  <c r="E186" i="2"/>
  <c r="AB185" i="2"/>
  <c r="Y185" i="2"/>
  <c r="V185" i="2"/>
  <c r="S185" i="2"/>
  <c r="P185" i="2"/>
  <c r="M185" i="2"/>
  <c r="J185" i="2"/>
  <c r="G185" i="2"/>
  <c r="C185" i="2"/>
  <c r="B185" i="2"/>
  <c r="AA184" i="2"/>
  <c r="Z184" i="2"/>
  <c r="X184" i="2"/>
  <c r="Y184" i="2" s="1"/>
  <c r="U184" i="2"/>
  <c r="V184" i="2" s="1"/>
  <c r="T184" i="2"/>
  <c r="R184" i="2"/>
  <c r="Q184" i="2"/>
  <c r="O184" i="2"/>
  <c r="N184" i="2"/>
  <c r="L184" i="2"/>
  <c r="M184" i="2" s="1"/>
  <c r="K184" i="2"/>
  <c r="I184" i="2"/>
  <c r="H184" i="2"/>
  <c r="F184" i="2"/>
  <c r="E184" i="2"/>
  <c r="AB183" i="2"/>
  <c r="Y183" i="2"/>
  <c r="V183" i="2"/>
  <c r="S183" i="2"/>
  <c r="P183" i="2"/>
  <c r="L183" i="2"/>
  <c r="M183" i="2" s="1"/>
  <c r="D183" i="2" s="1"/>
  <c r="K183" i="2"/>
  <c r="B183" i="2" s="1"/>
  <c r="J183" i="2"/>
  <c r="G183" i="2"/>
  <c r="C183" i="2"/>
  <c r="AB182" i="2"/>
  <c r="Y182" i="2"/>
  <c r="V182" i="2"/>
  <c r="S182" i="2"/>
  <c r="P182" i="2"/>
  <c r="M182" i="2"/>
  <c r="J182" i="2"/>
  <c r="G182" i="2"/>
  <c r="C182" i="2"/>
  <c r="B182" i="2"/>
  <c r="AB181" i="2"/>
  <c r="Y181" i="2"/>
  <c r="V181" i="2"/>
  <c r="S181" i="2"/>
  <c r="P181" i="2"/>
  <c r="M181" i="2"/>
  <c r="J181" i="2"/>
  <c r="G181" i="2"/>
  <c r="C181" i="2"/>
  <c r="B181" i="2"/>
  <c r="AB180" i="2"/>
  <c r="Y180" i="2"/>
  <c r="V180" i="2"/>
  <c r="S180" i="2"/>
  <c r="P180" i="2"/>
  <c r="M180" i="2"/>
  <c r="J180" i="2"/>
  <c r="G180" i="2"/>
  <c r="D180" i="2" s="1"/>
  <c r="C180" i="2"/>
  <c r="B180" i="2"/>
  <c r="AB179" i="2"/>
  <c r="Y179" i="2"/>
  <c r="V179" i="2"/>
  <c r="S179" i="2"/>
  <c r="P179" i="2"/>
  <c r="L179" i="2"/>
  <c r="L178" i="2" s="1"/>
  <c r="K179" i="2"/>
  <c r="B179" i="2" s="1"/>
  <c r="J179" i="2"/>
  <c r="G179" i="2"/>
  <c r="C179" i="2"/>
  <c r="AA178" i="2"/>
  <c r="Z178" i="2"/>
  <c r="AB178" i="2" s="1"/>
  <c r="X178" i="2"/>
  <c r="U178" i="2"/>
  <c r="V178" i="2" s="1"/>
  <c r="T178" i="2"/>
  <c r="R178" i="2"/>
  <c r="Q178" i="2"/>
  <c r="O178" i="2"/>
  <c r="N178" i="2"/>
  <c r="K178" i="2"/>
  <c r="K177" i="2" s="1"/>
  <c r="I178" i="2"/>
  <c r="H178" i="2"/>
  <c r="F178" i="2"/>
  <c r="E178" i="2"/>
  <c r="AB175" i="2"/>
  <c r="Y175" i="2"/>
  <c r="V175" i="2"/>
  <c r="S175" i="2"/>
  <c r="P175" i="2"/>
  <c r="M175" i="2"/>
  <c r="J175" i="2"/>
  <c r="G175" i="2"/>
  <c r="C175" i="2"/>
  <c r="B175" i="2"/>
  <c r="AB174" i="2"/>
  <c r="Y174" i="2"/>
  <c r="V174" i="2"/>
  <c r="S174" i="2"/>
  <c r="P174" i="2"/>
  <c r="M174" i="2"/>
  <c r="J174" i="2"/>
  <c r="G174" i="2"/>
  <c r="C174" i="2"/>
  <c r="B174" i="2"/>
  <c r="AB173" i="2"/>
  <c r="Y173" i="2"/>
  <c r="V173" i="2"/>
  <c r="S173" i="2"/>
  <c r="P173" i="2"/>
  <c r="M173" i="2"/>
  <c r="J173" i="2"/>
  <c r="G173" i="2"/>
  <c r="C173" i="2"/>
  <c r="B173" i="2"/>
  <c r="AB172" i="2"/>
  <c r="Y172" i="2"/>
  <c r="V172" i="2"/>
  <c r="S172" i="2"/>
  <c r="P172" i="2"/>
  <c r="M172" i="2"/>
  <c r="J172" i="2"/>
  <c r="G172" i="2"/>
  <c r="C172" i="2"/>
  <c r="B172" i="2"/>
  <c r="AB171" i="2"/>
  <c r="Y171" i="2"/>
  <c r="V171" i="2"/>
  <c r="S171" i="2"/>
  <c r="O171" i="2"/>
  <c r="C171" i="2" s="1"/>
  <c r="N171" i="2"/>
  <c r="B171" i="2" s="1"/>
  <c r="M171" i="2"/>
  <c r="J171" i="2"/>
  <c r="G171" i="2"/>
  <c r="AA170" i="2"/>
  <c r="Z170" i="2"/>
  <c r="Z169" i="2" s="1"/>
  <c r="X170" i="2"/>
  <c r="X169" i="2" s="1"/>
  <c r="Y169" i="2" s="1"/>
  <c r="U170" i="2"/>
  <c r="T170" i="2"/>
  <c r="R170" i="2"/>
  <c r="Q170" i="2"/>
  <c r="O170" i="2"/>
  <c r="O169" i="2" s="1"/>
  <c r="P169" i="2" s="1"/>
  <c r="N170" i="2"/>
  <c r="N169" i="2" s="1"/>
  <c r="L170" i="2"/>
  <c r="L169" i="2" s="1"/>
  <c r="M169" i="2" s="1"/>
  <c r="K170" i="2"/>
  <c r="K169" i="2" s="1"/>
  <c r="I170" i="2"/>
  <c r="I169" i="2" s="1"/>
  <c r="H170" i="2"/>
  <c r="J170" i="2" s="1"/>
  <c r="F170" i="2"/>
  <c r="E170" i="2"/>
  <c r="E169" i="2" s="1"/>
  <c r="T169" i="2"/>
  <c r="Q169" i="2"/>
  <c r="AB168" i="2"/>
  <c r="Y168" i="2"/>
  <c r="V168" i="2"/>
  <c r="S168" i="2"/>
  <c r="P168" i="2"/>
  <c r="M168" i="2"/>
  <c r="J168" i="2"/>
  <c r="G168" i="2"/>
  <c r="C168" i="2"/>
  <c r="B168" i="2"/>
  <c r="AB167" i="2"/>
  <c r="Y167" i="2"/>
  <c r="V167" i="2"/>
  <c r="S167" i="2"/>
  <c r="P167" i="2"/>
  <c r="M167" i="2"/>
  <c r="J167" i="2"/>
  <c r="G167" i="2"/>
  <c r="C167" i="2"/>
  <c r="B167" i="2"/>
  <c r="AB166" i="2"/>
  <c r="Y166" i="2"/>
  <c r="V166" i="2"/>
  <c r="S166" i="2"/>
  <c r="O166" i="2"/>
  <c r="P166" i="2" s="1"/>
  <c r="M166" i="2"/>
  <c r="J166" i="2"/>
  <c r="G166" i="2"/>
  <c r="C166" i="2"/>
  <c r="B166" i="2"/>
  <c r="AB165" i="2"/>
  <c r="Y165" i="2"/>
  <c r="V165" i="2"/>
  <c r="S165" i="2"/>
  <c r="O165" i="2"/>
  <c r="C165" i="2" s="1"/>
  <c r="N165" i="2"/>
  <c r="B165" i="2" s="1"/>
  <c r="M165" i="2"/>
  <c r="J165" i="2"/>
  <c r="G165" i="2"/>
  <c r="AB164" i="2"/>
  <c r="Y164" i="2"/>
  <c r="V164" i="2"/>
  <c r="S164" i="2"/>
  <c r="P164" i="2"/>
  <c r="M164" i="2"/>
  <c r="J164" i="2"/>
  <c r="G164" i="2"/>
  <c r="C164" i="2"/>
  <c r="B164" i="2"/>
  <c r="AB163" i="2"/>
  <c r="Y163" i="2"/>
  <c r="V163" i="2"/>
  <c r="S163" i="2"/>
  <c r="P163" i="2"/>
  <c r="M163" i="2"/>
  <c r="J163" i="2"/>
  <c r="G163" i="2"/>
  <c r="C163" i="2"/>
  <c r="B163" i="2"/>
  <c r="AB162" i="2"/>
  <c r="Y162" i="2"/>
  <c r="V162" i="2"/>
  <c r="S162" i="2"/>
  <c r="P162" i="2"/>
  <c r="M162" i="2"/>
  <c r="J162" i="2"/>
  <c r="G162" i="2"/>
  <c r="C162" i="2"/>
  <c r="B162" i="2"/>
  <c r="AB161" i="2"/>
  <c r="Y161" i="2"/>
  <c r="V161" i="2"/>
  <c r="S161" i="2"/>
  <c r="P161" i="2"/>
  <c r="M161" i="2"/>
  <c r="J161" i="2"/>
  <c r="G161" i="2"/>
  <c r="C161" i="2"/>
  <c r="B161" i="2"/>
  <c r="AB160" i="2"/>
  <c r="Y160" i="2"/>
  <c r="V160" i="2"/>
  <c r="S160" i="2"/>
  <c r="P160" i="2"/>
  <c r="M160" i="2"/>
  <c r="J160" i="2"/>
  <c r="G160" i="2"/>
  <c r="C160" i="2"/>
  <c r="B160" i="2"/>
  <c r="AB159" i="2"/>
  <c r="Y159" i="2"/>
  <c r="V159" i="2"/>
  <c r="S159" i="2"/>
  <c r="P159" i="2"/>
  <c r="M159" i="2"/>
  <c r="J159" i="2"/>
  <c r="G159" i="2"/>
  <c r="C159" i="2"/>
  <c r="B159" i="2"/>
  <c r="AB158" i="2"/>
  <c r="Y158" i="2"/>
  <c r="V158" i="2"/>
  <c r="S158" i="2"/>
  <c r="P158" i="2"/>
  <c r="M158" i="2"/>
  <c r="J158" i="2"/>
  <c r="G158" i="2"/>
  <c r="C158" i="2"/>
  <c r="B158" i="2"/>
  <c r="AB157" i="2"/>
  <c r="Y157" i="2"/>
  <c r="V157" i="2"/>
  <c r="S157" i="2"/>
  <c r="P157" i="2"/>
  <c r="M157" i="2"/>
  <c r="J157" i="2"/>
  <c r="G157" i="2"/>
  <c r="C157" i="2"/>
  <c r="B157" i="2"/>
  <c r="AB156" i="2"/>
  <c r="Y156" i="2"/>
  <c r="V156" i="2"/>
  <c r="S156" i="2"/>
  <c r="P156" i="2"/>
  <c r="M156" i="2"/>
  <c r="J156" i="2"/>
  <c r="G156" i="2"/>
  <c r="C156" i="2"/>
  <c r="B156" i="2"/>
  <c r="AB155" i="2"/>
  <c r="Y155" i="2"/>
  <c r="V155" i="2"/>
  <c r="S155" i="2"/>
  <c r="P155" i="2"/>
  <c r="M155" i="2"/>
  <c r="J155" i="2"/>
  <c r="G155" i="2"/>
  <c r="C155" i="2"/>
  <c r="B155" i="2"/>
  <c r="AB154" i="2"/>
  <c r="Y154" i="2"/>
  <c r="V154" i="2"/>
  <c r="S154" i="2"/>
  <c r="P154" i="2"/>
  <c r="M154" i="2"/>
  <c r="J154" i="2"/>
  <c r="G154" i="2"/>
  <c r="C154" i="2"/>
  <c r="B154" i="2"/>
  <c r="AB153" i="2"/>
  <c r="Y153" i="2"/>
  <c r="V153" i="2"/>
  <c r="S153" i="2"/>
  <c r="P153" i="2"/>
  <c r="M153" i="2"/>
  <c r="I153" i="2"/>
  <c r="H153" i="2"/>
  <c r="H149" i="2" s="1"/>
  <c r="H148" i="2" s="1"/>
  <c r="G153" i="2"/>
  <c r="AB152" i="2"/>
  <c r="Y152" i="2"/>
  <c r="V152" i="2"/>
  <c r="S152" i="2"/>
  <c r="P152" i="2"/>
  <c r="M152" i="2"/>
  <c r="J152" i="2"/>
  <c r="F152" i="2"/>
  <c r="E152" i="2"/>
  <c r="B152" i="2" s="1"/>
  <c r="AB151" i="2"/>
  <c r="Y151" i="2"/>
  <c r="V151" i="2"/>
  <c r="S151" i="2"/>
  <c r="P151" i="2"/>
  <c r="M151" i="2"/>
  <c r="J151" i="2"/>
  <c r="G151" i="2"/>
  <c r="C151" i="2"/>
  <c r="B151" i="2"/>
  <c r="AB150" i="2"/>
  <c r="Y150" i="2"/>
  <c r="V150" i="2"/>
  <c r="S150" i="2"/>
  <c r="P150" i="2"/>
  <c r="M150" i="2"/>
  <c r="J150" i="2"/>
  <c r="G150" i="2"/>
  <c r="C150" i="2"/>
  <c r="B150" i="2"/>
  <c r="AA149" i="2"/>
  <c r="Z149" i="2"/>
  <c r="Z148" i="2" s="1"/>
  <c r="X149" i="2"/>
  <c r="X148" i="2" s="1"/>
  <c r="Y148" i="2" s="1"/>
  <c r="U149" i="2"/>
  <c r="T149" i="2"/>
  <c r="R149" i="2"/>
  <c r="Q149" i="2"/>
  <c r="N149" i="2"/>
  <c r="N148" i="2" s="1"/>
  <c r="L149" i="2"/>
  <c r="K149" i="2"/>
  <c r="K148" i="2" s="1"/>
  <c r="U148" i="2"/>
  <c r="T148" i="2"/>
  <c r="Q148" i="2"/>
  <c r="AB147" i="2"/>
  <c r="Y147" i="2"/>
  <c r="V147" i="2"/>
  <c r="S147" i="2"/>
  <c r="P147" i="2"/>
  <c r="M147" i="2"/>
  <c r="J147" i="2"/>
  <c r="G147" i="2"/>
  <c r="C147" i="2"/>
  <c r="B147" i="2"/>
  <c r="AB146" i="2"/>
  <c r="Y146" i="2"/>
  <c r="V146" i="2"/>
  <c r="S146" i="2"/>
  <c r="P146" i="2"/>
  <c r="M146" i="2"/>
  <c r="J146" i="2"/>
  <c r="G146" i="2"/>
  <c r="C146" i="2"/>
  <c r="B146" i="2"/>
  <c r="AB145" i="2"/>
  <c r="Y145" i="2"/>
  <c r="V145" i="2"/>
  <c r="S145" i="2"/>
  <c r="P145" i="2"/>
  <c r="M145" i="2"/>
  <c r="J145" i="2"/>
  <c r="G145" i="2"/>
  <c r="C145" i="2"/>
  <c r="B145" i="2"/>
  <c r="AB144" i="2"/>
  <c r="Y144" i="2"/>
  <c r="V144" i="2"/>
  <c r="S144" i="2"/>
  <c r="P144" i="2"/>
  <c r="M144" i="2"/>
  <c r="J144" i="2"/>
  <c r="G144" i="2"/>
  <c r="C144" i="2"/>
  <c r="B144" i="2"/>
  <c r="AB143" i="2"/>
  <c r="Y143" i="2"/>
  <c r="V143" i="2"/>
  <c r="S143" i="2"/>
  <c r="P143" i="2"/>
  <c r="M143" i="2"/>
  <c r="D143" i="2" s="1"/>
  <c r="J143" i="2"/>
  <c r="G143" i="2"/>
  <c r="C143" i="2"/>
  <c r="B143" i="2"/>
  <c r="AB142" i="2"/>
  <c r="Y142" i="2"/>
  <c r="V142" i="2"/>
  <c r="S142" i="2"/>
  <c r="P142" i="2"/>
  <c r="M142" i="2"/>
  <c r="J142" i="2"/>
  <c r="G142" i="2"/>
  <c r="C142" i="2"/>
  <c r="B142" i="2"/>
  <c r="AB141" i="2"/>
  <c r="Y141" i="2"/>
  <c r="V141" i="2"/>
  <c r="S141" i="2"/>
  <c r="P141" i="2"/>
  <c r="M141" i="2"/>
  <c r="J141" i="2"/>
  <c r="G141" i="2"/>
  <c r="C141" i="2"/>
  <c r="B141" i="2"/>
  <c r="AB140" i="2"/>
  <c r="Y140" i="2"/>
  <c r="V140" i="2"/>
  <c r="S140" i="2"/>
  <c r="P140" i="2"/>
  <c r="M140" i="2"/>
  <c r="J140" i="2"/>
  <c r="G140" i="2"/>
  <c r="D140" i="2" s="1"/>
  <c r="C140" i="2"/>
  <c r="B140" i="2"/>
  <c r="AB139" i="2"/>
  <c r="Y139" i="2"/>
  <c r="V139" i="2"/>
  <c r="S139" i="2"/>
  <c r="P139" i="2"/>
  <c r="M139" i="2"/>
  <c r="J139" i="2"/>
  <c r="G139" i="2"/>
  <c r="C139" i="2"/>
  <c r="B139" i="2"/>
  <c r="AB138" i="2"/>
  <c r="Y138" i="2"/>
  <c r="V138" i="2"/>
  <c r="S138" i="2"/>
  <c r="P138" i="2"/>
  <c r="M138" i="2"/>
  <c r="J138" i="2"/>
  <c r="G138" i="2"/>
  <c r="C138" i="2"/>
  <c r="B138" i="2"/>
  <c r="AB137" i="2"/>
  <c r="Y137" i="2"/>
  <c r="V137" i="2"/>
  <c r="S137" i="2"/>
  <c r="P137" i="2"/>
  <c r="M137" i="2"/>
  <c r="J137" i="2"/>
  <c r="G137" i="2"/>
  <c r="C137" i="2"/>
  <c r="B137" i="2"/>
  <c r="AB136" i="2"/>
  <c r="Y136" i="2"/>
  <c r="V136" i="2"/>
  <c r="S136" i="2"/>
  <c r="P136" i="2"/>
  <c r="M136" i="2"/>
  <c r="J136" i="2"/>
  <c r="G136" i="2"/>
  <c r="C136" i="2"/>
  <c r="B136" i="2"/>
  <c r="AB135" i="2"/>
  <c r="Y135" i="2"/>
  <c r="V135" i="2"/>
  <c r="S135" i="2"/>
  <c r="P135" i="2"/>
  <c r="M135" i="2"/>
  <c r="J135" i="2"/>
  <c r="G135" i="2"/>
  <c r="C135" i="2"/>
  <c r="B135" i="2"/>
  <c r="AB134" i="2"/>
  <c r="Y134" i="2"/>
  <c r="V134" i="2"/>
  <c r="S134" i="2"/>
  <c r="P134" i="2"/>
  <c r="M134" i="2"/>
  <c r="J134" i="2"/>
  <c r="G134" i="2"/>
  <c r="C134" i="2"/>
  <c r="B134" i="2"/>
  <c r="AB133" i="2"/>
  <c r="Y133" i="2"/>
  <c r="V133" i="2"/>
  <c r="S133" i="2"/>
  <c r="P133" i="2"/>
  <c r="M133" i="2"/>
  <c r="J133" i="2"/>
  <c r="G133" i="2"/>
  <c r="C133" i="2"/>
  <c r="B133" i="2"/>
  <c r="AB132" i="2"/>
  <c r="Y132" i="2"/>
  <c r="V132" i="2"/>
  <c r="S132" i="2"/>
  <c r="P132" i="2"/>
  <c r="M132" i="2"/>
  <c r="J132" i="2"/>
  <c r="G132" i="2"/>
  <c r="C132" i="2"/>
  <c r="B132" i="2"/>
  <c r="AB131" i="2"/>
  <c r="Y131" i="2"/>
  <c r="V131" i="2"/>
  <c r="S131" i="2"/>
  <c r="P131" i="2"/>
  <c r="M131" i="2"/>
  <c r="J131" i="2"/>
  <c r="G131" i="2"/>
  <c r="C131" i="2"/>
  <c r="B131" i="2"/>
  <c r="AB130" i="2"/>
  <c r="Y130" i="2"/>
  <c r="V130" i="2"/>
  <c r="S130" i="2"/>
  <c r="P130" i="2"/>
  <c r="M130" i="2"/>
  <c r="J130" i="2"/>
  <c r="G130" i="2"/>
  <c r="C130" i="2"/>
  <c r="B130" i="2"/>
  <c r="AB129" i="2"/>
  <c r="Y129" i="2"/>
  <c r="V129" i="2"/>
  <c r="S129" i="2"/>
  <c r="P129" i="2"/>
  <c r="M129" i="2"/>
  <c r="J129" i="2"/>
  <c r="G129" i="2"/>
  <c r="C129" i="2"/>
  <c r="B129" i="2"/>
  <c r="AB128" i="2"/>
  <c r="Y128" i="2"/>
  <c r="V128" i="2"/>
  <c r="S128" i="2"/>
  <c r="P128" i="2"/>
  <c r="M128" i="2"/>
  <c r="J128" i="2"/>
  <c r="G128" i="2"/>
  <c r="C128" i="2"/>
  <c r="B128" i="2"/>
  <c r="AB127" i="2"/>
  <c r="Y127" i="2"/>
  <c r="V127" i="2"/>
  <c r="S127" i="2"/>
  <c r="P127" i="2"/>
  <c r="M127" i="2"/>
  <c r="J127" i="2"/>
  <c r="G127" i="2"/>
  <c r="C127" i="2"/>
  <c r="B127" i="2"/>
  <c r="AB126" i="2"/>
  <c r="Y126" i="2"/>
  <c r="V126" i="2"/>
  <c r="S126" i="2"/>
  <c r="P126" i="2"/>
  <c r="M126" i="2"/>
  <c r="J126" i="2"/>
  <c r="G126" i="2"/>
  <c r="C126" i="2"/>
  <c r="B126" i="2"/>
  <c r="AB125" i="2"/>
  <c r="Y125" i="2"/>
  <c r="V125" i="2"/>
  <c r="S125" i="2"/>
  <c r="P125" i="2"/>
  <c r="M125" i="2"/>
  <c r="J125" i="2"/>
  <c r="G125" i="2"/>
  <c r="C125" i="2"/>
  <c r="B125" i="2"/>
  <c r="AB124" i="2"/>
  <c r="Y124" i="2"/>
  <c r="V124" i="2"/>
  <c r="S124" i="2"/>
  <c r="P124" i="2"/>
  <c r="M124" i="2"/>
  <c r="J124" i="2"/>
  <c r="G124" i="2"/>
  <c r="C124" i="2"/>
  <c r="B124" i="2"/>
  <c r="AB123" i="2"/>
  <c r="Y123" i="2"/>
  <c r="V123" i="2"/>
  <c r="S123" i="2"/>
  <c r="P123" i="2"/>
  <c r="M123" i="2"/>
  <c r="J123" i="2"/>
  <c r="G123" i="2"/>
  <c r="C123" i="2"/>
  <c r="B123" i="2"/>
  <c r="AB122" i="2"/>
  <c r="Y122" i="2"/>
  <c r="V122" i="2"/>
  <c r="S122" i="2"/>
  <c r="P122" i="2"/>
  <c r="M122" i="2"/>
  <c r="J122" i="2"/>
  <c r="G122" i="2"/>
  <c r="C122" i="2"/>
  <c r="B122" i="2"/>
  <c r="AB121" i="2"/>
  <c r="Y121" i="2"/>
  <c r="V121" i="2"/>
  <c r="S121" i="2"/>
  <c r="P121" i="2"/>
  <c r="M121" i="2"/>
  <c r="J121" i="2"/>
  <c r="G121" i="2"/>
  <c r="C121" i="2"/>
  <c r="B121" i="2"/>
  <c r="AB120" i="2"/>
  <c r="Y120" i="2"/>
  <c r="V120" i="2"/>
  <c r="S120" i="2"/>
  <c r="P120" i="2"/>
  <c r="M120" i="2"/>
  <c r="J120" i="2"/>
  <c r="G120" i="2"/>
  <c r="D120" i="2" s="1"/>
  <c r="C120" i="2"/>
  <c r="B120" i="2"/>
  <c r="AB119" i="2"/>
  <c r="Y119" i="2"/>
  <c r="V119" i="2"/>
  <c r="S119" i="2"/>
  <c r="P119" i="2"/>
  <c r="M119" i="2"/>
  <c r="J119" i="2"/>
  <c r="G119" i="2"/>
  <c r="C119" i="2"/>
  <c r="B119" i="2"/>
  <c r="AB118" i="2"/>
  <c r="Y118" i="2"/>
  <c r="V118" i="2"/>
  <c r="S118" i="2"/>
  <c r="P118" i="2"/>
  <c r="M118" i="2"/>
  <c r="J118" i="2"/>
  <c r="G118" i="2"/>
  <c r="C118" i="2"/>
  <c r="B118" i="2"/>
  <c r="AB117" i="2"/>
  <c r="Y117" i="2"/>
  <c r="V117" i="2"/>
  <c r="S117" i="2"/>
  <c r="P117" i="2"/>
  <c r="M117" i="2"/>
  <c r="J117" i="2"/>
  <c r="G117" i="2"/>
  <c r="C117" i="2"/>
  <c r="B117" i="2"/>
  <c r="AA116" i="2"/>
  <c r="Z116" i="2"/>
  <c r="X116" i="2"/>
  <c r="U116" i="2"/>
  <c r="T116" i="2"/>
  <c r="R116" i="2"/>
  <c r="Q116" i="2"/>
  <c r="O116" i="2"/>
  <c r="N116" i="2"/>
  <c r="L116" i="2"/>
  <c r="K116" i="2"/>
  <c r="I116" i="2"/>
  <c r="J116" i="2" s="1"/>
  <c r="H116" i="2"/>
  <c r="F116" i="2"/>
  <c r="E116" i="2"/>
  <c r="G116" i="2" s="1"/>
  <c r="AB115" i="2"/>
  <c r="Y115" i="2"/>
  <c r="V115" i="2"/>
  <c r="S115" i="2"/>
  <c r="P115" i="2"/>
  <c r="M115" i="2"/>
  <c r="J115" i="2"/>
  <c r="G115" i="2"/>
  <c r="C115" i="2"/>
  <c r="B115" i="2"/>
  <c r="AB114" i="2"/>
  <c r="Y114" i="2"/>
  <c r="V114" i="2"/>
  <c r="S114" i="2"/>
  <c r="P114" i="2"/>
  <c r="L114" i="2"/>
  <c r="K114" i="2"/>
  <c r="B114" i="2" s="1"/>
  <c r="J114" i="2"/>
  <c r="G114" i="2"/>
  <c r="C114" i="2"/>
  <c r="AB113" i="2"/>
  <c r="Y113" i="2"/>
  <c r="V113" i="2"/>
  <c r="S113" i="2"/>
  <c r="P113" i="2"/>
  <c r="M113" i="2"/>
  <c r="J113" i="2"/>
  <c r="G113" i="2"/>
  <c r="C113" i="2"/>
  <c r="B113" i="2"/>
  <c r="AB112" i="2"/>
  <c r="Y112" i="2"/>
  <c r="V112" i="2"/>
  <c r="S112" i="2"/>
  <c r="P112" i="2"/>
  <c r="M112" i="2"/>
  <c r="J112" i="2"/>
  <c r="G112" i="2"/>
  <c r="C112" i="2"/>
  <c r="B112" i="2"/>
  <c r="AB111" i="2"/>
  <c r="Y111" i="2"/>
  <c r="V111" i="2"/>
  <c r="S111" i="2"/>
  <c r="P111" i="2"/>
  <c r="M111" i="2"/>
  <c r="J111" i="2"/>
  <c r="G111" i="2"/>
  <c r="D111" i="2" s="1"/>
  <c r="C111" i="2"/>
  <c r="B111" i="2"/>
  <c r="AB110" i="2"/>
  <c r="Y110" i="2"/>
  <c r="V110" i="2"/>
  <c r="S110" i="2"/>
  <c r="P110" i="2"/>
  <c r="M110" i="2"/>
  <c r="J110" i="2"/>
  <c r="G110" i="2"/>
  <c r="C110" i="2"/>
  <c r="B110" i="2"/>
  <c r="AB109" i="2"/>
  <c r="Y109" i="2"/>
  <c r="V109" i="2"/>
  <c r="S109" i="2"/>
  <c r="P109" i="2"/>
  <c r="M109" i="2"/>
  <c r="J109" i="2"/>
  <c r="G109" i="2"/>
  <c r="C109" i="2"/>
  <c r="B109" i="2"/>
  <c r="AB108" i="2"/>
  <c r="Y108" i="2"/>
  <c r="V108" i="2"/>
  <c r="S108" i="2"/>
  <c r="P108" i="2"/>
  <c r="L108" i="2"/>
  <c r="K108" i="2"/>
  <c r="B108" i="2" s="1"/>
  <c r="J108" i="2"/>
  <c r="G108" i="2"/>
  <c r="C108" i="2"/>
  <c r="AB107" i="2"/>
  <c r="Y107" i="2"/>
  <c r="V107" i="2"/>
  <c r="S107" i="2"/>
  <c r="P107" i="2"/>
  <c r="M107" i="2"/>
  <c r="J107" i="2"/>
  <c r="G107" i="2"/>
  <c r="C107" i="2"/>
  <c r="B107" i="2"/>
  <c r="AB106" i="2"/>
  <c r="Y106" i="2"/>
  <c r="V106" i="2"/>
  <c r="S106" i="2"/>
  <c r="P106" i="2"/>
  <c r="M106" i="2"/>
  <c r="J106" i="2"/>
  <c r="G106" i="2"/>
  <c r="C106" i="2"/>
  <c r="B106" i="2"/>
  <c r="AB105" i="2"/>
  <c r="Y105" i="2"/>
  <c r="V105" i="2"/>
  <c r="S105" i="2"/>
  <c r="P105" i="2"/>
  <c r="L105" i="2"/>
  <c r="K105" i="2"/>
  <c r="J105" i="2"/>
  <c r="G105" i="2"/>
  <c r="C105" i="2"/>
  <c r="B105" i="2"/>
  <c r="AB104" i="2"/>
  <c r="Y104" i="2"/>
  <c r="V104" i="2"/>
  <c r="S104" i="2"/>
  <c r="P104" i="2"/>
  <c r="M104" i="2"/>
  <c r="J104" i="2"/>
  <c r="G104" i="2"/>
  <c r="C104" i="2"/>
  <c r="B104" i="2"/>
  <c r="AB103" i="2"/>
  <c r="Y103" i="2"/>
  <c r="V103" i="2"/>
  <c r="S103" i="2"/>
  <c r="P103" i="2"/>
  <c r="M103" i="2"/>
  <c r="J103" i="2"/>
  <c r="G103" i="2"/>
  <c r="C103" i="2"/>
  <c r="B103" i="2"/>
  <c r="AB102" i="2"/>
  <c r="Y102" i="2"/>
  <c r="V102" i="2"/>
  <c r="S102" i="2"/>
  <c r="P102" i="2"/>
  <c r="L102" i="2"/>
  <c r="M102" i="2" s="1"/>
  <c r="K102" i="2"/>
  <c r="J102" i="2"/>
  <c r="G102" i="2"/>
  <c r="C102" i="2"/>
  <c r="B102" i="2"/>
  <c r="AB101" i="2"/>
  <c r="Y101" i="2"/>
  <c r="V101" i="2"/>
  <c r="S101" i="2"/>
  <c r="P101" i="2"/>
  <c r="L101" i="2"/>
  <c r="K101" i="2"/>
  <c r="J101" i="2"/>
  <c r="G101" i="2"/>
  <c r="C101" i="2"/>
  <c r="B101" i="2"/>
  <c r="AB100" i="2"/>
  <c r="Y100" i="2"/>
  <c r="V100" i="2"/>
  <c r="S100" i="2"/>
  <c r="P100" i="2"/>
  <c r="M100" i="2"/>
  <c r="J100" i="2"/>
  <c r="G100" i="2"/>
  <c r="C100" i="2"/>
  <c r="B100" i="2"/>
  <c r="AB99" i="2"/>
  <c r="Y99" i="2"/>
  <c r="V99" i="2"/>
  <c r="S99" i="2"/>
  <c r="P99" i="2"/>
  <c r="M99" i="2"/>
  <c r="J99" i="2"/>
  <c r="G99" i="2"/>
  <c r="C99" i="2"/>
  <c r="B99" i="2"/>
  <c r="AB98" i="2"/>
  <c r="Y98" i="2"/>
  <c r="V98" i="2"/>
  <c r="S98" i="2"/>
  <c r="P98" i="2"/>
  <c r="L98" i="2"/>
  <c r="K98" i="2"/>
  <c r="J98" i="2"/>
  <c r="G98" i="2"/>
  <c r="C98" i="2"/>
  <c r="B98" i="2"/>
  <c r="AB97" i="2"/>
  <c r="Y97" i="2"/>
  <c r="V97" i="2"/>
  <c r="S97" i="2"/>
  <c r="P97" i="2"/>
  <c r="L97" i="2"/>
  <c r="K97" i="2"/>
  <c r="J97" i="2"/>
  <c r="G97" i="2"/>
  <c r="C97" i="2"/>
  <c r="B97" i="2"/>
  <c r="AB96" i="2"/>
  <c r="Y96" i="2"/>
  <c r="V96" i="2"/>
  <c r="S96" i="2"/>
  <c r="P96" i="2"/>
  <c r="M96" i="2"/>
  <c r="J96" i="2"/>
  <c r="G96" i="2"/>
  <c r="C96" i="2"/>
  <c r="B96" i="2"/>
  <c r="AB95" i="2"/>
  <c r="Y95" i="2"/>
  <c r="V95" i="2"/>
  <c r="S95" i="2"/>
  <c r="P95" i="2"/>
  <c r="M95" i="2"/>
  <c r="I95" i="2"/>
  <c r="C95" i="2" s="1"/>
  <c r="H95" i="2"/>
  <c r="G95" i="2"/>
  <c r="AB94" i="2"/>
  <c r="Y94" i="2"/>
  <c r="V94" i="2"/>
  <c r="S94" i="2"/>
  <c r="P94" i="2"/>
  <c r="M94" i="2"/>
  <c r="J94" i="2"/>
  <c r="G94" i="2"/>
  <c r="C94" i="2"/>
  <c r="B94" i="2"/>
  <c r="AB93" i="2"/>
  <c r="Y93" i="2"/>
  <c r="V93" i="2"/>
  <c r="S93" i="2"/>
  <c r="P93" i="2"/>
  <c r="M93" i="2"/>
  <c r="J93" i="2"/>
  <c r="G93" i="2"/>
  <c r="C93" i="2"/>
  <c r="B93" i="2"/>
  <c r="AB92" i="2"/>
  <c r="Y92" i="2"/>
  <c r="V92" i="2"/>
  <c r="S92" i="2"/>
  <c r="P92" i="2"/>
  <c r="M92" i="2"/>
  <c r="J92" i="2"/>
  <c r="G92" i="2"/>
  <c r="C92" i="2"/>
  <c r="B92" i="2"/>
  <c r="AB91" i="2"/>
  <c r="Y91" i="2"/>
  <c r="V91" i="2"/>
  <c r="S91" i="2"/>
  <c r="P91" i="2"/>
  <c r="L91" i="2"/>
  <c r="K91" i="2"/>
  <c r="B91" i="2" s="1"/>
  <c r="J91" i="2"/>
  <c r="G91" i="2"/>
  <c r="AB90" i="2"/>
  <c r="Y90" i="2"/>
  <c r="V90" i="2"/>
  <c r="S90" i="2"/>
  <c r="P90" i="2"/>
  <c r="M90" i="2"/>
  <c r="J90" i="2"/>
  <c r="G90" i="2"/>
  <c r="C90" i="2"/>
  <c r="B90" i="2"/>
  <c r="AB89" i="2"/>
  <c r="Y89" i="2"/>
  <c r="V89" i="2"/>
  <c r="S89" i="2"/>
  <c r="P89" i="2"/>
  <c r="M89" i="2"/>
  <c r="I89" i="2"/>
  <c r="H89" i="2"/>
  <c r="B89" i="2" s="1"/>
  <c r="G89" i="2"/>
  <c r="AB88" i="2"/>
  <c r="Y88" i="2"/>
  <c r="V88" i="2"/>
  <c r="S88" i="2"/>
  <c r="P88" i="2"/>
  <c r="M88" i="2"/>
  <c r="J88" i="2"/>
  <c r="G88" i="2"/>
  <c r="C88" i="2"/>
  <c r="B88" i="2"/>
  <c r="AB87" i="2"/>
  <c r="Y87" i="2"/>
  <c r="V87" i="2"/>
  <c r="S87" i="2"/>
  <c r="P87" i="2"/>
  <c r="M87" i="2"/>
  <c r="J87" i="2"/>
  <c r="G87" i="2"/>
  <c r="C87" i="2"/>
  <c r="B87" i="2"/>
  <c r="AB86" i="2"/>
  <c r="Y86" i="2"/>
  <c r="V86" i="2"/>
  <c r="S86" i="2"/>
  <c r="P86" i="2"/>
  <c r="M86" i="2"/>
  <c r="J86" i="2"/>
  <c r="G86" i="2"/>
  <c r="C86" i="2"/>
  <c r="B86" i="2"/>
  <c r="AB85" i="2"/>
  <c r="Y85" i="2"/>
  <c r="V85" i="2"/>
  <c r="S85" i="2"/>
  <c r="P85" i="2"/>
  <c r="M85" i="2"/>
  <c r="J85" i="2"/>
  <c r="D85" i="2" s="1"/>
  <c r="G85" i="2"/>
  <c r="C85" i="2"/>
  <c r="B85" i="2"/>
  <c r="AB84" i="2"/>
  <c r="Y84" i="2"/>
  <c r="V84" i="2"/>
  <c r="S84" i="2"/>
  <c r="P84" i="2"/>
  <c r="M84" i="2"/>
  <c r="J84" i="2"/>
  <c r="G84" i="2"/>
  <c r="C84" i="2"/>
  <c r="B84" i="2"/>
  <c r="AB83" i="2"/>
  <c r="Y83" i="2"/>
  <c r="V83" i="2"/>
  <c r="S83" i="2"/>
  <c r="P83" i="2"/>
  <c r="M83" i="2"/>
  <c r="J83" i="2"/>
  <c r="G83" i="2"/>
  <c r="C83" i="2"/>
  <c r="B83" i="2"/>
  <c r="AB82" i="2"/>
  <c r="Y82" i="2"/>
  <c r="V82" i="2"/>
  <c r="S82" i="2"/>
  <c r="P82" i="2"/>
  <c r="L82" i="2"/>
  <c r="K82" i="2"/>
  <c r="I82" i="2"/>
  <c r="H82" i="2"/>
  <c r="G82" i="2"/>
  <c r="AB81" i="2"/>
  <c r="Y81" i="2"/>
  <c r="V81" i="2"/>
  <c r="S81" i="2"/>
  <c r="P81" i="2"/>
  <c r="M81" i="2"/>
  <c r="J81" i="2"/>
  <c r="G81" i="2"/>
  <c r="C81" i="2"/>
  <c r="B81" i="2"/>
  <c r="AB80" i="2"/>
  <c r="Y80" i="2"/>
  <c r="V80" i="2"/>
  <c r="S80" i="2"/>
  <c r="P80" i="2"/>
  <c r="L80" i="2"/>
  <c r="M80" i="2" s="1"/>
  <c r="K80" i="2"/>
  <c r="I80" i="2"/>
  <c r="H80" i="2"/>
  <c r="B80" i="2" s="1"/>
  <c r="G80" i="2"/>
  <c r="AA79" i="2"/>
  <c r="Z79" i="2"/>
  <c r="Z65" i="2" s="1"/>
  <c r="Z64" i="2" s="1"/>
  <c r="Y79" i="2"/>
  <c r="X79" i="2"/>
  <c r="U79" i="2"/>
  <c r="T79" i="2"/>
  <c r="R79" i="2"/>
  <c r="R65" i="2" s="1"/>
  <c r="Q79" i="2"/>
  <c r="O79" i="2"/>
  <c r="N79" i="2"/>
  <c r="P79" i="2" s="1"/>
  <c r="I79" i="2"/>
  <c r="F79" i="2"/>
  <c r="E79" i="2"/>
  <c r="AB78" i="2"/>
  <c r="Y78" i="2"/>
  <c r="V78" i="2"/>
  <c r="S78" i="2"/>
  <c r="P78" i="2"/>
  <c r="M78" i="2"/>
  <c r="D78" i="2" s="1"/>
  <c r="J78" i="2"/>
  <c r="G78" i="2"/>
  <c r="C78" i="2"/>
  <c r="B78" i="2"/>
  <c r="AB77" i="2"/>
  <c r="Y77" i="2"/>
  <c r="U77" i="2"/>
  <c r="V77" i="2" s="1"/>
  <c r="T77" i="2"/>
  <c r="B77" i="2" s="1"/>
  <c r="S77" i="2"/>
  <c r="P77" i="2"/>
  <c r="M77" i="2"/>
  <c r="J77" i="2"/>
  <c r="G77" i="2"/>
  <c r="AB76" i="2"/>
  <c r="Y76" i="2"/>
  <c r="V76" i="2"/>
  <c r="S76" i="2"/>
  <c r="P76" i="2"/>
  <c r="M76" i="2"/>
  <c r="J76" i="2"/>
  <c r="G76" i="2"/>
  <c r="C76" i="2"/>
  <c r="B76" i="2"/>
  <c r="AB75" i="2"/>
  <c r="Y75" i="2"/>
  <c r="V75" i="2"/>
  <c r="S75" i="2"/>
  <c r="P75" i="2"/>
  <c r="M75" i="2"/>
  <c r="J75" i="2"/>
  <c r="G75" i="2"/>
  <c r="C75" i="2"/>
  <c r="B75" i="2"/>
  <c r="AB74" i="2"/>
  <c r="Y74" i="2"/>
  <c r="V74" i="2"/>
  <c r="S74" i="2"/>
  <c r="P74" i="2"/>
  <c r="M74" i="2"/>
  <c r="J74" i="2"/>
  <c r="G74" i="2"/>
  <c r="C74" i="2"/>
  <c r="B74" i="2"/>
  <c r="AB73" i="2"/>
  <c r="Y73" i="2"/>
  <c r="V73" i="2"/>
  <c r="S73" i="2"/>
  <c r="P73" i="2"/>
  <c r="M73" i="2"/>
  <c r="J73" i="2"/>
  <c r="G73" i="2"/>
  <c r="C73" i="2"/>
  <c r="B73" i="2"/>
  <c r="AB72" i="2"/>
  <c r="Y72" i="2"/>
  <c r="V72" i="2"/>
  <c r="S72" i="2"/>
  <c r="P72" i="2"/>
  <c r="M72" i="2"/>
  <c r="J72" i="2"/>
  <c r="F72" i="2"/>
  <c r="E72" i="2"/>
  <c r="B72" i="2" s="1"/>
  <c r="AB71" i="2"/>
  <c r="Y71" i="2"/>
  <c r="V71" i="2"/>
  <c r="S71" i="2"/>
  <c r="P71" i="2"/>
  <c r="M71" i="2"/>
  <c r="J71" i="2"/>
  <c r="G71" i="2"/>
  <c r="C71" i="2"/>
  <c r="B71" i="2"/>
  <c r="AB70" i="2"/>
  <c r="Y70" i="2"/>
  <c r="V70" i="2"/>
  <c r="S70" i="2"/>
  <c r="P70" i="2"/>
  <c r="M70" i="2"/>
  <c r="J70" i="2"/>
  <c r="G70" i="2"/>
  <c r="C70" i="2"/>
  <c r="B70" i="2"/>
  <c r="AB69" i="2"/>
  <c r="Y69" i="2"/>
  <c r="V69" i="2"/>
  <c r="S69" i="2"/>
  <c r="P69" i="2"/>
  <c r="M69" i="2"/>
  <c r="J69" i="2"/>
  <c r="G69" i="2"/>
  <c r="C69" i="2"/>
  <c r="B69" i="2"/>
  <c r="AB68" i="2"/>
  <c r="Y68" i="2"/>
  <c r="V68" i="2"/>
  <c r="S68" i="2"/>
  <c r="P68" i="2"/>
  <c r="M68" i="2"/>
  <c r="J68" i="2"/>
  <c r="G68" i="2"/>
  <c r="C68" i="2"/>
  <c r="B68" i="2"/>
  <c r="AB67" i="2"/>
  <c r="Y67" i="2"/>
  <c r="V67" i="2"/>
  <c r="S67" i="2"/>
  <c r="P67" i="2"/>
  <c r="M67" i="2"/>
  <c r="J67" i="2"/>
  <c r="G67" i="2"/>
  <c r="C67" i="2"/>
  <c r="B67" i="2"/>
  <c r="AB66" i="2"/>
  <c r="Y66" i="2"/>
  <c r="V66" i="2"/>
  <c r="S66" i="2"/>
  <c r="P66" i="2"/>
  <c r="M66" i="2"/>
  <c r="J66" i="2"/>
  <c r="G66" i="2"/>
  <c r="D66" i="2"/>
  <c r="C66" i="2"/>
  <c r="B66" i="2"/>
  <c r="AA65" i="2"/>
  <c r="T65" i="2"/>
  <c r="T64" i="2" s="1"/>
  <c r="F65" i="2"/>
  <c r="AB63" i="2"/>
  <c r="Y63" i="2"/>
  <c r="V63" i="2"/>
  <c r="S63" i="2"/>
  <c r="O63" i="2"/>
  <c r="N63" i="2"/>
  <c r="B63" i="2" s="1"/>
  <c r="M63" i="2"/>
  <c r="J63" i="2"/>
  <c r="G63" i="2"/>
  <c r="AB62" i="2"/>
  <c r="Y62" i="2"/>
  <c r="V62" i="2"/>
  <c r="S62" i="2"/>
  <c r="P62" i="2"/>
  <c r="M62" i="2"/>
  <c r="J62" i="2"/>
  <c r="G62" i="2"/>
  <c r="C62" i="2"/>
  <c r="B62" i="2"/>
  <c r="AB61" i="2"/>
  <c r="Y61" i="2"/>
  <c r="V61" i="2"/>
  <c r="S61" i="2"/>
  <c r="P61" i="2"/>
  <c r="M61" i="2"/>
  <c r="J61" i="2"/>
  <c r="G61" i="2"/>
  <c r="D61" i="2" s="1"/>
  <c r="C61" i="2"/>
  <c r="B61" i="2"/>
  <c r="AB60" i="2"/>
  <c r="Y60" i="2"/>
  <c r="V60" i="2"/>
  <c r="S60" i="2"/>
  <c r="P60" i="2"/>
  <c r="M60" i="2"/>
  <c r="J60" i="2"/>
  <c r="G60" i="2"/>
  <c r="C60" i="2"/>
  <c r="B60" i="2"/>
  <c r="AB59" i="2"/>
  <c r="Y59" i="2"/>
  <c r="V59" i="2"/>
  <c r="S59" i="2"/>
  <c r="P59" i="2"/>
  <c r="M59" i="2"/>
  <c r="J59" i="2"/>
  <c r="G59" i="2"/>
  <c r="D59" i="2" s="1"/>
  <c r="C59" i="2"/>
  <c r="B59" i="2"/>
  <c r="AB58" i="2"/>
  <c r="Y58" i="2"/>
  <c r="V58" i="2"/>
  <c r="S58" i="2"/>
  <c r="P58" i="2"/>
  <c r="M58" i="2"/>
  <c r="D58" i="2" s="1"/>
  <c r="J58" i="2"/>
  <c r="G58" i="2"/>
  <c r="C58" i="2"/>
  <c r="B58" i="2"/>
  <c r="AB57" i="2"/>
  <c r="Y57" i="2"/>
  <c r="V57" i="2"/>
  <c r="S57" i="2"/>
  <c r="P57" i="2"/>
  <c r="M57" i="2"/>
  <c r="I57" i="2"/>
  <c r="H57" i="2"/>
  <c r="H53" i="2" s="1"/>
  <c r="H52" i="2" s="1"/>
  <c r="G57" i="2"/>
  <c r="P56" i="2"/>
  <c r="K56" i="2"/>
  <c r="M56" i="2" s="1"/>
  <c r="J56" i="2"/>
  <c r="G56" i="2"/>
  <c r="C56" i="2"/>
  <c r="AB55" i="2"/>
  <c r="Y55" i="2"/>
  <c r="V55" i="2"/>
  <c r="S55" i="2"/>
  <c r="P55" i="2"/>
  <c r="M55" i="2"/>
  <c r="J55" i="2"/>
  <c r="G55" i="2"/>
  <c r="C55" i="2"/>
  <c r="B55" i="2"/>
  <c r="AB54" i="2"/>
  <c r="Y54" i="2"/>
  <c r="V54" i="2"/>
  <c r="S54" i="2"/>
  <c r="O54" i="2"/>
  <c r="M54" i="2"/>
  <c r="J54" i="2"/>
  <c r="G54" i="2"/>
  <c r="B54" i="2"/>
  <c r="AA53" i="2"/>
  <c r="Z53" i="2"/>
  <c r="Y53" i="2"/>
  <c r="X53" i="2"/>
  <c r="U53" i="2"/>
  <c r="T53" i="2"/>
  <c r="T52" i="2" s="1"/>
  <c r="R53" i="2"/>
  <c r="Q53" i="2"/>
  <c r="N53" i="2"/>
  <c r="N52" i="2" s="1"/>
  <c r="L53" i="2"/>
  <c r="F53" i="2"/>
  <c r="E53" i="2"/>
  <c r="E52" i="2" s="1"/>
  <c r="Z52" i="2"/>
  <c r="Y52" i="2"/>
  <c r="X52" i="2"/>
  <c r="Q52" i="2"/>
  <c r="AB51" i="2"/>
  <c r="Y51" i="2"/>
  <c r="V51" i="2"/>
  <c r="S51" i="2"/>
  <c r="P51" i="2"/>
  <c r="M51" i="2"/>
  <c r="J51" i="2"/>
  <c r="G51" i="2"/>
  <c r="C51" i="2"/>
  <c r="B51" i="2"/>
  <c r="AB50" i="2"/>
  <c r="Y50" i="2"/>
  <c r="V50" i="2"/>
  <c r="R50" i="2"/>
  <c r="C50" i="2" s="1"/>
  <c r="Q50" i="2"/>
  <c r="Q48" i="2" s="1"/>
  <c r="P50" i="2"/>
  <c r="M50" i="2"/>
  <c r="J50" i="2"/>
  <c r="G50" i="2"/>
  <c r="AB49" i="2"/>
  <c r="Y49" i="2"/>
  <c r="V49" i="2"/>
  <c r="S49" i="2"/>
  <c r="P49" i="2"/>
  <c r="M49" i="2"/>
  <c r="J49" i="2"/>
  <c r="G49" i="2"/>
  <c r="C49" i="2"/>
  <c r="B49" i="2"/>
  <c r="AA48" i="2"/>
  <c r="Z48" i="2"/>
  <c r="Y48" i="2"/>
  <c r="X48" i="2"/>
  <c r="X47" i="2" s="1"/>
  <c r="Y47" i="2" s="1"/>
  <c r="U48" i="2"/>
  <c r="T48" i="2"/>
  <c r="T47" i="2" s="1"/>
  <c r="R48" i="2"/>
  <c r="R47" i="2" s="1"/>
  <c r="O48" i="2"/>
  <c r="P48" i="2" s="1"/>
  <c r="N48" i="2"/>
  <c r="N47" i="2" s="1"/>
  <c r="L48" i="2"/>
  <c r="K48" i="2"/>
  <c r="K47" i="2" s="1"/>
  <c r="I48" i="2"/>
  <c r="H48" i="2"/>
  <c r="F48" i="2"/>
  <c r="F47" i="2" s="1"/>
  <c r="E48" i="2"/>
  <c r="AA47" i="2"/>
  <c r="O47" i="2"/>
  <c r="L47" i="2"/>
  <c r="H47" i="2"/>
  <c r="AB46" i="2"/>
  <c r="Y46" i="2"/>
  <c r="V46" i="2"/>
  <c r="S46" i="2"/>
  <c r="P46" i="2"/>
  <c r="M46" i="2"/>
  <c r="J46" i="2"/>
  <c r="G46" i="2"/>
  <c r="C46" i="2"/>
  <c r="B46" i="2"/>
  <c r="AB45" i="2"/>
  <c r="Y45" i="2"/>
  <c r="V45" i="2"/>
  <c r="S45" i="2"/>
  <c r="P45" i="2"/>
  <c r="M45" i="2"/>
  <c r="J45" i="2"/>
  <c r="F45" i="2"/>
  <c r="F37" i="2" s="1"/>
  <c r="F36" i="2" s="1"/>
  <c r="E45" i="2"/>
  <c r="B45" i="2" s="1"/>
  <c r="AB44" i="2"/>
  <c r="Y44" i="2"/>
  <c r="V44" i="2"/>
  <c r="S44" i="2"/>
  <c r="P44" i="2"/>
  <c r="M44" i="2"/>
  <c r="J44" i="2"/>
  <c r="G44" i="2"/>
  <c r="C44" i="2"/>
  <c r="B44" i="2"/>
  <c r="AB43" i="2"/>
  <c r="Y43" i="2"/>
  <c r="V43" i="2"/>
  <c r="S43" i="2"/>
  <c r="P43" i="2"/>
  <c r="M43" i="2"/>
  <c r="J43" i="2"/>
  <c r="G43" i="2"/>
  <c r="C43" i="2"/>
  <c r="B43" i="2"/>
  <c r="AB42" i="2"/>
  <c r="Y42" i="2"/>
  <c r="V42" i="2"/>
  <c r="S42" i="2"/>
  <c r="P42" i="2"/>
  <c r="M42" i="2"/>
  <c r="J42" i="2"/>
  <c r="G42" i="2"/>
  <c r="C42" i="2"/>
  <c r="B42" i="2"/>
  <c r="AB41" i="2"/>
  <c r="Y41" i="2"/>
  <c r="V41" i="2"/>
  <c r="S41" i="2"/>
  <c r="P41" i="2"/>
  <c r="L41" i="2"/>
  <c r="M41" i="2" s="1"/>
  <c r="J41" i="2"/>
  <c r="G41" i="2"/>
  <c r="C41" i="2"/>
  <c r="B41" i="2"/>
  <c r="AB40" i="2"/>
  <c r="Y40" i="2"/>
  <c r="V40" i="2"/>
  <c r="S40" i="2"/>
  <c r="P40" i="2"/>
  <c r="L40" i="2"/>
  <c r="K40" i="2"/>
  <c r="K37" i="2" s="1"/>
  <c r="K36" i="2" s="1"/>
  <c r="J40" i="2"/>
  <c r="G40" i="2"/>
  <c r="C40" i="2"/>
  <c r="B40" i="2"/>
  <c r="AB39" i="2"/>
  <c r="Y39" i="2"/>
  <c r="V39" i="2"/>
  <c r="S39" i="2"/>
  <c r="P39" i="2"/>
  <c r="M39" i="2"/>
  <c r="J39" i="2"/>
  <c r="G39" i="2"/>
  <c r="C39" i="2"/>
  <c r="B39" i="2"/>
  <c r="AB38" i="2"/>
  <c r="Y38" i="2"/>
  <c r="V38" i="2"/>
  <c r="S38" i="2"/>
  <c r="P38" i="2"/>
  <c r="M38" i="2"/>
  <c r="J38" i="2"/>
  <c r="G38" i="2"/>
  <c r="C38" i="2"/>
  <c r="B38" i="2"/>
  <c r="AA37" i="2"/>
  <c r="AA36" i="2" s="1"/>
  <c r="Z37" i="2"/>
  <c r="X37" i="2"/>
  <c r="X36" i="2" s="1"/>
  <c r="Y36" i="2" s="1"/>
  <c r="U37" i="2"/>
  <c r="V37" i="2" s="1"/>
  <c r="T37" i="2"/>
  <c r="T36" i="2" s="1"/>
  <c r="R37" i="2"/>
  <c r="R36" i="2" s="1"/>
  <c r="Q37" i="2"/>
  <c r="O37" i="2"/>
  <c r="O36" i="2" s="1"/>
  <c r="N37" i="2"/>
  <c r="N36" i="2" s="1"/>
  <c r="I37" i="2"/>
  <c r="I36" i="2" s="1"/>
  <c r="H37" i="2"/>
  <c r="H36" i="2" s="1"/>
  <c r="Z36" i="2"/>
  <c r="Q36" i="2"/>
  <c r="AA35" i="2"/>
  <c r="C35" i="2" s="1"/>
  <c r="Z35" i="2"/>
  <c r="Z21" i="2" s="1"/>
  <c r="Z20" i="2" s="1"/>
  <c r="Y35" i="2"/>
  <c r="V35" i="2"/>
  <c r="S35" i="2"/>
  <c r="P35" i="2"/>
  <c r="M35" i="2"/>
  <c r="J35" i="2"/>
  <c r="G35" i="2"/>
  <c r="B35" i="2"/>
  <c r="AB34" i="2"/>
  <c r="Y34" i="2"/>
  <c r="V34" i="2"/>
  <c r="S34" i="2"/>
  <c r="P34" i="2"/>
  <c r="M34" i="2"/>
  <c r="J34" i="2"/>
  <c r="G34" i="2"/>
  <c r="C34" i="2"/>
  <c r="B34" i="2"/>
  <c r="AB33" i="2"/>
  <c r="Y33" i="2"/>
  <c r="U33" i="2"/>
  <c r="T33" i="2"/>
  <c r="S33" i="2"/>
  <c r="P33" i="2"/>
  <c r="M33" i="2"/>
  <c r="J33" i="2"/>
  <c r="G33" i="2"/>
  <c r="AB32" i="2"/>
  <c r="Y32" i="2"/>
  <c r="V32" i="2"/>
  <c r="S32" i="2"/>
  <c r="P32" i="2"/>
  <c r="M32" i="2"/>
  <c r="J32" i="2"/>
  <c r="F32" i="2"/>
  <c r="C32" i="2" s="1"/>
  <c r="E32" i="2"/>
  <c r="B32" i="2" s="1"/>
  <c r="AB31" i="2"/>
  <c r="Y31" i="2"/>
  <c r="U31" i="2"/>
  <c r="T31" i="2"/>
  <c r="B31" i="2" s="1"/>
  <c r="S31" i="2"/>
  <c r="P31" i="2"/>
  <c r="M31" i="2"/>
  <c r="J31" i="2"/>
  <c r="G31" i="2"/>
  <c r="AB30" i="2"/>
  <c r="Y30" i="2"/>
  <c r="V30" i="2"/>
  <c r="S30" i="2"/>
  <c r="P30" i="2"/>
  <c r="M30" i="2"/>
  <c r="J30" i="2"/>
  <c r="G30" i="2"/>
  <c r="C30" i="2"/>
  <c r="B30" i="2"/>
  <c r="AB29" i="2"/>
  <c r="Y29" i="2"/>
  <c r="V29" i="2"/>
  <c r="S29" i="2"/>
  <c r="P29" i="2"/>
  <c r="M29" i="2"/>
  <c r="J29" i="2"/>
  <c r="G29" i="2"/>
  <c r="C29" i="2"/>
  <c r="B29" i="2"/>
  <c r="AB28" i="2"/>
  <c r="Y28" i="2"/>
  <c r="V28" i="2"/>
  <c r="S28" i="2"/>
  <c r="P28" i="2"/>
  <c r="M28" i="2"/>
  <c r="J28" i="2"/>
  <c r="G28" i="2"/>
  <c r="C28" i="2"/>
  <c r="B28" i="2"/>
  <c r="AB27" i="2"/>
  <c r="Y27" i="2"/>
  <c r="V27" i="2"/>
  <c r="S27" i="2"/>
  <c r="P27" i="2"/>
  <c r="M27" i="2"/>
  <c r="J27" i="2"/>
  <c r="G27" i="2"/>
  <c r="C27" i="2"/>
  <c r="B27" i="2"/>
  <c r="AB26" i="2"/>
  <c r="Y26" i="2"/>
  <c r="V26" i="2"/>
  <c r="S26" i="2"/>
  <c r="P26" i="2"/>
  <c r="M26" i="2"/>
  <c r="J26" i="2"/>
  <c r="G26" i="2"/>
  <c r="C26" i="2"/>
  <c r="B26" i="2"/>
  <c r="AB25" i="2"/>
  <c r="Y25" i="2"/>
  <c r="V25" i="2"/>
  <c r="S25" i="2"/>
  <c r="P25" i="2"/>
  <c r="M25" i="2"/>
  <c r="J25" i="2"/>
  <c r="G25" i="2"/>
  <c r="C25" i="2"/>
  <c r="B25" i="2"/>
  <c r="AB24" i="2"/>
  <c r="Y24" i="2"/>
  <c r="V24" i="2"/>
  <c r="S24" i="2"/>
  <c r="P24" i="2"/>
  <c r="M24" i="2"/>
  <c r="J24" i="2"/>
  <c r="G24" i="2"/>
  <c r="C24" i="2"/>
  <c r="B24" i="2"/>
  <c r="AB23" i="2"/>
  <c r="Y23" i="2"/>
  <c r="V23" i="2"/>
  <c r="S23" i="2"/>
  <c r="P23" i="2"/>
  <c r="M23" i="2"/>
  <c r="J23" i="2"/>
  <c r="G23" i="2"/>
  <c r="C23" i="2"/>
  <c r="B23" i="2"/>
  <c r="AB22" i="2"/>
  <c r="Y22" i="2"/>
  <c r="V22" i="2"/>
  <c r="S22" i="2"/>
  <c r="P22" i="2"/>
  <c r="M22" i="2"/>
  <c r="J22" i="2"/>
  <c r="F22" i="2"/>
  <c r="E22" i="2"/>
  <c r="G22" i="2" s="1"/>
  <c r="C22" i="2"/>
  <c r="AA21" i="2"/>
  <c r="AA20" i="2" s="1"/>
  <c r="X21" i="2"/>
  <c r="X20" i="2" s="1"/>
  <c r="Y20" i="2" s="1"/>
  <c r="R21" i="2"/>
  <c r="R20" i="2" s="1"/>
  <c r="Q21" i="2"/>
  <c r="Q20" i="2" s="1"/>
  <c r="O21" i="2"/>
  <c r="O20" i="2" s="1"/>
  <c r="N21" i="2"/>
  <c r="N20" i="2" s="1"/>
  <c r="L21" i="2"/>
  <c r="L20" i="2" s="1"/>
  <c r="K21" i="2"/>
  <c r="I21" i="2"/>
  <c r="H21" i="2"/>
  <c r="H20" i="2" s="1"/>
  <c r="F21" i="2"/>
  <c r="I20" i="2"/>
  <c r="AB19" i="2"/>
  <c r="Y19" i="2"/>
  <c r="V19" i="2"/>
  <c r="S19" i="2"/>
  <c r="P19" i="2"/>
  <c r="M19" i="2"/>
  <c r="J19" i="2"/>
  <c r="G19" i="2"/>
  <c r="C19" i="2"/>
  <c r="B19" i="2"/>
  <c r="AB18" i="2"/>
  <c r="Y18" i="2"/>
  <c r="V18" i="2"/>
  <c r="S18" i="2"/>
  <c r="P18" i="2"/>
  <c r="M18" i="2"/>
  <c r="I18" i="2"/>
  <c r="C18" i="2" s="1"/>
  <c r="H18" i="2"/>
  <c r="H11" i="2" s="1"/>
  <c r="H10" i="2" s="1"/>
  <c r="G18" i="2"/>
  <c r="AB17" i="2"/>
  <c r="Y17" i="2"/>
  <c r="V17" i="2"/>
  <c r="S17" i="2"/>
  <c r="P17" i="2"/>
  <c r="M17" i="2"/>
  <c r="J17" i="2"/>
  <c r="G17" i="2"/>
  <c r="C17" i="2"/>
  <c r="B17" i="2"/>
  <c r="AB16" i="2"/>
  <c r="Y16" i="2"/>
  <c r="V16" i="2"/>
  <c r="S16" i="2"/>
  <c r="P16" i="2"/>
  <c r="M16" i="2"/>
  <c r="J16" i="2"/>
  <c r="G16" i="2"/>
  <c r="C16" i="2"/>
  <c r="B16" i="2"/>
  <c r="AB15" i="2"/>
  <c r="Y15" i="2"/>
  <c r="V15" i="2"/>
  <c r="S15" i="2"/>
  <c r="P15" i="2"/>
  <c r="M15" i="2"/>
  <c r="J15" i="2"/>
  <c r="G15" i="2"/>
  <c r="C15" i="2"/>
  <c r="B15" i="2"/>
  <c r="AB14" i="2"/>
  <c r="Y14" i="2"/>
  <c r="V14" i="2"/>
  <c r="S14" i="2"/>
  <c r="P14" i="2"/>
  <c r="M14" i="2"/>
  <c r="J14" i="2"/>
  <c r="G14" i="2"/>
  <c r="C14" i="2"/>
  <c r="B14" i="2"/>
  <c r="AB13" i="2"/>
  <c r="Y13" i="2"/>
  <c r="V13" i="2"/>
  <c r="S13" i="2"/>
  <c r="P13" i="2"/>
  <c r="M13" i="2"/>
  <c r="J13" i="2"/>
  <c r="G13" i="2"/>
  <c r="C13" i="2"/>
  <c r="B13" i="2"/>
  <c r="AB12" i="2"/>
  <c r="Y12" i="2"/>
  <c r="V12" i="2"/>
  <c r="S12" i="2"/>
  <c r="P12" i="2"/>
  <c r="M12" i="2"/>
  <c r="J12" i="2"/>
  <c r="G12" i="2"/>
  <c r="C12" i="2"/>
  <c r="B12" i="2"/>
  <c r="AA11" i="2"/>
  <c r="Z11" i="2"/>
  <c r="AB11" i="2" s="1"/>
  <c r="X11" i="2"/>
  <c r="Y11" i="2" s="1"/>
  <c r="U11" i="2"/>
  <c r="U10" i="2" s="1"/>
  <c r="T11" i="2"/>
  <c r="T10" i="2" s="1"/>
  <c r="R11" i="2"/>
  <c r="R10" i="2" s="1"/>
  <c r="Q11" i="2"/>
  <c r="O11" i="2"/>
  <c r="N11" i="2"/>
  <c r="N10" i="2" s="1"/>
  <c r="L11" i="2"/>
  <c r="L10" i="2" s="1"/>
  <c r="K11" i="2"/>
  <c r="K10" i="2" s="1"/>
  <c r="F11" i="2"/>
  <c r="E11" i="2"/>
  <c r="AA10" i="2"/>
  <c r="F10" i="2"/>
  <c r="W8" i="2"/>
  <c r="D204" i="2" l="1"/>
  <c r="D214" i="2"/>
  <c r="D215" i="2"/>
  <c r="D217" i="2"/>
  <c r="M225" i="2"/>
  <c r="D227" i="2"/>
  <c r="D243" i="2"/>
  <c r="Q253" i="2"/>
  <c r="D256" i="2"/>
  <c r="Q258" i="2"/>
  <c r="S259" i="2"/>
  <c r="K252" i="2"/>
  <c r="V266" i="2"/>
  <c r="B277" i="2"/>
  <c r="D289" i="2"/>
  <c r="M295" i="2"/>
  <c r="J301" i="2"/>
  <c r="P301" i="2"/>
  <c r="G310" i="2"/>
  <c r="L310" i="2"/>
  <c r="M310" i="2" s="1"/>
  <c r="S310" i="2"/>
  <c r="C322" i="2"/>
  <c r="AB334" i="2"/>
  <c r="X336" i="2"/>
  <c r="Y336" i="2" s="1"/>
  <c r="V337" i="2"/>
  <c r="C362" i="2"/>
  <c r="AB362" i="2"/>
  <c r="S365" i="2"/>
  <c r="C370" i="2"/>
  <c r="V383" i="2"/>
  <c r="V391" i="2"/>
  <c r="M404" i="2"/>
  <c r="D14" i="2"/>
  <c r="U21" i="2"/>
  <c r="D34" i="2"/>
  <c r="M48" i="2"/>
  <c r="V53" i="2"/>
  <c r="J57" i="2"/>
  <c r="C77" i="2"/>
  <c r="D81" i="2"/>
  <c r="J89" i="2"/>
  <c r="D93" i="2"/>
  <c r="M98" i="2"/>
  <c r="D104" i="2"/>
  <c r="S116" i="2"/>
  <c r="V149" i="2"/>
  <c r="D175" i="2"/>
  <c r="G178" i="2"/>
  <c r="D185" i="2"/>
  <c r="G186" i="2"/>
  <c r="F194" i="2"/>
  <c r="V200" i="2"/>
  <c r="M252" i="2"/>
  <c r="B295" i="2"/>
  <c r="P297" i="2"/>
  <c r="E336" i="2"/>
  <c r="B184" i="2"/>
  <c r="Z177" i="2"/>
  <c r="D38" i="2"/>
  <c r="M40" i="2"/>
  <c r="D42" i="2"/>
  <c r="D43" i="2"/>
  <c r="P11" i="2"/>
  <c r="J21" i="2"/>
  <c r="D24" i="2"/>
  <c r="D26" i="2"/>
  <c r="D27" i="2"/>
  <c r="D30" i="2"/>
  <c r="T21" i="2"/>
  <c r="T20" i="2" s="1"/>
  <c r="E37" i="2"/>
  <c r="E36" i="2" s="1"/>
  <c r="L37" i="2"/>
  <c r="S36" i="2"/>
  <c r="D55" i="2"/>
  <c r="B57" i="2"/>
  <c r="D76" i="2"/>
  <c r="C89" i="2"/>
  <c r="D99" i="2"/>
  <c r="AB116" i="2"/>
  <c r="D124" i="2"/>
  <c r="D125" i="2"/>
  <c r="D150" i="2"/>
  <c r="B153" i="2"/>
  <c r="D154" i="2"/>
  <c r="D158" i="2"/>
  <c r="D161" i="2"/>
  <c r="H169" i="2"/>
  <c r="D188" i="2"/>
  <c r="G190" i="2"/>
  <c r="M190" i="2"/>
  <c r="J192" i="2"/>
  <c r="P192" i="2"/>
  <c r="V192" i="2"/>
  <c r="O194" i="2"/>
  <c r="V208" i="2"/>
  <c r="J224" i="2"/>
  <c r="V258" i="2"/>
  <c r="Q266" i="2"/>
  <c r="AB266" i="2"/>
  <c r="L269" i="2"/>
  <c r="S280" i="2"/>
  <c r="D286" i="2"/>
  <c r="M287" i="2"/>
  <c r="J295" i="2"/>
  <c r="G306" i="2"/>
  <c r="P310" i="2"/>
  <c r="AB310" i="2"/>
  <c r="C312" i="2"/>
  <c r="D340" i="2"/>
  <c r="D342" i="2"/>
  <c r="D343" i="2"/>
  <c r="D359" i="2"/>
  <c r="D361" i="2"/>
  <c r="D363" i="2"/>
  <c r="X391" i="2"/>
  <c r="Y391" i="2" s="1"/>
  <c r="D395" i="2"/>
  <c r="J397" i="2"/>
  <c r="S11" i="2"/>
  <c r="M21" i="2"/>
  <c r="AB20" i="2"/>
  <c r="D41" i="2"/>
  <c r="D46" i="2"/>
  <c r="D62" i="2"/>
  <c r="D70" i="2"/>
  <c r="D71" i="2"/>
  <c r="D73" i="2"/>
  <c r="D75" i="2"/>
  <c r="Q65" i="2"/>
  <c r="Q64" i="2" s="1"/>
  <c r="D144" i="2"/>
  <c r="D156" i="2"/>
  <c r="B192" i="2"/>
  <c r="E194" i="2"/>
  <c r="D198" i="2"/>
  <c r="B210" i="2"/>
  <c r="D218" i="2"/>
  <c r="D240" i="2"/>
  <c r="D247" i="2"/>
  <c r="D249" i="2"/>
  <c r="O252" i="2"/>
  <c r="T269" i="2"/>
  <c r="B278" i="2"/>
  <c r="D282" i="2"/>
  <c r="D283" i="2"/>
  <c r="D291" i="2"/>
  <c r="D299" i="2"/>
  <c r="B310" i="2"/>
  <c r="D314" i="2"/>
  <c r="D315" i="2"/>
  <c r="D321" i="2"/>
  <c r="S334" i="2"/>
  <c r="M346" i="2"/>
  <c r="D349" i="2"/>
  <c r="D373" i="2"/>
  <c r="S376" i="2"/>
  <c r="D377" i="2"/>
  <c r="M379" i="2"/>
  <c r="S379" i="2"/>
  <c r="V381" i="2"/>
  <c r="B383" i="2"/>
  <c r="S383" i="2"/>
  <c r="M387" i="2"/>
  <c r="P391" i="2"/>
  <c r="J392" i="2"/>
  <c r="D89" i="2"/>
  <c r="J36" i="2"/>
  <c r="J20" i="2"/>
  <c r="P398" i="2"/>
  <c r="O397" i="2"/>
  <c r="X10" i="2"/>
  <c r="B18" i="2"/>
  <c r="D19" i="2"/>
  <c r="C31" i="2"/>
  <c r="B33" i="2"/>
  <c r="I53" i="2"/>
  <c r="D86" i="2"/>
  <c r="D100" i="2"/>
  <c r="D118" i="2"/>
  <c r="D119" i="2"/>
  <c r="D129" i="2"/>
  <c r="D133" i="2"/>
  <c r="E149" i="2"/>
  <c r="E148" i="2" s="1"/>
  <c r="I177" i="2"/>
  <c r="L177" i="2"/>
  <c r="M177" i="2" s="1"/>
  <c r="S178" i="2"/>
  <c r="M179" i="2"/>
  <c r="Q177" i="2"/>
  <c r="M189" i="2"/>
  <c r="D189" i="2" s="1"/>
  <c r="B203" i="2"/>
  <c r="M203" i="2"/>
  <c r="B209" i="2"/>
  <c r="K207" i="2"/>
  <c r="G225" i="2"/>
  <c r="D232" i="2"/>
  <c r="K228" i="2"/>
  <c r="B234" i="2"/>
  <c r="M253" i="2"/>
  <c r="D259" i="2"/>
  <c r="S268" i="2"/>
  <c r="D268" i="2" s="1"/>
  <c r="R266" i="2"/>
  <c r="S306" i="2"/>
  <c r="R297" i="2"/>
  <c r="S297" i="2" s="1"/>
  <c r="M334" i="2"/>
  <c r="C334" i="2"/>
  <c r="C366" i="2"/>
  <c r="P366" i="2"/>
  <c r="O365" i="2"/>
  <c r="C381" i="2"/>
  <c r="J381" i="2"/>
  <c r="P47" i="2"/>
  <c r="J153" i="2"/>
  <c r="C153" i="2"/>
  <c r="I149" i="2"/>
  <c r="I148" i="2" s="1"/>
  <c r="J148" i="2" s="1"/>
  <c r="V170" i="2"/>
  <c r="U169" i="2"/>
  <c r="S251" i="2"/>
  <c r="D251" i="2" s="1"/>
  <c r="C251" i="2"/>
  <c r="C259" i="2"/>
  <c r="R258" i="2"/>
  <c r="D15" i="2"/>
  <c r="V33" i="2"/>
  <c r="B37" i="2"/>
  <c r="B50" i="2"/>
  <c r="C57" i="2"/>
  <c r="D77" i="2"/>
  <c r="D96" i="2"/>
  <c r="J18" i="2"/>
  <c r="D18" i="2" s="1"/>
  <c r="D22" i="2"/>
  <c r="D25" i="2"/>
  <c r="D29" i="2"/>
  <c r="C33" i="2"/>
  <c r="J37" i="2"/>
  <c r="AB36" i="2"/>
  <c r="C45" i="2"/>
  <c r="U52" i="2"/>
  <c r="V52" i="2" s="1"/>
  <c r="N65" i="2"/>
  <c r="N64" i="2" s="1"/>
  <c r="N9" i="2" s="1"/>
  <c r="D68" i="2"/>
  <c r="AB79" i="2"/>
  <c r="J80" i="2"/>
  <c r="D83" i="2"/>
  <c r="D84" i="2"/>
  <c r="D90" i="2"/>
  <c r="D92" i="2"/>
  <c r="M97" i="2"/>
  <c r="D122" i="2"/>
  <c r="D123" i="2"/>
  <c r="D160" i="2"/>
  <c r="D164" i="2"/>
  <c r="P165" i="2"/>
  <c r="D165" i="2" s="1"/>
  <c r="O149" i="2"/>
  <c r="O148" i="2" s="1"/>
  <c r="P148" i="2" s="1"/>
  <c r="U177" i="2"/>
  <c r="D182" i="2"/>
  <c r="J184" i="2"/>
  <c r="C192" i="2"/>
  <c r="G192" i="2"/>
  <c r="S192" i="2"/>
  <c r="P195" i="2"/>
  <c r="AB200" i="2"/>
  <c r="D202" i="2"/>
  <c r="G207" i="2"/>
  <c r="O206" i="2"/>
  <c r="D208" i="2"/>
  <c r="C209" i="2"/>
  <c r="M209" i="2"/>
  <c r="D219" i="2"/>
  <c r="S224" i="2"/>
  <c r="X206" i="2"/>
  <c r="Y206" i="2" s="1"/>
  <c r="Y224" i="2"/>
  <c r="B229" i="2"/>
  <c r="Q228" i="2"/>
  <c r="D230" i="2"/>
  <c r="M264" i="2"/>
  <c r="S264" i="2"/>
  <c r="D203" i="2"/>
  <c r="S20" i="2"/>
  <c r="B36" i="2"/>
  <c r="D40" i="2"/>
  <c r="G45" i="2"/>
  <c r="D45" i="2" s="1"/>
  <c r="S50" i="2"/>
  <c r="D50" i="2" s="1"/>
  <c r="D94" i="2"/>
  <c r="I11" i="2"/>
  <c r="C11" i="2" s="1"/>
  <c r="D12" i="2"/>
  <c r="D13" i="2"/>
  <c r="D98" i="2"/>
  <c r="M101" i="2"/>
  <c r="D102" i="2"/>
  <c r="D103" i="2"/>
  <c r="D112" i="2"/>
  <c r="O10" i="2"/>
  <c r="G11" i="2"/>
  <c r="D16" i="2"/>
  <c r="D17" i="2"/>
  <c r="P20" i="2"/>
  <c r="D23" i="2"/>
  <c r="D28" i="2"/>
  <c r="U36" i="2"/>
  <c r="V36" i="2" s="1"/>
  <c r="D39" i="2"/>
  <c r="D44" i="2"/>
  <c r="D51" i="2"/>
  <c r="L52" i="2"/>
  <c r="K53" i="2"/>
  <c r="K52" i="2" s="1"/>
  <c r="D67" i="2"/>
  <c r="D69" i="2"/>
  <c r="D74" i="2"/>
  <c r="G79" i="2"/>
  <c r="J82" i="2"/>
  <c r="D87" i="2"/>
  <c r="D88" i="2"/>
  <c r="H79" i="2"/>
  <c r="H65" i="2" s="1"/>
  <c r="H64" i="2" s="1"/>
  <c r="H9" i="2" s="1"/>
  <c r="D107" i="2"/>
  <c r="D109" i="2"/>
  <c r="D128" i="2"/>
  <c r="D136" i="2"/>
  <c r="D138" i="2"/>
  <c r="D139" i="2"/>
  <c r="D145" i="2"/>
  <c r="M149" i="2"/>
  <c r="L148" i="2"/>
  <c r="M148" i="2" s="1"/>
  <c r="D155" i="2"/>
  <c r="J169" i="2"/>
  <c r="D174" i="2"/>
  <c r="E177" i="2"/>
  <c r="D193" i="2"/>
  <c r="Z194" i="2"/>
  <c r="D197" i="2"/>
  <c r="D205" i="2"/>
  <c r="P207" i="2"/>
  <c r="D210" i="2"/>
  <c r="C223" i="2"/>
  <c r="S223" i="2"/>
  <c r="D223" i="2" s="1"/>
  <c r="C225" i="2"/>
  <c r="P228" i="2"/>
  <c r="C229" i="2"/>
  <c r="R228" i="2"/>
  <c r="S229" i="2"/>
  <c r="D229" i="2" s="1"/>
  <c r="R241" i="2"/>
  <c r="D244" i="2"/>
  <c r="Q241" i="2"/>
  <c r="B251" i="2"/>
  <c r="D255" i="2"/>
  <c r="Y258" i="2"/>
  <c r="X252" i="2"/>
  <c r="Y252" i="2" s="1"/>
  <c r="D262" i="2"/>
  <c r="B264" i="2"/>
  <c r="D265" i="2"/>
  <c r="S266" i="2"/>
  <c r="V295" i="2"/>
  <c r="AB298" i="2"/>
  <c r="V301" i="2"/>
  <c r="U297" i="2"/>
  <c r="H316" i="2"/>
  <c r="H297" i="2" s="1"/>
  <c r="B331" i="2"/>
  <c r="P345" i="2"/>
  <c r="V362" i="2"/>
  <c r="AB376" i="2"/>
  <c r="AA375" i="2"/>
  <c r="AB375" i="2" s="1"/>
  <c r="B381" i="2"/>
  <c r="E375" i="2"/>
  <c r="AB392" i="2"/>
  <c r="AA391" i="2"/>
  <c r="D117" i="2"/>
  <c r="D127" i="2"/>
  <c r="D132" i="2"/>
  <c r="D146" i="2"/>
  <c r="D147" i="2"/>
  <c r="D159" i="2"/>
  <c r="D163" i="2"/>
  <c r="D168" i="2"/>
  <c r="D173" i="2"/>
  <c r="H177" i="2"/>
  <c r="D181" i="2"/>
  <c r="N177" i="2"/>
  <c r="J186" i="2"/>
  <c r="S190" i="2"/>
  <c r="G195" i="2"/>
  <c r="Q194" i="2"/>
  <c r="J200" i="2"/>
  <c r="S200" i="2"/>
  <c r="D209" i="2"/>
  <c r="D216" i="2"/>
  <c r="D235" i="2"/>
  <c r="B241" i="2"/>
  <c r="P241" i="2"/>
  <c r="V241" i="2"/>
  <c r="D248" i="2"/>
  <c r="D250" i="2"/>
  <c r="J258" i="2"/>
  <c r="D263" i="2"/>
  <c r="N252" i="2"/>
  <c r="P252" i="2" s="1"/>
  <c r="D267" i="2"/>
  <c r="P270" i="2"/>
  <c r="D274" i="2"/>
  <c r="P293" i="2"/>
  <c r="C293" i="2"/>
  <c r="O292" i="2"/>
  <c r="J298" i="2"/>
  <c r="C298" i="2"/>
  <c r="I297" i="2"/>
  <c r="D305" i="2"/>
  <c r="D311" i="2"/>
  <c r="J316" i="2"/>
  <c r="C319" i="2"/>
  <c r="L316" i="2"/>
  <c r="L297" i="2" s="1"/>
  <c r="B326" i="2"/>
  <c r="E316" i="2"/>
  <c r="AB337" i="2"/>
  <c r="AA336" i="2"/>
  <c r="M344" i="2"/>
  <c r="C350" i="2"/>
  <c r="M350" i="2"/>
  <c r="D350" i="2" s="1"/>
  <c r="J362" i="2"/>
  <c r="M365" i="2"/>
  <c r="G381" i="2"/>
  <c r="P387" i="2"/>
  <c r="O386" i="2"/>
  <c r="S405" i="2"/>
  <c r="R404" i="2"/>
  <c r="R403" i="2" s="1"/>
  <c r="M105" i="2"/>
  <c r="D106" i="2"/>
  <c r="D115" i="2"/>
  <c r="V116" i="2"/>
  <c r="D121" i="2"/>
  <c r="D130" i="2"/>
  <c r="D131" i="2"/>
  <c r="D134" i="2"/>
  <c r="D135" i="2"/>
  <c r="D141" i="2"/>
  <c r="D151" i="2"/>
  <c r="D157" i="2"/>
  <c r="D162" i="2"/>
  <c r="D167" i="2"/>
  <c r="M170" i="2"/>
  <c r="D172" i="2"/>
  <c r="J178" i="2"/>
  <c r="D179" i="2"/>
  <c r="P186" i="2"/>
  <c r="V186" i="2"/>
  <c r="D187" i="2"/>
  <c r="J190" i="2"/>
  <c r="H194" i="2"/>
  <c r="R195" i="2"/>
  <c r="S199" i="2"/>
  <c r="D199" i="2" s="1"/>
  <c r="P200" i="2"/>
  <c r="F224" i="2"/>
  <c r="D237" i="2"/>
  <c r="D239" i="2"/>
  <c r="D245" i="2"/>
  <c r="P253" i="2"/>
  <c r="D260" i="2"/>
  <c r="D261" i="2"/>
  <c r="D272" i="2"/>
  <c r="B298" i="2"/>
  <c r="G298" i="2"/>
  <c r="E297" i="2"/>
  <c r="C301" i="2"/>
  <c r="G301" i="2"/>
  <c r="S301" i="2"/>
  <c r="T316" i="2"/>
  <c r="V316" i="2" s="1"/>
  <c r="B323" i="2"/>
  <c r="C324" i="2"/>
  <c r="AA316" i="2"/>
  <c r="AA297" i="2" s="1"/>
  <c r="S345" i="2"/>
  <c r="R336" i="2"/>
  <c r="M355" i="2"/>
  <c r="C355" i="2"/>
  <c r="S370" i="2"/>
  <c r="C379" i="2"/>
  <c r="AB381" i="2"/>
  <c r="Y401" i="2"/>
  <c r="X400" i="2"/>
  <c r="Y400" i="2" s="1"/>
  <c r="D276" i="2"/>
  <c r="P280" i="2"/>
  <c r="V280" i="2"/>
  <c r="N292" i="2"/>
  <c r="P295" i="2"/>
  <c r="AB295" i="2"/>
  <c r="V298" i="2"/>
  <c r="M301" i="2"/>
  <c r="J306" i="2"/>
  <c r="AB306" i="2"/>
  <c r="D309" i="2"/>
  <c r="D322" i="2"/>
  <c r="V323" i="2"/>
  <c r="D323" i="2" s="1"/>
  <c r="M325" i="2"/>
  <c r="D325" i="2" s="1"/>
  <c r="D328" i="2"/>
  <c r="J331" i="2"/>
  <c r="G337" i="2"/>
  <c r="C337" i="2"/>
  <c r="D339" i="2"/>
  <c r="G345" i="2"/>
  <c r="Z336" i="2"/>
  <c r="D346" i="2"/>
  <c r="D353" i="2"/>
  <c r="D356" i="2"/>
  <c r="D358" i="2"/>
  <c r="G365" i="2"/>
  <c r="V365" i="2"/>
  <c r="AB365" i="2"/>
  <c r="D366" i="2"/>
  <c r="D382" i="2"/>
  <c r="I375" i="2"/>
  <c r="S386" i="2"/>
  <c r="G392" i="2"/>
  <c r="B398" i="2"/>
  <c r="V398" i="2"/>
  <c r="AB398" i="2"/>
  <c r="D399" i="2"/>
  <c r="D275" i="2"/>
  <c r="P277" i="2"/>
  <c r="D277" i="2" s="1"/>
  <c r="M278" i="2"/>
  <c r="S278" i="2"/>
  <c r="X297" i="2"/>
  <c r="Y297" i="2" s="1"/>
  <c r="D303" i="2"/>
  <c r="B306" i="2"/>
  <c r="V306" i="2"/>
  <c r="D307" i="2"/>
  <c r="D313" i="2"/>
  <c r="S316" i="2"/>
  <c r="C323" i="2"/>
  <c r="D333" i="2"/>
  <c r="D335" i="2"/>
  <c r="G336" i="2"/>
  <c r="J337" i="2"/>
  <c r="S337" i="2"/>
  <c r="D341" i="2"/>
  <c r="D344" i="2"/>
  <c r="U336" i="2"/>
  <c r="AB345" i="2"/>
  <c r="D348" i="2"/>
  <c r="D355" i="2"/>
  <c r="D360" i="2"/>
  <c r="P362" i="2"/>
  <c r="D369" i="2"/>
  <c r="D374" i="2"/>
  <c r="R375" i="2"/>
  <c r="S375" i="2" s="1"/>
  <c r="J376" i="2"/>
  <c r="O375" i="2"/>
  <c r="P375" i="2" s="1"/>
  <c r="P379" i="2"/>
  <c r="X386" i="2"/>
  <c r="S387" i="2"/>
  <c r="D388" i="2"/>
  <c r="J391" i="2"/>
  <c r="S392" i="2"/>
  <c r="D396" i="2"/>
  <c r="G398" i="2"/>
  <c r="B405" i="2"/>
  <c r="J405" i="2"/>
  <c r="D406" i="2"/>
  <c r="P278" i="2"/>
  <c r="AB280" i="2"/>
  <c r="D281" i="2"/>
  <c r="D284" i="2"/>
  <c r="S287" i="2"/>
  <c r="S292" i="2"/>
  <c r="P294" i="2"/>
  <c r="D294" i="2" s="1"/>
  <c r="D300" i="2"/>
  <c r="B301" i="2"/>
  <c r="D302" i="2"/>
  <c r="D304" i="2"/>
  <c r="D317" i="2"/>
  <c r="D327" i="2"/>
  <c r="D329" i="2"/>
  <c r="D332" i="2"/>
  <c r="V334" i="2"/>
  <c r="D334" i="2" s="1"/>
  <c r="T336" i="2"/>
  <c r="D338" i="2"/>
  <c r="I336" i="2"/>
  <c r="D347" i="2"/>
  <c r="D357" i="2"/>
  <c r="C365" i="2"/>
  <c r="V370" i="2"/>
  <c r="D371" i="2"/>
  <c r="T375" i="2"/>
  <c r="V375" i="2" s="1"/>
  <c r="D378" i="2"/>
  <c r="D384" i="2"/>
  <c r="D390" i="2"/>
  <c r="N385" i="2"/>
  <c r="T385" i="2"/>
  <c r="D393" i="2"/>
  <c r="D394" i="2"/>
  <c r="E397" i="2"/>
  <c r="B397" i="2" s="1"/>
  <c r="S397" i="2"/>
  <c r="S398" i="2"/>
  <c r="P401" i="2"/>
  <c r="M403" i="2"/>
  <c r="V405" i="2"/>
  <c r="M10" i="2"/>
  <c r="V21" i="2"/>
  <c r="U20" i="2"/>
  <c r="V20" i="2" s="1"/>
  <c r="T9" i="2"/>
  <c r="P36" i="2"/>
  <c r="V10" i="2"/>
  <c r="D33" i="2"/>
  <c r="G36" i="2"/>
  <c r="K79" i="2"/>
  <c r="K65" i="2" s="1"/>
  <c r="K64" i="2" s="1"/>
  <c r="B82" i="2"/>
  <c r="C91" i="2"/>
  <c r="L79" i="2"/>
  <c r="M91" i="2"/>
  <c r="D91" i="2" s="1"/>
  <c r="B170" i="2"/>
  <c r="G184" i="2"/>
  <c r="C184" i="2"/>
  <c r="F177" i="2"/>
  <c r="C21" i="2"/>
  <c r="AB21" i="2"/>
  <c r="AB35" i="2"/>
  <c r="D35" i="2" s="1"/>
  <c r="M47" i="2"/>
  <c r="C48" i="2"/>
  <c r="I47" i="2"/>
  <c r="J48" i="2"/>
  <c r="B53" i="2"/>
  <c r="M82" i="2"/>
  <c r="D82" i="2" s="1"/>
  <c r="B95" i="2"/>
  <c r="J95" i="2"/>
  <c r="D105" i="2"/>
  <c r="M108" i="2"/>
  <c r="D108" i="2" s="1"/>
  <c r="D110" i="2"/>
  <c r="M116" i="2"/>
  <c r="Y116" i="2"/>
  <c r="X65" i="2"/>
  <c r="B149" i="2"/>
  <c r="AA148" i="2"/>
  <c r="AB148" i="2" s="1"/>
  <c r="AB149" i="2"/>
  <c r="G152" i="2"/>
  <c r="D152" i="2" s="1"/>
  <c r="C152" i="2"/>
  <c r="V169" i="2"/>
  <c r="AA169" i="2"/>
  <c r="AB169" i="2" s="1"/>
  <c r="AB170" i="2"/>
  <c r="J177" i="2"/>
  <c r="X177" i="2"/>
  <c r="Y178" i="2"/>
  <c r="S184" i="2"/>
  <c r="R177" i="2"/>
  <c r="S186" i="2"/>
  <c r="B190" i="2"/>
  <c r="V190" i="2"/>
  <c r="D190" i="2" s="1"/>
  <c r="P194" i="2"/>
  <c r="AA194" i="2"/>
  <c r="AB194" i="2" s="1"/>
  <c r="J207" i="2"/>
  <c r="H206" i="2"/>
  <c r="S221" i="2"/>
  <c r="D221" i="2" s="1"/>
  <c r="B221" i="2"/>
  <c r="Q207" i="2"/>
  <c r="Q206" i="2" s="1"/>
  <c r="S48" i="2"/>
  <c r="Q47" i="2"/>
  <c r="S47" i="2" s="1"/>
  <c r="C54" i="2"/>
  <c r="P54" i="2"/>
  <c r="D54" i="2" s="1"/>
  <c r="O53" i="2"/>
  <c r="C63" i="2"/>
  <c r="P63" i="2"/>
  <c r="D63" i="2" s="1"/>
  <c r="D137" i="2"/>
  <c r="M195" i="2"/>
  <c r="C234" i="2"/>
  <c r="L228" i="2"/>
  <c r="M228" i="2" s="1"/>
  <c r="M234" i="2"/>
  <c r="D234" i="2" s="1"/>
  <c r="M11" i="2"/>
  <c r="S21" i="2"/>
  <c r="V31" i="2"/>
  <c r="D31" i="2" s="1"/>
  <c r="G32" i="2"/>
  <c r="D32" i="2" s="1"/>
  <c r="C37" i="2"/>
  <c r="G37" i="2"/>
  <c r="S37" i="2"/>
  <c r="AB37" i="2"/>
  <c r="D56" i="2"/>
  <c r="I65" i="2"/>
  <c r="J79" i="2"/>
  <c r="D80" i="2"/>
  <c r="D97" i="2"/>
  <c r="D101" i="2"/>
  <c r="P10" i="2"/>
  <c r="Y10" i="2"/>
  <c r="B11" i="2"/>
  <c r="J11" i="2"/>
  <c r="V11" i="2"/>
  <c r="F20" i="2"/>
  <c r="P21" i="2"/>
  <c r="Y21" i="2"/>
  <c r="B22" i="2"/>
  <c r="P37" i="2"/>
  <c r="Y37" i="2"/>
  <c r="G48" i="2"/>
  <c r="E47" i="2"/>
  <c r="B48" i="2"/>
  <c r="AB48" i="2"/>
  <c r="Z47" i="2"/>
  <c r="AB47" i="2" s="1"/>
  <c r="D49" i="2"/>
  <c r="B52" i="2"/>
  <c r="AA52" i="2"/>
  <c r="AB52" i="2" s="1"/>
  <c r="AB53" i="2"/>
  <c r="AA64" i="2"/>
  <c r="AB64" i="2" s="1"/>
  <c r="AB65" i="2"/>
  <c r="S79" i="2"/>
  <c r="C80" i="2"/>
  <c r="D113" i="2"/>
  <c r="M114" i="2"/>
  <c r="D114" i="2" s="1"/>
  <c r="C116" i="2"/>
  <c r="V148" i="2"/>
  <c r="D166" i="2"/>
  <c r="B169" i="2"/>
  <c r="F169" i="2"/>
  <c r="G170" i="2"/>
  <c r="C170" i="2"/>
  <c r="C178" i="2"/>
  <c r="AB186" i="2"/>
  <c r="G194" i="2"/>
  <c r="I194" i="2"/>
  <c r="J194" i="2" s="1"/>
  <c r="F64" i="2"/>
  <c r="U65" i="2"/>
  <c r="V79" i="2"/>
  <c r="E10" i="2"/>
  <c r="I10" i="2"/>
  <c r="C10" i="2" s="1"/>
  <c r="Q10" i="2"/>
  <c r="Q9" i="2" s="1"/>
  <c r="Z10" i="2"/>
  <c r="K20" i="2"/>
  <c r="E21" i="2"/>
  <c r="G21" i="2" s="1"/>
  <c r="U47" i="2"/>
  <c r="V47" i="2" s="1"/>
  <c r="V48" i="2"/>
  <c r="F52" i="2"/>
  <c r="G53" i="2"/>
  <c r="C53" i="2"/>
  <c r="R52" i="2"/>
  <c r="S52" i="2" s="1"/>
  <c r="S53" i="2"/>
  <c r="D57" i="2"/>
  <c r="D60" i="2"/>
  <c r="R64" i="2"/>
  <c r="S64" i="2" s="1"/>
  <c r="S65" i="2"/>
  <c r="G72" i="2"/>
  <c r="D72" i="2" s="1"/>
  <c r="C72" i="2"/>
  <c r="E65" i="2"/>
  <c r="G65" i="2" s="1"/>
  <c r="B79" i="2"/>
  <c r="D95" i="2"/>
  <c r="B116" i="2"/>
  <c r="P116" i="2"/>
  <c r="O65" i="2"/>
  <c r="D126" i="2"/>
  <c r="D142" i="2"/>
  <c r="B148" i="2"/>
  <c r="F149" i="2"/>
  <c r="R148" i="2"/>
  <c r="S148" i="2" s="1"/>
  <c r="S149" i="2"/>
  <c r="D153" i="2"/>
  <c r="R169" i="2"/>
  <c r="S169" i="2" s="1"/>
  <c r="S170" i="2"/>
  <c r="B178" i="2"/>
  <c r="O177" i="2"/>
  <c r="P178" i="2"/>
  <c r="T177" i="2"/>
  <c r="V177" i="2" s="1"/>
  <c r="P184" i="2"/>
  <c r="AB184" i="2"/>
  <c r="AA177" i="2"/>
  <c r="B186" i="2"/>
  <c r="M192" i="2"/>
  <c r="D192" i="2" s="1"/>
  <c r="P224" i="2"/>
  <c r="N206" i="2"/>
  <c r="N176" i="2" s="1"/>
  <c r="B271" i="2"/>
  <c r="M271" i="2"/>
  <c r="K270" i="2"/>
  <c r="J287" i="2"/>
  <c r="C292" i="2"/>
  <c r="J292" i="2"/>
  <c r="B56" i="2"/>
  <c r="C201" i="2"/>
  <c r="L200" i="2"/>
  <c r="L194" i="2" s="1"/>
  <c r="M201" i="2"/>
  <c r="D201" i="2" s="1"/>
  <c r="C222" i="2"/>
  <c r="M222" i="2"/>
  <c r="D222" i="2" s="1"/>
  <c r="G224" i="2"/>
  <c r="C224" i="2"/>
  <c r="I206" i="2"/>
  <c r="J206" i="2" s="1"/>
  <c r="J228" i="2"/>
  <c r="U206" i="2"/>
  <c r="V228" i="2"/>
  <c r="AB228" i="2"/>
  <c r="G241" i="2"/>
  <c r="I252" i="2"/>
  <c r="J252" i="2" s="1"/>
  <c r="J253" i="2"/>
  <c r="U252" i="2"/>
  <c r="V252" i="2" s="1"/>
  <c r="V253" i="2"/>
  <c r="S258" i="2"/>
  <c r="C270" i="2"/>
  <c r="I269" i="2"/>
  <c r="J269" i="2" s="1"/>
  <c r="J270" i="2"/>
  <c r="U269" i="2"/>
  <c r="V269" i="2" s="1"/>
  <c r="V270" i="2"/>
  <c r="G287" i="2"/>
  <c r="B287" i="2"/>
  <c r="C290" i="2"/>
  <c r="O287" i="2"/>
  <c r="C287" i="2" s="1"/>
  <c r="P290" i="2"/>
  <c r="D290" i="2" s="1"/>
  <c r="G292" i="2"/>
  <c r="B292" i="2"/>
  <c r="S295" i="2"/>
  <c r="R269" i="2"/>
  <c r="C79" i="2"/>
  <c r="C82" i="2"/>
  <c r="P149" i="2"/>
  <c r="Y149" i="2"/>
  <c r="P170" i="2"/>
  <c r="Y170" i="2"/>
  <c r="P171" i="2"/>
  <c r="D171" i="2" s="1"/>
  <c r="M178" i="2"/>
  <c r="C186" i="2"/>
  <c r="B195" i="2"/>
  <c r="J195" i="2"/>
  <c r="V195" i="2"/>
  <c r="G200" i="2"/>
  <c r="C200" i="2"/>
  <c r="F206" i="2"/>
  <c r="B208" i="2"/>
  <c r="D211" i="2"/>
  <c r="D220" i="2"/>
  <c r="E206" i="2"/>
  <c r="B228" i="2"/>
  <c r="D231" i="2"/>
  <c r="S241" i="2"/>
  <c r="D242" i="2"/>
  <c r="E252" i="2"/>
  <c r="B253" i="2"/>
  <c r="S257" i="2"/>
  <c r="D257" i="2" s="1"/>
  <c r="C257" i="2"/>
  <c r="R253" i="2"/>
  <c r="B258" i="2"/>
  <c r="P264" i="2"/>
  <c r="C266" i="2"/>
  <c r="J266" i="2"/>
  <c r="G270" i="2"/>
  <c r="E269" i="2"/>
  <c r="B270" i="2"/>
  <c r="S270" i="2"/>
  <c r="Q269" i="2"/>
  <c r="D271" i="2"/>
  <c r="C280" i="2"/>
  <c r="J280" i="2"/>
  <c r="D285" i="2"/>
  <c r="D288" i="2"/>
  <c r="D293" i="2"/>
  <c r="C190" i="2"/>
  <c r="C195" i="2"/>
  <c r="AA206" i="2"/>
  <c r="L207" i="2"/>
  <c r="T207" i="2"/>
  <c r="C212" i="2"/>
  <c r="M212" i="2"/>
  <c r="D212" i="2" s="1"/>
  <c r="D213" i="2"/>
  <c r="R207" i="2"/>
  <c r="S220" i="2"/>
  <c r="C220" i="2"/>
  <c r="Z224" i="2"/>
  <c r="B224" i="2" s="1"/>
  <c r="AB225" i="2"/>
  <c r="D225" i="2" s="1"/>
  <c r="B225" i="2"/>
  <c r="D226" i="2"/>
  <c r="G228" i="2"/>
  <c r="S228" i="2"/>
  <c r="D233" i="2"/>
  <c r="D238" i="2"/>
  <c r="C241" i="2"/>
  <c r="J241" i="2"/>
  <c r="AB241" i="2"/>
  <c r="D246" i="2"/>
  <c r="G253" i="2"/>
  <c r="Q252" i="2"/>
  <c r="AB253" i="2"/>
  <c r="Z252" i="2"/>
  <c r="D254" i="2"/>
  <c r="G258" i="2"/>
  <c r="AB258" i="2"/>
  <c r="F252" i="2"/>
  <c r="G264" i="2"/>
  <c r="C264" i="2"/>
  <c r="AA252" i="2"/>
  <c r="AB264" i="2"/>
  <c r="G266" i="2"/>
  <c r="D266" i="2" s="1"/>
  <c r="B266" i="2"/>
  <c r="AB270" i="2"/>
  <c r="Z269" i="2"/>
  <c r="D273" i="2"/>
  <c r="F269" i="2"/>
  <c r="G278" i="2"/>
  <c r="C278" i="2"/>
  <c r="AA269" i="2"/>
  <c r="AB278" i="2"/>
  <c r="G280" i="2"/>
  <c r="B280" i="2"/>
  <c r="N269" i="2"/>
  <c r="K200" i="2"/>
  <c r="D306" i="2"/>
  <c r="D310" i="2"/>
  <c r="D331" i="2"/>
  <c r="AB336" i="2"/>
  <c r="C228" i="2"/>
  <c r="C253" i="2"/>
  <c r="C258" i="2"/>
  <c r="D312" i="2"/>
  <c r="C232" i="2"/>
  <c r="C268" i="2"/>
  <c r="G295" i="2"/>
  <c r="C295" i="2"/>
  <c r="D301" i="2"/>
  <c r="G316" i="2"/>
  <c r="C316" i="2"/>
  <c r="F297" i="2"/>
  <c r="M386" i="2"/>
  <c r="K385" i="2"/>
  <c r="AB387" i="2"/>
  <c r="Z386" i="2"/>
  <c r="L397" i="2"/>
  <c r="M397" i="2" s="1"/>
  <c r="M398" i="2"/>
  <c r="AB401" i="2"/>
  <c r="Z400" i="2"/>
  <c r="AB400" i="2" s="1"/>
  <c r="U403" i="2"/>
  <c r="V403" i="2" s="1"/>
  <c r="V404" i="2"/>
  <c r="O404" i="2"/>
  <c r="P405" i="2"/>
  <c r="P298" i="2"/>
  <c r="Y298" i="2"/>
  <c r="C310" i="2"/>
  <c r="Z316" i="2"/>
  <c r="Z297" i="2" s="1"/>
  <c r="M319" i="2"/>
  <c r="D319" i="2" s="1"/>
  <c r="C326" i="2"/>
  <c r="G326" i="2"/>
  <c r="D326" i="2" s="1"/>
  <c r="M330" i="2"/>
  <c r="D330" i="2" s="1"/>
  <c r="M337" i="2"/>
  <c r="J345" i="2"/>
  <c r="V345" i="2"/>
  <c r="M351" i="2"/>
  <c r="D351" i="2" s="1"/>
  <c r="B363" i="2"/>
  <c r="J365" i="2"/>
  <c r="C376" i="2"/>
  <c r="L375" i="2"/>
  <c r="M375" i="2" s="1"/>
  <c r="M376" i="2"/>
  <c r="V376" i="2"/>
  <c r="D376" i="2" s="1"/>
  <c r="B379" i="2"/>
  <c r="J379" i="2"/>
  <c r="Y379" i="2"/>
  <c r="J383" i="2"/>
  <c r="Q385" i="2"/>
  <c r="C387" i="2"/>
  <c r="I386" i="2"/>
  <c r="J387" i="2"/>
  <c r="B391" i="2"/>
  <c r="B392" i="2"/>
  <c r="V392" i="2"/>
  <c r="G397" i="2"/>
  <c r="I403" i="2"/>
  <c r="J404" i="2"/>
  <c r="Q403" i="2"/>
  <c r="AB404" i="2"/>
  <c r="Z403" i="2"/>
  <c r="AB403" i="2" s="1"/>
  <c r="C306" i="2"/>
  <c r="AB324" i="2"/>
  <c r="D324" i="2" s="1"/>
  <c r="H336" i="2"/>
  <c r="J336" i="2" s="1"/>
  <c r="B337" i="2"/>
  <c r="K345" i="2"/>
  <c r="K336" i="2" s="1"/>
  <c r="M362" i="2"/>
  <c r="Q362" i="2"/>
  <c r="S362" i="2" s="1"/>
  <c r="M367" i="2"/>
  <c r="D367" i="2" s="1"/>
  <c r="D368" i="2"/>
  <c r="B370" i="2"/>
  <c r="J370" i="2"/>
  <c r="D370" i="2" s="1"/>
  <c r="D372" i="2"/>
  <c r="G375" i="2"/>
  <c r="H375" i="2"/>
  <c r="B375" i="2" s="1"/>
  <c r="X375" i="2"/>
  <c r="Y375" i="2" s="1"/>
  <c r="P381" i="2"/>
  <c r="G383" i="2"/>
  <c r="C383" i="2"/>
  <c r="P383" i="2"/>
  <c r="AB383" i="2"/>
  <c r="G387" i="2"/>
  <c r="E386" i="2"/>
  <c r="B387" i="2"/>
  <c r="U386" i="2"/>
  <c r="V387" i="2"/>
  <c r="S391" i="2"/>
  <c r="R385" i="2"/>
  <c r="C392" i="2"/>
  <c r="L391" i="2"/>
  <c r="M392" i="2"/>
  <c r="D392" i="2" s="1"/>
  <c r="P397" i="2"/>
  <c r="J398" i="2"/>
  <c r="I400" i="2"/>
  <c r="J401" i="2"/>
  <c r="U400" i="2"/>
  <c r="V400" i="2" s="1"/>
  <c r="V401" i="2"/>
  <c r="L401" i="2"/>
  <c r="M402" i="2"/>
  <c r="D402" i="2" s="1"/>
  <c r="G404" i="2"/>
  <c r="E403" i="2"/>
  <c r="B404" i="2"/>
  <c r="M405" i="2"/>
  <c r="X404" i="2"/>
  <c r="Y405" i="2"/>
  <c r="K316" i="2"/>
  <c r="M316" i="2" s="1"/>
  <c r="L345" i="2"/>
  <c r="C345" i="2" s="1"/>
  <c r="B376" i="2"/>
  <c r="D380" i="2"/>
  <c r="O385" i="2"/>
  <c r="P385" i="2" s="1"/>
  <c r="P386" i="2"/>
  <c r="X385" i="2"/>
  <c r="Y385" i="2" s="1"/>
  <c r="Y386" i="2"/>
  <c r="G391" i="2"/>
  <c r="F385" i="2"/>
  <c r="AA385" i="2"/>
  <c r="G401" i="2"/>
  <c r="E400" i="2"/>
  <c r="B401" i="2"/>
  <c r="S401" i="2"/>
  <c r="Q400" i="2"/>
  <c r="S400" i="2" s="1"/>
  <c r="C405" i="2"/>
  <c r="C398" i="2"/>
  <c r="S385" i="2" l="1"/>
  <c r="D405" i="2"/>
  <c r="D362" i="2"/>
  <c r="D280" i="2"/>
  <c r="C391" i="2"/>
  <c r="K206" i="2"/>
  <c r="M37" i="2"/>
  <c r="L36" i="2"/>
  <c r="C404" i="2"/>
  <c r="D381" i="2"/>
  <c r="D11" i="2"/>
  <c r="N8" i="2"/>
  <c r="J297" i="2"/>
  <c r="D337" i="2"/>
  <c r="D298" i="2"/>
  <c r="D278" i="2"/>
  <c r="D292" i="2"/>
  <c r="S10" i="2"/>
  <c r="D186" i="2"/>
  <c r="M53" i="2"/>
  <c r="J53" i="2"/>
  <c r="I52" i="2"/>
  <c r="J52" i="2" s="1"/>
  <c r="S403" i="2"/>
  <c r="D379" i="2"/>
  <c r="AB297" i="2"/>
  <c r="D178" i="2"/>
  <c r="P206" i="2"/>
  <c r="K9" i="2"/>
  <c r="Z206" i="2"/>
  <c r="Z176" i="2" s="1"/>
  <c r="D116" i="2"/>
  <c r="V336" i="2"/>
  <c r="V297" i="2"/>
  <c r="M52" i="2"/>
  <c r="T297" i="2"/>
  <c r="P365" i="2"/>
  <c r="D365" i="2" s="1"/>
  <c r="O336" i="2"/>
  <c r="P336" i="2" s="1"/>
  <c r="AB391" i="2"/>
  <c r="D398" i="2"/>
  <c r="S404" i="2"/>
  <c r="C397" i="2"/>
  <c r="D295" i="2"/>
  <c r="Z9" i="2"/>
  <c r="S195" i="2"/>
  <c r="D195" i="2" s="1"/>
  <c r="R194" i="2"/>
  <c r="S194" i="2" s="1"/>
  <c r="P292" i="2"/>
  <c r="J149" i="2"/>
  <c r="K297" i="2"/>
  <c r="AA176" i="2"/>
  <c r="AB176" i="2" s="1"/>
  <c r="AB177" i="2"/>
  <c r="G52" i="2"/>
  <c r="B10" i="2"/>
  <c r="Y177" i="2"/>
  <c r="X176" i="2"/>
  <c r="Y176" i="2" s="1"/>
  <c r="J47" i="2"/>
  <c r="C47" i="2"/>
  <c r="AA9" i="2"/>
  <c r="M20" i="2"/>
  <c r="J400" i="2"/>
  <c r="D397" i="2"/>
  <c r="Q336" i="2"/>
  <c r="Q176" i="2" s="1"/>
  <c r="Q8" i="2" s="1"/>
  <c r="AB252" i="2"/>
  <c r="AB224" i="2"/>
  <c r="P177" i="2"/>
  <c r="E64" i="2"/>
  <c r="B64" i="2" s="1"/>
  <c r="B65" i="2"/>
  <c r="H176" i="2"/>
  <c r="H8" i="2" s="1"/>
  <c r="D170" i="2"/>
  <c r="B47" i="2"/>
  <c r="G47" i="2"/>
  <c r="I64" i="2"/>
  <c r="J64" i="2" s="1"/>
  <c r="J65" i="2"/>
  <c r="D37" i="2"/>
  <c r="S177" i="2"/>
  <c r="I176" i="2"/>
  <c r="J176" i="2" s="1"/>
  <c r="D184" i="2"/>
  <c r="B316" i="2"/>
  <c r="O64" i="2"/>
  <c r="P64" i="2" s="1"/>
  <c r="P65" i="2"/>
  <c r="E176" i="2"/>
  <c r="D21" i="2"/>
  <c r="B400" i="2"/>
  <c r="G400" i="2"/>
  <c r="L400" i="2"/>
  <c r="M400" i="2" s="1"/>
  <c r="M401" i="2"/>
  <c r="B386" i="2"/>
  <c r="E385" i="2"/>
  <c r="G386" i="2"/>
  <c r="D401" i="2"/>
  <c r="Y404" i="2"/>
  <c r="X403" i="2"/>
  <c r="Y403" i="2" s="1"/>
  <c r="B403" i="2"/>
  <c r="G403" i="2"/>
  <c r="C401" i="2"/>
  <c r="M391" i="2"/>
  <c r="L385" i="2"/>
  <c r="M385" i="2" s="1"/>
  <c r="D387" i="2"/>
  <c r="D383" i="2"/>
  <c r="C375" i="2"/>
  <c r="J403" i="2"/>
  <c r="J386" i="2"/>
  <c r="I385" i="2"/>
  <c r="J385" i="2" s="1"/>
  <c r="C386" i="2"/>
  <c r="B345" i="2"/>
  <c r="P404" i="2"/>
  <c r="O403" i="2"/>
  <c r="P403" i="2" s="1"/>
  <c r="Z385" i="2"/>
  <c r="Z8" i="2" s="1"/>
  <c r="AB386" i="2"/>
  <c r="J375" i="2"/>
  <c r="D375" i="2" s="1"/>
  <c r="AB316" i="2"/>
  <c r="D316" i="2" s="1"/>
  <c r="K194" i="2"/>
  <c r="M194" i="2" s="1"/>
  <c r="D194" i="2" s="1"/>
  <c r="B200" i="2"/>
  <c r="G269" i="2"/>
  <c r="D258" i="2"/>
  <c r="S207" i="2"/>
  <c r="R206" i="2"/>
  <c r="S206" i="2" s="1"/>
  <c r="V207" i="2"/>
  <c r="T206" i="2"/>
  <c r="V206" i="2" s="1"/>
  <c r="R252" i="2"/>
  <c r="S252" i="2" s="1"/>
  <c r="S253" i="2"/>
  <c r="B252" i="2"/>
  <c r="S269" i="2"/>
  <c r="U64" i="2"/>
  <c r="V64" i="2" s="1"/>
  <c r="V65" i="2"/>
  <c r="G169" i="2"/>
  <c r="D169" i="2" s="1"/>
  <c r="C169" i="2"/>
  <c r="D48" i="2"/>
  <c r="B207" i="2"/>
  <c r="G10" i="2"/>
  <c r="L65" i="2"/>
  <c r="M79" i="2"/>
  <c r="D79" i="2" s="1"/>
  <c r="G252" i="2"/>
  <c r="C252" i="2"/>
  <c r="F148" i="2"/>
  <c r="G149" i="2"/>
  <c r="D149" i="2" s="1"/>
  <c r="C149" i="2"/>
  <c r="C20" i="2"/>
  <c r="D391" i="2"/>
  <c r="L336" i="2"/>
  <c r="M345" i="2"/>
  <c r="D345" i="2" s="1"/>
  <c r="D404" i="2"/>
  <c r="V386" i="2"/>
  <c r="U385" i="2"/>
  <c r="V385" i="2" s="1"/>
  <c r="G297" i="2"/>
  <c r="C297" i="2"/>
  <c r="B362" i="2"/>
  <c r="AB269" i="2"/>
  <c r="D264" i="2"/>
  <c r="D253" i="2"/>
  <c r="D228" i="2"/>
  <c r="C207" i="2"/>
  <c r="L206" i="2"/>
  <c r="M206" i="2" s="1"/>
  <c r="M207" i="2"/>
  <c r="D207" i="2" s="1"/>
  <c r="G206" i="2"/>
  <c r="P287" i="2"/>
  <c r="D287" i="2" s="1"/>
  <c r="O269" i="2"/>
  <c r="P269" i="2" s="1"/>
  <c r="D241" i="2"/>
  <c r="D224" i="2"/>
  <c r="M200" i="2"/>
  <c r="D200" i="2" s="1"/>
  <c r="M270" i="2"/>
  <c r="D270" i="2" s="1"/>
  <c r="K269" i="2"/>
  <c r="M269" i="2" s="1"/>
  <c r="E20" i="2"/>
  <c r="B20" i="2" s="1"/>
  <c r="B21" i="2"/>
  <c r="J10" i="2"/>
  <c r="AB10" i="2"/>
  <c r="O52" i="2"/>
  <c r="P53" i="2"/>
  <c r="X64" i="2"/>
  <c r="Y65" i="2"/>
  <c r="F176" i="2"/>
  <c r="G177" i="2"/>
  <c r="D177" i="2" s="1"/>
  <c r="C177" i="2"/>
  <c r="U176" i="2"/>
  <c r="B177" i="2"/>
  <c r="R9" i="2"/>
  <c r="M36" i="2" l="1"/>
  <c r="D36" i="2" s="1"/>
  <c r="C36" i="2"/>
  <c r="D252" i="2"/>
  <c r="C194" i="2"/>
  <c r="B206" i="2"/>
  <c r="D53" i="2"/>
  <c r="B385" i="2"/>
  <c r="AB385" i="2"/>
  <c r="D47" i="2"/>
  <c r="C269" i="2"/>
  <c r="O176" i="2"/>
  <c r="P176" i="2" s="1"/>
  <c r="C52" i="2"/>
  <c r="I9" i="2"/>
  <c r="T176" i="2"/>
  <c r="T8" i="2" s="1"/>
  <c r="G20" i="2"/>
  <c r="D20" i="2" s="1"/>
  <c r="AB206" i="2"/>
  <c r="D206" i="2" s="1"/>
  <c r="C385" i="2"/>
  <c r="L176" i="2"/>
  <c r="Y64" i="2"/>
  <c r="X9" i="2"/>
  <c r="U9" i="2"/>
  <c r="C206" i="2"/>
  <c r="D269" i="2"/>
  <c r="G385" i="2"/>
  <c r="D385" i="2" s="1"/>
  <c r="G64" i="2"/>
  <c r="AB9" i="2"/>
  <c r="AA8" i="2"/>
  <c r="AB8" i="2" s="1"/>
  <c r="G176" i="2"/>
  <c r="G148" i="2"/>
  <c r="D148" i="2" s="1"/>
  <c r="C148" i="2"/>
  <c r="M65" i="2"/>
  <c r="D65" i="2" s="1"/>
  <c r="L64" i="2"/>
  <c r="C65" i="2"/>
  <c r="C403" i="2"/>
  <c r="D403" i="2"/>
  <c r="D400" i="2"/>
  <c r="C400" i="2"/>
  <c r="F9" i="2"/>
  <c r="S9" i="2"/>
  <c r="J9" i="2"/>
  <c r="I8" i="2"/>
  <c r="J8" i="2" s="1"/>
  <c r="M297" i="2"/>
  <c r="B297" i="2"/>
  <c r="D297" i="2"/>
  <c r="V176" i="2"/>
  <c r="P52" i="2"/>
  <c r="D52" i="2" s="1"/>
  <c r="O9" i="2"/>
  <c r="M336" i="2"/>
  <c r="C336" i="2"/>
  <c r="D10" i="2"/>
  <c r="B194" i="2"/>
  <c r="K176" i="2"/>
  <c r="K8" i="2" s="1"/>
  <c r="D386" i="2"/>
  <c r="B269" i="2"/>
  <c r="R176" i="2"/>
  <c r="S176" i="2" s="1"/>
  <c r="S336" i="2"/>
  <c r="B336" i="2"/>
  <c r="E9" i="2"/>
  <c r="D336" i="2" l="1"/>
  <c r="B176" i="2"/>
  <c r="X8" i="2"/>
  <c r="Y8" i="2" s="1"/>
  <c r="Y9" i="2"/>
  <c r="B9" i="2"/>
  <c r="E8" i="2"/>
  <c r="B8" i="2" s="1"/>
  <c r="M176" i="2"/>
  <c r="D176" i="2" s="1"/>
  <c r="C176" i="2"/>
  <c r="P9" i="2"/>
  <c r="O8" i="2"/>
  <c r="P8" i="2" s="1"/>
  <c r="R8" i="2"/>
  <c r="S8" i="2" s="1"/>
  <c r="G9" i="2"/>
  <c r="C9" i="2"/>
  <c r="F8" i="2"/>
  <c r="M64" i="2"/>
  <c r="D64" i="2" s="1"/>
  <c r="L9" i="2"/>
  <c r="C64" i="2"/>
  <c r="V9" i="2"/>
  <c r="U8" i="2"/>
  <c r="V8" i="2" s="1"/>
  <c r="G8" i="2" l="1"/>
  <c r="M9" i="2"/>
  <c r="D9" i="2" s="1"/>
  <c r="L8" i="2"/>
  <c r="M8" i="2" s="1"/>
  <c r="C8" i="2" l="1"/>
  <c r="D8" i="2"/>
</calcChain>
</file>

<file path=xl/sharedStrings.xml><?xml version="1.0" encoding="utf-8"?>
<sst xmlns="http://schemas.openxmlformats.org/spreadsheetml/2006/main" count="489" uniqueCount="374">
  <si>
    <t>ВСИЧКО РАЗХОДИ:</t>
  </si>
  <si>
    <t>инж. Даниел Панов</t>
  </si>
  <si>
    <t>Кмет на Община Велико Търново</t>
  </si>
  <si>
    <t>Съгласувал,</t>
  </si>
  <si>
    <t>М. Маринов</t>
  </si>
  <si>
    <t>Д. Данчева</t>
  </si>
  <si>
    <t>Изготвил,</t>
  </si>
  <si>
    <t>ПРИЛОЖЕНИЕ 1</t>
  </si>
  <si>
    <t>ИНВЕСТИЦИОННА ПРОГРАМА</t>
  </si>
  <si>
    <t>КЪМ 30.09.2021 ГОДИНА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</si>
  <si>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</si>
  <si>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</si>
  <si>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</si>
  <si>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</si>
  <si>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</si>
  <si>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</si>
  <si>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</si>
  <si>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</si>
  <si>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</si>
  <si>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</si>
  <si>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</si>
  <si>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</si>
  <si>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</si>
  <si>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</si>
  <si>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</si>
  <si>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</si>
  <si>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Хотница, 30% от продажби на общинско имущество</t>
  </si>
  <si>
    <t>Основен ремонт сгради общинска собственост на територията на кметство с. Въглевци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</si>
  <si>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</si>
  <si>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Момин сбор</t>
  </si>
  <si>
    <t>Основен ремонт сгради общинска собственост на територията на кметство с. Ново село</t>
  </si>
  <si>
    <t>Основен ремонт сгради общинска собственост на територията на кметство с. Шемшево</t>
  </si>
  <si>
    <t>Основен ремонт сграда (отоплителна инсталация кметство Никюп, 30% от продажби на общинско имущество)</t>
  </si>
  <si>
    <t>Основен ремонт кметство с. Ветринци, 30% от продажби на общинско имущество</t>
  </si>
  <si>
    <t>Функция 02 Отбрана и сигурност</t>
  </si>
  <si>
    <t>Укрепване улица "Пета", с. Малки чифлик</t>
  </si>
  <si>
    <t>Основен ремонт видеонаблюдение</t>
  </si>
  <si>
    <t>Възстановяване на подпорна стена, северно от жилищен блок с адм.адрес: ул. "Симеон Велики" 4</t>
  </si>
  <si>
    <t>Възстановяване на улици в с. Ново село - водостоци, ПМС 92/17.04.2015 г.</t>
  </si>
  <si>
    <t xml:space="preserve">Възстановяване на ул. "Трапезица" и извършване на укрепителни мероприятия на свлачище на №VTR 04.10447.28 над ул. "Трапезица" (северно откъм хълм "Трапезица",  гр. В. Търново) - ПМС 160/04.08.2017 г. </t>
  </si>
  <si>
    <t>Възтановяване на покрив на Детска градина "Здравец", гр. Велико Търново, ПМС 247/07.11.2017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</si>
  <si>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</si>
  <si>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</si>
  <si>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</si>
  <si>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 и ПМС 250 от 04.09.2020 г.</t>
  </si>
  <si>
    <t xml:space="preserve">Възстановяване на  пътGAB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</si>
  <si>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 xml:space="preserve">Възстановяване на водосток и общински път GAB 3110 (път ІІІ-303) Керека-граница общини (Дряново - В.Търново) - Шемшево - Велико Търново, в участъка между новостроящ се мост над р. Янтра и гр. Велико Търново по ПМС 250 от 04.09.2020 г.
</t>
  </si>
  <si>
    <t>Възстановяване сградата на детска градина „Слънце”, гр. Велико Търново, УПИ-II, кв. 109 по ПМС 250 от 04.09.2020 г.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</si>
  <si>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</si>
  <si>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</si>
  <si>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</si>
  <si>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</si>
  <si>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Изработване на инвестиционен проект - актуализация на проект "Внедряване на мерки за енергийна ефективност в ОУ "П.Р.Славейков", гр. В. Търново и извършване на енергийно обследване и издаване на сертификат</t>
  </si>
  <si>
    <t xml:space="preserve">Основен ремонт покрив ОУ "П.Р.Славейков", гр. В. Търново </t>
  </si>
  <si>
    <t>ПМГ "Васил Друмев"  гр. В. Търново -  изграждане на Център за природни науки, изследвания и иновации</t>
  </si>
  <si>
    <t xml:space="preserve">Основен ремонт - изграждане на STEM център за природни науки, изследвания и иновации ОУ "Бачо Киро" </t>
  </si>
  <si>
    <t>Основен ремонт детски площадки ДГ "Св.Св. Кирил и Методий", Велико Търново</t>
  </si>
  <si>
    <t>Основен ремонт покрив ДГ "Соня", Велико Търново</t>
  </si>
  <si>
    <t>Основен ремонт на детска площадка в ДГ "Пламъче", гр. Дебелец</t>
  </si>
  <si>
    <t>Функция 04 Здравеопазване</t>
  </si>
  <si>
    <t>Център за обучение и превенция на зависимости</t>
  </si>
  <si>
    <t>ДЯ "Пролет" - укрепване на северната едноетажна част на сградата</t>
  </si>
  <si>
    <t>Детска площадка КСУД, гр. В. Търново, ул. "Симеон Велики" №3 - ремонт парапет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</si>
  <si>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</si>
  <si>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</si>
  <si>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</si>
  <si>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Основен ремонт  Домашен социален патронаж- гр. Велико Търново, филиал с. Ново село</t>
  </si>
  <si>
    <t>Подмяна дограма на Клуб на пенсионера и инвалида Кметство с. Балван /30% продажба на общинско имущество/</t>
  </si>
  <si>
    <t>Основен ремонт сгради общинска собственост на територията на кметство с. Хотница - пенсионерски клуб</t>
  </si>
  <si>
    <t>Основен ремонт ЦРДМ с. Хотница - подмяна дограма</t>
  </si>
  <si>
    <t>Основен ремонт КПИ с. Хотница - подова настилка</t>
  </si>
  <si>
    <t>Реновиране и модернизация на материалната база на ЦНСТПЛУИ с. Церова Кория</t>
  </si>
  <si>
    <t>Основен ремонт защитени жилища І и ІІ, гр. Дебелец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</si>
  <si>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</si>
  <si>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</si>
  <si>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Ремонт площадно пространство с. Присово /30% продажба на общинско имущество</t>
  </si>
  <si>
    <t>Основен ремонт на съществуваща водопроводна мрежа гр. Велико Търново</t>
  </si>
  <si>
    <t>Подмяна на настилка Градски площад, гр. Дебелец</t>
  </si>
  <si>
    <t>Обновяване на детска площадка с. Самоводене</t>
  </si>
  <si>
    <t>Ремонт водопроводна мрежа ул. "Втора", с. Шереметя /30% продажба на общинско имущество/</t>
  </si>
  <si>
    <t>Рехабилитация и модернизация на системи за външно изкуствено осветление в гр. В. Търново  по програма "Възобновяема енергия,енергийна ефективност и енергийна сигурност", Финансов механизъм на Европейското икономическо пространство" 2014-2021, №BGENERGY-2.001-0003-017 /код 97/</t>
  </si>
  <si>
    <t xml:space="preserve">Основен ремонт Улична осветителна мрежа </t>
  </si>
  <si>
    <t>Ремонтни и рехабиталиционни дейности на засегнати части от улична мрежа съобразно реализация на проект с Европейско финансиране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</si>
  <si>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</si>
  <si>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Рекултивация на депо за ТБО в с. Шереметя, Община Велико Търново /възстановяване/</t>
  </si>
  <si>
    <t>Основен ремонт багер "Неусон"</t>
  </si>
  <si>
    <t>Ремонт стълбищна мрежа, гр. В. Търново, в т.ч. стълбище към автогара Юг</t>
  </si>
  <si>
    <t>Изграждане на водопровод и канализация на бул. България", гр. В. Търново по ПМС 360/10.12.2020 г., писмо №ФО-70/17.12.2020 г. на МФ</t>
  </si>
  <si>
    <t xml:space="preserve">Основен ремонт улична мрежа на територията на кметствата и кметските наместничества на територията на Община Велико Търново </t>
  </si>
  <si>
    <t>Арбанаси /в т.ч. 46 171 лева от 30% продажба на общинско имущество/</t>
  </si>
  <si>
    <t>Балван</t>
  </si>
  <si>
    <t>Беляковец /в т.ч. 4 780 лева преходен остатък, 17 221 лева от 30% продажба на общинско имущество/</t>
  </si>
  <si>
    <t xml:space="preserve">Буковец </t>
  </si>
  <si>
    <t>Велчево</t>
  </si>
  <si>
    <t>Ветренци</t>
  </si>
  <si>
    <t>Водолей</t>
  </si>
  <si>
    <t>Дичин /в т.ч.8 898 лева от 30% продажба на общинско имущество/</t>
  </si>
  <si>
    <t>Емен</t>
  </si>
  <si>
    <t>Къпиново  /в т.ч.15 702 лева от 30% продажба на общинско имущество/</t>
  </si>
  <si>
    <t xml:space="preserve">Леденик </t>
  </si>
  <si>
    <t>Малки Чифлик /в т.ч. 197 лева от 30% продажба на общинско имущество/</t>
  </si>
  <si>
    <t>Миндя  /в т.ч.  8 500 лева преходен остатък/</t>
  </si>
  <si>
    <t>Момин сбор</t>
  </si>
  <si>
    <t xml:space="preserve">Никюп </t>
  </si>
  <si>
    <t>Ново село /в т.ч.  19 364 лева от 30% продажба на общинско имущество,  11 000 лева преходен остатък/</t>
  </si>
  <si>
    <t xml:space="preserve">Плаково </t>
  </si>
  <si>
    <t>Присово</t>
  </si>
  <si>
    <t>Пушево  /в т.ч. 2550 лева от 30 % продажба на общинско имущество/</t>
  </si>
  <si>
    <t xml:space="preserve">Пчелище </t>
  </si>
  <si>
    <t>Русаля</t>
  </si>
  <si>
    <t>Хотница /в т.ч. 3 270 лева от 30% продажба на общинско имущество/</t>
  </si>
  <si>
    <t>Шереметя /в т.ч. 3 034 лева от 30% продажба на общинско имущество/</t>
  </si>
  <si>
    <t>Шемшево</t>
  </si>
  <si>
    <t>Церова кория</t>
  </si>
  <si>
    <t>Войнежа /в т.ч. 1 398 лева 30% продажба на общинско имущество/</t>
  </si>
  <si>
    <t>Вонеща вода</t>
  </si>
  <si>
    <t xml:space="preserve">Въглевци </t>
  </si>
  <si>
    <t>Габровци  /в т.ч. 2 000 лева преходен остатък,  1 227 лева от 30% продажба на общинско имущество/</t>
  </si>
  <si>
    <t>Големаните</t>
  </si>
  <si>
    <t xml:space="preserve">Райковци </t>
  </si>
  <si>
    <t>Ялово</t>
  </si>
  <si>
    <t>Дебелец</t>
  </si>
  <si>
    <t>Килифарево  /в т.ч. 3 600 лева преходен остатък/</t>
  </si>
  <si>
    <t>Ресен</t>
  </si>
  <si>
    <t>Самоводене  /в т.ч. 1 355 лева преходен остатък/</t>
  </si>
  <si>
    <t>Основен ремонт улична мрежа на територията на кметствата и кметските наместничества на територията на Община Велико Търново - Програма "Инициативи на местните общности"</t>
  </si>
  <si>
    <t>Арбанаси</t>
  </si>
  <si>
    <t>Дичин</t>
  </si>
  <si>
    <t>Къпиново</t>
  </si>
  <si>
    <t>Малки Чифлик</t>
  </si>
  <si>
    <t xml:space="preserve">Миндя </t>
  </si>
  <si>
    <t xml:space="preserve">Пушево  </t>
  </si>
  <si>
    <t xml:space="preserve">Хотница </t>
  </si>
  <si>
    <t xml:space="preserve">Шереметя </t>
  </si>
  <si>
    <t xml:space="preserve">Войнежа </t>
  </si>
  <si>
    <t xml:space="preserve">Габровци </t>
  </si>
  <si>
    <t xml:space="preserve">Килифарево </t>
  </si>
  <si>
    <t xml:space="preserve">Самоводене  </t>
  </si>
  <si>
    <t>Беляковец - ремонт площадно пространство, Програма "Инициативи на местните общности" /в т.ч. 13 264 лв. 30% от продажба на общинско имущество/</t>
  </si>
  <si>
    <t>Функция 07 Почивно дело, култура, религиоз. дейности</t>
  </si>
  <si>
    <t>Сграфито пана - реставрация</t>
  </si>
  <si>
    <t>Направа на подова настилка от дървен "декинг" върху бетонна сцена на Летен театър</t>
  </si>
  <si>
    <r>
      <t xml:space="preserve">Основен ремонт сграда </t>
    </r>
    <r>
      <rPr>
        <sz val="12"/>
        <color rgb="FFFF0000"/>
        <rFont val="Times New Roman"/>
        <family val="1"/>
        <charset val="204"/>
      </rPr>
      <t>Дирекция МДТ</t>
    </r>
    <r>
      <rPr>
        <sz val="12"/>
        <rFont val="Times New Roman"/>
        <family val="1"/>
        <charset val="204"/>
      </rPr>
      <t>, Община Велико Търново, в т.ч. архивни помещения</t>
    </r>
  </si>
  <si>
    <t>Ремонт на сградата на НЧ "Нива - 1898" Кметство с. Балван /30% продажба на общинско имущество/</t>
  </si>
  <si>
    <t>Основен ремонт сгради общинска собственост на територията на кметство с. Велчево - читалище</t>
  </si>
  <si>
    <t>Момин сбор - ремонт читалище, Програма "Инициативи на местните общности"</t>
  </si>
  <si>
    <t>Ново село - ремонт читалище, Програма "Инициативи на местните общности"</t>
  </si>
  <si>
    <t>Русаля - ремонт читалище, Програма "Инициативи на местните общности"</t>
  </si>
  <si>
    <t>Ветренци - ремонт читалище, Програма "Инициативи на местните общности"</t>
  </si>
  <si>
    <t>Големаните - ремонт читалище, Програма "Инициативи на местните общности"</t>
  </si>
  <si>
    <t>Подмяна изкуствена настилка на тенис кортове на ул. "Мария Габровска" 2А, гр. Велико Търново с обща площ 3 592 кв.м.</t>
  </si>
  <si>
    <t>Ремонт на "Салон за физическо възпитание и спорт" в гр. Дебелец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</si>
  <si>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</si>
  <si>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Възстановяване на стадион Кметство с. Вонеща вода /в т.ч. 3 630 лева от 30% продажба на общинско имущество/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</si>
  <si>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</si>
  <si>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</si>
  <si>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Енергийна ефективност ХГалерия "Борис Денев" по проект "Изкуство и култура" - Галерия ROBG-576 /код 96/</t>
  </si>
  <si>
    <t>Ремонт на наклонения асансьор в АМР "Царевец"</t>
  </si>
  <si>
    <t>Основен ремонт осветителна техника АВП Звук и светлина (обследване техническо състояние, изготвяне на енергийно ефективно осветление) РИМ ВТ</t>
  </si>
  <si>
    <t>Функция 08 Икономически дейности и услуги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</si>
  <si>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</t>
  </si>
  <si>
    <t>Основе ремонт на приют за бездомни животни</t>
  </si>
  <si>
    <t>Ремонт на общински път VTR 2016 "/път ІІ-55/- с.Нацовци- с. Големани - Плаково"</t>
  </si>
  <si>
    <t xml:space="preserve">VTR 2002 /път ІІІ-303 / Пушево - Шемшево / път GAB 3110/, GAB 3110  /път ІІІ-303, Пушево - Дряново/ Керека - граница общ. (Дряново - Велико Търново) - Шемшево - В. Търново /VTR 1010/ </t>
  </si>
  <si>
    <t xml:space="preserve">Ремонт на общински път GAB 1111 "гр.Килифарево - с.Плаково/" в гр.Килифарево ( ул"Пенчо Цонев")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</si>
  <si>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</si>
  <si>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</si>
  <si>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Община Велико Търново</t>
  </si>
  <si>
    <t>Доизграждане на Wi-Fi зона в парк "Св.гора", парк "Колю Фичето", парк "Дружба", свързано с осигуряване на устойчивост на проект WIFI4EU</t>
  </si>
  <si>
    <t>Компютри и хардуер за нуждите на Великотърновски общински съвет</t>
  </si>
  <si>
    <t>Компютърна конфигурация за нуждите на Кметство гр. Дебелец</t>
  </si>
  <si>
    <t>Компютърна конфигурация за нуждите на Кметство с. Ресен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</si>
  <si>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</si>
  <si>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</si>
  <si>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</si>
  <si>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</t>
  </si>
  <si>
    <t>Климатик за нуждите на Кметство с. Ресен</t>
  </si>
  <si>
    <t>Многофункционални устройства, ксерокси за нуждите на Община Велико Търново</t>
  </si>
  <si>
    <t>5204 Придобиване на транспортни средства</t>
  </si>
  <si>
    <t>Високопроходим лек автомобил за нуждите на Общинска администрация</t>
  </si>
  <si>
    <t>5205  Придобиване на стопански инвентар</t>
  </si>
  <si>
    <t>Мебели за нуждите на Община Велико Търново</t>
  </si>
  <si>
    <t>Системи за видеонаблюдение</t>
  </si>
  <si>
    <t>Система за видеонаблюдение Кметство с. Войнежа 30% продажба на общинско имущество</t>
  </si>
  <si>
    <t>Система за видеонаблюдение Кметство с. Ново село 30% продажба на общинско имущество</t>
  </si>
  <si>
    <t>Система за видеонаблюдение за Паметника на Опълченците Кметство с. Ресен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</si>
  <si>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</si>
  <si>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"Димитър Благоев" и ул. "Васил Коларов" и прилежащите жилищни сгради</t>
  </si>
  <si>
    <t>Изграждане на отводнително съоръжение намиращо се в източната част на с. Ресен, кръстовището на ул. "Георги Димитров" и ул. "Димо Рогев" и прилежащите жилищни сгради</t>
  </si>
  <si>
    <t xml:space="preserve">Възстановяване на разрушен участък от общински път VTR 1010 /републикански път І-5/ - ж.п. гара Дебелец - кв. "Чолаковци", гр. В. Търново при км 0+550 - ПМС 92/17.04.2015 г. и ПМС 160/04.08.2017 г. </t>
  </si>
  <si>
    <t>Възстановяване на мост - вилна зона, с. Габровци, ПМС 63/26.04.2018 г.</t>
  </si>
  <si>
    <t>Мост над р. Еньовица, с. Габровци, път Габровци - Пъровци, ПМС 63/26.04.2018 г.</t>
  </si>
  <si>
    <t>Преносими компютри за нуждите на училищата по писмо на Министерство на финансите  №  ФО-52/02.11.2020 г.</t>
  </si>
  <si>
    <t>ОУ "Бачо Киро" - преносими компютри и многофункционално устройство</t>
  </si>
  <si>
    <t>СУ "Ем. Станев"- преносими компютри и мултимедиен прожектор</t>
  </si>
  <si>
    <t>Компютри за нуждите на дирекция ОМДС</t>
  </si>
  <si>
    <t>Компютри за нуждите на ДГ "Шареният замък", гр. Велико Търново</t>
  </si>
  <si>
    <t>ПЕГ "Асен Златаров",  гр. В. Търново -  интерактивни дисплеи</t>
  </si>
  <si>
    <t>Спортно училище "Георги Живков",  гр. Велико Търново - компютърни конфигурации</t>
  </si>
  <si>
    <t>СУ "Вела Благоева" - изграждане на Wi-Fi мрежа</t>
  </si>
  <si>
    <t>ОУО "Колю Фичето" - преносими компютри</t>
  </si>
  <si>
    <t>СУ "Вела Благоева" - преносими компютри</t>
  </si>
  <si>
    <t>ОУ "Петър Берон", гр. Дебелец - Доизграждане на безжична WiFi мрежа</t>
  </si>
  <si>
    <t>ОУ "Христо Ботев" - преносими компютри</t>
  </si>
  <si>
    <t>СУ Вл. Комаров", гр. В. Търново -  технологично оборудване, STEM център</t>
  </si>
  <si>
    <t>ОУ "П.Р.Славейков", с. Церова Кория - преносими компютри</t>
  </si>
  <si>
    <t>ОУ "П.Р.Славейков", гр. Велико Търново  - интерактивен дисплей и преносими компютри по НП "Изграждане на STEM среда"</t>
  </si>
  <si>
    <t>ПМГ "Васил Друмев"  гр. В. Търново -  лаптопи, компютърни конфигурации, интерактивни дисплеи</t>
  </si>
  <si>
    <t>Изграждане на ДГ за 120 места в кв. "Зона - В", ПМС 260/24.11.2017 година</t>
  </si>
  <si>
    <t>Изграждане на ДГ в кв. "Картала", гр. В. Търново</t>
  </si>
  <si>
    <t>Разширение и довършване на съществуваща детска градина в УПИ III 153 А, ДГ „Здравец“-ПМС 315/19.12.2018</t>
  </si>
  <si>
    <t>ПМГ "В. Друмев" - система за видеонаблюдение</t>
  </si>
  <si>
    <t>Контролер Loxone miniserver - ОУ "Бачо Киро", гр. В. Търново</t>
  </si>
  <si>
    <t>Видеотермален дисплей ОУ "Димитър Благоев" , гр. В. Търново</t>
  </si>
  <si>
    <t>СУ "Ем. Станев"- пулт за озвучаване и тонколони</t>
  </si>
  <si>
    <t>СУ "Ем. Станев"- климатични системи</t>
  </si>
  <si>
    <t>Детска площадка в ДГ "Слънчев дом" ПУДООС</t>
  </si>
  <si>
    <t>Детска площадка в ДГ "Звездица", с. Шемшево ПУДООС</t>
  </si>
  <si>
    <t>Детска площадка в ДГ "Соня" по безопасност на движението по пътищата</t>
  </si>
  <si>
    <t>Експериментална оранжерия STEM проект в ОУ "Славейков"</t>
  </si>
  <si>
    <t>Камина за опити - ПХГ "Св.Св. Кирил и Методий"</t>
  </si>
  <si>
    <t>Система за видеонаблюдение СУ "Вела Благоева"</t>
  </si>
  <si>
    <t>Климатици за нуждите на детските градини в Община Велико Търново</t>
  </si>
  <si>
    <t>ДГ "Евгения Кисимова" - професионални електрически фурни</t>
  </si>
  <si>
    <t>ДГ "Соня" - професионални печка и пекарна</t>
  </si>
  <si>
    <t>ДГ "Здравец" -  професионални печка и пекарна</t>
  </si>
  <si>
    <t>ДГ "Ивайло" -  професионални печка и пекарна</t>
  </si>
  <si>
    <t>ДГ "Св.Св. Кирил и Методий" -  професионални пекарна, печка и зеленчукорезачка</t>
  </si>
  <si>
    <t>ДГ "Рада Войвода" - сушилня</t>
  </si>
  <si>
    <t>Игрална маса с полета за шах - ПМГ "В. Друмев", гр. Велико Търново, проект Еразъм + /код 96/</t>
  </si>
  <si>
    <t>Мебелно оборудване за STEM кабинет в ОУ "П.Р.Славейков"</t>
  </si>
  <si>
    <t>Подопочистваща машина СУ  "В. Благоева"</t>
  </si>
  <si>
    <t>ПМГ "В. Друмев" - мебели по НП "Играждане на STEM среда"</t>
  </si>
  <si>
    <t>Компютри за нуждите на детски ясли</t>
  </si>
  <si>
    <t>Компютър за нуждите на здравен медиатор</t>
  </si>
  <si>
    <t>ДЯ "Щастливо детство" - документален скенер</t>
  </si>
  <si>
    <t>Компютри за нуждите на здравните кабинети</t>
  </si>
  <si>
    <t>Климатици за нуждите на Детските ясли на територията на Община Велико Търново</t>
  </si>
  <si>
    <t>Детска площадка КСУД, гр. В. Търново, ул. "Симеон Велики" №3</t>
  </si>
  <si>
    <t>ППР за обновяване и озеленяване на дворно място, гр. В. Търново, ул. "Симеон Велики" №3</t>
  </si>
  <si>
    <t>ДЯ "Слънце" -  детска площадка</t>
  </si>
  <si>
    <t>ДЯ "Зорница", гр. Дебелец -  детска площадка</t>
  </si>
  <si>
    <t>Лек автомобил за нуждите на Детски ясли</t>
  </si>
  <si>
    <t>ДЯ "Мечо Пух" - акордеон</t>
  </si>
  <si>
    <t>ДЯ "Щастливо детство", ДЯ "Пролет", ДЯ "Слънце, ДЯ "Зорница" - професионални сушилни</t>
  </si>
  <si>
    <t xml:space="preserve"> Компютри за нуждите на Център за социални услуги</t>
  </si>
  <si>
    <t>Компютри за нуждите на ЦНСТ</t>
  </si>
  <si>
    <t>Компютри за нуждите на ЦСРИ</t>
  </si>
  <si>
    <t>Компютри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</si>
  <si>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Компютри по проект "Патронажна грижа + ", ОП "Развитие на човешките ресурси" 2014-2020, №BG05M9OP001-6.002-0077-C01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</si>
  <si>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</si>
  <si>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Компютри по проект "Патронажна грижа за възрастни хора и лица с увреждания в Община Велико Търново" компонент 3, BG05M9OP001-2.101-0077-C01 /код 98/</t>
  </si>
  <si>
    <t>Изграждане на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</si>
  <si>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Оборудване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</si>
  <si>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</si>
  <si>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Дневен център за деца и младежи с увреждания "Дъга", гр. Велико Търново - беседка с ударопоглъщаща настилка</t>
  </si>
  <si>
    <t>Дневен център за деца и младежи с увреждания "Дъга", гр. Велико Търново - климатик</t>
  </si>
  <si>
    <t>Клуб на пенсионера и инвалида, ул. "Краков" 8, гр. В. Търново - климатик</t>
  </si>
  <si>
    <t>ЦНСТ ул. "Цветарска" 14 - слънчеви колектори</t>
  </si>
  <si>
    <t>Специализирано транспортно средство за хора с увреждания по проект "Дневен център за подкрепа на лица с увреждания и техните семейства, вкл. с тежки множествени увреждания, ОП "Развитие на човешките ресурси" 2014-2020, №BG05M9OP001-2.061-0002 /код 98/</t>
  </si>
  <si>
    <t>Товарен автомобил за нуждите на Домашен социален патронаж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</si>
  <si>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</si>
  <si>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Специализиран автомобил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</si>
  <si>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Доставка на бяла и черна техника, мебели и обзавеждане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</si>
  <si>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Фурна за вграждане и съдомиялна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</si>
  <si>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Присъединяване на обект "Четири броя сгради за център за грижа за лица с умствена изостаналост", с. Церова Кория към електроразпределителната мрежа</t>
  </si>
  <si>
    <t>Компютърна конфигурация за нуждите на ОП "Зелени системи"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</si>
  <si>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</si>
  <si>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Пясъкоструй, токрет машина и пердашка за шлайфан бетон за ОП "Зелени системи" за поддръжка и ремонт на елементи на техническата инфраструктура на гр.В. Търново</t>
  </si>
  <si>
    <t>Касети за контейнери</t>
  </si>
  <si>
    <t>Детско съоръжение  Кметство с. Ресен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</si>
  <si>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</si>
  <si>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Автомобил пикап за нуждите на ОП "Зелени системи"</t>
  </si>
  <si>
    <t>Камион до 3,5 тона товароносимост за нуждите на ОП "Зелени системи"</t>
  </si>
  <si>
    <t>Автомобил за нуждите на ОП "Зелени системи"</t>
  </si>
  <si>
    <t>Стопански инвентар за нуждите на ОП "Зелени системи" - Листосъбирач и моторна метла</t>
  </si>
  <si>
    <t>Клонорез за нуждите на Кметство с. Ресен</t>
  </si>
  <si>
    <t>Стопански инвентар Кметство с. Русаля /30% от продажба на общинско имущество/</t>
  </si>
  <si>
    <t>Храсторез за нуждите на Кметско наместничество с. Войнежа</t>
  </si>
  <si>
    <t>Стопански инвентар за нуждите на ОП "Зелени системи" за поддръжка и ремонт на елементи на техническата инфраструктура на гр.В. Търново</t>
  </si>
  <si>
    <t xml:space="preserve">Изграждане на детска площадка в междублоково пространство на ул. "Деню Чоканов" №6 </t>
  </si>
  <si>
    <t>Изграждане на детска площадка в междублоково пространство на ул. "Ниш" №6, гр. В. Търново</t>
  </si>
  <si>
    <t>Проект "Килифарево - 2021" по НК "Чиста околна среда" ПУДООС</t>
  </si>
  <si>
    <t>Изграждане на тротоар на ул. "Лазурна"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</si>
  <si>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</si>
  <si>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</si>
  <si>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</si>
  <si>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</si>
  <si>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</si>
  <si>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отводнителен окоп в с. Беляковец улици ОК 74-ОК 75-ОК 76-ОК 10-ОК 11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</si>
  <si>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</si>
  <si>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</si>
  <si>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Парк за отдих в централната част на с. Шемшево, Програма "Инициативи на местните общности" - 30% от продажби на общинско имущество - 10 703 лв.</t>
  </si>
  <si>
    <t>Проект "Чиста и безопасна детска площадка - Здраве в аванс", с. Беляковец ПУДООС</t>
  </si>
  <si>
    <t>Изграждане на подпорна стена и канализация за ново спортно игрище</t>
  </si>
  <si>
    <t xml:space="preserve">Изграждане на нова улична осветителна мрежа </t>
  </si>
  <si>
    <t>Изместване на кабелни линии и трафопост "Ледена пързалка", гр. В. Търново</t>
  </si>
  <si>
    <t>5219 Придобиване на други ДМА</t>
  </si>
  <si>
    <t>ОП "Зелени системи -кабина тип контейнер за каса на тоалетната в парк "Марно поле"</t>
  </si>
  <si>
    <t>Компютри и хардуер за нуждите на ОП "Общинско кабелно радио"</t>
  </si>
  <si>
    <t>Компютри и хардуер за нуждите на ОП "Спортни имоти и прояви"</t>
  </si>
  <si>
    <t>Компютри и хардуер за нуждите Дирекция КТМД</t>
  </si>
  <si>
    <t>Компютри за нуждите на РИМ В. Търново</t>
  </si>
  <si>
    <t>Разработване на електронна система за продажба на музейни билети - РИМ В. Търново</t>
  </si>
  <si>
    <t>Компютри и хардуер по проект "Изкуство и култура" - Галерия ROBG-576 /код 96/</t>
  </si>
  <si>
    <t>Компютри и хардуер за нуждите на РБ "П.Р.Славейков"</t>
  </si>
  <si>
    <t>Покривна преместваема конструкция на сцена на Летен театър</t>
  </si>
  <si>
    <t>Доставка на техническо оборудване - три комплекта чиги за сцена на Летен театър</t>
  </si>
  <si>
    <t>Билборд, информационно табло по проект "Разширение на Мултимедиен посетителски център "Царевград Търнов" по ОП „Региони в растеж“ 2014-2020г., №BG16RFOP001-1.009-0007 /код 98/</t>
  </si>
  <si>
    <t>Видеосистеми за видеонаблюдение ХГ "Борис Денев"</t>
  </si>
  <si>
    <t>Принтер 3D за нуждите на РБ "П.Р.Славейков"</t>
  </si>
  <si>
    <t>Фасаден часовник ХГ "Борис Денев", гр. В. Търново</t>
  </si>
  <si>
    <t>Климатици за нуждите РИМ , гр. В. Търново</t>
  </si>
  <si>
    <t>Климатици за нуждите на ДКС "В. Левски"</t>
  </si>
  <si>
    <t>Бариера за нуждите на ДКС "В. Левски"</t>
  </si>
  <si>
    <t>Енергоспестяващи осветителни тела за нуждите на ДКС "В. Левски"</t>
  </si>
  <si>
    <t>Дигитален пункт - ефирно студио за нуждите на ОП "Общинско кабелно радио"</t>
  </si>
  <si>
    <t>ОП "Спортни имоти и прояви"- климатици</t>
  </si>
  <si>
    <t>ДКС "В. Левски" - климатици</t>
  </si>
  <si>
    <t>Мобилни осветителни и озвучителни кули АМР "Царевец"</t>
  </si>
  <si>
    <t>Изграждане на трибуни на футболен терен в района на Спортно училище "Г.Живков", ж.к. "Бузлуджа - ОП "Спотни имоти и прояви"</t>
  </si>
  <si>
    <t>ОП "Спортни имоти и прояви" - роторна машина за почистване от сняг</t>
  </si>
  <si>
    <t>Товаро-пътнически бус за нуждите на РИМ В. Търново</t>
  </si>
  <si>
    <t>Автомобил за нуждите на ОП "Спортни имоти и прояви"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</si>
  <si>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</si>
  <si>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Тракторна косачка за нуждите на РИМ В. Търново</t>
  </si>
  <si>
    <t>Моторна коса за нуждите на Кметство с. Ресен</t>
  </si>
  <si>
    <t>ОП "Спортни имоти и прояви" - пръскачка за пръскане срeщу вредители и с листни торове</t>
  </si>
  <si>
    <t>Изграждане на спортно игрище, с. Никюп - Програма "Инициативи на местните общности" 2019</t>
  </si>
  <si>
    <t>Изграждане на игрище за скейтборд  - ОП "Спортни имоти и прояви"</t>
  </si>
  <si>
    <t>Изграждане на асфалтов пъмп трак в УПИ XI-3779, кв. 237, гр. Велико Търново</t>
  </si>
  <si>
    <t>Изграждане на подход за инвалиди към музей Учредително събрание - РИМ ВТ - Дофинансиране</t>
  </si>
  <si>
    <t>Компютърна конфигурация за нуждите на Младежки дом</t>
  </si>
  <si>
    <t>Компютърна конфигурация за нуждите на Общински приют за бездомни животни</t>
  </si>
  <si>
    <t>Контролен център, паркинг система и информационни табла и зарядна станция и оборудване към нея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</si>
  <si>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</si>
  <si>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</si>
  <si>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</si>
  <si>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</si>
  <si>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Разработка и внедряване на WEB базирана информационна система за предоставяне на данни от Националната система за мониторинг на КАВ в реално време и визуализирането им на страницата на Община Велико Търново</t>
  </si>
  <si>
    <t>Интеграционна платформа за електронна община на Община В.Търново (Платформа eCity)</t>
  </si>
  <si>
    <t>Софтуер за дигитализация архив ГРАО</t>
  </si>
  <si>
    <t>ПМГ "В. Друмев" - Образователен софтуер за интерактивен дисплей по НП "Играждане на STEM среда"</t>
  </si>
  <si>
    <t xml:space="preserve">СУ "Владимир Комаров" - Образователен софтуер </t>
  </si>
  <si>
    <t>ПЕГ "Проф.д-р Асен Златаров" - Образователен софтуер - трансфер МОН</t>
  </si>
  <si>
    <t>ПМГ "В. Друмев" - Образователен и експериментален софтуер за стереоскопичен лаптоп по НП "Играждане на STEM среда"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</si>
  <si>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</si>
  <si>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</si>
  <si>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5500 Капиталови трансфери</t>
  </si>
  <si>
    <t>5501 Капиталови трансфери за нефинансови предприятия</t>
  </si>
  <si>
    <t>Закупуване и доставка на електробуси по проект "Интегриран градски транспорт на гр. Велико Търново по ОП „Региони в растеж“ 2014-2020г. BG16RFOP001-1.009-0005-C01 /код 98/</t>
  </si>
  <si>
    <t>инж. Динко Кечев</t>
  </si>
  <si>
    <t>Директор дирекция СУТ</t>
  </si>
  <si>
    <t>П. Христов</t>
  </si>
  <si>
    <t>Началник отдел ИТО</t>
  </si>
  <si>
    <t>ПРИЛОЖЕНИЕ № 2</t>
  </si>
  <si>
    <t>РАЗШИФРОВКА НА КАПИТАЛОВИТЕ РАЗХОДИ, ФИНАНСИРАНИ ОТ ПРИХОДИ ПО 
§40-00 Постъпления от продажба на общински нефинансови активи съгл. чл.127, ал. 2 от ЗПФ</t>
  </si>
  <si>
    <t>(в лв.)</t>
  </si>
  <si>
    <t>No</t>
  </si>
  <si>
    <t>Наименование и местонахождение на обектите</t>
  </si>
  <si>
    <t>Годишна стойност</t>
  </si>
  <si>
    <t>Източник на финансиране</t>
  </si>
  <si>
    <t xml:space="preserve">§ 40-00 Постъпления от продажба на общински нефинансови активи </t>
  </si>
  <si>
    <t>Постъпления от продажба на общински нефинансови активи,  
(планирани по бюджета на общината за 2021 г.)</t>
  </si>
  <si>
    <t xml:space="preserve">  Параграф 5100: Основен ремонт на дълготрайни материални активи</t>
  </si>
  <si>
    <t xml:space="preserve">    Функция 06: Жилищно строителство, благоустройство, комунално стопанство и опазване на околната среда 
</t>
  </si>
  <si>
    <t>Предоставени трансфери между бюджети и сметки за средствата от Европейския съюз</t>
  </si>
  <si>
    <t>Собствено участие по Европейски проекти и Други  програми за финансиране на проекти на социалната и техническа инфрастурктура</t>
  </si>
  <si>
    <t>Погасяване на ползвани заеми за финансиране на проекти на социалната и техническа инфраструктура</t>
  </si>
  <si>
    <t xml:space="preserve">Договор за кредит с „Фонд за органите на местното самоуправление в България - ФЛАГ” ЕАД, с цел реализацията на проект: „Развитие на модерна образователна инфраструктура в град Велико Търново„ - финансиране на собствено участие на Община Велико Търново </t>
  </si>
  <si>
    <t>инж. Д. Панов</t>
  </si>
  <si>
    <t>Директор дирекция "Бюджет и финанси"</t>
  </si>
  <si>
    <t>Главен счетоводител</t>
  </si>
  <si>
    <t>Д. Гавраилова, експерт Дирекция БФ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</si>
</sst>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1" fillId="0" borderId="0" xfId="0" applyFont="1" applyFill="1"/>
    <xf numFmtId="0" fontId="3" fillId="0" borderId="0" xfId="0" applyFont="1" applyFill="1" applyAlignment="1"/>
    <xf numFmtId="0" fontId="9" fillId="0" borderId="0" xfId="0" applyFont="1" applyFill="1"/>
    <xf numFmtId="0" fontId="3" fillId="0" borderId="0" xfId="3" applyFont="1" applyFill="1" applyAlignment="1">
      <alignment wrapText="1"/>
    </xf>
    <xf numFmtId="0" fontId="3" fillId="0" borderId="0" xfId="3" applyFont="1" applyFill="1"/>
    <xf numFmtId="0" fontId="10" fillId="0" borderId="0" xfId="3" applyFont="1" applyFill="1"/>
    <xf numFmtId="0" fontId="11" fillId="0" borderId="0" xfId="3" applyFont="1" applyFill="1" applyAlignment="1">
      <alignment horizontal="right"/>
    </xf>
    <xf numFmtId="0" fontId="1" fillId="0" borderId="0" xfId="3" applyFont="1" applyFill="1"/>
    <xf numFmtId="0" fontId="1" fillId="0" borderId="0" xfId="3" applyFont="1" applyFill="1" applyAlignment="1">
      <alignment horizontal="centerContinuous"/>
    </xf>
    <xf numFmtId="0" fontId="1" fillId="0" borderId="0" xfId="3" applyNumberFormat="1" applyFont="1" applyFill="1" applyAlignment="1">
      <alignment horizontal="centerContinuous"/>
    </xf>
    <xf numFmtId="0" fontId="1" fillId="0" borderId="3" xfId="2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wrapText="1"/>
    </xf>
    <xf numFmtId="3" fontId="1" fillId="0" borderId="3" xfId="3" applyNumberFormat="1" applyFont="1" applyFill="1" applyBorder="1" applyAlignment="1">
      <alignment horizontal="center" wrapText="1"/>
    </xf>
    <xf numFmtId="0" fontId="3" fillId="0" borderId="0" xfId="3" applyFont="1" applyFill="1" applyBorder="1" applyAlignment="1">
      <alignment wrapText="1"/>
    </xf>
    <xf numFmtId="0" fontId="1" fillId="0" borderId="4" xfId="2" applyFont="1" applyFill="1" applyBorder="1" applyAlignment="1">
      <alignment horizontal="center" vertical="center"/>
    </xf>
    <xf numFmtId="0" fontId="1" fillId="0" borderId="4" xfId="3" applyFont="1" applyFill="1" applyBorder="1" applyAlignment="1">
      <alignment horizontal="center" wrapText="1"/>
    </xf>
    <xf numFmtId="3" fontId="1" fillId="0" borderId="4" xfId="4" applyNumberFormat="1" applyFont="1" applyFill="1" applyBorder="1" applyAlignment="1">
      <alignment horizontal="center" wrapText="1"/>
    </xf>
    <xf numFmtId="3" fontId="1" fillId="0" borderId="4" xfId="4" applyNumberFormat="1" applyFont="1" applyFill="1" applyBorder="1"/>
    <xf numFmtId="0" fontId="1" fillId="0" borderId="0" xfId="3" applyFont="1" applyFill="1" applyBorder="1"/>
    <xf numFmtId="0" fontId="1" fillId="0" borderId="3" xfId="4" applyFont="1" applyFill="1" applyBorder="1" applyAlignment="1">
      <alignment wrapText="1"/>
    </xf>
    <xf numFmtId="3" fontId="1" fillId="0" borderId="3" xfId="4" applyNumberFormat="1" applyFont="1" applyFill="1" applyBorder="1"/>
    <xf numFmtId="0" fontId="3" fillId="0" borderId="0" xfId="3" applyFont="1" applyFill="1" applyBorder="1"/>
    <xf numFmtId="3" fontId="1" fillId="0" borderId="3" xfId="4" applyNumberFormat="1" applyFont="1" applyFill="1" applyBorder="1" applyAlignment="1"/>
    <xf numFmtId="0" fontId="3" fillId="0" borderId="3" xfId="3" applyFont="1" applyFill="1" applyBorder="1" applyAlignment="1">
      <alignment wrapText="1"/>
    </xf>
    <xf numFmtId="3" fontId="3" fillId="0" borderId="3" xfId="4" applyNumberFormat="1" applyFont="1" applyFill="1" applyBorder="1" applyAlignment="1"/>
    <xf numFmtId="0" fontId="1" fillId="0" borderId="3" xfId="3" applyFont="1" applyFill="1" applyBorder="1" applyAlignment="1">
      <alignment wrapText="1"/>
    </xf>
    <xf numFmtId="0" fontId="3" fillId="0" borderId="3" xfId="4" applyFont="1" applyFill="1" applyBorder="1" applyAlignment="1">
      <alignment wrapText="1"/>
    </xf>
    <xf numFmtId="3" fontId="3" fillId="0" borderId="3" xfId="4" applyNumberFormat="1" applyFont="1" applyFill="1" applyBorder="1"/>
    <xf numFmtId="0" fontId="3" fillId="0" borderId="3" xfId="2" applyFont="1" applyFill="1" applyBorder="1" applyAlignment="1">
      <alignment horizontal="left" wrapText="1"/>
    </xf>
    <xf numFmtId="0" fontId="3" fillId="0" borderId="3" xfId="2" applyFont="1" applyFill="1" applyBorder="1" applyAlignment="1">
      <alignment wrapText="1"/>
    </xf>
    <xf numFmtId="3" fontId="3" fillId="0" borderId="3" xfId="4" applyNumberFormat="1" applyFont="1" applyFill="1" applyBorder="1" applyAlignment="1">
      <alignment horizontal="right"/>
    </xf>
    <xf numFmtId="0" fontId="3" fillId="0" borderId="3" xfId="5" applyFont="1" applyFill="1" applyBorder="1" applyAlignment="1">
      <alignment vertical="center" wrapText="1"/>
    </xf>
    <xf numFmtId="0" fontId="3" fillId="0" borderId="2" xfId="5" applyFont="1" applyFill="1" applyBorder="1" applyAlignment="1">
      <alignment vertical="center" wrapText="1"/>
    </xf>
    <xf numFmtId="0" fontId="1" fillId="0" borderId="3" xfId="4" applyFont="1" applyFill="1" applyBorder="1" applyAlignment="1">
      <alignment horizontal="left" wrapText="1"/>
    </xf>
    <xf numFmtId="0" fontId="3" fillId="0" borderId="3" xfId="4" applyFont="1" applyFill="1" applyBorder="1" applyAlignment="1">
      <alignment horizontal="left" wrapText="1"/>
    </xf>
    <xf numFmtId="0" fontId="3" fillId="0" borderId="3" xfId="0" applyFont="1" applyFill="1" applyBorder="1" applyAlignment="1">
      <alignment wrapText="1"/>
    </xf>
    <xf numFmtId="3" fontId="3" fillId="0" borderId="3" xfId="0" applyNumberFormat="1" applyFont="1" applyFill="1" applyBorder="1"/>
    <xf numFmtId="0" fontId="1" fillId="0" borderId="3" xfId="2" applyFont="1" applyFill="1" applyBorder="1" applyAlignment="1">
      <alignment wrapText="1"/>
    </xf>
    <xf numFmtId="0" fontId="3" fillId="0" borderId="0" xfId="1" applyFont="1" applyFill="1" applyAlignment="1"/>
    <xf numFmtId="0" fontId="3" fillId="0" borderId="0" xfId="5" applyFont="1" applyFill="1" applyBorder="1" applyAlignment="1">
      <alignment vertical="center" wrapText="1"/>
    </xf>
    <xf numFmtId="0" fontId="3" fillId="0" borderId="0" xfId="6" applyFont="1" applyFill="1" applyAlignment="1"/>
    <xf numFmtId="0" fontId="1" fillId="0" borderId="0" xfId="6" applyFont="1" applyFill="1" applyBorder="1" applyAlignment="1"/>
    <xf numFmtId="0" fontId="9" fillId="0" borderId="0" xfId="3" applyFont="1" applyFill="1" applyAlignment="1"/>
    <xf numFmtId="0" fontId="3" fillId="0" borderId="0" xfId="3" applyFont="1" applyFill="1" applyAlignment="1"/>
    <xf numFmtId="0" fontId="4" fillId="0" borderId="3" xfId="4" applyFont="1" applyFill="1" applyBorder="1" applyAlignment="1">
      <alignment wrapText="1"/>
    </xf>
    <xf numFmtId="3" fontId="4" fillId="0" borderId="3" xfId="4" applyNumberFormat="1" applyFont="1" applyFill="1" applyBorder="1"/>
    <xf numFmtId="0" fontId="4" fillId="0" borderId="0" xfId="3" applyFont="1" applyFill="1" applyBorder="1"/>
    <xf numFmtId="0" fontId="5" fillId="0" borderId="0" xfId="3" applyFont="1" applyFill="1" applyBorder="1"/>
    <xf numFmtId="0" fontId="4" fillId="0" borderId="3" xfId="3" applyFont="1" applyFill="1" applyBorder="1" applyAlignment="1">
      <alignment wrapText="1"/>
    </xf>
    <xf numFmtId="0" fontId="1" fillId="0" borderId="0" xfId="7" applyFont="1" applyFill="1" applyProtection="1">
      <protection locked="0"/>
    </xf>
    <xf numFmtId="0" fontId="3" fillId="0" borderId="0" xfId="7" applyFont="1" applyFill="1" applyAlignment="1" applyProtection="1">
      <alignment wrapText="1"/>
      <protection locked="0"/>
    </xf>
    <xf numFmtId="0" fontId="1" fillId="0" borderId="0" xfId="7" applyFont="1" applyFill="1" applyAlignment="1" applyProtection="1">
      <alignment horizontal="right"/>
      <protection locked="0"/>
    </xf>
    <xf numFmtId="0" fontId="3" fillId="0" borderId="0" xfId="7" applyFont="1" applyFill="1"/>
    <xf numFmtId="0" fontId="3" fillId="0" borderId="0" xfId="7" applyFont="1" applyFill="1" applyProtection="1">
      <protection locked="0"/>
    </xf>
    <xf numFmtId="0" fontId="3" fillId="0" borderId="0" xfId="7" applyFont="1" applyFill="1" applyAlignment="1" applyProtection="1">
      <protection locked="0"/>
    </xf>
    <xf numFmtId="0" fontId="3" fillId="0" borderId="5" xfId="7" applyFont="1" applyFill="1" applyBorder="1" applyAlignment="1" applyProtection="1">
      <protection locked="0"/>
    </xf>
    <xf numFmtId="0" fontId="3" fillId="0" borderId="1" xfId="7" applyFont="1" applyFill="1" applyBorder="1" applyAlignment="1" applyProtection="1">
      <alignment wrapText="1"/>
      <protection locked="0"/>
    </xf>
    <xf numFmtId="0" fontId="3" fillId="0" borderId="6" xfId="7" applyFont="1" applyFill="1" applyBorder="1" applyAlignment="1" applyProtection="1">
      <alignment horizontal="right"/>
      <protection locked="0"/>
    </xf>
    <xf numFmtId="0" fontId="1" fillId="0" borderId="3" xfId="7" applyFont="1" applyFill="1" applyBorder="1" applyAlignment="1" applyProtection="1">
      <alignment horizontal="center" vertical="center" wrapText="1"/>
      <protection locked="0"/>
    </xf>
    <xf numFmtId="0" fontId="3" fillId="0" borderId="3" xfId="7" applyFont="1" applyFill="1" applyBorder="1" applyAlignment="1" applyProtection="1">
      <alignment horizontal="centerContinuous" vertical="center" wrapText="1"/>
      <protection locked="0"/>
    </xf>
    <xf numFmtId="3" fontId="5" fillId="0" borderId="3" xfId="7" applyNumberFormat="1" applyFont="1" applyFill="1" applyBorder="1" applyAlignment="1" applyProtection="1">
      <alignment vertical="center" wrapText="1"/>
      <protection locked="0"/>
    </xf>
    <xf numFmtId="0" fontId="1" fillId="0" borderId="0" xfId="7" applyFont="1" applyFill="1"/>
    <xf numFmtId="3" fontId="5" fillId="0" borderId="3" xfId="7" applyNumberFormat="1" applyFont="1" applyFill="1" applyBorder="1" applyAlignment="1" applyProtection="1">
      <alignment wrapText="1"/>
      <protection locked="0"/>
    </xf>
    <xf numFmtId="0" fontId="8" fillId="0" borderId="0" xfId="7" applyFont="1" applyFill="1"/>
    <xf numFmtId="3" fontId="5" fillId="0" borderId="3" xfId="7" applyNumberFormat="1" applyFont="1" applyFill="1" applyBorder="1" applyAlignment="1" applyProtection="1"/>
    <xf numFmtId="0" fontId="4" fillId="0" borderId="3" xfId="7" applyFont="1" applyFill="1" applyBorder="1" applyAlignment="1" applyProtection="1">
      <alignment wrapText="1"/>
      <protection locked="0"/>
    </xf>
    <xf numFmtId="3" fontId="4" fillId="0" borderId="3" xfId="7" applyNumberFormat="1" applyFont="1" applyFill="1" applyBorder="1" applyAlignment="1" applyProtection="1">
      <alignment wrapText="1"/>
      <protection locked="0"/>
    </xf>
    <xf numFmtId="0" fontId="7" fillId="0" borderId="0" xfId="7" applyFont="1" applyFill="1"/>
    <xf numFmtId="0" fontId="3" fillId="0" borderId="3" xfId="7" applyFont="1" applyFill="1" applyBorder="1" applyAlignment="1" applyProtection="1">
      <alignment wrapText="1"/>
      <protection locked="0"/>
    </xf>
    <xf numFmtId="3" fontId="1" fillId="0" borderId="3" xfId="7" applyNumberFormat="1" applyFont="1" applyFill="1" applyBorder="1" applyAlignment="1" applyProtection="1">
      <alignment wrapText="1"/>
      <protection locked="0"/>
    </xf>
    <xf numFmtId="3" fontId="1" fillId="0" borderId="3" xfId="7" applyNumberFormat="1" applyFont="1" applyFill="1" applyBorder="1" applyAlignment="1" applyProtection="1"/>
    <xf numFmtId="0" fontId="1" fillId="0" borderId="0" xfId="7" applyFont="1" applyFill="1" applyAlignment="1"/>
    <xf numFmtId="0" fontId="3" fillId="0" borderId="0" xfId="1" applyFont="1" applyFill="1" applyBorder="1" applyAlignment="1"/>
    <xf numFmtId="0" fontId="1" fillId="0" borderId="0" xfId="1" applyNumberFormat="1" applyFont="1" applyFill="1" applyBorder="1" applyAlignment="1"/>
    <xf numFmtId="0" fontId="9" fillId="0" borderId="0" xfId="7" applyFont="1" applyFill="1" applyAlignment="1"/>
    <xf numFmtId="0" fontId="3" fillId="0" borderId="0" xfId="1" applyFont="1" applyFill="1" applyBorder="1" applyAlignment="1">
      <alignment vertical="center" wrapText="1"/>
    </xf>
    <xf numFmtId="0" fontId="3" fillId="0" borderId="0" xfId="7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0" fontId="9" fillId="0" borderId="0" xfId="7" applyFont="1" applyFill="1" applyBorder="1" applyAlignment="1">
      <alignment vertical="center" wrapText="1"/>
    </xf>
    <xf numFmtId="0" fontId="9" fillId="0" borderId="0" xfId="1" applyFont="1" applyFill="1" applyAlignment="1"/>
    <xf numFmtId="0" fontId="1" fillId="0" borderId="0" xfId="1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0" xfId="1" applyFont="1" applyFill="1" applyAlignment="1"/>
    <xf numFmtId="0" fontId="9" fillId="0" borderId="0" xfId="1" applyFont="1" applyFill="1" applyBorder="1" applyAlignment="1">
      <alignment vertical="center"/>
    </xf>
    <xf numFmtId="0" fontId="9" fillId="0" borderId="0" xfId="7" applyFont="1" applyFill="1" applyBorder="1" applyAlignment="1">
      <alignment vertical="center"/>
    </xf>
    <xf numFmtId="0" fontId="9" fillId="0" borderId="0" xfId="0" applyFont="1" applyFill="1" applyAlignment="1"/>
    <xf numFmtId="0" fontId="5" fillId="2" borderId="3" xfId="2" applyFont="1" applyFill="1" applyBorder="1" applyAlignment="1" applyProtection="1">
      <alignment wrapText="1"/>
      <protection locked="0"/>
    </xf>
    <xf numFmtId="0" fontId="4" fillId="2" borderId="3" xfId="2" applyFont="1" applyFill="1" applyBorder="1" applyAlignment="1" applyProtection="1">
      <alignment wrapText="1"/>
      <protection locked="0"/>
    </xf>
    <xf numFmtId="0" fontId="1" fillId="0" borderId="3" xfId="7" applyFont="1" applyFill="1" applyBorder="1" applyAlignment="1" applyProtection="1">
      <alignment wrapText="1"/>
      <protection locked="0"/>
    </xf>
    <xf numFmtId="0" fontId="1" fillId="0" borderId="0" xfId="7" applyFont="1" applyFill="1" applyAlignment="1" applyProtection="1">
      <alignment horizontal="center"/>
      <protection locked="0"/>
    </xf>
    <xf numFmtId="0" fontId="1" fillId="0" borderId="5" xfId="7" applyFont="1" applyFill="1" applyBorder="1" applyAlignment="1" applyProtection="1">
      <alignment horizontal="center" wrapText="1"/>
      <protection locked="0"/>
    </xf>
    <xf numFmtId="0" fontId="1" fillId="0" borderId="1" xfId="7" applyFont="1" applyFill="1" applyBorder="1" applyAlignment="1" applyProtection="1">
      <alignment horizontal="center" wrapText="1"/>
      <protection locked="0"/>
    </xf>
    <xf numFmtId="0" fontId="1" fillId="0" borderId="6" xfId="7" applyFont="1" applyFill="1" applyBorder="1" applyAlignment="1" applyProtection="1">
      <alignment horizontal="center" wrapText="1"/>
      <protection locked="0"/>
    </xf>
    <xf numFmtId="0" fontId="1" fillId="0" borderId="3" xfId="7" applyFont="1" applyFill="1" applyBorder="1" applyAlignment="1" applyProtection="1">
      <alignment horizontal="center" vertical="center" wrapText="1"/>
      <protection locked="0"/>
    </xf>
    <xf numFmtId="0" fontId="3" fillId="0" borderId="7" xfId="7" applyFont="1" applyFill="1" applyBorder="1" applyAlignment="1" applyProtection="1">
      <alignment horizontal="center" vertical="center" wrapText="1"/>
      <protection locked="0"/>
    </xf>
    <xf numFmtId="0" fontId="3" fillId="0" borderId="4" xfId="7" applyFont="1" applyFill="1" applyBorder="1" applyAlignment="1" applyProtection="1">
      <alignment horizontal="center" vertical="center" wrapText="1"/>
      <protection locked="0"/>
    </xf>
    <xf numFmtId="0" fontId="1" fillId="0" borderId="5" xfId="7" applyFont="1" applyFill="1" applyBorder="1" applyAlignment="1" applyProtection="1">
      <alignment horizontal="left" wrapText="1"/>
      <protection locked="0"/>
    </xf>
    <xf numFmtId="0" fontId="6" fillId="0" borderId="6" xfId="7" applyFont="1" applyFill="1" applyBorder="1" applyAlignment="1" applyProtection="1">
      <alignment horizontal="left" wrapText="1"/>
      <protection locked="0"/>
    </xf>
  </cellXfs>
  <cellStyles count="8">
    <cellStyle name="Normal_sesiaI ot4et 2" xfId="1"/>
    <cellStyle name="Normal_Sheet1" xfId="5"/>
    <cellStyle name="Нормален" xfId="0" builtinId="0"/>
    <cellStyle name="Нормален 2" xfId="2"/>
    <cellStyle name="Нормален 3 2" xfId="6"/>
    <cellStyle name="Нормален 7" xfId="7"/>
    <cellStyle name="Нормален_ИП-2011г-начална 2" xfId="3"/>
    <cellStyle name="Нормален_Лист1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L427"/>
  <sheetViews>
    <sheetView tabSelected="1" zoomScaleNormal="100" workbookViewId="0">
      <pane ySplit="8" topLeftCell="A420" activePane="bottomLeft" state="frozen"/>
      <selection activeCell="M18" sqref="M18"/>
      <selection pane="bottomLeft" activeCell="A431" sqref="A431"/>
    </sheetView>
  </sheetViews>
  <sheetFormatPr defaultColWidth="15.5703125" defaultRowHeight="15.75" x14ac:dyDescent="0.25"/>
  <cols>
    <col min="1" max="1" width="47.5703125" style="4" customWidth="1"/>
    <col min="2" max="3" width="11.28515625" style="5" customWidth="1"/>
    <col min="4" max="4" width="11" style="5" customWidth="1"/>
    <col min="5" max="7" width="10.28515625" style="5" customWidth="1"/>
    <col min="8" max="10" width="16" style="5" customWidth="1"/>
    <col min="11" max="13" width="12" style="5" customWidth="1"/>
    <col min="14" max="16" width="14.7109375" style="5" customWidth="1"/>
    <col min="17" max="19" width="10.85546875" style="5" customWidth="1"/>
    <col min="20" max="22" width="16.28515625" style="5" customWidth="1"/>
    <col min="23" max="23" width="12.85546875" style="5" customWidth="1"/>
    <col min="24" max="24" width="12.7109375" style="5" customWidth="1"/>
    <col min="25" max="25" width="13.140625" style="5" customWidth="1"/>
    <col min="26" max="26" width="12.7109375" style="5" customWidth="1"/>
    <col min="27" max="27" width="13.140625" style="5" customWidth="1"/>
    <col min="28" max="28" width="12.42578125" style="5" customWidth="1"/>
    <col min="29" max="169" width="29.28515625" style="5" customWidth="1"/>
    <col min="170" max="170" width="42.42578125" style="5" customWidth="1"/>
    <col min="171" max="173" width="12.42578125" style="5" customWidth="1"/>
    <col min="174" max="176" width="10.85546875" style="5" customWidth="1"/>
    <col min="177" max="179" width="14.5703125" style="5" bestFit="1" customWidth="1"/>
    <col min="180" max="182" width="11" style="5" customWidth="1"/>
    <col min="183" max="185" width="14.5703125" style="5" customWidth="1"/>
    <col min="186" max="188" width="15.28515625" style="5" customWidth="1"/>
    <col min="189" max="189" width="15.5703125" style="5"/>
    <col min="190" max="190" width="44.5703125" style="5" customWidth="1"/>
    <col min="191" max="191" width="13.85546875" style="5" customWidth="1"/>
    <col min="192" max="192" width="10.85546875" style="5" customWidth="1"/>
    <col min="193" max="193" width="14.5703125" style="5" customWidth="1"/>
    <col min="194" max="194" width="11" style="5" customWidth="1"/>
    <col min="195" max="195" width="10.85546875" style="5" customWidth="1"/>
    <col min="196" max="196" width="14.5703125" style="5" customWidth="1"/>
    <col min="197" max="198" width="15.5703125" style="5" customWidth="1"/>
    <col min="199" max="199" width="17.7109375" style="5" customWidth="1"/>
    <col min="200" max="425" width="29.28515625" style="5" customWidth="1"/>
    <col min="426" max="426" width="42.42578125" style="5" customWidth="1"/>
    <col min="427" max="429" width="12.42578125" style="5" customWidth="1"/>
    <col min="430" max="432" width="10.85546875" style="5" customWidth="1"/>
    <col min="433" max="435" width="14.5703125" style="5" bestFit="1" customWidth="1"/>
    <col min="436" max="438" width="11" style="5" customWidth="1"/>
    <col min="439" max="441" width="14.5703125" style="5" customWidth="1"/>
    <col min="442" max="444" width="15.28515625" style="5" customWidth="1"/>
    <col min="445" max="445" width="15.5703125" style="5"/>
    <col min="446" max="446" width="44.5703125" style="5" customWidth="1"/>
    <col min="447" max="447" width="13.85546875" style="5" customWidth="1"/>
    <col min="448" max="448" width="10.85546875" style="5" customWidth="1"/>
    <col min="449" max="449" width="14.5703125" style="5" customWidth="1"/>
    <col min="450" max="450" width="11" style="5" customWidth="1"/>
    <col min="451" max="451" width="10.85546875" style="5" customWidth="1"/>
    <col min="452" max="452" width="14.5703125" style="5" customWidth="1"/>
    <col min="453" max="454" width="15.5703125" style="5" customWidth="1"/>
    <col min="455" max="455" width="17.7109375" style="5" customWidth="1"/>
    <col min="456" max="681" width="29.28515625" style="5" customWidth="1"/>
    <col min="682" max="682" width="42.42578125" style="5" customWidth="1"/>
    <col min="683" max="685" width="12.42578125" style="5" customWidth="1"/>
    <col min="686" max="688" width="10.85546875" style="5" customWidth="1"/>
    <col min="689" max="691" width="14.5703125" style="5" bestFit="1" customWidth="1"/>
    <col min="692" max="694" width="11" style="5" customWidth="1"/>
    <col min="695" max="697" width="14.5703125" style="5" customWidth="1"/>
    <col min="698" max="700" width="15.28515625" style="5" customWidth="1"/>
    <col min="701" max="701" width="15.5703125" style="5"/>
    <col min="702" max="702" width="44.5703125" style="5" customWidth="1"/>
    <col min="703" max="703" width="13.85546875" style="5" customWidth="1"/>
    <col min="704" max="704" width="10.85546875" style="5" customWidth="1"/>
    <col min="705" max="705" width="14.5703125" style="5" customWidth="1"/>
    <col min="706" max="706" width="11" style="5" customWidth="1"/>
    <col min="707" max="707" width="10.85546875" style="5" customWidth="1"/>
    <col min="708" max="708" width="14.5703125" style="5" customWidth="1"/>
    <col min="709" max="710" width="15.5703125" style="5" customWidth="1"/>
    <col min="711" max="711" width="17.7109375" style="5" customWidth="1"/>
    <col min="712" max="937" width="29.28515625" style="5" customWidth="1"/>
    <col min="938" max="938" width="42.42578125" style="5" customWidth="1"/>
    <col min="939" max="941" width="12.42578125" style="5" customWidth="1"/>
    <col min="942" max="944" width="10.85546875" style="5" customWidth="1"/>
    <col min="945" max="947" width="14.5703125" style="5" bestFit="1" customWidth="1"/>
    <col min="948" max="950" width="11" style="5" customWidth="1"/>
    <col min="951" max="953" width="14.5703125" style="5" customWidth="1"/>
    <col min="954" max="956" width="15.28515625" style="5" customWidth="1"/>
    <col min="957" max="957" width="15.5703125" style="5"/>
    <col min="958" max="958" width="44.5703125" style="5" customWidth="1"/>
    <col min="959" max="959" width="13.85546875" style="5" customWidth="1"/>
    <col min="960" max="960" width="10.85546875" style="5" customWidth="1"/>
    <col min="961" max="961" width="14.5703125" style="5" customWidth="1"/>
    <col min="962" max="962" width="11" style="5" customWidth="1"/>
    <col min="963" max="963" width="10.85546875" style="5" customWidth="1"/>
    <col min="964" max="964" width="14.5703125" style="5" customWidth="1"/>
    <col min="965" max="966" width="15.5703125" style="5" customWidth="1"/>
    <col min="967" max="967" width="17.7109375" style="5" customWidth="1"/>
    <col min="968" max="1193" width="29.28515625" style="5" customWidth="1"/>
    <col min="1194" max="1194" width="42.42578125" style="5" customWidth="1"/>
    <col min="1195" max="1197" width="12.42578125" style="5" customWidth="1"/>
    <col min="1198" max="1200" width="10.85546875" style="5" customWidth="1"/>
    <col min="1201" max="1203" width="14.5703125" style="5" bestFit="1" customWidth="1"/>
    <col min="1204" max="1206" width="11" style="5" customWidth="1"/>
    <col min="1207" max="1209" width="14.5703125" style="5" customWidth="1"/>
    <col min="1210" max="1212" width="15.28515625" style="5" customWidth="1"/>
    <col min="1213" max="1213" width="15.5703125" style="5"/>
    <col min="1214" max="1214" width="44.5703125" style="5" customWidth="1"/>
    <col min="1215" max="1215" width="13.85546875" style="5" customWidth="1"/>
    <col min="1216" max="1216" width="10.85546875" style="5" customWidth="1"/>
    <col min="1217" max="1217" width="14.5703125" style="5" customWidth="1"/>
    <col min="1218" max="1218" width="11" style="5" customWidth="1"/>
    <col min="1219" max="1219" width="10.85546875" style="5" customWidth="1"/>
    <col min="1220" max="1220" width="14.5703125" style="5" customWidth="1"/>
    <col min="1221" max="1222" width="15.5703125" style="5" customWidth="1"/>
    <col min="1223" max="1223" width="17.7109375" style="5" customWidth="1"/>
    <col min="1224" max="1449" width="29.28515625" style="5" customWidth="1"/>
    <col min="1450" max="1450" width="42.42578125" style="5" customWidth="1"/>
    <col min="1451" max="1453" width="12.42578125" style="5" customWidth="1"/>
    <col min="1454" max="1456" width="10.85546875" style="5" customWidth="1"/>
    <col min="1457" max="1459" width="14.5703125" style="5" bestFit="1" customWidth="1"/>
    <col min="1460" max="1462" width="11" style="5" customWidth="1"/>
    <col min="1463" max="1465" width="14.5703125" style="5" customWidth="1"/>
    <col min="1466" max="1468" width="15.28515625" style="5" customWidth="1"/>
    <col min="1469" max="1469" width="15.5703125" style="5"/>
    <col min="1470" max="1470" width="44.5703125" style="5" customWidth="1"/>
    <col min="1471" max="1471" width="13.85546875" style="5" customWidth="1"/>
    <col min="1472" max="1472" width="10.85546875" style="5" customWidth="1"/>
    <col min="1473" max="1473" width="14.5703125" style="5" customWidth="1"/>
    <col min="1474" max="1474" width="11" style="5" customWidth="1"/>
    <col min="1475" max="1475" width="10.85546875" style="5" customWidth="1"/>
    <col min="1476" max="1476" width="14.5703125" style="5" customWidth="1"/>
    <col min="1477" max="1478" width="15.5703125" style="5" customWidth="1"/>
    <col min="1479" max="1479" width="17.7109375" style="5" customWidth="1"/>
    <col min="1480" max="1705" width="29.28515625" style="5" customWidth="1"/>
    <col min="1706" max="1706" width="42.42578125" style="5" customWidth="1"/>
    <col min="1707" max="1709" width="12.42578125" style="5" customWidth="1"/>
    <col min="1710" max="1712" width="10.85546875" style="5" customWidth="1"/>
    <col min="1713" max="1715" width="14.5703125" style="5" bestFit="1" customWidth="1"/>
    <col min="1716" max="1718" width="11" style="5" customWidth="1"/>
    <col min="1719" max="1721" width="14.5703125" style="5" customWidth="1"/>
    <col min="1722" max="1724" width="15.28515625" style="5" customWidth="1"/>
    <col min="1725" max="1725" width="15.5703125" style="5"/>
    <col min="1726" max="1726" width="44.5703125" style="5" customWidth="1"/>
    <col min="1727" max="1727" width="13.85546875" style="5" customWidth="1"/>
    <col min="1728" max="1728" width="10.85546875" style="5" customWidth="1"/>
    <col min="1729" max="1729" width="14.5703125" style="5" customWidth="1"/>
    <col min="1730" max="1730" width="11" style="5" customWidth="1"/>
    <col min="1731" max="1731" width="10.85546875" style="5" customWidth="1"/>
    <col min="1732" max="1732" width="14.5703125" style="5" customWidth="1"/>
    <col min="1733" max="1734" width="15.5703125" style="5" customWidth="1"/>
    <col min="1735" max="1735" width="17.7109375" style="5" customWidth="1"/>
    <col min="1736" max="1961" width="29.28515625" style="5" customWidth="1"/>
    <col min="1962" max="1962" width="42.42578125" style="5" customWidth="1"/>
    <col min="1963" max="1965" width="12.42578125" style="5" customWidth="1"/>
    <col min="1966" max="1968" width="10.85546875" style="5" customWidth="1"/>
    <col min="1969" max="1971" width="14.5703125" style="5" bestFit="1" customWidth="1"/>
    <col min="1972" max="1974" width="11" style="5" customWidth="1"/>
    <col min="1975" max="1977" width="14.5703125" style="5" customWidth="1"/>
    <col min="1978" max="1980" width="15.28515625" style="5" customWidth="1"/>
    <col min="1981" max="1981" width="15.5703125" style="5"/>
    <col min="1982" max="1982" width="44.5703125" style="5" customWidth="1"/>
    <col min="1983" max="1983" width="13.85546875" style="5" customWidth="1"/>
    <col min="1984" max="1984" width="10.85546875" style="5" customWidth="1"/>
    <col min="1985" max="1985" width="14.5703125" style="5" customWidth="1"/>
    <col min="1986" max="1986" width="11" style="5" customWidth="1"/>
    <col min="1987" max="1987" width="10.85546875" style="5" customWidth="1"/>
    <col min="1988" max="1988" width="14.5703125" style="5" customWidth="1"/>
    <col min="1989" max="1990" width="15.5703125" style="5" customWidth="1"/>
    <col min="1991" max="1991" width="17.7109375" style="5" customWidth="1"/>
    <col min="1992" max="2217" width="29.28515625" style="5" customWidth="1"/>
    <col min="2218" max="2218" width="42.42578125" style="5" customWidth="1"/>
    <col min="2219" max="2221" width="12.42578125" style="5" customWidth="1"/>
    <col min="2222" max="2224" width="10.85546875" style="5" customWidth="1"/>
    <col min="2225" max="2227" width="14.5703125" style="5" bestFit="1" customWidth="1"/>
    <col min="2228" max="2230" width="11" style="5" customWidth="1"/>
    <col min="2231" max="2233" width="14.5703125" style="5" customWidth="1"/>
    <col min="2234" max="2236" width="15.28515625" style="5" customWidth="1"/>
    <col min="2237" max="2237" width="15.5703125" style="5"/>
    <col min="2238" max="2238" width="44.5703125" style="5" customWidth="1"/>
    <col min="2239" max="2239" width="13.85546875" style="5" customWidth="1"/>
    <col min="2240" max="2240" width="10.85546875" style="5" customWidth="1"/>
    <col min="2241" max="2241" width="14.5703125" style="5" customWidth="1"/>
    <col min="2242" max="2242" width="11" style="5" customWidth="1"/>
    <col min="2243" max="2243" width="10.85546875" style="5" customWidth="1"/>
    <col min="2244" max="2244" width="14.5703125" style="5" customWidth="1"/>
    <col min="2245" max="2246" width="15.5703125" style="5" customWidth="1"/>
    <col min="2247" max="2247" width="17.7109375" style="5" customWidth="1"/>
    <col min="2248" max="2473" width="29.28515625" style="5" customWidth="1"/>
    <col min="2474" max="2474" width="42.42578125" style="5" customWidth="1"/>
    <col min="2475" max="2477" width="12.42578125" style="5" customWidth="1"/>
    <col min="2478" max="2480" width="10.85546875" style="5" customWidth="1"/>
    <col min="2481" max="2483" width="14.5703125" style="5" bestFit="1" customWidth="1"/>
    <col min="2484" max="2486" width="11" style="5" customWidth="1"/>
    <col min="2487" max="2489" width="14.5703125" style="5" customWidth="1"/>
    <col min="2490" max="2492" width="15.28515625" style="5" customWidth="1"/>
    <col min="2493" max="2493" width="15.5703125" style="5"/>
    <col min="2494" max="2494" width="44.5703125" style="5" customWidth="1"/>
    <col min="2495" max="2495" width="13.85546875" style="5" customWidth="1"/>
    <col min="2496" max="2496" width="10.85546875" style="5" customWidth="1"/>
    <col min="2497" max="2497" width="14.5703125" style="5" customWidth="1"/>
    <col min="2498" max="2498" width="11" style="5" customWidth="1"/>
    <col min="2499" max="2499" width="10.85546875" style="5" customWidth="1"/>
    <col min="2500" max="2500" width="14.5703125" style="5" customWidth="1"/>
    <col min="2501" max="2502" width="15.5703125" style="5" customWidth="1"/>
    <col min="2503" max="2503" width="17.7109375" style="5" customWidth="1"/>
    <col min="2504" max="2729" width="29.28515625" style="5" customWidth="1"/>
    <col min="2730" max="2730" width="42.42578125" style="5" customWidth="1"/>
    <col min="2731" max="2733" width="12.42578125" style="5" customWidth="1"/>
    <col min="2734" max="2736" width="10.85546875" style="5" customWidth="1"/>
    <col min="2737" max="2739" width="14.5703125" style="5" bestFit="1" customWidth="1"/>
    <col min="2740" max="2742" width="11" style="5" customWidth="1"/>
    <col min="2743" max="2745" width="14.5703125" style="5" customWidth="1"/>
    <col min="2746" max="2748" width="15.28515625" style="5" customWidth="1"/>
    <col min="2749" max="2749" width="15.5703125" style="5"/>
    <col min="2750" max="2750" width="44.5703125" style="5" customWidth="1"/>
    <col min="2751" max="2751" width="13.85546875" style="5" customWidth="1"/>
    <col min="2752" max="2752" width="10.85546875" style="5" customWidth="1"/>
    <col min="2753" max="2753" width="14.5703125" style="5" customWidth="1"/>
    <col min="2754" max="2754" width="11" style="5" customWidth="1"/>
    <col min="2755" max="2755" width="10.85546875" style="5" customWidth="1"/>
    <col min="2756" max="2756" width="14.5703125" style="5" customWidth="1"/>
    <col min="2757" max="2758" width="15.5703125" style="5" customWidth="1"/>
    <col min="2759" max="2759" width="17.7109375" style="5" customWidth="1"/>
    <col min="2760" max="2985" width="29.28515625" style="5" customWidth="1"/>
    <col min="2986" max="2986" width="42.42578125" style="5" customWidth="1"/>
    <col min="2987" max="2989" width="12.42578125" style="5" customWidth="1"/>
    <col min="2990" max="2992" width="10.85546875" style="5" customWidth="1"/>
    <col min="2993" max="2995" width="14.5703125" style="5" bestFit="1" customWidth="1"/>
    <col min="2996" max="2998" width="11" style="5" customWidth="1"/>
    <col min="2999" max="3001" width="14.5703125" style="5" customWidth="1"/>
    <col min="3002" max="3004" width="15.28515625" style="5" customWidth="1"/>
    <col min="3005" max="3005" width="15.5703125" style="5"/>
    <col min="3006" max="3006" width="44.5703125" style="5" customWidth="1"/>
    <col min="3007" max="3007" width="13.85546875" style="5" customWidth="1"/>
    <col min="3008" max="3008" width="10.85546875" style="5" customWidth="1"/>
    <col min="3009" max="3009" width="14.5703125" style="5" customWidth="1"/>
    <col min="3010" max="3010" width="11" style="5" customWidth="1"/>
    <col min="3011" max="3011" width="10.85546875" style="5" customWidth="1"/>
    <col min="3012" max="3012" width="14.5703125" style="5" customWidth="1"/>
    <col min="3013" max="3014" width="15.5703125" style="5" customWidth="1"/>
    <col min="3015" max="3015" width="17.7109375" style="5" customWidth="1"/>
    <col min="3016" max="3241" width="29.28515625" style="5" customWidth="1"/>
    <col min="3242" max="3242" width="42.42578125" style="5" customWidth="1"/>
    <col min="3243" max="3245" width="12.42578125" style="5" customWidth="1"/>
    <col min="3246" max="3248" width="10.85546875" style="5" customWidth="1"/>
    <col min="3249" max="3251" width="14.5703125" style="5" bestFit="1" customWidth="1"/>
    <col min="3252" max="3254" width="11" style="5" customWidth="1"/>
    <col min="3255" max="3257" width="14.5703125" style="5" customWidth="1"/>
    <col min="3258" max="3260" width="15.28515625" style="5" customWidth="1"/>
    <col min="3261" max="3261" width="15.5703125" style="5"/>
    <col min="3262" max="3262" width="44.5703125" style="5" customWidth="1"/>
    <col min="3263" max="3263" width="13.85546875" style="5" customWidth="1"/>
    <col min="3264" max="3264" width="10.85546875" style="5" customWidth="1"/>
    <col min="3265" max="3265" width="14.5703125" style="5" customWidth="1"/>
    <col min="3266" max="3266" width="11" style="5" customWidth="1"/>
    <col min="3267" max="3267" width="10.85546875" style="5" customWidth="1"/>
    <col min="3268" max="3268" width="14.5703125" style="5" customWidth="1"/>
    <col min="3269" max="3270" width="15.5703125" style="5" customWidth="1"/>
    <col min="3271" max="3271" width="17.7109375" style="5" customWidth="1"/>
    <col min="3272" max="3497" width="29.28515625" style="5" customWidth="1"/>
    <col min="3498" max="3498" width="42.42578125" style="5" customWidth="1"/>
    <col min="3499" max="3501" width="12.42578125" style="5" customWidth="1"/>
    <col min="3502" max="3504" width="10.85546875" style="5" customWidth="1"/>
    <col min="3505" max="3507" width="14.5703125" style="5" bestFit="1" customWidth="1"/>
    <col min="3508" max="3510" width="11" style="5" customWidth="1"/>
    <col min="3511" max="3513" width="14.5703125" style="5" customWidth="1"/>
    <col min="3514" max="3516" width="15.28515625" style="5" customWidth="1"/>
    <col min="3517" max="3517" width="15.5703125" style="5"/>
    <col min="3518" max="3518" width="44.5703125" style="5" customWidth="1"/>
    <col min="3519" max="3519" width="13.85546875" style="5" customWidth="1"/>
    <col min="3520" max="3520" width="10.85546875" style="5" customWidth="1"/>
    <col min="3521" max="3521" width="14.5703125" style="5" customWidth="1"/>
    <col min="3522" max="3522" width="11" style="5" customWidth="1"/>
    <col min="3523" max="3523" width="10.85546875" style="5" customWidth="1"/>
    <col min="3524" max="3524" width="14.5703125" style="5" customWidth="1"/>
    <col min="3525" max="3526" width="15.5703125" style="5" customWidth="1"/>
    <col min="3527" max="3527" width="17.7109375" style="5" customWidth="1"/>
    <col min="3528" max="3753" width="29.28515625" style="5" customWidth="1"/>
    <col min="3754" max="3754" width="42.42578125" style="5" customWidth="1"/>
    <col min="3755" max="3757" width="12.42578125" style="5" customWidth="1"/>
    <col min="3758" max="3760" width="10.85546875" style="5" customWidth="1"/>
    <col min="3761" max="3763" width="14.5703125" style="5" bestFit="1" customWidth="1"/>
    <col min="3764" max="3766" width="11" style="5" customWidth="1"/>
    <col min="3767" max="3769" width="14.5703125" style="5" customWidth="1"/>
    <col min="3770" max="3772" width="15.28515625" style="5" customWidth="1"/>
    <col min="3773" max="3773" width="15.5703125" style="5"/>
    <col min="3774" max="3774" width="44.5703125" style="5" customWidth="1"/>
    <col min="3775" max="3775" width="13.85546875" style="5" customWidth="1"/>
    <col min="3776" max="3776" width="10.85546875" style="5" customWidth="1"/>
    <col min="3777" max="3777" width="14.5703125" style="5" customWidth="1"/>
    <col min="3778" max="3778" width="11" style="5" customWidth="1"/>
    <col min="3779" max="3779" width="10.85546875" style="5" customWidth="1"/>
    <col min="3780" max="3780" width="14.5703125" style="5" customWidth="1"/>
    <col min="3781" max="3782" width="15.5703125" style="5" customWidth="1"/>
    <col min="3783" max="3783" width="17.7109375" style="5" customWidth="1"/>
    <col min="3784" max="4009" width="29.28515625" style="5" customWidth="1"/>
    <col min="4010" max="4010" width="42.42578125" style="5" customWidth="1"/>
    <col min="4011" max="4013" width="12.42578125" style="5" customWidth="1"/>
    <col min="4014" max="4016" width="10.85546875" style="5" customWidth="1"/>
    <col min="4017" max="4019" width="14.5703125" style="5" bestFit="1" customWidth="1"/>
    <col min="4020" max="4022" width="11" style="5" customWidth="1"/>
    <col min="4023" max="4025" width="14.5703125" style="5" customWidth="1"/>
    <col min="4026" max="4028" width="15.28515625" style="5" customWidth="1"/>
    <col min="4029" max="4029" width="15.5703125" style="5"/>
    <col min="4030" max="4030" width="44.5703125" style="5" customWidth="1"/>
    <col min="4031" max="4031" width="13.85546875" style="5" customWidth="1"/>
    <col min="4032" max="4032" width="10.85546875" style="5" customWidth="1"/>
    <col min="4033" max="4033" width="14.5703125" style="5" customWidth="1"/>
    <col min="4034" max="4034" width="11" style="5" customWidth="1"/>
    <col min="4035" max="4035" width="10.85546875" style="5" customWidth="1"/>
    <col min="4036" max="4036" width="14.5703125" style="5" customWidth="1"/>
    <col min="4037" max="4038" width="15.5703125" style="5" customWidth="1"/>
    <col min="4039" max="4039" width="17.7109375" style="5" customWidth="1"/>
    <col min="4040" max="4265" width="29.28515625" style="5" customWidth="1"/>
    <col min="4266" max="4266" width="42.42578125" style="5" customWidth="1"/>
    <col min="4267" max="4269" width="12.42578125" style="5" customWidth="1"/>
    <col min="4270" max="4272" width="10.85546875" style="5" customWidth="1"/>
    <col min="4273" max="4275" width="14.5703125" style="5" bestFit="1" customWidth="1"/>
    <col min="4276" max="4278" width="11" style="5" customWidth="1"/>
    <col min="4279" max="4281" width="14.5703125" style="5" customWidth="1"/>
    <col min="4282" max="4284" width="15.28515625" style="5" customWidth="1"/>
    <col min="4285" max="4285" width="15.5703125" style="5"/>
    <col min="4286" max="4286" width="44.5703125" style="5" customWidth="1"/>
    <col min="4287" max="4287" width="13.85546875" style="5" customWidth="1"/>
    <col min="4288" max="4288" width="10.85546875" style="5" customWidth="1"/>
    <col min="4289" max="4289" width="14.5703125" style="5" customWidth="1"/>
    <col min="4290" max="4290" width="11" style="5" customWidth="1"/>
    <col min="4291" max="4291" width="10.85546875" style="5" customWidth="1"/>
    <col min="4292" max="4292" width="14.5703125" style="5" customWidth="1"/>
    <col min="4293" max="4294" width="15.5703125" style="5" customWidth="1"/>
    <col min="4295" max="4295" width="17.7109375" style="5" customWidth="1"/>
    <col min="4296" max="4521" width="29.28515625" style="5" customWidth="1"/>
    <col min="4522" max="4522" width="42.42578125" style="5" customWidth="1"/>
    <col min="4523" max="4525" width="12.42578125" style="5" customWidth="1"/>
    <col min="4526" max="4528" width="10.85546875" style="5" customWidth="1"/>
    <col min="4529" max="4531" width="14.5703125" style="5" bestFit="1" customWidth="1"/>
    <col min="4532" max="4534" width="11" style="5" customWidth="1"/>
    <col min="4535" max="4537" width="14.5703125" style="5" customWidth="1"/>
    <col min="4538" max="4540" width="15.28515625" style="5" customWidth="1"/>
    <col min="4541" max="4541" width="15.5703125" style="5"/>
    <col min="4542" max="4542" width="44.5703125" style="5" customWidth="1"/>
    <col min="4543" max="4543" width="13.85546875" style="5" customWidth="1"/>
    <col min="4544" max="4544" width="10.85546875" style="5" customWidth="1"/>
    <col min="4545" max="4545" width="14.5703125" style="5" customWidth="1"/>
    <col min="4546" max="4546" width="11" style="5" customWidth="1"/>
    <col min="4547" max="4547" width="10.85546875" style="5" customWidth="1"/>
    <col min="4548" max="4548" width="14.5703125" style="5" customWidth="1"/>
    <col min="4549" max="4550" width="15.5703125" style="5" customWidth="1"/>
    <col min="4551" max="4551" width="17.7109375" style="5" customWidth="1"/>
    <col min="4552" max="4777" width="29.28515625" style="5" customWidth="1"/>
    <col min="4778" max="4778" width="42.42578125" style="5" customWidth="1"/>
    <col min="4779" max="4781" width="12.42578125" style="5" customWidth="1"/>
    <col min="4782" max="4784" width="10.85546875" style="5" customWidth="1"/>
    <col min="4785" max="4787" width="14.5703125" style="5" bestFit="1" customWidth="1"/>
    <col min="4788" max="4790" width="11" style="5" customWidth="1"/>
    <col min="4791" max="4793" width="14.5703125" style="5" customWidth="1"/>
    <col min="4794" max="4796" width="15.28515625" style="5" customWidth="1"/>
    <col min="4797" max="4797" width="15.5703125" style="5"/>
    <col min="4798" max="4798" width="44.5703125" style="5" customWidth="1"/>
    <col min="4799" max="4799" width="13.85546875" style="5" customWidth="1"/>
    <col min="4800" max="4800" width="10.85546875" style="5" customWidth="1"/>
    <col min="4801" max="4801" width="14.5703125" style="5" customWidth="1"/>
    <col min="4802" max="4802" width="11" style="5" customWidth="1"/>
    <col min="4803" max="4803" width="10.85546875" style="5" customWidth="1"/>
    <col min="4804" max="4804" width="14.5703125" style="5" customWidth="1"/>
    <col min="4805" max="4806" width="15.5703125" style="5" customWidth="1"/>
    <col min="4807" max="4807" width="17.7109375" style="5" customWidth="1"/>
    <col min="4808" max="5033" width="29.28515625" style="5" customWidth="1"/>
    <col min="5034" max="5034" width="42.42578125" style="5" customWidth="1"/>
    <col min="5035" max="5037" width="12.42578125" style="5" customWidth="1"/>
    <col min="5038" max="5040" width="10.85546875" style="5" customWidth="1"/>
    <col min="5041" max="5043" width="14.5703125" style="5" bestFit="1" customWidth="1"/>
    <col min="5044" max="5046" width="11" style="5" customWidth="1"/>
    <col min="5047" max="5049" width="14.5703125" style="5" customWidth="1"/>
    <col min="5050" max="5052" width="15.28515625" style="5" customWidth="1"/>
    <col min="5053" max="5053" width="15.5703125" style="5"/>
    <col min="5054" max="5054" width="44.5703125" style="5" customWidth="1"/>
    <col min="5055" max="5055" width="13.85546875" style="5" customWidth="1"/>
    <col min="5056" max="5056" width="10.85546875" style="5" customWidth="1"/>
    <col min="5057" max="5057" width="14.5703125" style="5" customWidth="1"/>
    <col min="5058" max="5058" width="11" style="5" customWidth="1"/>
    <col min="5059" max="5059" width="10.85546875" style="5" customWidth="1"/>
    <col min="5060" max="5060" width="14.5703125" style="5" customWidth="1"/>
    <col min="5061" max="5062" width="15.5703125" style="5" customWidth="1"/>
    <col min="5063" max="5063" width="17.7109375" style="5" customWidth="1"/>
    <col min="5064" max="5289" width="29.28515625" style="5" customWidth="1"/>
    <col min="5290" max="5290" width="42.42578125" style="5" customWidth="1"/>
    <col min="5291" max="5293" width="12.42578125" style="5" customWidth="1"/>
    <col min="5294" max="5296" width="10.85546875" style="5" customWidth="1"/>
    <col min="5297" max="5299" width="14.5703125" style="5" bestFit="1" customWidth="1"/>
    <col min="5300" max="5302" width="11" style="5" customWidth="1"/>
    <col min="5303" max="5305" width="14.5703125" style="5" customWidth="1"/>
    <col min="5306" max="5308" width="15.28515625" style="5" customWidth="1"/>
    <col min="5309" max="5309" width="15.5703125" style="5"/>
    <col min="5310" max="5310" width="44.5703125" style="5" customWidth="1"/>
    <col min="5311" max="5311" width="13.85546875" style="5" customWidth="1"/>
    <col min="5312" max="5312" width="10.85546875" style="5" customWidth="1"/>
    <col min="5313" max="5313" width="14.5703125" style="5" customWidth="1"/>
    <col min="5314" max="5314" width="11" style="5" customWidth="1"/>
    <col min="5315" max="5315" width="10.85546875" style="5" customWidth="1"/>
    <col min="5316" max="5316" width="14.5703125" style="5" customWidth="1"/>
    <col min="5317" max="5318" width="15.5703125" style="5" customWidth="1"/>
    <col min="5319" max="5319" width="17.7109375" style="5" customWidth="1"/>
    <col min="5320" max="5545" width="29.28515625" style="5" customWidth="1"/>
    <col min="5546" max="5546" width="42.42578125" style="5" customWidth="1"/>
    <col min="5547" max="5549" width="12.42578125" style="5" customWidth="1"/>
    <col min="5550" max="5552" width="10.85546875" style="5" customWidth="1"/>
    <col min="5553" max="5555" width="14.5703125" style="5" bestFit="1" customWidth="1"/>
    <col min="5556" max="5558" width="11" style="5" customWidth="1"/>
    <col min="5559" max="5561" width="14.5703125" style="5" customWidth="1"/>
    <col min="5562" max="5564" width="15.28515625" style="5" customWidth="1"/>
    <col min="5565" max="5565" width="15.5703125" style="5"/>
    <col min="5566" max="5566" width="44.5703125" style="5" customWidth="1"/>
    <col min="5567" max="5567" width="13.85546875" style="5" customWidth="1"/>
    <col min="5568" max="5568" width="10.85546875" style="5" customWidth="1"/>
    <col min="5569" max="5569" width="14.5703125" style="5" customWidth="1"/>
    <col min="5570" max="5570" width="11" style="5" customWidth="1"/>
    <col min="5571" max="5571" width="10.85546875" style="5" customWidth="1"/>
    <col min="5572" max="5572" width="14.5703125" style="5" customWidth="1"/>
    <col min="5573" max="5574" width="15.5703125" style="5" customWidth="1"/>
    <col min="5575" max="5575" width="17.7109375" style="5" customWidth="1"/>
    <col min="5576" max="5801" width="29.28515625" style="5" customWidth="1"/>
    <col min="5802" max="5802" width="42.42578125" style="5" customWidth="1"/>
    <col min="5803" max="5805" width="12.42578125" style="5" customWidth="1"/>
    <col min="5806" max="5808" width="10.85546875" style="5" customWidth="1"/>
    <col min="5809" max="5811" width="14.5703125" style="5" bestFit="1" customWidth="1"/>
    <col min="5812" max="5814" width="11" style="5" customWidth="1"/>
    <col min="5815" max="5817" width="14.5703125" style="5" customWidth="1"/>
    <col min="5818" max="5820" width="15.28515625" style="5" customWidth="1"/>
    <col min="5821" max="5821" width="15.5703125" style="5"/>
    <col min="5822" max="5822" width="44.5703125" style="5" customWidth="1"/>
    <col min="5823" max="5823" width="13.85546875" style="5" customWidth="1"/>
    <col min="5824" max="5824" width="10.85546875" style="5" customWidth="1"/>
    <col min="5825" max="5825" width="14.5703125" style="5" customWidth="1"/>
    <col min="5826" max="5826" width="11" style="5" customWidth="1"/>
    <col min="5827" max="5827" width="10.85546875" style="5" customWidth="1"/>
    <col min="5828" max="5828" width="14.5703125" style="5" customWidth="1"/>
    <col min="5829" max="5830" width="15.5703125" style="5" customWidth="1"/>
    <col min="5831" max="5831" width="17.7109375" style="5" customWidth="1"/>
    <col min="5832" max="6057" width="29.28515625" style="5" customWidth="1"/>
    <col min="6058" max="6058" width="42.42578125" style="5" customWidth="1"/>
    <col min="6059" max="6061" width="12.42578125" style="5" customWidth="1"/>
    <col min="6062" max="6064" width="10.85546875" style="5" customWidth="1"/>
    <col min="6065" max="6067" width="14.5703125" style="5" bestFit="1" customWidth="1"/>
    <col min="6068" max="6070" width="11" style="5" customWidth="1"/>
    <col min="6071" max="6073" width="14.5703125" style="5" customWidth="1"/>
    <col min="6074" max="6076" width="15.28515625" style="5" customWidth="1"/>
    <col min="6077" max="6077" width="15.5703125" style="5"/>
    <col min="6078" max="6078" width="44.5703125" style="5" customWidth="1"/>
    <col min="6079" max="6079" width="13.85546875" style="5" customWidth="1"/>
    <col min="6080" max="6080" width="10.85546875" style="5" customWidth="1"/>
    <col min="6081" max="6081" width="14.5703125" style="5" customWidth="1"/>
    <col min="6082" max="6082" width="11" style="5" customWidth="1"/>
    <col min="6083" max="6083" width="10.85546875" style="5" customWidth="1"/>
    <col min="6084" max="6084" width="14.5703125" style="5" customWidth="1"/>
    <col min="6085" max="6086" width="15.5703125" style="5" customWidth="1"/>
    <col min="6087" max="6087" width="17.7109375" style="5" customWidth="1"/>
    <col min="6088" max="6313" width="29.28515625" style="5" customWidth="1"/>
    <col min="6314" max="6314" width="42.42578125" style="5" customWidth="1"/>
    <col min="6315" max="6317" width="12.42578125" style="5" customWidth="1"/>
    <col min="6318" max="6320" width="10.85546875" style="5" customWidth="1"/>
    <col min="6321" max="6323" width="14.5703125" style="5" bestFit="1" customWidth="1"/>
    <col min="6324" max="6326" width="11" style="5" customWidth="1"/>
    <col min="6327" max="6329" width="14.5703125" style="5" customWidth="1"/>
    <col min="6330" max="6332" width="15.28515625" style="5" customWidth="1"/>
    <col min="6333" max="6333" width="15.5703125" style="5"/>
    <col min="6334" max="6334" width="44.5703125" style="5" customWidth="1"/>
    <col min="6335" max="6335" width="13.85546875" style="5" customWidth="1"/>
    <col min="6336" max="6336" width="10.85546875" style="5" customWidth="1"/>
    <col min="6337" max="6337" width="14.5703125" style="5" customWidth="1"/>
    <col min="6338" max="6338" width="11" style="5" customWidth="1"/>
    <col min="6339" max="6339" width="10.85546875" style="5" customWidth="1"/>
    <col min="6340" max="6340" width="14.5703125" style="5" customWidth="1"/>
    <col min="6341" max="6342" width="15.5703125" style="5" customWidth="1"/>
    <col min="6343" max="6343" width="17.7109375" style="5" customWidth="1"/>
    <col min="6344" max="6569" width="29.28515625" style="5" customWidth="1"/>
    <col min="6570" max="6570" width="42.42578125" style="5" customWidth="1"/>
    <col min="6571" max="6573" width="12.42578125" style="5" customWidth="1"/>
    <col min="6574" max="6576" width="10.85546875" style="5" customWidth="1"/>
    <col min="6577" max="6579" width="14.5703125" style="5" bestFit="1" customWidth="1"/>
    <col min="6580" max="6582" width="11" style="5" customWidth="1"/>
    <col min="6583" max="6585" width="14.5703125" style="5" customWidth="1"/>
    <col min="6586" max="6588" width="15.28515625" style="5" customWidth="1"/>
    <col min="6589" max="6589" width="15.5703125" style="5"/>
    <col min="6590" max="6590" width="44.5703125" style="5" customWidth="1"/>
    <col min="6591" max="6591" width="13.85546875" style="5" customWidth="1"/>
    <col min="6592" max="6592" width="10.85546875" style="5" customWidth="1"/>
    <col min="6593" max="6593" width="14.5703125" style="5" customWidth="1"/>
    <col min="6594" max="6594" width="11" style="5" customWidth="1"/>
    <col min="6595" max="6595" width="10.85546875" style="5" customWidth="1"/>
    <col min="6596" max="6596" width="14.5703125" style="5" customWidth="1"/>
    <col min="6597" max="6598" width="15.5703125" style="5" customWidth="1"/>
    <col min="6599" max="6599" width="17.7109375" style="5" customWidth="1"/>
    <col min="6600" max="6825" width="29.28515625" style="5" customWidth="1"/>
    <col min="6826" max="6826" width="42.42578125" style="5" customWidth="1"/>
    <col min="6827" max="6829" width="12.42578125" style="5" customWidth="1"/>
    <col min="6830" max="6832" width="10.85546875" style="5" customWidth="1"/>
    <col min="6833" max="6835" width="14.5703125" style="5" bestFit="1" customWidth="1"/>
    <col min="6836" max="6838" width="11" style="5" customWidth="1"/>
    <col min="6839" max="6841" width="14.5703125" style="5" customWidth="1"/>
    <col min="6842" max="6844" width="15.28515625" style="5" customWidth="1"/>
    <col min="6845" max="6845" width="15.5703125" style="5"/>
    <col min="6846" max="6846" width="44.5703125" style="5" customWidth="1"/>
    <col min="6847" max="6847" width="13.85546875" style="5" customWidth="1"/>
    <col min="6848" max="6848" width="10.85546875" style="5" customWidth="1"/>
    <col min="6849" max="6849" width="14.5703125" style="5" customWidth="1"/>
    <col min="6850" max="6850" width="11" style="5" customWidth="1"/>
    <col min="6851" max="6851" width="10.85546875" style="5" customWidth="1"/>
    <col min="6852" max="6852" width="14.5703125" style="5" customWidth="1"/>
    <col min="6853" max="6854" width="15.5703125" style="5" customWidth="1"/>
    <col min="6855" max="6855" width="17.7109375" style="5" customWidth="1"/>
    <col min="6856" max="7081" width="29.28515625" style="5" customWidth="1"/>
    <col min="7082" max="7082" width="42.42578125" style="5" customWidth="1"/>
    <col min="7083" max="7085" width="12.42578125" style="5" customWidth="1"/>
    <col min="7086" max="7088" width="10.85546875" style="5" customWidth="1"/>
    <col min="7089" max="7091" width="14.5703125" style="5" bestFit="1" customWidth="1"/>
    <col min="7092" max="7094" width="11" style="5" customWidth="1"/>
    <col min="7095" max="7097" width="14.5703125" style="5" customWidth="1"/>
    <col min="7098" max="7100" width="15.28515625" style="5" customWidth="1"/>
    <col min="7101" max="7101" width="15.5703125" style="5"/>
    <col min="7102" max="7102" width="44.5703125" style="5" customWidth="1"/>
    <col min="7103" max="7103" width="13.85546875" style="5" customWidth="1"/>
    <col min="7104" max="7104" width="10.85546875" style="5" customWidth="1"/>
    <col min="7105" max="7105" width="14.5703125" style="5" customWidth="1"/>
    <col min="7106" max="7106" width="11" style="5" customWidth="1"/>
    <col min="7107" max="7107" width="10.85546875" style="5" customWidth="1"/>
    <col min="7108" max="7108" width="14.5703125" style="5" customWidth="1"/>
    <col min="7109" max="7110" width="15.5703125" style="5" customWidth="1"/>
    <col min="7111" max="7111" width="17.7109375" style="5" customWidth="1"/>
    <col min="7112" max="7337" width="29.28515625" style="5" customWidth="1"/>
    <col min="7338" max="7338" width="42.42578125" style="5" customWidth="1"/>
    <col min="7339" max="7341" width="12.42578125" style="5" customWidth="1"/>
    <col min="7342" max="7344" width="10.85546875" style="5" customWidth="1"/>
    <col min="7345" max="7347" width="14.5703125" style="5" bestFit="1" customWidth="1"/>
    <col min="7348" max="7350" width="11" style="5" customWidth="1"/>
    <col min="7351" max="7353" width="14.5703125" style="5" customWidth="1"/>
    <col min="7354" max="7356" width="15.28515625" style="5" customWidth="1"/>
    <col min="7357" max="7357" width="15.5703125" style="5"/>
    <col min="7358" max="7358" width="44.5703125" style="5" customWidth="1"/>
    <col min="7359" max="7359" width="13.85546875" style="5" customWidth="1"/>
    <col min="7360" max="7360" width="10.85546875" style="5" customWidth="1"/>
    <col min="7361" max="7361" width="14.5703125" style="5" customWidth="1"/>
    <col min="7362" max="7362" width="11" style="5" customWidth="1"/>
    <col min="7363" max="7363" width="10.85546875" style="5" customWidth="1"/>
    <col min="7364" max="7364" width="14.5703125" style="5" customWidth="1"/>
    <col min="7365" max="7366" width="15.5703125" style="5" customWidth="1"/>
    <col min="7367" max="7367" width="17.7109375" style="5" customWidth="1"/>
    <col min="7368" max="7593" width="29.28515625" style="5" customWidth="1"/>
    <col min="7594" max="7594" width="42.42578125" style="5" customWidth="1"/>
    <col min="7595" max="7597" width="12.42578125" style="5" customWidth="1"/>
    <col min="7598" max="7600" width="10.85546875" style="5" customWidth="1"/>
    <col min="7601" max="7603" width="14.5703125" style="5" bestFit="1" customWidth="1"/>
    <col min="7604" max="7606" width="11" style="5" customWidth="1"/>
    <col min="7607" max="7609" width="14.5703125" style="5" customWidth="1"/>
    <col min="7610" max="7612" width="15.28515625" style="5" customWidth="1"/>
    <col min="7613" max="7613" width="15.5703125" style="5"/>
    <col min="7614" max="7614" width="44.5703125" style="5" customWidth="1"/>
    <col min="7615" max="7615" width="13.85546875" style="5" customWidth="1"/>
    <col min="7616" max="7616" width="10.85546875" style="5" customWidth="1"/>
    <col min="7617" max="7617" width="14.5703125" style="5" customWidth="1"/>
    <col min="7618" max="7618" width="11" style="5" customWidth="1"/>
    <col min="7619" max="7619" width="10.85546875" style="5" customWidth="1"/>
    <col min="7620" max="7620" width="14.5703125" style="5" customWidth="1"/>
    <col min="7621" max="7622" width="15.5703125" style="5" customWidth="1"/>
    <col min="7623" max="7623" width="17.7109375" style="5" customWidth="1"/>
    <col min="7624" max="7849" width="29.28515625" style="5" customWidth="1"/>
    <col min="7850" max="7850" width="42.42578125" style="5" customWidth="1"/>
    <col min="7851" max="7853" width="12.42578125" style="5" customWidth="1"/>
    <col min="7854" max="7856" width="10.85546875" style="5" customWidth="1"/>
    <col min="7857" max="7859" width="14.5703125" style="5" bestFit="1" customWidth="1"/>
    <col min="7860" max="7862" width="11" style="5" customWidth="1"/>
    <col min="7863" max="7865" width="14.5703125" style="5" customWidth="1"/>
    <col min="7866" max="7868" width="15.28515625" style="5" customWidth="1"/>
    <col min="7869" max="7869" width="15.5703125" style="5"/>
    <col min="7870" max="7870" width="44.5703125" style="5" customWidth="1"/>
    <col min="7871" max="7871" width="13.85546875" style="5" customWidth="1"/>
    <col min="7872" max="7872" width="10.85546875" style="5" customWidth="1"/>
    <col min="7873" max="7873" width="14.5703125" style="5" customWidth="1"/>
    <col min="7874" max="7874" width="11" style="5" customWidth="1"/>
    <col min="7875" max="7875" width="10.85546875" style="5" customWidth="1"/>
    <col min="7876" max="7876" width="14.5703125" style="5" customWidth="1"/>
    <col min="7877" max="7878" width="15.5703125" style="5" customWidth="1"/>
    <col min="7879" max="7879" width="17.7109375" style="5" customWidth="1"/>
    <col min="7880" max="8105" width="29.28515625" style="5" customWidth="1"/>
    <col min="8106" max="8106" width="42.42578125" style="5" customWidth="1"/>
    <col min="8107" max="8109" width="12.42578125" style="5" customWidth="1"/>
    <col min="8110" max="8112" width="10.85546875" style="5" customWidth="1"/>
    <col min="8113" max="8115" width="14.5703125" style="5" bestFit="1" customWidth="1"/>
    <col min="8116" max="8118" width="11" style="5" customWidth="1"/>
    <col min="8119" max="8121" width="14.5703125" style="5" customWidth="1"/>
    <col min="8122" max="8124" width="15.28515625" style="5" customWidth="1"/>
    <col min="8125" max="8125" width="15.5703125" style="5"/>
    <col min="8126" max="8126" width="44.5703125" style="5" customWidth="1"/>
    <col min="8127" max="8127" width="13.85546875" style="5" customWidth="1"/>
    <col min="8128" max="8128" width="10.85546875" style="5" customWidth="1"/>
    <col min="8129" max="8129" width="14.5703125" style="5" customWidth="1"/>
    <col min="8130" max="8130" width="11" style="5" customWidth="1"/>
    <col min="8131" max="8131" width="10.85546875" style="5" customWidth="1"/>
    <col min="8132" max="8132" width="14.5703125" style="5" customWidth="1"/>
    <col min="8133" max="8134" width="15.5703125" style="5" customWidth="1"/>
    <col min="8135" max="8135" width="17.7109375" style="5" customWidth="1"/>
    <col min="8136" max="8361" width="29.28515625" style="5" customWidth="1"/>
    <col min="8362" max="8362" width="42.42578125" style="5" customWidth="1"/>
    <col min="8363" max="8365" width="12.42578125" style="5" customWidth="1"/>
    <col min="8366" max="8368" width="10.85546875" style="5" customWidth="1"/>
    <col min="8369" max="8371" width="14.5703125" style="5" bestFit="1" customWidth="1"/>
    <col min="8372" max="8374" width="11" style="5" customWidth="1"/>
    <col min="8375" max="8377" width="14.5703125" style="5" customWidth="1"/>
    <col min="8378" max="8380" width="15.28515625" style="5" customWidth="1"/>
    <col min="8381" max="8381" width="15.5703125" style="5"/>
    <col min="8382" max="8382" width="44.5703125" style="5" customWidth="1"/>
    <col min="8383" max="8383" width="13.85546875" style="5" customWidth="1"/>
    <col min="8384" max="8384" width="10.85546875" style="5" customWidth="1"/>
    <col min="8385" max="8385" width="14.5703125" style="5" customWidth="1"/>
    <col min="8386" max="8386" width="11" style="5" customWidth="1"/>
    <col min="8387" max="8387" width="10.85546875" style="5" customWidth="1"/>
    <col min="8388" max="8388" width="14.5703125" style="5" customWidth="1"/>
    <col min="8389" max="8390" width="15.5703125" style="5" customWidth="1"/>
    <col min="8391" max="8391" width="17.7109375" style="5" customWidth="1"/>
    <col min="8392" max="8617" width="29.28515625" style="5" customWidth="1"/>
    <col min="8618" max="8618" width="42.42578125" style="5" customWidth="1"/>
    <col min="8619" max="8621" width="12.42578125" style="5" customWidth="1"/>
    <col min="8622" max="8624" width="10.85546875" style="5" customWidth="1"/>
    <col min="8625" max="8627" width="14.5703125" style="5" bestFit="1" customWidth="1"/>
    <col min="8628" max="8630" width="11" style="5" customWidth="1"/>
    <col min="8631" max="8633" width="14.5703125" style="5" customWidth="1"/>
    <col min="8634" max="8636" width="15.28515625" style="5" customWidth="1"/>
    <col min="8637" max="8637" width="15.5703125" style="5"/>
    <col min="8638" max="8638" width="44.5703125" style="5" customWidth="1"/>
    <col min="8639" max="8639" width="13.85546875" style="5" customWidth="1"/>
    <col min="8640" max="8640" width="10.85546875" style="5" customWidth="1"/>
    <col min="8641" max="8641" width="14.5703125" style="5" customWidth="1"/>
    <col min="8642" max="8642" width="11" style="5" customWidth="1"/>
    <col min="8643" max="8643" width="10.85546875" style="5" customWidth="1"/>
    <col min="8644" max="8644" width="14.5703125" style="5" customWidth="1"/>
    <col min="8645" max="8646" width="15.5703125" style="5" customWidth="1"/>
    <col min="8647" max="8647" width="17.7109375" style="5" customWidth="1"/>
    <col min="8648" max="8873" width="29.28515625" style="5" customWidth="1"/>
    <col min="8874" max="8874" width="42.42578125" style="5" customWidth="1"/>
    <col min="8875" max="8877" width="12.42578125" style="5" customWidth="1"/>
    <col min="8878" max="8880" width="10.85546875" style="5" customWidth="1"/>
    <col min="8881" max="8883" width="14.5703125" style="5" bestFit="1" customWidth="1"/>
    <col min="8884" max="8886" width="11" style="5" customWidth="1"/>
    <col min="8887" max="8889" width="14.5703125" style="5" customWidth="1"/>
    <col min="8890" max="8892" width="15.28515625" style="5" customWidth="1"/>
    <col min="8893" max="8893" width="15.5703125" style="5"/>
    <col min="8894" max="8894" width="44.5703125" style="5" customWidth="1"/>
    <col min="8895" max="8895" width="13.85546875" style="5" customWidth="1"/>
    <col min="8896" max="8896" width="10.85546875" style="5" customWidth="1"/>
    <col min="8897" max="8897" width="14.5703125" style="5" customWidth="1"/>
    <col min="8898" max="8898" width="11" style="5" customWidth="1"/>
    <col min="8899" max="8899" width="10.85546875" style="5" customWidth="1"/>
    <col min="8900" max="8900" width="14.5703125" style="5" customWidth="1"/>
    <col min="8901" max="8902" width="15.5703125" style="5" customWidth="1"/>
    <col min="8903" max="8903" width="17.7109375" style="5" customWidth="1"/>
    <col min="8904" max="9129" width="29.28515625" style="5" customWidth="1"/>
    <col min="9130" max="9130" width="42.42578125" style="5" customWidth="1"/>
    <col min="9131" max="9133" width="12.42578125" style="5" customWidth="1"/>
    <col min="9134" max="9136" width="10.85546875" style="5" customWidth="1"/>
    <col min="9137" max="9139" width="14.5703125" style="5" bestFit="1" customWidth="1"/>
    <col min="9140" max="9142" width="11" style="5" customWidth="1"/>
    <col min="9143" max="9145" width="14.5703125" style="5" customWidth="1"/>
    <col min="9146" max="9148" width="15.28515625" style="5" customWidth="1"/>
    <col min="9149" max="9149" width="15.5703125" style="5"/>
    <col min="9150" max="9150" width="44.5703125" style="5" customWidth="1"/>
    <col min="9151" max="9151" width="13.85546875" style="5" customWidth="1"/>
    <col min="9152" max="9152" width="10.85546875" style="5" customWidth="1"/>
    <col min="9153" max="9153" width="14.5703125" style="5" customWidth="1"/>
    <col min="9154" max="9154" width="11" style="5" customWidth="1"/>
    <col min="9155" max="9155" width="10.85546875" style="5" customWidth="1"/>
    <col min="9156" max="9156" width="14.5703125" style="5" customWidth="1"/>
    <col min="9157" max="9158" width="15.5703125" style="5" customWidth="1"/>
    <col min="9159" max="9159" width="17.7109375" style="5" customWidth="1"/>
    <col min="9160" max="9385" width="29.28515625" style="5" customWidth="1"/>
    <col min="9386" max="9386" width="42.42578125" style="5" customWidth="1"/>
    <col min="9387" max="9389" width="12.42578125" style="5" customWidth="1"/>
    <col min="9390" max="9392" width="10.85546875" style="5" customWidth="1"/>
    <col min="9393" max="9395" width="14.5703125" style="5" bestFit="1" customWidth="1"/>
    <col min="9396" max="9398" width="11" style="5" customWidth="1"/>
    <col min="9399" max="9401" width="14.5703125" style="5" customWidth="1"/>
    <col min="9402" max="9404" width="15.28515625" style="5" customWidth="1"/>
    <col min="9405" max="9405" width="15.5703125" style="5"/>
    <col min="9406" max="9406" width="44.5703125" style="5" customWidth="1"/>
    <col min="9407" max="9407" width="13.85546875" style="5" customWidth="1"/>
    <col min="9408" max="9408" width="10.85546875" style="5" customWidth="1"/>
    <col min="9409" max="9409" width="14.5703125" style="5" customWidth="1"/>
    <col min="9410" max="9410" width="11" style="5" customWidth="1"/>
    <col min="9411" max="9411" width="10.85546875" style="5" customWidth="1"/>
    <col min="9412" max="9412" width="14.5703125" style="5" customWidth="1"/>
    <col min="9413" max="9414" width="15.5703125" style="5" customWidth="1"/>
    <col min="9415" max="9415" width="17.7109375" style="5" customWidth="1"/>
    <col min="9416" max="9641" width="29.28515625" style="5" customWidth="1"/>
    <col min="9642" max="9642" width="42.42578125" style="5" customWidth="1"/>
    <col min="9643" max="9645" width="12.42578125" style="5" customWidth="1"/>
    <col min="9646" max="9648" width="10.85546875" style="5" customWidth="1"/>
    <col min="9649" max="9651" width="14.5703125" style="5" bestFit="1" customWidth="1"/>
    <col min="9652" max="9654" width="11" style="5" customWidth="1"/>
    <col min="9655" max="9657" width="14.5703125" style="5" customWidth="1"/>
    <col min="9658" max="9660" width="15.28515625" style="5" customWidth="1"/>
    <col min="9661" max="9661" width="15.5703125" style="5"/>
    <col min="9662" max="9662" width="44.5703125" style="5" customWidth="1"/>
    <col min="9663" max="9663" width="13.85546875" style="5" customWidth="1"/>
    <col min="9664" max="9664" width="10.85546875" style="5" customWidth="1"/>
    <col min="9665" max="9665" width="14.5703125" style="5" customWidth="1"/>
    <col min="9666" max="9666" width="11" style="5" customWidth="1"/>
    <col min="9667" max="9667" width="10.85546875" style="5" customWidth="1"/>
    <col min="9668" max="9668" width="14.5703125" style="5" customWidth="1"/>
    <col min="9669" max="9670" width="15.5703125" style="5" customWidth="1"/>
    <col min="9671" max="9671" width="17.7109375" style="5" customWidth="1"/>
    <col min="9672" max="9897" width="29.28515625" style="5" customWidth="1"/>
    <col min="9898" max="9898" width="42.42578125" style="5" customWidth="1"/>
    <col min="9899" max="9901" width="12.42578125" style="5" customWidth="1"/>
    <col min="9902" max="9904" width="10.85546875" style="5" customWidth="1"/>
    <col min="9905" max="9907" width="14.5703125" style="5" bestFit="1" customWidth="1"/>
    <col min="9908" max="9910" width="11" style="5" customWidth="1"/>
    <col min="9911" max="9913" width="14.5703125" style="5" customWidth="1"/>
    <col min="9914" max="9916" width="15.28515625" style="5" customWidth="1"/>
    <col min="9917" max="9917" width="15.5703125" style="5"/>
    <col min="9918" max="9918" width="44.5703125" style="5" customWidth="1"/>
    <col min="9919" max="9919" width="13.85546875" style="5" customWidth="1"/>
    <col min="9920" max="9920" width="10.85546875" style="5" customWidth="1"/>
    <col min="9921" max="9921" width="14.5703125" style="5" customWidth="1"/>
    <col min="9922" max="9922" width="11" style="5" customWidth="1"/>
    <col min="9923" max="9923" width="10.85546875" style="5" customWidth="1"/>
    <col min="9924" max="9924" width="14.5703125" style="5" customWidth="1"/>
    <col min="9925" max="9926" width="15.5703125" style="5" customWidth="1"/>
    <col min="9927" max="9927" width="17.7109375" style="5" customWidth="1"/>
    <col min="9928" max="10153" width="29.28515625" style="5" customWidth="1"/>
    <col min="10154" max="10154" width="42.42578125" style="5" customWidth="1"/>
    <col min="10155" max="10157" width="12.42578125" style="5" customWidth="1"/>
    <col min="10158" max="10160" width="10.85546875" style="5" customWidth="1"/>
    <col min="10161" max="10163" width="14.5703125" style="5" bestFit="1" customWidth="1"/>
    <col min="10164" max="10166" width="11" style="5" customWidth="1"/>
    <col min="10167" max="10169" width="14.5703125" style="5" customWidth="1"/>
    <col min="10170" max="10172" width="15.28515625" style="5" customWidth="1"/>
    <col min="10173" max="10173" width="15.5703125" style="5"/>
    <col min="10174" max="10174" width="44.5703125" style="5" customWidth="1"/>
    <col min="10175" max="10175" width="13.85546875" style="5" customWidth="1"/>
    <col min="10176" max="10176" width="10.85546875" style="5" customWidth="1"/>
    <col min="10177" max="10177" width="14.5703125" style="5" customWidth="1"/>
    <col min="10178" max="10178" width="11" style="5" customWidth="1"/>
    <col min="10179" max="10179" width="10.85546875" style="5" customWidth="1"/>
    <col min="10180" max="10180" width="14.5703125" style="5" customWidth="1"/>
    <col min="10181" max="10182" width="15.5703125" style="5" customWidth="1"/>
    <col min="10183" max="10183" width="17.7109375" style="5" customWidth="1"/>
    <col min="10184" max="10409" width="29.28515625" style="5" customWidth="1"/>
    <col min="10410" max="10410" width="42.42578125" style="5" customWidth="1"/>
    <col min="10411" max="10413" width="12.42578125" style="5" customWidth="1"/>
    <col min="10414" max="10416" width="10.85546875" style="5" customWidth="1"/>
    <col min="10417" max="10419" width="14.5703125" style="5" bestFit="1" customWidth="1"/>
    <col min="10420" max="10422" width="11" style="5" customWidth="1"/>
    <col min="10423" max="10425" width="14.5703125" style="5" customWidth="1"/>
    <col min="10426" max="10428" width="15.28515625" style="5" customWidth="1"/>
    <col min="10429" max="10429" width="15.5703125" style="5"/>
    <col min="10430" max="10430" width="44.5703125" style="5" customWidth="1"/>
    <col min="10431" max="10431" width="13.85546875" style="5" customWidth="1"/>
    <col min="10432" max="10432" width="10.85546875" style="5" customWidth="1"/>
    <col min="10433" max="10433" width="14.5703125" style="5" customWidth="1"/>
    <col min="10434" max="10434" width="11" style="5" customWidth="1"/>
    <col min="10435" max="10435" width="10.85546875" style="5" customWidth="1"/>
    <col min="10436" max="10436" width="14.5703125" style="5" customWidth="1"/>
    <col min="10437" max="10438" width="15.5703125" style="5" customWidth="1"/>
    <col min="10439" max="10439" width="17.7109375" style="5" customWidth="1"/>
    <col min="10440" max="10665" width="29.28515625" style="5" customWidth="1"/>
    <col min="10666" max="10666" width="42.42578125" style="5" customWidth="1"/>
    <col min="10667" max="10669" width="12.42578125" style="5" customWidth="1"/>
    <col min="10670" max="10672" width="10.85546875" style="5" customWidth="1"/>
    <col min="10673" max="10675" width="14.5703125" style="5" bestFit="1" customWidth="1"/>
    <col min="10676" max="10678" width="11" style="5" customWidth="1"/>
    <col min="10679" max="10681" width="14.5703125" style="5" customWidth="1"/>
    <col min="10682" max="10684" width="15.28515625" style="5" customWidth="1"/>
    <col min="10685" max="10685" width="15.5703125" style="5"/>
    <col min="10686" max="10686" width="44.5703125" style="5" customWidth="1"/>
    <col min="10687" max="10687" width="13.85546875" style="5" customWidth="1"/>
    <col min="10688" max="10688" width="10.85546875" style="5" customWidth="1"/>
    <col min="10689" max="10689" width="14.5703125" style="5" customWidth="1"/>
    <col min="10690" max="10690" width="11" style="5" customWidth="1"/>
    <col min="10691" max="10691" width="10.85546875" style="5" customWidth="1"/>
    <col min="10692" max="10692" width="14.5703125" style="5" customWidth="1"/>
    <col min="10693" max="10694" width="15.5703125" style="5" customWidth="1"/>
    <col min="10695" max="10695" width="17.7109375" style="5" customWidth="1"/>
    <col min="10696" max="10921" width="29.28515625" style="5" customWidth="1"/>
    <col min="10922" max="10922" width="42.42578125" style="5" customWidth="1"/>
    <col min="10923" max="10925" width="12.42578125" style="5" customWidth="1"/>
    <col min="10926" max="10928" width="10.85546875" style="5" customWidth="1"/>
    <col min="10929" max="10931" width="14.5703125" style="5" bestFit="1" customWidth="1"/>
    <col min="10932" max="10934" width="11" style="5" customWidth="1"/>
    <col min="10935" max="10937" width="14.5703125" style="5" customWidth="1"/>
    <col min="10938" max="10940" width="15.28515625" style="5" customWidth="1"/>
    <col min="10941" max="10941" width="15.5703125" style="5"/>
    <col min="10942" max="10942" width="44.5703125" style="5" customWidth="1"/>
    <col min="10943" max="10943" width="13.85546875" style="5" customWidth="1"/>
    <col min="10944" max="10944" width="10.85546875" style="5" customWidth="1"/>
    <col min="10945" max="10945" width="14.5703125" style="5" customWidth="1"/>
    <col min="10946" max="10946" width="11" style="5" customWidth="1"/>
    <col min="10947" max="10947" width="10.85546875" style="5" customWidth="1"/>
    <col min="10948" max="10948" width="14.5703125" style="5" customWidth="1"/>
    <col min="10949" max="10950" width="15.5703125" style="5" customWidth="1"/>
    <col min="10951" max="10951" width="17.7109375" style="5" customWidth="1"/>
    <col min="10952" max="11177" width="29.28515625" style="5" customWidth="1"/>
    <col min="11178" max="11178" width="42.42578125" style="5" customWidth="1"/>
    <col min="11179" max="11181" width="12.42578125" style="5" customWidth="1"/>
    <col min="11182" max="11184" width="10.85546875" style="5" customWidth="1"/>
    <col min="11185" max="11187" width="14.5703125" style="5" bestFit="1" customWidth="1"/>
    <col min="11188" max="11190" width="11" style="5" customWidth="1"/>
    <col min="11191" max="11193" width="14.5703125" style="5" customWidth="1"/>
    <col min="11194" max="11196" width="15.28515625" style="5" customWidth="1"/>
    <col min="11197" max="11197" width="15.5703125" style="5"/>
    <col min="11198" max="11198" width="44.5703125" style="5" customWidth="1"/>
    <col min="11199" max="11199" width="13.85546875" style="5" customWidth="1"/>
    <col min="11200" max="11200" width="10.85546875" style="5" customWidth="1"/>
    <col min="11201" max="11201" width="14.5703125" style="5" customWidth="1"/>
    <col min="11202" max="11202" width="11" style="5" customWidth="1"/>
    <col min="11203" max="11203" width="10.85546875" style="5" customWidth="1"/>
    <col min="11204" max="11204" width="14.5703125" style="5" customWidth="1"/>
    <col min="11205" max="11206" width="15.5703125" style="5" customWidth="1"/>
    <col min="11207" max="11207" width="17.7109375" style="5" customWidth="1"/>
    <col min="11208" max="11433" width="29.28515625" style="5" customWidth="1"/>
    <col min="11434" max="11434" width="42.42578125" style="5" customWidth="1"/>
    <col min="11435" max="11437" width="12.42578125" style="5" customWidth="1"/>
    <col min="11438" max="11440" width="10.85546875" style="5" customWidth="1"/>
    <col min="11441" max="11443" width="14.5703125" style="5" bestFit="1" customWidth="1"/>
    <col min="11444" max="11446" width="11" style="5" customWidth="1"/>
    <col min="11447" max="11449" width="14.5703125" style="5" customWidth="1"/>
    <col min="11450" max="11452" width="15.28515625" style="5" customWidth="1"/>
    <col min="11453" max="11453" width="15.5703125" style="5"/>
    <col min="11454" max="11454" width="44.5703125" style="5" customWidth="1"/>
    <col min="11455" max="11455" width="13.85546875" style="5" customWidth="1"/>
    <col min="11456" max="11456" width="10.85546875" style="5" customWidth="1"/>
    <col min="11457" max="11457" width="14.5703125" style="5" customWidth="1"/>
    <col min="11458" max="11458" width="11" style="5" customWidth="1"/>
    <col min="11459" max="11459" width="10.85546875" style="5" customWidth="1"/>
    <col min="11460" max="11460" width="14.5703125" style="5" customWidth="1"/>
    <col min="11461" max="11462" width="15.5703125" style="5" customWidth="1"/>
    <col min="11463" max="11463" width="17.7109375" style="5" customWidth="1"/>
    <col min="11464" max="11689" width="29.28515625" style="5" customWidth="1"/>
    <col min="11690" max="11690" width="42.42578125" style="5" customWidth="1"/>
    <col min="11691" max="11693" width="12.42578125" style="5" customWidth="1"/>
    <col min="11694" max="11696" width="10.85546875" style="5" customWidth="1"/>
    <col min="11697" max="11699" width="14.5703125" style="5" bestFit="1" customWidth="1"/>
    <col min="11700" max="11702" width="11" style="5" customWidth="1"/>
    <col min="11703" max="11705" width="14.5703125" style="5" customWidth="1"/>
    <col min="11706" max="11708" width="15.28515625" style="5" customWidth="1"/>
    <col min="11709" max="11709" width="15.5703125" style="5"/>
    <col min="11710" max="11710" width="44.5703125" style="5" customWidth="1"/>
    <col min="11711" max="11711" width="13.85546875" style="5" customWidth="1"/>
    <col min="11712" max="11712" width="10.85546875" style="5" customWidth="1"/>
    <col min="11713" max="11713" width="14.5703125" style="5" customWidth="1"/>
    <col min="11714" max="11714" width="11" style="5" customWidth="1"/>
    <col min="11715" max="11715" width="10.85546875" style="5" customWidth="1"/>
    <col min="11716" max="11716" width="14.5703125" style="5" customWidth="1"/>
    <col min="11717" max="11718" width="15.5703125" style="5" customWidth="1"/>
    <col min="11719" max="11719" width="17.7109375" style="5" customWidth="1"/>
    <col min="11720" max="11945" width="29.28515625" style="5" customWidth="1"/>
    <col min="11946" max="11946" width="42.42578125" style="5" customWidth="1"/>
    <col min="11947" max="11949" width="12.42578125" style="5" customWidth="1"/>
    <col min="11950" max="11952" width="10.85546875" style="5" customWidth="1"/>
    <col min="11953" max="11955" width="14.5703125" style="5" bestFit="1" customWidth="1"/>
    <col min="11956" max="11958" width="11" style="5" customWidth="1"/>
    <col min="11959" max="11961" width="14.5703125" style="5" customWidth="1"/>
    <col min="11962" max="11964" width="15.28515625" style="5" customWidth="1"/>
    <col min="11965" max="11965" width="15.5703125" style="5"/>
    <col min="11966" max="11966" width="44.5703125" style="5" customWidth="1"/>
    <col min="11967" max="11967" width="13.85546875" style="5" customWidth="1"/>
    <col min="11968" max="11968" width="10.85546875" style="5" customWidth="1"/>
    <col min="11969" max="11969" width="14.5703125" style="5" customWidth="1"/>
    <col min="11970" max="11970" width="11" style="5" customWidth="1"/>
    <col min="11971" max="11971" width="10.85546875" style="5" customWidth="1"/>
    <col min="11972" max="11972" width="14.5703125" style="5" customWidth="1"/>
    <col min="11973" max="11974" width="15.5703125" style="5" customWidth="1"/>
    <col min="11975" max="11975" width="17.7109375" style="5" customWidth="1"/>
    <col min="11976" max="12201" width="29.28515625" style="5" customWidth="1"/>
    <col min="12202" max="12202" width="42.42578125" style="5" customWidth="1"/>
    <col min="12203" max="12205" width="12.42578125" style="5" customWidth="1"/>
    <col min="12206" max="12208" width="10.85546875" style="5" customWidth="1"/>
    <col min="12209" max="12211" width="14.5703125" style="5" bestFit="1" customWidth="1"/>
    <col min="12212" max="12214" width="11" style="5" customWidth="1"/>
    <col min="12215" max="12217" width="14.5703125" style="5" customWidth="1"/>
    <col min="12218" max="12220" width="15.28515625" style="5" customWidth="1"/>
    <col min="12221" max="12221" width="15.5703125" style="5"/>
    <col min="12222" max="12222" width="44.5703125" style="5" customWidth="1"/>
    <col min="12223" max="12223" width="13.85546875" style="5" customWidth="1"/>
    <col min="12224" max="12224" width="10.85546875" style="5" customWidth="1"/>
    <col min="12225" max="12225" width="14.5703125" style="5" customWidth="1"/>
    <col min="12226" max="12226" width="11" style="5" customWidth="1"/>
    <col min="12227" max="12227" width="10.85546875" style="5" customWidth="1"/>
    <col min="12228" max="12228" width="14.5703125" style="5" customWidth="1"/>
    <col min="12229" max="12230" width="15.5703125" style="5" customWidth="1"/>
    <col min="12231" max="12231" width="17.7109375" style="5" customWidth="1"/>
    <col min="12232" max="12457" width="29.28515625" style="5" customWidth="1"/>
    <col min="12458" max="12458" width="42.42578125" style="5" customWidth="1"/>
    <col min="12459" max="12461" width="12.42578125" style="5" customWidth="1"/>
    <col min="12462" max="12464" width="10.85546875" style="5" customWidth="1"/>
    <col min="12465" max="12467" width="14.5703125" style="5" bestFit="1" customWidth="1"/>
    <col min="12468" max="12470" width="11" style="5" customWidth="1"/>
    <col min="12471" max="12473" width="14.5703125" style="5" customWidth="1"/>
    <col min="12474" max="12476" width="15.28515625" style="5" customWidth="1"/>
    <col min="12477" max="12477" width="15.5703125" style="5"/>
    <col min="12478" max="12478" width="44.5703125" style="5" customWidth="1"/>
    <col min="12479" max="12479" width="13.85546875" style="5" customWidth="1"/>
    <col min="12480" max="12480" width="10.85546875" style="5" customWidth="1"/>
    <col min="12481" max="12481" width="14.5703125" style="5" customWidth="1"/>
    <col min="12482" max="12482" width="11" style="5" customWidth="1"/>
    <col min="12483" max="12483" width="10.85546875" style="5" customWidth="1"/>
    <col min="12484" max="12484" width="14.5703125" style="5" customWidth="1"/>
    <col min="12485" max="12486" width="15.5703125" style="5" customWidth="1"/>
    <col min="12487" max="12487" width="17.7109375" style="5" customWidth="1"/>
    <col min="12488" max="12713" width="29.28515625" style="5" customWidth="1"/>
    <col min="12714" max="12714" width="42.42578125" style="5" customWidth="1"/>
    <col min="12715" max="12717" width="12.42578125" style="5" customWidth="1"/>
    <col min="12718" max="12720" width="10.85546875" style="5" customWidth="1"/>
    <col min="12721" max="12723" width="14.5703125" style="5" bestFit="1" customWidth="1"/>
    <col min="12724" max="12726" width="11" style="5" customWidth="1"/>
    <col min="12727" max="12729" width="14.5703125" style="5" customWidth="1"/>
    <col min="12730" max="12732" width="15.28515625" style="5" customWidth="1"/>
    <col min="12733" max="12733" width="15.5703125" style="5"/>
    <col min="12734" max="12734" width="44.5703125" style="5" customWidth="1"/>
    <col min="12735" max="12735" width="13.85546875" style="5" customWidth="1"/>
    <col min="12736" max="12736" width="10.85546875" style="5" customWidth="1"/>
    <col min="12737" max="12737" width="14.5703125" style="5" customWidth="1"/>
    <col min="12738" max="12738" width="11" style="5" customWidth="1"/>
    <col min="12739" max="12739" width="10.85546875" style="5" customWidth="1"/>
    <col min="12740" max="12740" width="14.5703125" style="5" customWidth="1"/>
    <col min="12741" max="12742" width="15.5703125" style="5" customWidth="1"/>
    <col min="12743" max="12743" width="17.7109375" style="5" customWidth="1"/>
    <col min="12744" max="12969" width="29.28515625" style="5" customWidth="1"/>
    <col min="12970" max="12970" width="42.42578125" style="5" customWidth="1"/>
    <col min="12971" max="12973" width="12.42578125" style="5" customWidth="1"/>
    <col min="12974" max="12976" width="10.85546875" style="5" customWidth="1"/>
    <col min="12977" max="12979" width="14.5703125" style="5" bestFit="1" customWidth="1"/>
    <col min="12980" max="12982" width="11" style="5" customWidth="1"/>
    <col min="12983" max="12985" width="14.5703125" style="5" customWidth="1"/>
    <col min="12986" max="12988" width="15.28515625" style="5" customWidth="1"/>
    <col min="12989" max="12989" width="15.5703125" style="5"/>
    <col min="12990" max="12990" width="44.5703125" style="5" customWidth="1"/>
    <col min="12991" max="12991" width="13.85546875" style="5" customWidth="1"/>
    <col min="12992" max="12992" width="10.85546875" style="5" customWidth="1"/>
    <col min="12993" max="12993" width="14.5703125" style="5" customWidth="1"/>
    <col min="12994" max="12994" width="11" style="5" customWidth="1"/>
    <col min="12995" max="12995" width="10.85546875" style="5" customWidth="1"/>
    <col min="12996" max="12996" width="14.5703125" style="5" customWidth="1"/>
    <col min="12997" max="12998" width="15.5703125" style="5" customWidth="1"/>
    <col min="12999" max="12999" width="17.7109375" style="5" customWidth="1"/>
    <col min="13000" max="13225" width="29.28515625" style="5" customWidth="1"/>
    <col min="13226" max="13226" width="42.42578125" style="5" customWidth="1"/>
    <col min="13227" max="13229" width="12.42578125" style="5" customWidth="1"/>
    <col min="13230" max="13232" width="10.85546875" style="5" customWidth="1"/>
    <col min="13233" max="13235" width="14.5703125" style="5" bestFit="1" customWidth="1"/>
    <col min="13236" max="13238" width="11" style="5" customWidth="1"/>
    <col min="13239" max="13241" width="14.5703125" style="5" customWidth="1"/>
    <col min="13242" max="13244" width="15.28515625" style="5" customWidth="1"/>
    <col min="13245" max="13245" width="15.5703125" style="5"/>
    <col min="13246" max="13246" width="44.5703125" style="5" customWidth="1"/>
    <col min="13247" max="13247" width="13.85546875" style="5" customWidth="1"/>
    <col min="13248" max="13248" width="10.85546875" style="5" customWidth="1"/>
    <col min="13249" max="13249" width="14.5703125" style="5" customWidth="1"/>
    <col min="13250" max="13250" width="11" style="5" customWidth="1"/>
    <col min="13251" max="13251" width="10.85546875" style="5" customWidth="1"/>
    <col min="13252" max="13252" width="14.5703125" style="5" customWidth="1"/>
    <col min="13253" max="13254" width="15.5703125" style="5" customWidth="1"/>
    <col min="13255" max="13255" width="17.7109375" style="5" customWidth="1"/>
    <col min="13256" max="13481" width="29.28515625" style="5" customWidth="1"/>
    <col min="13482" max="13482" width="42.42578125" style="5" customWidth="1"/>
    <col min="13483" max="13485" width="12.42578125" style="5" customWidth="1"/>
    <col min="13486" max="13488" width="10.85546875" style="5" customWidth="1"/>
    <col min="13489" max="13491" width="14.5703125" style="5" bestFit="1" customWidth="1"/>
    <col min="13492" max="13494" width="11" style="5" customWidth="1"/>
    <col min="13495" max="13497" width="14.5703125" style="5" customWidth="1"/>
    <col min="13498" max="13500" width="15.28515625" style="5" customWidth="1"/>
    <col min="13501" max="13501" width="15.5703125" style="5"/>
    <col min="13502" max="13502" width="44.5703125" style="5" customWidth="1"/>
    <col min="13503" max="13503" width="13.85546875" style="5" customWidth="1"/>
    <col min="13504" max="13504" width="10.85546875" style="5" customWidth="1"/>
    <col min="13505" max="13505" width="14.5703125" style="5" customWidth="1"/>
    <col min="13506" max="13506" width="11" style="5" customWidth="1"/>
    <col min="13507" max="13507" width="10.85546875" style="5" customWidth="1"/>
    <col min="13508" max="13508" width="14.5703125" style="5" customWidth="1"/>
    <col min="13509" max="13510" width="15.5703125" style="5" customWidth="1"/>
    <col min="13511" max="13511" width="17.7109375" style="5" customWidth="1"/>
    <col min="13512" max="13737" width="29.28515625" style="5" customWidth="1"/>
    <col min="13738" max="13738" width="42.42578125" style="5" customWidth="1"/>
    <col min="13739" max="13741" width="12.42578125" style="5" customWidth="1"/>
    <col min="13742" max="13744" width="10.85546875" style="5" customWidth="1"/>
    <col min="13745" max="13747" width="14.5703125" style="5" bestFit="1" customWidth="1"/>
    <col min="13748" max="13750" width="11" style="5" customWidth="1"/>
    <col min="13751" max="13753" width="14.5703125" style="5" customWidth="1"/>
    <col min="13754" max="13756" width="15.28515625" style="5" customWidth="1"/>
    <col min="13757" max="13757" width="15.5703125" style="5"/>
    <col min="13758" max="13758" width="44.5703125" style="5" customWidth="1"/>
    <col min="13759" max="13759" width="13.85546875" style="5" customWidth="1"/>
    <col min="13760" max="13760" width="10.85546875" style="5" customWidth="1"/>
    <col min="13761" max="13761" width="14.5703125" style="5" customWidth="1"/>
    <col min="13762" max="13762" width="11" style="5" customWidth="1"/>
    <col min="13763" max="13763" width="10.85546875" style="5" customWidth="1"/>
    <col min="13764" max="13764" width="14.5703125" style="5" customWidth="1"/>
    <col min="13765" max="13766" width="15.5703125" style="5" customWidth="1"/>
    <col min="13767" max="13767" width="17.7109375" style="5" customWidth="1"/>
    <col min="13768" max="13993" width="29.28515625" style="5" customWidth="1"/>
    <col min="13994" max="13994" width="42.42578125" style="5" customWidth="1"/>
    <col min="13995" max="13997" width="12.42578125" style="5" customWidth="1"/>
    <col min="13998" max="14000" width="10.85546875" style="5" customWidth="1"/>
    <col min="14001" max="14003" width="14.5703125" style="5" bestFit="1" customWidth="1"/>
    <col min="14004" max="14006" width="11" style="5" customWidth="1"/>
    <col min="14007" max="14009" width="14.5703125" style="5" customWidth="1"/>
    <col min="14010" max="14012" width="15.28515625" style="5" customWidth="1"/>
    <col min="14013" max="14013" width="15.5703125" style="5"/>
    <col min="14014" max="14014" width="44.5703125" style="5" customWidth="1"/>
    <col min="14015" max="14015" width="13.85546875" style="5" customWidth="1"/>
    <col min="14016" max="14016" width="10.85546875" style="5" customWidth="1"/>
    <col min="14017" max="14017" width="14.5703125" style="5" customWidth="1"/>
    <col min="14018" max="14018" width="11" style="5" customWidth="1"/>
    <col min="14019" max="14019" width="10.85546875" style="5" customWidth="1"/>
    <col min="14020" max="14020" width="14.5703125" style="5" customWidth="1"/>
    <col min="14021" max="14022" width="15.5703125" style="5" customWidth="1"/>
    <col min="14023" max="14023" width="17.7109375" style="5" customWidth="1"/>
    <col min="14024" max="14249" width="29.28515625" style="5" customWidth="1"/>
    <col min="14250" max="14250" width="42.42578125" style="5" customWidth="1"/>
    <col min="14251" max="14253" width="12.42578125" style="5" customWidth="1"/>
    <col min="14254" max="14256" width="10.85546875" style="5" customWidth="1"/>
    <col min="14257" max="14259" width="14.5703125" style="5" bestFit="1" customWidth="1"/>
    <col min="14260" max="14262" width="11" style="5" customWidth="1"/>
    <col min="14263" max="14265" width="14.5703125" style="5" customWidth="1"/>
    <col min="14266" max="14268" width="15.28515625" style="5" customWidth="1"/>
    <col min="14269" max="14269" width="15.5703125" style="5"/>
    <col min="14270" max="14270" width="44.5703125" style="5" customWidth="1"/>
    <col min="14271" max="14271" width="13.85546875" style="5" customWidth="1"/>
    <col min="14272" max="14272" width="10.85546875" style="5" customWidth="1"/>
    <col min="14273" max="14273" width="14.5703125" style="5" customWidth="1"/>
    <col min="14274" max="14274" width="11" style="5" customWidth="1"/>
    <col min="14275" max="14275" width="10.85546875" style="5" customWidth="1"/>
    <col min="14276" max="14276" width="14.5703125" style="5" customWidth="1"/>
    <col min="14277" max="14278" width="15.5703125" style="5" customWidth="1"/>
    <col min="14279" max="14279" width="17.7109375" style="5" customWidth="1"/>
    <col min="14280" max="14505" width="29.28515625" style="5" customWidth="1"/>
    <col min="14506" max="14506" width="42.42578125" style="5" customWidth="1"/>
    <col min="14507" max="14509" width="12.42578125" style="5" customWidth="1"/>
    <col min="14510" max="14512" width="10.85546875" style="5" customWidth="1"/>
    <col min="14513" max="14515" width="14.5703125" style="5" bestFit="1" customWidth="1"/>
    <col min="14516" max="14518" width="11" style="5" customWidth="1"/>
    <col min="14519" max="14521" width="14.5703125" style="5" customWidth="1"/>
    <col min="14522" max="14524" width="15.28515625" style="5" customWidth="1"/>
    <col min="14525" max="14525" width="15.5703125" style="5"/>
    <col min="14526" max="14526" width="44.5703125" style="5" customWidth="1"/>
    <col min="14527" max="14527" width="13.85546875" style="5" customWidth="1"/>
    <col min="14528" max="14528" width="10.85546875" style="5" customWidth="1"/>
    <col min="14529" max="14529" width="14.5703125" style="5" customWidth="1"/>
    <col min="14530" max="14530" width="11" style="5" customWidth="1"/>
    <col min="14531" max="14531" width="10.85546875" style="5" customWidth="1"/>
    <col min="14532" max="14532" width="14.5703125" style="5" customWidth="1"/>
    <col min="14533" max="14534" width="15.5703125" style="5" customWidth="1"/>
    <col min="14535" max="14535" width="17.7109375" style="5" customWidth="1"/>
    <col min="14536" max="14761" width="29.28515625" style="5" customWidth="1"/>
    <col min="14762" max="14762" width="42.42578125" style="5" customWidth="1"/>
    <col min="14763" max="14765" width="12.42578125" style="5" customWidth="1"/>
    <col min="14766" max="14768" width="10.85546875" style="5" customWidth="1"/>
    <col min="14769" max="14771" width="14.5703125" style="5" bestFit="1" customWidth="1"/>
    <col min="14772" max="14774" width="11" style="5" customWidth="1"/>
    <col min="14775" max="14777" width="14.5703125" style="5" customWidth="1"/>
    <col min="14778" max="14780" width="15.28515625" style="5" customWidth="1"/>
    <col min="14781" max="14781" width="15.5703125" style="5"/>
    <col min="14782" max="14782" width="44.5703125" style="5" customWidth="1"/>
    <col min="14783" max="14783" width="13.85546875" style="5" customWidth="1"/>
    <col min="14784" max="14784" width="10.85546875" style="5" customWidth="1"/>
    <col min="14785" max="14785" width="14.5703125" style="5" customWidth="1"/>
    <col min="14786" max="14786" width="11" style="5" customWidth="1"/>
    <col min="14787" max="14787" width="10.85546875" style="5" customWidth="1"/>
    <col min="14788" max="14788" width="14.5703125" style="5" customWidth="1"/>
    <col min="14789" max="14790" width="15.5703125" style="5" customWidth="1"/>
    <col min="14791" max="14791" width="17.7109375" style="5" customWidth="1"/>
    <col min="14792" max="15017" width="29.28515625" style="5" customWidth="1"/>
    <col min="15018" max="15018" width="42.42578125" style="5" customWidth="1"/>
    <col min="15019" max="15021" width="12.42578125" style="5" customWidth="1"/>
    <col min="15022" max="15024" width="10.85546875" style="5" customWidth="1"/>
    <col min="15025" max="15027" width="14.5703125" style="5" bestFit="1" customWidth="1"/>
    <col min="15028" max="15030" width="11" style="5" customWidth="1"/>
    <col min="15031" max="15033" width="14.5703125" style="5" customWidth="1"/>
    <col min="15034" max="15036" width="15.28515625" style="5" customWidth="1"/>
    <col min="15037" max="15037" width="15.5703125" style="5"/>
    <col min="15038" max="15038" width="44.5703125" style="5" customWidth="1"/>
    <col min="15039" max="15039" width="13.85546875" style="5" customWidth="1"/>
    <col min="15040" max="15040" width="10.85546875" style="5" customWidth="1"/>
    <col min="15041" max="15041" width="14.5703125" style="5" customWidth="1"/>
    <col min="15042" max="15042" width="11" style="5" customWidth="1"/>
    <col min="15043" max="15043" width="10.85546875" style="5" customWidth="1"/>
    <col min="15044" max="15044" width="14.5703125" style="5" customWidth="1"/>
    <col min="15045" max="15046" width="15.5703125" style="5" customWidth="1"/>
    <col min="15047" max="15047" width="17.7109375" style="5" customWidth="1"/>
    <col min="15048" max="15273" width="29.28515625" style="5" customWidth="1"/>
    <col min="15274" max="15274" width="42.42578125" style="5" customWidth="1"/>
    <col min="15275" max="15277" width="12.42578125" style="5" customWidth="1"/>
    <col min="15278" max="15280" width="10.85546875" style="5" customWidth="1"/>
    <col min="15281" max="15283" width="14.5703125" style="5" bestFit="1" customWidth="1"/>
    <col min="15284" max="15286" width="11" style="5" customWidth="1"/>
    <col min="15287" max="15289" width="14.5703125" style="5" customWidth="1"/>
    <col min="15290" max="15292" width="15.28515625" style="5" customWidth="1"/>
    <col min="15293" max="15293" width="15.5703125" style="5"/>
    <col min="15294" max="15294" width="44.5703125" style="5" customWidth="1"/>
    <col min="15295" max="15295" width="13.85546875" style="5" customWidth="1"/>
    <col min="15296" max="15296" width="10.85546875" style="5" customWidth="1"/>
    <col min="15297" max="15297" width="14.5703125" style="5" customWidth="1"/>
    <col min="15298" max="15298" width="11" style="5" customWidth="1"/>
    <col min="15299" max="15299" width="10.85546875" style="5" customWidth="1"/>
    <col min="15300" max="15300" width="14.5703125" style="5" customWidth="1"/>
    <col min="15301" max="15302" width="15.5703125" style="5" customWidth="1"/>
    <col min="15303" max="15303" width="17.7109375" style="5" customWidth="1"/>
    <col min="15304" max="15529" width="29.28515625" style="5" customWidth="1"/>
    <col min="15530" max="15530" width="42.42578125" style="5" customWidth="1"/>
    <col min="15531" max="15533" width="12.42578125" style="5" customWidth="1"/>
    <col min="15534" max="15536" width="10.85546875" style="5" customWidth="1"/>
    <col min="15537" max="15539" width="14.5703125" style="5" bestFit="1" customWidth="1"/>
    <col min="15540" max="15542" width="11" style="5" customWidth="1"/>
    <col min="15543" max="15545" width="14.5703125" style="5" customWidth="1"/>
    <col min="15546" max="15548" width="15.28515625" style="5" customWidth="1"/>
    <col min="15549" max="15549" width="15.5703125" style="5"/>
    <col min="15550" max="15550" width="44.5703125" style="5" customWidth="1"/>
    <col min="15551" max="15551" width="13.85546875" style="5" customWidth="1"/>
    <col min="15552" max="15552" width="10.85546875" style="5" customWidth="1"/>
    <col min="15553" max="15553" width="14.5703125" style="5" customWidth="1"/>
    <col min="15554" max="15554" width="11" style="5" customWidth="1"/>
    <col min="15555" max="15555" width="10.85546875" style="5" customWidth="1"/>
    <col min="15556" max="15556" width="14.5703125" style="5" customWidth="1"/>
    <col min="15557" max="15558" width="15.5703125" style="5" customWidth="1"/>
    <col min="15559" max="15559" width="17.7109375" style="5" customWidth="1"/>
    <col min="15560" max="15785" width="29.28515625" style="5" customWidth="1"/>
    <col min="15786" max="15786" width="42.42578125" style="5" customWidth="1"/>
    <col min="15787" max="15789" width="12.42578125" style="5" customWidth="1"/>
    <col min="15790" max="15792" width="10.85546875" style="5" customWidth="1"/>
    <col min="15793" max="15795" width="14.5703125" style="5" bestFit="1" customWidth="1"/>
    <col min="15796" max="15798" width="11" style="5" customWidth="1"/>
    <col min="15799" max="15801" width="14.5703125" style="5" customWidth="1"/>
    <col min="15802" max="15804" width="15.28515625" style="5" customWidth="1"/>
    <col min="15805" max="15805" width="15.5703125" style="5"/>
    <col min="15806" max="15806" width="44.5703125" style="5" customWidth="1"/>
    <col min="15807" max="15807" width="13.85546875" style="5" customWidth="1"/>
    <col min="15808" max="15808" width="10.85546875" style="5" customWidth="1"/>
    <col min="15809" max="15809" width="14.5703125" style="5" customWidth="1"/>
    <col min="15810" max="15810" width="11" style="5" customWidth="1"/>
    <col min="15811" max="15811" width="10.85546875" style="5" customWidth="1"/>
    <col min="15812" max="15812" width="14.5703125" style="5" customWidth="1"/>
    <col min="15813" max="15814" width="15.5703125" style="5" customWidth="1"/>
    <col min="15815" max="15815" width="17.7109375" style="5" customWidth="1"/>
    <col min="15816" max="16041" width="29.28515625" style="5" customWidth="1"/>
    <col min="16042" max="16042" width="42.42578125" style="5" customWidth="1"/>
    <col min="16043" max="16045" width="12.42578125" style="5" customWidth="1"/>
    <col min="16046" max="16048" width="10.85546875" style="5" customWidth="1"/>
    <col min="16049" max="16051" width="14.5703125" style="5" bestFit="1" customWidth="1"/>
    <col min="16052" max="16054" width="11" style="5" customWidth="1"/>
    <col min="16055" max="16057" width="14.5703125" style="5" customWidth="1"/>
    <col min="16058" max="16060" width="15.28515625" style="5" customWidth="1"/>
    <col min="16061" max="16061" width="15.5703125" style="5"/>
    <col min="16062" max="16062" width="44.5703125" style="5" customWidth="1"/>
    <col min="16063" max="16063" width="13.85546875" style="5" customWidth="1"/>
    <col min="16064" max="16064" width="10.85546875" style="5" customWidth="1"/>
    <col min="16065" max="16065" width="14.5703125" style="5" customWidth="1"/>
    <col min="16066" max="16066" width="11" style="5" customWidth="1"/>
    <col min="16067" max="16067" width="10.85546875" style="5" customWidth="1"/>
    <col min="16068" max="16068" width="14.5703125" style="5" customWidth="1"/>
    <col min="16069" max="16070" width="15.5703125" style="5" customWidth="1"/>
    <col min="16071" max="16071" width="17.7109375" style="5" customWidth="1"/>
    <col min="16072" max="16297" width="29.28515625" style="5" customWidth="1"/>
    <col min="16298" max="16298" width="42.42578125" style="5" customWidth="1"/>
    <col min="16299" max="16384" width="12.42578125" style="5" customWidth="1"/>
  </cols>
  <sheetData>
    <row r="1" spans="1:189" x14ac:dyDescent="0.25">
      <c r="T1" s="6"/>
      <c r="U1" s="6"/>
      <c r="V1" s="6"/>
      <c r="W1" s="6"/>
      <c r="X1" s="6"/>
      <c r="Y1" s="6"/>
      <c r="Z1" s="7"/>
      <c r="AA1" s="6"/>
      <c r="AB1" s="7" t="s">
        <v>7</v>
      </c>
    </row>
    <row r="2" spans="1:189" x14ac:dyDescent="0.25">
      <c r="Z2" s="8"/>
    </row>
    <row r="3" spans="1:189" x14ac:dyDescent="0.25">
      <c r="A3" s="9" t="s">
        <v>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</row>
    <row r="4" spans="1:189" s="8" customFormat="1" x14ac:dyDescent="0.25">
      <c r="A4" s="10" t="s">
        <v>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189" s="8" customFormat="1" x14ac:dyDescent="0.25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189" s="14" customFormat="1" ht="63" x14ac:dyDescent="0.25">
      <c r="A6" s="11" t="s">
        <v>10</v>
      </c>
      <c r="B6" s="12" t="s">
        <v>11</v>
      </c>
      <c r="C6" s="12" t="s">
        <v>11</v>
      </c>
      <c r="D6" s="12" t="s">
        <v>11</v>
      </c>
      <c r="E6" s="13" t="s">
        <v>12</v>
      </c>
      <c r="F6" s="13" t="s">
        <v>12</v>
      </c>
      <c r="G6" s="13" t="s">
        <v>12</v>
      </c>
      <c r="H6" s="13" t="s">
        <v>13</v>
      </c>
      <c r="I6" s="13" t="s">
        <v>13</v>
      </c>
      <c r="J6" s="13" t="s">
        <v>13</v>
      </c>
      <c r="K6" s="13" t="s">
        <v>14</v>
      </c>
      <c r="L6" s="13" t="s">
        <v>14</v>
      </c>
      <c r="M6" s="13" t="s">
        <v>14</v>
      </c>
      <c r="N6" s="13" t="s">
        <v>15</v>
      </c>
      <c r="O6" s="13" t="s">
        <v>15</v>
      </c>
      <c r="P6" s="13" t="s">
        <v>15</v>
      </c>
      <c r="Q6" s="13" t="s">
        <v>16</v>
      </c>
      <c r="R6" s="13" t="s">
        <v>16</v>
      </c>
      <c r="S6" s="13" t="s">
        <v>16</v>
      </c>
      <c r="T6" s="13" t="s">
        <v>17</v>
      </c>
      <c r="U6" s="13" t="s">
        <v>17</v>
      </c>
      <c r="V6" s="13" t="s">
        <v>17</v>
      </c>
      <c r="W6" s="13" t="s">
        <v>18</v>
      </c>
      <c r="X6" s="13" t="s">
        <v>18</v>
      </c>
      <c r="Y6" s="13" t="s">
        <v>18</v>
      </c>
      <c r="Z6" s="13" t="s">
        <v>19</v>
      </c>
      <c r="AA6" s="13" t="s">
        <v>19</v>
      </c>
      <c r="AB6" s="13" t="s">
        <v>19</v>
      </c>
    </row>
    <row r="7" spans="1:189" s="14" customFormat="1" x14ac:dyDescent="0.25">
      <c r="A7" s="15"/>
      <c r="B7" s="16" t="s">
        <v>20</v>
      </c>
      <c r="C7" s="16" t="s">
        <v>21</v>
      </c>
      <c r="D7" s="16" t="s">
        <v>22</v>
      </c>
      <c r="E7" s="16" t="s">
        <v>20</v>
      </c>
      <c r="F7" s="16" t="s">
        <v>21</v>
      </c>
      <c r="G7" s="16" t="s">
        <v>22</v>
      </c>
      <c r="H7" s="16" t="s">
        <v>20</v>
      </c>
      <c r="I7" s="16" t="s">
        <v>21</v>
      </c>
      <c r="J7" s="16" t="s">
        <v>22</v>
      </c>
      <c r="K7" s="16" t="s">
        <v>20</v>
      </c>
      <c r="L7" s="16" t="s">
        <v>21</v>
      </c>
      <c r="M7" s="16" t="s">
        <v>22</v>
      </c>
      <c r="N7" s="16" t="s">
        <v>20</v>
      </c>
      <c r="O7" s="16" t="s">
        <v>21</v>
      </c>
      <c r="P7" s="16" t="s">
        <v>22</v>
      </c>
      <c r="Q7" s="16" t="s">
        <v>20</v>
      </c>
      <c r="R7" s="16" t="s">
        <v>21</v>
      </c>
      <c r="S7" s="16" t="s">
        <v>22</v>
      </c>
      <c r="T7" s="16" t="s">
        <v>20</v>
      </c>
      <c r="U7" s="16" t="s">
        <v>21</v>
      </c>
      <c r="V7" s="16" t="s">
        <v>22</v>
      </c>
      <c r="W7" s="16" t="s">
        <v>20</v>
      </c>
      <c r="X7" s="16" t="s">
        <v>21</v>
      </c>
      <c r="Y7" s="16" t="s">
        <v>22</v>
      </c>
      <c r="Z7" s="16" t="s">
        <v>20</v>
      </c>
      <c r="AA7" s="16" t="s">
        <v>21</v>
      </c>
      <c r="AB7" s="16" t="s">
        <v>22</v>
      </c>
    </row>
    <row r="8" spans="1:189" s="19" customFormat="1" x14ac:dyDescent="0.25">
      <c r="A8" s="17" t="s">
        <v>0</v>
      </c>
      <c r="B8" s="18">
        <f>E8+H8+K8+N8+Q8+T8+Z8+W8</f>
        <v>36111637</v>
      </c>
      <c r="C8" s="18">
        <f>F8+I8+L8+O8+R8+U8+AA8+X8</f>
        <v>36169686</v>
      </c>
      <c r="D8" s="18">
        <f>G8+J8+M8+P8+S8+V8+AB8+Y8</f>
        <v>58049</v>
      </c>
      <c r="E8" s="18">
        <f>SUM(E9,E176,E385,E400,E403)</f>
        <v>1617421</v>
      </c>
      <c r="F8" s="18">
        <f>SUM(F9,F176,F385,F400,F403)</f>
        <v>1617421</v>
      </c>
      <c r="G8" s="18">
        <f>F8-E8</f>
        <v>0</v>
      </c>
      <c r="H8" s="18">
        <f>SUM(H9,H176,H385,H400,H403)</f>
        <v>486834</v>
      </c>
      <c r="I8" s="18">
        <f>SUM(I9,I176,I385,I400,I403)</f>
        <v>511840</v>
      </c>
      <c r="J8" s="18">
        <f t="shared" ref="J8:J72" si="0">I8-H8</f>
        <v>25006</v>
      </c>
      <c r="K8" s="18">
        <f>SUM(K9,K176,K385,K400,K403)</f>
        <v>3311156</v>
      </c>
      <c r="L8" s="18">
        <f>SUM(L9,L176,L385,L400,L403)</f>
        <v>3390650</v>
      </c>
      <c r="M8" s="18">
        <f t="shared" ref="M8:M72" si="1">L8-K8</f>
        <v>79494</v>
      </c>
      <c r="N8" s="18">
        <f>SUM(N9,N176,N385,N400,N403)</f>
        <v>13532270</v>
      </c>
      <c r="O8" s="18">
        <f>SUM(O9,O176,O385,O400,O403)</f>
        <v>13500656</v>
      </c>
      <c r="P8" s="18">
        <f t="shared" ref="P8:P72" si="2">O8-N8</f>
        <v>-31614</v>
      </c>
      <c r="Q8" s="18">
        <f>SUM(Q9,Q176,Q385,Q400,Q403)</f>
        <v>967514</v>
      </c>
      <c r="R8" s="18">
        <f>SUM(R9,R176,R385,R400,R403)</f>
        <v>990342</v>
      </c>
      <c r="S8" s="18">
        <f t="shared" ref="S8:S72" si="3">R8-Q8</f>
        <v>22828</v>
      </c>
      <c r="T8" s="18">
        <f>SUM(T9,T176,T385,T400,T403)</f>
        <v>9711335</v>
      </c>
      <c r="U8" s="18">
        <f>SUM(U9,U176,U385,U400,U403)</f>
        <v>9711335</v>
      </c>
      <c r="V8" s="18">
        <f t="shared" ref="V8:V72" si="4">U8-T8</f>
        <v>0</v>
      </c>
      <c r="W8" s="18">
        <f>SUM(W9,W176,W385,W400,W403)</f>
        <v>159818</v>
      </c>
      <c r="X8" s="18">
        <f>SUM(X9,X176,X385,X400,X403)</f>
        <v>159818</v>
      </c>
      <c r="Y8" s="18">
        <f t="shared" ref="Y8:Y72" si="5">X8-W8</f>
        <v>0</v>
      </c>
      <c r="Z8" s="18">
        <f>SUM(Z9,Z176,Z385,Z400,Z403)</f>
        <v>6325289</v>
      </c>
      <c r="AA8" s="18">
        <f>SUM(AA9,AA176,AA385,AA400,AA403)</f>
        <v>6287624</v>
      </c>
      <c r="AB8" s="18">
        <f t="shared" ref="AB8:AB72" si="6">AA8-Z8</f>
        <v>-37665</v>
      </c>
    </row>
    <row r="9" spans="1:189" s="19" customFormat="1" x14ac:dyDescent="0.25">
      <c r="A9" s="20" t="s">
        <v>23</v>
      </c>
      <c r="B9" s="21">
        <f t="shared" ref="B9:D84" si="7">E9+H9+K9+N9+Q9+T9+Z9+W9</f>
        <v>18550552</v>
      </c>
      <c r="C9" s="21">
        <f t="shared" si="7"/>
        <v>18559799</v>
      </c>
      <c r="D9" s="21">
        <f t="shared" si="7"/>
        <v>9247</v>
      </c>
      <c r="E9" s="21">
        <f>SUM(E10,E20,E36,E52,E148,E169,E47,E64)</f>
        <v>859229</v>
      </c>
      <c r="F9" s="21">
        <f>SUM(F10,F20,F36,F52,F148,F169,F47,F64)</f>
        <v>795753</v>
      </c>
      <c r="G9" s="21">
        <f t="shared" ref="G9:G95" si="8">F9-E9</f>
        <v>-63476</v>
      </c>
      <c r="H9" s="21">
        <f>SUM(H10,H20,H36,H52,H148,H169,H47,H64)</f>
        <v>203612</v>
      </c>
      <c r="I9" s="21">
        <f>SUM(I10,I20,I36,I52,I148,I169,I47,I64)</f>
        <v>203612</v>
      </c>
      <c r="J9" s="21">
        <f t="shared" si="0"/>
        <v>0</v>
      </c>
      <c r="K9" s="21">
        <f>SUM(K10,K20,K36,K52,K148,K169,K47,K64)</f>
        <v>2082186</v>
      </c>
      <c r="L9" s="21">
        <f>SUM(L10,L20,L36,L52,L148,L169,L47,L64)</f>
        <v>2163994</v>
      </c>
      <c r="M9" s="21">
        <f t="shared" si="1"/>
        <v>81808</v>
      </c>
      <c r="N9" s="21">
        <f>SUM(N10,N20,N36,N52,N148,N169,N47,N64)</f>
        <v>7715670</v>
      </c>
      <c r="O9" s="21">
        <f>SUM(O10,O20,O36,O52,O148,O169,O47,O64)</f>
        <v>7682616</v>
      </c>
      <c r="P9" s="21">
        <f t="shared" si="2"/>
        <v>-33054</v>
      </c>
      <c r="Q9" s="21">
        <f>SUM(Q10,Q20,Q36,Q52,Q148,Q169,Q47,Q64)</f>
        <v>460001</v>
      </c>
      <c r="R9" s="21">
        <f>SUM(R10,R20,R36,R52,R148,R169,R47,R64)</f>
        <v>483970</v>
      </c>
      <c r="S9" s="21">
        <f t="shared" si="3"/>
        <v>23969</v>
      </c>
      <c r="T9" s="21">
        <f>SUM(T10,T20,T36,T52,T148,T169,T47,T64)</f>
        <v>5379921</v>
      </c>
      <c r="U9" s="21">
        <f>SUM(U10,U20,U36,U52,U148,U169,U47,U64)</f>
        <v>5379921</v>
      </c>
      <c r="V9" s="21">
        <f t="shared" si="4"/>
        <v>0</v>
      </c>
      <c r="W9" s="21">
        <v>114133</v>
      </c>
      <c r="X9" s="21">
        <f>SUM(X10,X20,X36,X52,X148,X169,X47,X64)</f>
        <v>114133</v>
      </c>
      <c r="Y9" s="21">
        <f t="shared" si="5"/>
        <v>0</v>
      </c>
      <c r="Z9" s="21">
        <f>SUM(Z10,Z20,Z36,Z52,Z148,Z169,Z47,Z64)</f>
        <v>1735800</v>
      </c>
      <c r="AA9" s="21">
        <f>SUM(AA10,AA20,AA36,AA52,AA148,AA169,AA47,AA64)</f>
        <v>1735800</v>
      </c>
      <c r="AB9" s="21">
        <f t="shared" si="6"/>
        <v>0</v>
      </c>
    </row>
    <row r="10" spans="1:189" s="22" customFormat="1" x14ac:dyDescent="0.25">
      <c r="A10" s="20" t="s">
        <v>24</v>
      </c>
      <c r="B10" s="21">
        <f t="shared" si="7"/>
        <v>33324</v>
      </c>
      <c r="C10" s="21">
        <f t="shared" si="7"/>
        <v>33324</v>
      </c>
      <c r="D10" s="21">
        <f t="shared" si="7"/>
        <v>0</v>
      </c>
      <c r="E10" s="21">
        <f t="shared" ref="E10:AA10" si="9">SUM(E11)</f>
        <v>0</v>
      </c>
      <c r="F10" s="21">
        <f t="shared" si="9"/>
        <v>0</v>
      </c>
      <c r="G10" s="21">
        <f t="shared" si="8"/>
        <v>0</v>
      </c>
      <c r="H10" s="21">
        <f t="shared" si="9"/>
        <v>13020</v>
      </c>
      <c r="I10" s="21">
        <f t="shared" si="9"/>
        <v>13020</v>
      </c>
      <c r="J10" s="21">
        <f t="shared" si="0"/>
        <v>0</v>
      </c>
      <c r="K10" s="21">
        <f t="shared" si="9"/>
        <v>20304</v>
      </c>
      <c r="L10" s="21">
        <f t="shared" si="9"/>
        <v>20304</v>
      </c>
      <c r="M10" s="21">
        <f t="shared" si="1"/>
        <v>0</v>
      </c>
      <c r="N10" s="21">
        <f t="shared" si="9"/>
        <v>0</v>
      </c>
      <c r="O10" s="21">
        <f t="shared" si="9"/>
        <v>0</v>
      </c>
      <c r="P10" s="21">
        <f t="shared" si="2"/>
        <v>0</v>
      </c>
      <c r="Q10" s="21">
        <f t="shared" si="9"/>
        <v>0</v>
      </c>
      <c r="R10" s="21">
        <f t="shared" si="9"/>
        <v>0</v>
      </c>
      <c r="S10" s="21">
        <f t="shared" si="3"/>
        <v>0</v>
      </c>
      <c r="T10" s="21">
        <f t="shared" si="9"/>
        <v>0</v>
      </c>
      <c r="U10" s="21">
        <f t="shared" si="9"/>
        <v>0</v>
      </c>
      <c r="V10" s="21">
        <f t="shared" si="4"/>
        <v>0</v>
      </c>
      <c r="W10" s="21">
        <v>0</v>
      </c>
      <c r="X10" s="21">
        <f t="shared" si="9"/>
        <v>0</v>
      </c>
      <c r="Y10" s="21">
        <f t="shared" si="5"/>
        <v>0</v>
      </c>
      <c r="Z10" s="21">
        <f t="shared" si="9"/>
        <v>0</v>
      </c>
      <c r="AA10" s="21">
        <f t="shared" si="9"/>
        <v>0</v>
      </c>
      <c r="AB10" s="21">
        <f t="shared" si="6"/>
        <v>0</v>
      </c>
    </row>
    <row r="11" spans="1:189" s="19" customFormat="1" x14ac:dyDescent="0.25">
      <c r="A11" s="20" t="s">
        <v>25</v>
      </c>
      <c r="B11" s="23">
        <f t="shared" si="7"/>
        <v>33324</v>
      </c>
      <c r="C11" s="23">
        <f t="shared" si="7"/>
        <v>33324</v>
      </c>
      <c r="D11" s="23">
        <f t="shared" si="7"/>
        <v>0</v>
      </c>
      <c r="E11" s="23">
        <f>SUM(E12:E19)</f>
        <v>0</v>
      </c>
      <c r="F11" s="23">
        <f>SUM(F12:F19)</f>
        <v>0</v>
      </c>
      <c r="G11" s="23">
        <f t="shared" si="8"/>
        <v>0</v>
      </c>
      <c r="H11" s="23">
        <f>SUM(H12:H19)</f>
        <v>13020</v>
      </c>
      <c r="I11" s="23">
        <f>SUM(I12:I19)</f>
        <v>13020</v>
      </c>
      <c r="J11" s="23">
        <f t="shared" si="0"/>
        <v>0</v>
      </c>
      <c r="K11" s="23">
        <f>SUM(K12:K19)</f>
        <v>20304</v>
      </c>
      <c r="L11" s="23">
        <f>SUM(L12:L19)</f>
        <v>20304</v>
      </c>
      <c r="M11" s="23">
        <f t="shared" si="1"/>
        <v>0</v>
      </c>
      <c r="N11" s="23">
        <f>SUM(N12:N19)</f>
        <v>0</v>
      </c>
      <c r="O11" s="23">
        <f>SUM(O12:O19)</f>
        <v>0</v>
      </c>
      <c r="P11" s="23">
        <f t="shared" si="2"/>
        <v>0</v>
      </c>
      <c r="Q11" s="23">
        <f>SUM(Q12:Q19)</f>
        <v>0</v>
      </c>
      <c r="R11" s="23">
        <f>SUM(R12:R19)</f>
        <v>0</v>
      </c>
      <c r="S11" s="23">
        <f t="shared" si="3"/>
        <v>0</v>
      </c>
      <c r="T11" s="23">
        <f>SUM(T12:T19)</f>
        <v>0</v>
      </c>
      <c r="U11" s="23">
        <f>SUM(U12:U19)</f>
        <v>0</v>
      </c>
      <c r="V11" s="23">
        <f t="shared" si="4"/>
        <v>0</v>
      </c>
      <c r="W11" s="23">
        <v>0</v>
      </c>
      <c r="X11" s="23">
        <f>SUM(X12:X19)</f>
        <v>0</v>
      </c>
      <c r="Y11" s="23">
        <f t="shared" si="5"/>
        <v>0</v>
      </c>
      <c r="Z11" s="23">
        <f>SUM(Z12:Z19)</f>
        <v>0</v>
      </c>
      <c r="AA11" s="23">
        <f>SUM(AA12:AA19)</f>
        <v>0</v>
      </c>
      <c r="AB11" s="23">
        <f t="shared" si="6"/>
        <v>0</v>
      </c>
    </row>
    <row r="12" spans="1:189" s="22" customFormat="1" ht="63" x14ac:dyDescent="0.25">
      <c r="A12" s="24" t="s">
        <v>26</v>
      </c>
      <c r="B12" s="25">
        <f t="shared" si="7"/>
        <v>1290</v>
      </c>
      <c r="C12" s="25">
        <f t="shared" si="7"/>
        <v>1290</v>
      </c>
      <c r="D12" s="25">
        <f t="shared" si="7"/>
        <v>0</v>
      </c>
      <c r="E12" s="25"/>
      <c r="F12" s="25"/>
      <c r="G12" s="25">
        <f t="shared" si="8"/>
        <v>0</v>
      </c>
      <c r="H12" s="25"/>
      <c r="I12" s="25"/>
      <c r="J12" s="25">
        <f>I12-H12</f>
        <v>0</v>
      </c>
      <c r="K12" s="25">
        <v>1290</v>
      </c>
      <c r="L12" s="25">
        <v>1290</v>
      </c>
      <c r="M12" s="25">
        <f>L12-K12</f>
        <v>0</v>
      </c>
      <c r="N12" s="25"/>
      <c r="O12" s="25"/>
      <c r="P12" s="25">
        <f t="shared" si="2"/>
        <v>0</v>
      </c>
      <c r="Q12" s="25"/>
      <c r="R12" s="25"/>
      <c r="S12" s="25">
        <f t="shared" si="3"/>
        <v>0</v>
      </c>
      <c r="T12" s="25"/>
      <c r="U12" s="25"/>
      <c r="V12" s="25">
        <f t="shared" si="4"/>
        <v>0</v>
      </c>
      <c r="W12" s="25"/>
      <c r="X12" s="25"/>
      <c r="Y12" s="25">
        <f t="shared" si="5"/>
        <v>0</v>
      </c>
      <c r="Z12" s="25"/>
      <c r="AA12" s="25"/>
      <c r="AB12" s="25">
        <f t="shared" si="6"/>
        <v>0</v>
      </c>
    </row>
    <row r="13" spans="1:189" s="22" customFormat="1" ht="47.25" x14ac:dyDescent="0.25">
      <c r="A13" s="24" t="s">
        <v>27</v>
      </c>
      <c r="B13" s="25">
        <f t="shared" si="7"/>
        <v>2996</v>
      </c>
      <c r="C13" s="25">
        <f t="shared" si="7"/>
        <v>2996</v>
      </c>
      <c r="D13" s="25">
        <f t="shared" si="7"/>
        <v>0</v>
      </c>
      <c r="E13" s="25"/>
      <c r="F13" s="25"/>
      <c r="G13" s="25">
        <f t="shared" si="8"/>
        <v>0</v>
      </c>
      <c r="H13" s="25"/>
      <c r="I13" s="25"/>
      <c r="J13" s="25">
        <f t="shared" si="0"/>
        <v>0</v>
      </c>
      <c r="K13" s="25">
        <v>2996</v>
      </c>
      <c r="L13" s="25">
        <v>2996</v>
      </c>
      <c r="M13" s="25">
        <f t="shared" si="1"/>
        <v>0</v>
      </c>
      <c r="N13" s="25"/>
      <c r="O13" s="25"/>
      <c r="P13" s="25">
        <f t="shared" si="2"/>
        <v>0</v>
      </c>
      <c r="Q13" s="25"/>
      <c r="R13" s="25"/>
      <c r="S13" s="25">
        <f t="shared" si="3"/>
        <v>0</v>
      </c>
      <c r="T13" s="25"/>
      <c r="U13" s="25"/>
      <c r="V13" s="25">
        <f t="shared" si="4"/>
        <v>0</v>
      </c>
      <c r="W13" s="25"/>
      <c r="X13" s="25"/>
      <c r="Y13" s="25">
        <f t="shared" si="5"/>
        <v>0</v>
      </c>
      <c r="Z13" s="25"/>
      <c r="AA13" s="25"/>
      <c r="AB13" s="25">
        <f t="shared" si="6"/>
        <v>0</v>
      </c>
    </row>
    <row r="14" spans="1:189" s="22" customFormat="1" ht="47.25" x14ac:dyDescent="0.25">
      <c r="A14" s="24" t="s">
        <v>28</v>
      </c>
      <c r="B14" s="25">
        <f t="shared" si="7"/>
        <v>3845</v>
      </c>
      <c r="C14" s="25">
        <f t="shared" si="7"/>
        <v>3845</v>
      </c>
      <c r="D14" s="25">
        <f t="shared" si="7"/>
        <v>0</v>
      </c>
      <c r="E14" s="25"/>
      <c r="F14" s="25"/>
      <c r="G14" s="25">
        <f t="shared" si="8"/>
        <v>0</v>
      </c>
      <c r="H14" s="25"/>
      <c r="I14" s="25"/>
      <c r="J14" s="25">
        <f t="shared" si="0"/>
        <v>0</v>
      </c>
      <c r="K14" s="25">
        <v>3845</v>
      </c>
      <c r="L14" s="25">
        <v>3845</v>
      </c>
      <c r="M14" s="25">
        <f t="shared" si="1"/>
        <v>0</v>
      </c>
      <c r="N14" s="25"/>
      <c r="O14" s="25"/>
      <c r="P14" s="25">
        <f>O14-N14</f>
        <v>0</v>
      </c>
      <c r="Q14" s="25"/>
      <c r="R14" s="25"/>
      <c r="S14" s="25">
        <f t="shared" si="3"/>
        <v>0</v>
      </c>
      <c r="T14" s="25"/>
      <c r="U14" s="25"/>
      <c r="V14" s="25">
        <f t="shared" si="4"/>
        <v>0</v>
      </c>
      <c r="W14" s="25"/>
      <c r="X14" s="25"/>
      <c r="Y14" s="25">
        <f t="shared" si="5"/>
        <v>0</v>
      </c>
      <c r="Z14" s="25"/>
      <c r="AA14" s="25"/>
      <c r="AB14" s="25">
        <f t="shared" si="6"/>
        <v>0</v>
      </c>
    </row>
    <row r="15" spans="1:189" s="22" customFormat="1" ht="47.25" x14ac:dyDescent="0.25">
      <c r="A15" s="24" t="s">
        <v>29</v>
      </c>
      <c r="B15" s="25">
        <f t="shared" si="7"/>
        <v>2400</v>
      </c>
      <c r="C15" s="25">
        <f t="shared" si="7"/>
        <v>2400</v>
      </c>
      <c r="D15" s="25">
        <f t="shared" si="7"/>
        <v>0</v>
      </c>
      <c r="E15" s="25"/>
      <c r="F15" s="25"/>
      <c r="G15" s="25">
        <f t="shared" si="8"/>
        <v>0</v>
      </c>
      <c r="H15" s="25"/>
      <c r="I15" s="25"/>
      <c r="J15" s="25">
        <f t="shared" si="0"/>
        <v>0</v>
      </c>
      <c r="K15" s="25">
        <v>2400</v>
      </c>
      <c r="L15" s="25">
        <v>2400</v>
      </c>
      <c r="M15" s="25">
        <f t="shared" si="1"/>
        <v>0</v>
      </c>
      <c r="N15" s="25"/>
      <c r="O15" s="25"/>
      <c r="P15" s="25">
        <f t="shared" si="2"/>
        <v>0</v>
      </c>
      <c r="Q15" s="25"/>
      <c r="R15" s="25"/>
      <c r="S15" s="25">
        <f t="shared" si="3"/>
        <v>0</v>
      </c>
      <c r="T15" s="25"/>
      <c r="U15" s="25"/>
      <c r="V15" s="25">
        <f t="shared" si="4"/>
        <v>0</v>
      </c>
      <c r="W15" s="25"/>
      <c r="X15" s="25"/>
      <c r="Y15" s="25">
        <f t="shared" si="5"/>
        <v>0</v>
      </c>
      <c r="Z15" s="25"/>
      <c r="AA15" s="25"/>
      <c r="AB15" s="25">
        <f t="shared" si="6"/>
        <v>0</v>
      </c>
    </row>
    <row r="16" spans="1:189" s="22" customFormat="1" ht="47.25" x14ac:dyDescent="0.25">
      <c r="A16" s="24" t="s">
        <v>30</v>
      </c>
      <c r="B16" s="25">
        <f t="shared" si="7"/>
        <v>5000</v>
      </c>
      <c r="C16" s="25">
        <f t="shared" si="7"/>
        <v>5000</v>
      </c>
      <c r="D16" s="25">
        <f t="shared" si="7"/>
        <v>0</v>
      </c>
      <c r="E16" s="25"/>
      <c r="F16" s="25"/>
      <c r="G16" s="25">
        <f t="shared" si="8"/>
        <v>0</v>
      </c>
      <c r="H16" s="25"/>
      <c r="I16" s="25"/>
      <c r="J16" s="25">
        <f>I16-H16</f>
        <v>0</v>
      </c>
      <c r="K16" s="25">
        <v>5000</v>
      </c>
      <c r="L16" s="25">
        <v>5000</v>
      </c>
      <c r="M16" s="25">
        <f t="shared" si="1"/>
        <v>0</v>
      </c>
      <c r="N16" s="25"/>
      <c r="O16" s="25"/>
      <c r="P16" s="25">
        <f t="shared" si="2"/>
        <v>0</v>
      </c>
      <c r="Q16" s="25"/>
      <c r="R16" s="25"/>
      <c r="S16" s="25">
        <f t="shared" si="3"/>
        <v>0</v>
      </c>
      <c r="T16" s="25"/>
      <c r="U16" s="25"/>
      <c r="V16" s="25">
        <f t="shared" si="4"/>
        <v>0</v>
      </c>
      <c r="W16" s="25"/>
      <c r="X16" s="25"/>
      <c r="Y16" s="25">
        <f t="shared" si="5"/>
        <v>0</v>
      </c>
      <c r="Z16" s="25"/>
      <c r="AA16" s="25"/>
      <c r="AB16" s="25">
        <f t="shared" si="6"/>
        <v>0</v>
      </c>
    </row>
    <row r="17" spans="1:28" s="22" customFormat="1" ht="47.25" x14ac:dyDescent="0.25">
      <c r="A17" s="24" t="s">
        <v>31</v>
      </c>
      <c r="B17" s="25">
        <f t="shared" si="7"/>
        <v>2991</v>
      </c>
      <c r="C17" s="25">
        <f t="shared" si="7"/>
        <v>2991</v>
      </c>
      <c r="D17" s="25">
        <f t="shared" si="7"/>
        <v>0</v>
      </c>
      <c r="E17" s="25"/>
      <c r="F17" s="25"/>
      <c r="G17" s="25">
        <f t="shared" si="8"/>
        <v>0</v>
      </c>
      <c r="H17" s="25"/>
      <c r="I17" s="25"/>
      <c r="J17" s="25">
        <f t="shared" si="0"/>
        <v>0</v>
      </c>
      <c r="K17" s="25">
        <v>2991</v>
      </c>
      <c r="L17" s="25">
        <v>2991</v>
      </c>
      <c r="M17" s="25">
        <f t="shared" si="1"/>
        <v>0</v>
      </c>
      <c r="N17" s="25"/>
      <c r="O17" s="25"/>
      <c r="P17" s="25">
        <f t="shared" si="2"/>
        <v>0</v>
      </c>
      <c r="Q17" s="25"/>
      <c r="R17" s="25"/>
      <c r="S17" s="25">
        <f t="shared" si="3"/>
        <v>0</v>
      </c>
      <c r="T17" s="25"/>
      <c r="U17" s="25"/>
      <c r="V17" s="25">
        <f t="shared" si="4"/>
        <v>0</v>
      </c>
      <c r="W17" s="25"/>
      <c r="X17" s="25"/>
      <c r="Y17" s="25">
        <f t="shared" si="5"/>
        <v>0</v>
      </c>
      <c r="Z17" s="25"/>
      <c r="AA17" s="25"/>
      <c r="AB17" s="25">
        <f t="shared" si="6"/>
        <v>0</v>
      </c>
    </row>
    <row r="18" spans="1:28" s="22" customFormat="1" ht="47.25" x14ac:dyDescent="0.25">
      <c r="A18" s="24" t="s">
        <v>32</v>
      </c>
      <c r="B18" s="25">
        <f t="shared" si="7"/>
        <v>13020</v>
      </c>
      <c r="C18" s="25">
        <f t="shared" si="7"/>
        <v>13020</v>
      </c>
      <c r="D18" s="25">
        <f t="shared" si="7"/>
        <v>0</v>
      </c>
      <c r="E18" s="25"/>
      <c r="F18" s="25"/>
      <c r="G18" s="25">
        <f t="shared" si="8"/>
        <v>0</v>
      </c>
      <c r="H18" s="25">
        <f>6780+6240</f>
        <v>13020</v>
      </c>
      <c r="I18" s="25">
        <f>6780+6240</f>
        <v>13020</v>
      </c>
      <c r="J18" s="25">
        <f>I18-H18</f>
        <v>0</v>
      </c>
      <c r="K18" s="25"/>
      <c r="L18" s="25"/>
      <c r="M18" s="25">
        <f t="shared" si="1"/>
        <v>0</v>
      </c>
      <c r="N18" s="25"/>
      <c r="O18" s="25"/>
      <c r="P18" s="25">
        <f t="shared" si="2"/>
        <v>0</v>
      </c>
      <c r="Q18" s="25"/>
      <c r="R18" s="25"/>
      <c r="S18" s="25">
        <f t="shared" si="3"/>
        <v>0</v>
      </c>
      <c r="T18" s="25"/>
      <c r="U18" s="25"/>
      <c r="V18" s="25">
        <f t="shared" si="4"/>
        <v>0</v>
      </c>
      <c r="W18" s="25"/>
      <c r="X18" s="25"/>
      <c r="Y18" s="25">
        <f t="shared" si="5"/>
        <v>0</v>
      </c>
      <c r="Z18" s="25"/>
      <c r="AA18" s="25"/>
      <c r="AB18" s="25">
        <f t="shared" si="6"/>
        <v>0</v>
      </c>
    </row>
    <row r="19" spans="1:28" s="22" customFormat="1" ht="31.5" x14ac:dyDescent="0.25">
      <c r="A19" s="24" t="s">
        <v>33</v>
      </c>
      <c r="B19" s="25">
        <f t="shared" si="7"/>
        <v>1782</v>
      </c>
      <c r="C19" s="25">
        <f t="shared" si="7"/>
        <v>1782</v>
      </c>
      <c r="D19" s="25">
        <f t="shared" si="7"/>
        <v>0</v>
      </c>
      <c r="E19" s="25"/>
      <c r="F19" s="25"/>
      <c r="G19" s="25">
        <f t="shared" si="8"/>
        <v>0</v>
      </c>
      <c r="H19" s="25"/>
      <c r="I19" s="25"/>
      <c r="J19" s="25">
        <f t="shared" si="0"/>
        <v>0</v>
      </c>
      <c r="K19" s="25">
        <v>1782</v>
      </c>
      <c r="L19" s="25">
        <v>1782</v>
      </c>
      <c r="M19" s="25">
        <f t="shared" si="1"/>
        <v>0</v>
      </c>
      <c r="N19" s="25"/>
      <c r="O19" s="25"/>
      <c r="P19" s="25">
        <f t="shared" si="2"/>
        <v>0</v>
      </c>
      <c r="Q19" s="25"/>
      <c r="R19" s="25"/>
      <c r="S19" s="25">
        <f t="shared" si="3"/>
        <v>0</v>
      </c>
      <c r="T19" s="25"/>
      <c r="U19" s="25"/>
      <c r="V19" s="25">
        <f t="shared" si="4"/>
        <v>0</v>
      </c>
      <c r="W19" s="25"/>
      <c r="X19" s="25"/>
      <c r="Y19" s="25">
        <f t="shared" si="5"/>
        <v>0</v>
      </c>
      <c r="Z19" s="25"/>
      <c r="AA19" s="25"/>
      <c r="AB19" s="25">
        <f t="shared" si="6"/>
        <v>0</v>
      </c>
    </row>
    <row r="20" spans="1:28" s="19" customFormat="1" x14ac:dyDescent="0.25">
      <c r="A20" s="26" t="s">
        <v>34</v>
      </c>
      <c r="B20" s="23">
        <f t="shared" si="7"/>
        <v>1069475</v>
      </c>
      <c r="C20" s="23">
        <f t="shared" si="7"/>
        <v>1137369</v>
      </c>
      <c r="D20" s="23">
        <f t="shared" si="7"/>
        <v>67894</v>
      </c>
      <c r="E20" s="23">
        <f>SUM(E21)</f>
        <v>160000</v>
      </c>
      <c r="F20" s="23">
        <f t="shared" ref="F20:AA20" si="10">SUM(F21)</f>
        <v>117894</v>
      </c>
      <c r="G20" s="23">
        <f t="shared" si="8"/>
        <v>-42106</v>
      </c>
      <c r="H20" s="23">
        <f t="shared" si="10"/>
        <v>0</v>
      </c>
      <c r="I20" s="23">
        <f t="shared" si="10"/>
        <v>0</v>
      </c>
      <c r="J20" s="23">
        <f t="shared" si="0"/>
        <v>0</v>
      </c>
      <c r="K20" s="23">
        <f t="shared" si="10"/>
        <v>41540</v>
      </c>
      <c r="L20" s="23">
        <f t="shared" si="10"/>
        <v>151540</v>
      </c>
      <c r="M20" s="23">
        <f t="shared" si="1"/>
        <v>110000</v>
      </c>
      <c r="N20" s="23">
        <f t="shared" si="10"/>
        <v>0</v>
      </c>
      <c r="O20" s="23">
        <f t="shared" si="10"/>
        <v>0</v>
      </c>
      <c r="P20" s="23">
        <f t="shared" si="2"/>
        <v>0</v>
      </c>
      <c r="Q20" s="23">
        <f t="shared" si="10"/>
        <v>10000</v>
      </c>
      <c r="R20" s="23">
        <f t="shared" si="10"/>
        <v>10000</v>
      </c>
      <c r="S20" s="23">
        <f t="shared" si="3"/>
        <v>0</v>
      </c>
      <c r="T20" s="23">
        <f t="shared" si="10"/>
        <v>807624</v>
      </c>
      <c r="U20" s="23">
        <f t="shared" si="10"/>
        <v>807624</v>
      </c>
      <c r="V20" s="23">
        <f t="shared" si="4"/>
        <v>0</v>
      </c>
      <c r="W20" s="23">
        <v>50311</v>
      </c>
      <c r="X20" s="23">
        <f t="shared" si="10"/>
        <v>50311</v>
      </c>
      <c r="Y20" s="23">
        <f t="shared" si="5"/>
        <v>0</v>
      </c>
      <c r="Z20" s="23">
        <f t="shared" si="10"/>
        <v>0</v>
      </c>
      <c r="AA20" s="23">
        <f t="shared" si="10"/>
        <v>0</v>
      </c>
      <c r="AB20" s="23">
        <f t="shared" si="6"/>
        <v>0</v>
      </c>
    </row>
    <row r="21" spans="1:28" s="19" customFormat="1" x14ac:dyDescent="0.25">
      <c r="A21" s="20" t="s">
        <v>25</v>
      </c>
      <c r="B21" s="23">
        <f t="shared" si="7"/>
        <v>1069475</v>
      </c>
      <c r="C21" s="23">
        <f t="shared" si="7"/>
        <v>1137369</v>
      </c>
      <c r="D21" s="23">
        <f t="shared" si="7"/>
        <v>67894</v>
      </c>
      <c r="E21" s="23">
        <f>SUM(E22:E35)</f>
        <v>160000</v>
      </c>
      <c r="F21" s="23">
        <f>SUM(F22:F35)</f>
        <v>117894</v>
      </c>
      <c r="G21" s="23">
        <f t="shared" si="8"/>
        <v>-42106</v>
      </c>
      <c r="H21" s="23">
        <f t="shared" ref="H21:I21" si="11">SUM(H22:H35)</f>
        <v>0</v>
      </c>
      <c r="I21" s="23">
        <f t="shared" si="11"/>
        <v>0</v>
      </c>
      <c r="J21" s="23">
        <f t="shared" si="0"/>
        <v>0</v>
      </c>
      <c r="K21" s="23">
        <f t="shared" ref="K21:L21" si="12">SUM(K22:K35)</f>
        <v>41540</v>
      </c>
      <c r="L21" s="23">
        <f t="shared" si="12"/>
        <v>151540</v>
      </c>
      <c r="M21" s="23">
        <f t="shared" si="1"/>
        <v>110000</v>
      </c>
      <c r="N21" s="23">
        <f t="shared" ref="N21:O21" si="13">SUM(N22:N35)</f>
        <v>0</v>
      </c>
      <c r="O21" s="23">
        <f t="shared" si="13"/>
        <v>0</v>
      </c>
      <c r="P21" s="23">
        <f t="shared" si="2"/>
        <v>0</v>
      </c>
      <c r="Q21" s="23">
        <f t="shared" ref="Q21:R21" si="14">SUM(Q22:Q35)</f>
        <v>10000</v>
      </c>
      <c r="R21" s="23">
        <f t="shared" si="14"/>
        <v>10000</v>
      </c>
      <c r="S21" s="23">
        <f t="shared" si="3"/>
        <v>0</v>
      </c>
      <c r="T21" s="23">
        <f t="shared" ref="T21:U21" si="15">SUM(T22:T35)</f>
        <v>807624</v>
      </c>
      <c r="U21" s="23">
        <f t="shared" si="15"/>
        <v>807624</v>
      </c>
      <c r="V21" s="23">
        <f t="shared" si="4"/>
        <v>0</v>
      </c>
      <c r="W21" s="23">
        <v>50311</v>
      </c>
      <c r="X21" s="23">
        <f t="shared" ref="X21" si="16">SUM(X22:X35)</f>
        <v>50311</v>
      </c>
      <c r="Y21" s="23">
        <f t="shared" si="5"/>
        <v>0</v>
      </c>
      <c r="Z21" s="23">
        <f t="shared" ref="Z21:AA21" si="17">SUM(Z22:Z35)</f>
        <v>0</v>
      </c>
      <c r="AA21" s="23">
        <f t="shared" si="17"/>
        <v>0</v>
      </c>
      <c r="AB21" s="23">
        <f t="shared" si="6"/>
        <v>0</v>
      </c>
    </row>
    <row r="22" spans="1:28" s="22" customFormat="1" x14ac:dyDescent="0.25">
      <c r="A22" s="27" t="s">
        <v>35</v>
      </c>
      <c r="B22" s="28">
        <f t="shared" si="7"/>
        <v>110000</v>
      </c>
      <c r="C22" s="28">
        <f t="shared" si="7"/>
        <v>110000</v>
      </c>
      <c r="D22" s="28">
        <f t="shared" si="7"/>
        <v>0</v>
      </c>
      <c r="E22" s="28">
        <f>110000</f>
        <v>110000</v>
      </c>
      <c r="F22" s="28">
        <f>110000-110000</f>
        <v>0</v>
      </c>
      <c r="G22" s="28">
        <f t="shared" si="8"/>
        <v>-110000</v>
      </c>
      <c r="H22" s="28"/>
      <c r="I22" s="28"/>
      <c r="J22" s="28">
        <f t="shared" si="0"/>
        <v>0</v>
      </c>
      <c r="K22" s="28">
        <v>0</v>
      </c>
      <c r="L22" s="28">
        <v>110000</v>
      </c>
      <c r="M22" s="28">
        <f t="shared" si="1"/>
        <v>110000</v>
      </c>
      <c r="N22" s="28"/>
      <c r="O22" s="28"/>
      <c r="P22" s="28">
        <f t="shared" si="2"/>
        <v>0</v>
      </c>
      <c r="Q22" s="28"/>
      <c r="R22" s="28"/>
      <c r="S22" s="28">
        <f t="shared" si="3"/>
        <v>0</v>
      </c>
      <c r="T22" s="28"/>
      <c r="U22" s="28"/>
      <c r="V22" s="28">
        <f t="shared" si="4"/>
        <v>0</v>
      </c>
      <c r="W22" s="28"/>
      <c r="X22" s="28"/>
      <c r="Y22" s="28">
        <f t="shared" si="5"/>
        <v>0</v>
      </c>
      <c r="Z22" s="28"/>
      <c r="AA22" s="28"/>
      <c r="AB22" s="28">
        <f t="shared" si="6"/>
        <v>0</v>
      </c>
    </row>
    <row r="23" spans="1:28" s="22" customFormat="1" x14ac:dyDescent="0.25">
      <c r="A23" s="27" t="s">
        <v>36</v>
      </c>
      <c r="B23" s="28">
        <f t="shared" si="7"/>
        <v>10000</v>
      </c>
      <c r="C23" s="28">
        <f t="shared" si="7"/>
        <v>10000</v>
      </c>
      <c r="D23" s="28">
        <f t="shared" si="7"/>
        <v>0</v>
      </c>
      <c r="E23" s="28"/>
      <c r="F23" s="28"/>
      <c r="G23" s="28">
        <f t="shared" si="8"/>
        <v>0</v>
      </c>
      <c r="H23" s="28"/>
      <c r="I23" s="28"/>
      <c r="J23" s="28">
        <f t="shared" si="0"/>
        <v>0</v>
      </c>
      <c r="K23" s="28"/>
      <c r="L23" s="28"/>
      <c r="M23" s="28">
        <f t="shared" si="1"/>
        <v>0</v>
      </c>
      <c r="N23" s="28"/>
      <c r="O23" s="28"/>
      <c r="P23" s="28">
        <f t="shared" si="2"/>
        <v>0</v>
      </c>
      <c r="Q23" s="28">
        <v>10000</v>
      </c>
      <c r="R23" s="28">
        <v>10000</v>
      </c>
      <c r="S23" s="28">
        <f t="shared" si="3"/>
        <v>0</v>
      </c>
      <c r="T23" s="28"/>
      <c r="U23" s="28"/>
      <c r="V23" s="28">
        <f t="shared" si="4"/>
        <v>0</v>
      </c>
      <c r="W23" s="28"/>
      <c r="X23" s="28"/>
      <c r="Y23" s="28">
        <f t="shared" si="5"/>
        <v>0</v>
      </c>
      <c r="Z23" s="28">
        <v>0</v>
      </c>
      <c r="AA23" s="28">
        <v>0</v>
      </c>
      <c r="AB23" s="28">
        <f t="shared" si="6"/>
        <v>0</v>
      </c>
    </row>
    <row r="24" spans="1:28" s="22" customFormat="1" ht="47.25" x14ac:dyDescent="0.25">
      <c r="A24" s="27" t="s">
        <v>37</v>
      </c>
      <c r="B24" s="28">
        <f t="shared" si="7"/>
        <v>40000</v>
      </c>
      <c r="C24" s="28">
        <f t="shared" si="7"/>
        <v>40000</v>
      </c>
      <c r="D24" s="28">
        <f t="shared" si="7"/>
        <v>0</v>
      </c>
      <c r="E24" s="28"/>
      <c r="F24" s="28"/>
      <c r="G24" s="28">
        <f t="shared" si="8"/>
        <v>0</v>
      </c>
      <c r="H24" s="28"/>
      <c r="I24" s="28"/>
      <c r="J24" s="28">
        <f t="shared" si="0"/>
        <v>0</v>
      </c>
      <c r="K24" s="28">
        <v>40000</v>
      </c>
      <c r="L24" s="28">
        <v>40000</v>
      </c>
      <c r="M24" s="28">
        <f t="shared" si="1"/>
        <v>0</v>
      </c>
      <c r="N24" s="28"/>
      <c r="O24" s="28"/>
      <c r="P24" s="28">
        <f t="shared" si="2"/>
        <v>0</v>
      </c>
      <c r="Q24" s="28"/>
      <c r="R24" s="28"/>
      <c r="S24" s="28">
        <f t="shared" si="3"/>
        <v>0</v>
      </c>
      <c r="T24" s="28"/>
      <c r="U24" s="28"/>
      <c r="V24" s="28">
        <f t="shared" si="4"/>
        <v>0</v>
      </c>
      <c r="W24" s="28"/>
      <c r="X24" s="28"/>
      <c r="Y24" s="28">
        <f t="shared" si="5"/>
        <v>0</v>
      </c>
      <c r="Z24" s="28">
        <v>0</v>
      </c>
      <c r="AA24" s="28">
        <v>0</v>
      </c>
      <c r="AB24" s="28">
        <f t="shared" si="6"/>
        <v>0</v>
      </c>
    </row>
    <row r="25" spans="1:28" s="22" customFormat="1" ht="31.5" x14ac:dyDescent="0.25">
      <c r="A25" s="29" t="s">
        <v>38</v>
      </c>
      <c r="B25" s="28">
        <f t="shared" si="7"/>
        <v>29003</v>
      </c>
      <c r="C25" s="28">
        <f t="shared" si="7"/>
        <v>29003</v>
      </c>
      <c r="D25" s="28">
        <f t="shared" si="7"/>
        <v>0</v>
      </c>
      <c r="E25" s="28"/>
      <c r="F25" s="28"/>
      <c r="G25" s="28">
        <f t="shared" si="8"/>
        <v>0</v>
      </c>
      <c r="H25" s="28"/>
      <c r="I25" s="28"/>
      <c r="J25" s="28">
        <f t="shared" si="0"/>
        <v>0</v>
      </c>
      <c r="K25" s="28"/>
      <c r="L25" s="28"/>
      <c r="M25" s="28">
        <f t="shared" si="1"/>
        <v>0</v>
      </c>
      <c r="N25" s="28"/>
      <c r="O25" s="28"/>
      <c r="P25" s="28">
        <f t="shared" si="2"/>
        <v>0</v>
      </c>
      <c r="Q25" s="28"/>
      <c r="R25" s="28"/>
      <c r="S25" s="28">
        <f t="shared" si="3"/>
        <v>0</v>
      </c>
      <c r="T25" s="28">
        <v>29003</v>
      </c>
      <c r="U25" s="28">
        <v>29003</v>
      </c>
      <c r="V25" s="28">
        <f t="shared" si="4"/>
        <v>0</v>
      </c>
      <c r="W25" s="28"/>
      <c r="X25" s="28"/>
      <c r="Y25" s="28">
        <f t="shared" si="5"/>
        <v>0</v>
      </c>
      <c r="Z25" s="28"/>
      <c r="AA25" s="28"/>
      <c r="AB25" s="28">
        <f t="shared" si="6"/>
        <v>0</v>
      </c>
    </row>
    <row r="26" spans="1:28" s="22" customFormat="1" ht="78.75" x14ac:dyDescent="0.25">
      <c r="A26" s="29" t="s">
        <v>39</v>
      </c>
      <c r="B26" s="28">
        <f t="shared" si="7"/>
        <v>71877</v>
      </c>
      <c r="C26" s="28">
        <f t="shared" si="7"/>
        <v>71877</v>
      </c>
      <c r="D26" s="28">
        <f t="shared" si="7"/>
        <v>0</v>
      </c>
      <c r="E26" s="28"/>
      <c r="F26" s="28"/>
      <c r="G26" s="28">
        <f t="shared" si="8"/>
        <v>0</v>
      </c>
      <c r="H26" s="28"/>
      <c r="I26" s="28"/>
      <c r="J26" s="28">
        <f t="shared" si="0"/>
        <v>0</v>
      </c>
      <c r="K26" s="28"/>
      <c r="L26" s="28"/>
      <c r="M26" s="28">
        <f t="shared" si="1"/>
        <v>0</v>
      </c>
      <c r="N26" s="28"/>
      <c r="O26" s="28"/>
      <c r="P26" s="28">
        <f t="shared" si="2"/>
        <v>0</v>
      </c>
      <c r="Q26" s="28"/>
      <c r="R26" s="28"/>
      <c r="S26" s="28">
        <f t="shared" si="3"/>
        <v>0</v>
      </c>
      <c r="T26" s="28">
        <v>71877</v>
      </c>
      <c r="U26" s="28">
        <v>71877</v>
      </c>
      <c r="V26" s="28">
        <f t="shared" si="4"/>
        <v>0</v>
      </c>
      <c r="W26" s="28"/>
      <c r="X26" s="28"/>
      <c r="Y26" s="28">
        <f t="shared" si="5"/>
        <v>0</v>
      </c>
      <c r="Z26" s="28"/>
      <c r="AA26" s="28"/>
      <c r="AB26" s="28">
        <f t="shared" si="6"/>
        <v>0</v>
      </c>
    </row>
    <row r="27" spans="1:28" s="22" customFormat="1" ht="47.25" x14ac:dyDescent="0.25">
      <c r="A27" s="29" t="s">
        <v>40</v>
      </c>
      <c r="B27" s="28">
        <f t="shared" si="7"/>
        <v>230400</v>
      </c>
      <c r="C27" s="28">
        <f t="shared" si="7"/>
        <v>230400</v>
      </c>
      <c r="D27" s="28">
        <f t="shared" si="7"/>
        <v>0</v>
      </c>
      <c r="E27" s="28"/>
      <c r="F27" s="28"/>
      <c r="G27" s="28">
        <f t="shared" si="8"/>
        <v>0</v>
      </c>
      <c r="H27" s="28"/>
      <c r="I27" s="28"/>
      <c r="J27" s="28">
        <f t="shared" si="0"/>
        <v>0</v>
      </c>
      <c r="K27" s="28"/>
      <c r="L27" s="28"/>
      <c r="M27" s="28">
        <f t="shared" si="1"/>
        <v>0</v>
      </c>
      <c r="N27" s="28"/>
      <c r="O27" s="28"/>
      <c r="P27" s="28">
        <f t="shared" si="2"/>
        <v>0</v>
      </c>
      <c r="Q27" s="28"/>
      <c r="R27" s="28"/>
      <c r="S27" s="28">
        <f t="shared" si="3"/>
        <v>0</v>
      </c>
      <c r="T27" s="28">
        <v>230400</v>
      </c>
      <c r="U27" s="28">
        <v>230400</v>
      </c>
      <c r="V27" s="28">
        <f t="shared" si="4"/>
        <v>0</v>
      </c>
      <c r="W27" s="28"/>
      <c r="X27" s="28"/>
      <c r="Y27" s="28">
        <f t="shared" si="5"/>
        <v>0</v>
      </c>
      <c r="Z27" s="28"/>
      <c r="AA27" s="28"/>
      <c r="AB27" s="28">
        <f t="shared" si="6"/>
        <v>0</v>
      </c>
    </row>
    <row r="28" spans="1:28" s="22" customFormat="1" ht="47.25" x14ac:dyDescent="0.25">
      <c r="A28" s="29" t="s">
        <v>41</v>
      </c>
      <c r="B28" s="28">
        <f t="shared" si="7"/>
        <v>1645</v>
      </c>
      <c r="C28" s="28">
        <f t="shared" si="7"/>
        <v>1645</v>
      </c>
      <c r="D28" s="28">
        <f t="shared" si="7"/>
        <v>0</v>
      </c>
      <c r="E28" s="28"/>
      <c r="F28" s="28"/>
      <c r="G28" s="28">
        <f t="shared" si="8"/>
        <v>0</v>
      </c>
      <c r="H28" s="28"/>
      <c r="I28" s="28"/>
      <c r="J28" s="28">
        <f t="shared" si="0"/>
        <v>0</v>
      </c>
      <c r="K28" s="28"/>
      <c r="L28" s="28"/>
      <c r="M28" s="28">
        <f t="shared" si="1"/>
        <v>0</v>
      </c>
      <c r="N28" s="28"/>
      <c r="O28" s="28"/>
      <c r="P28" s="28">
        <f t="shared" si="2"/>
        <v>0</v>
      </c>
      <c r="Q28" s="28"/>
      <c r="R28" s="28"/>
      <c r="S28" s="28">
        <f t="shared" si="3"/>
        <v>0</v>
      </c>
      <c r="T28" s="28">
        <v>1645</v>
      </c>
      <c r="U28" s="28">
        <v>1645</v>
      </c>
      <c r="V28" s="28">
        <f t="shared" si="4"/>
        <v>0</v>
      </c>
      <c r="W28" s="28"/>
      <c r="X28" s="28"/>
      <c r="Y28" s="28">
        <f t="shared" si="5"/>
        <v>0</v>
      </c>
      <c r="Z28" s="28"/>
      <c r="AA28" s="28"/>
      <c r="AB28" s="28">
        <f t="shared" si="6"/>
        <v>0</v>
      </c>
    </row>
    <row r="29" spans="1:28" s="22" customFormat="1" ht="47.25" x14ac:dyDescent="0.25">
      <c r="A29" s="29" t="s">
        <v>42</v>
      </c>
      <c r="B29" s="28">
        <f t="shared" si="7"/>
        <v>81383</v>
      </c>
      <c r="C29" s="28">
        <f t="shared" si="7"/>
        <v>149277</v>
      </c>
      <c r="D29" s="28">
        <f t="shared" si="7"/>
        <v>67894</v>
      </c>
      <c r="E29" s="28"/>
      <c r="F29" s="28">
        <v>67894</v>
      </c>
      <c r="G29" s="28">
        <f t="shared" si="8"/>
        <v>67894</v>
      </c>
      <c r="H29" s="28"/>
      <c r="I29" s="28"/>
      <c r="J29" s="28">
        <f t="shared" si="0"/>
        <v>0</v>
      </c>
      <c r="K29" s="28"/>
      <c r="L29" s="28"/>
      <c r="M29" s="28">
        <f t="shared" si="1"/>
        <v>0</v>
      </c>
      <c r="N29" s="28"/>
      <c r="O29" s="28"/>
      <c r="P29" s="28">
        <f t="shared" si="2"/>
        <v>0</v>
      </c>
      <c r="Q29" s="28"/>
      <c r="R29" s="28"/>
      <c r="S29" s="28">
        <f t="shared" si="3"/>
        <v>0</v>
      </c>
      <c r="T29" s="28">
        <v>81383</v>
      </c>
      <c r="U29" s="28">
        <v>81383</v>
      </c>
      <c r="V29" s="28">
        <f t="shared" si="4"/>
        <v>0</v>
      </c>
      <c r="W29" s="28"/>
      <c r="X29" s="28"/>
      <c r="Y29" s="28">
        <f t="shared" si="5"/>
        <v>0</v>
      </c>
      <c r="Z29" s="28"/>
      <c r="AA29" s="28"/>
      <c r="AB29" s="28">
        <f t="shared" si="6"/>
        <v>0</v>
      </c>
    </row>
    <row r="30" spans="1:28" s="22" customFormat="1" ht="94.5" x14ac:dyDescent="0.25">
      <c r="A30" s="29" t="s">
        <v>43</v>
      </c>
      <c r="B30" s="28">
        <f t="shared" si="7"/>
        <v>15796</v>
      </c>
      <c r="C30" s="28">
        <f t="shared" si="7"/>
        <v>15796</v>
      </c>
      <c r="D30" s="28">
        <f t="shared" si="7"/>
        <v>0</v>
      </c>
      <c r="E30" s="28"/>
      <c r="F30" s="28"/>
      <c r="G30" s="28">
        <f t="shared" si="8"/>
        <v>0</v>
      </c>
      <c r="H30" s="28"/>
      <c r="I30" s="28"/>
      <c r="J30" s="28">
        <f t="shared" si="0"/>
        <v>0</v>
      </c>
      <c r="K30" s="28"/>
      <c r="L30" s="28"/>
      <c r="M30" s="28">
        <f t="shared" si="1"/>
        <v>0</v>
      </c>
      <c r="N30" s="28"/>
      <c r="O30" s="28"/>
      <c r="P30" s="28">
        <f t="shared" si="2"/>
        <v>0</v>
      </c>
      <c r="Q30" s="28"/>
      <c r="R30" s="28"/>
      <c r="S30" s="28">
        <f t="shared" si="3"/>
        <v>0</v>
      </c>
      <c r="T30" s="28">
        <v>15796</v>
      </c>
      <c r="U30" s="28">
        <v>15796</v>
      </c>
      <c r="V30" s="28">
        <f t="shared" si="4"/>
        <v>0</v>
      </c>
      <c r="W30" s="28"/>
      <c r="X30" s="28"/>
      <c r="Y30" s="28">
        <f t="shared" si="5"/>
        <v>0</v>
      </c>
      <c r="Z30" s="28"/>
      <c r="AA30" s="28"/>
      <c r="AB30" s="28">
        <f t="shared" si="6"/>
        <v>0</v>
      </c>
    </row>
    <row r="31" spans="1:28" s="22" customFormat="1" ht="94.5" x14ac:dyDescent="0.25">
      <c r="A31" s="27" t="s">
        <v>44</v>
      </c>
      <c r="B31" s="25">
        <f t="shared" si="7"/>
        <v>9866</v>
      </c>
      <c r="C31" s="25">
        <f t="shared" si="7"/>
        <v>9866</v>
      </c>
      <c r="D31" s="25">
        <f t="shared" si="7"/>
        <v>0</v>
      </c>
      <c r="E31" s="25"/>
      <c r="F31" s="25"/>
      <c r="G31" s="25">
        <f t="shared" si="8"/>
        <v>0</v>
      </c>
      <c r="H31" s="25"/>
      <c r="I31" s="25"/>
      <c r="J31" s="25">
        <f t="shared" si="0"/>
        <v>0</v>
      </c>
      <c r="K31" s="25"/>
      <c r="L31" s="25"/>
      <c r="M31" s="25">
        <f t="shared" si="1"/>
        <v>0</v>
      </c>
      <c r="N31" s="25"/>
      <c r="O31" s="25"/>
      <c r="P31" s="25">
        <f t="shared" si="2"/>
        <v>0</v>
      </c>
      <c r="Q31" s="25"/>
      <c r="R31" s="25"/>
      <c r="S31" s="25">
        <f t="shared" si="3"/>
        <v>0</v>
      </c>
      <c r="T31" s="25">
        <f>1876+7990</f>
        <v>9866</v>
      </c>
      <c r="U31" s="25">
        <f>1876+7990</f>
        <v>9866</v>
      </c>
      <c r="V31" s="25">
        <f t="shared" si="4"/>
        <v>0</v>
      </c>
      <c r="W31" s="25"/>
      <c r="X31" s="25"/>
      <c r="Y31" s="25">
        <f t="shared" si="5"/>
        <v>0</v>
      </c>
      <c r="Z31" s="25"/>
      <c r="AA31" s="25"/>
      <c r="AB31" s="25">
        <f t="shared" si="6"/>
        <v>0</v>
      </c>
    </row>
    <row r="32" spans="1:28" s="22" customFormat="1" ht="110.25" x14ac:dyDescent="0.25">
      <c r="A32" s="29" t="s">
        <v>45</v>
      </c>
      <c r="B32" s="28">
        <f t="shared" si="7"/>
        <v>122493</v>
      </c>
      <c r="C32" s="28">
        <f t="shared" si="7"/>
        <v>122493</v>
      </c>
      <c r="D32" s="28">
        <f t="shared" si="7"/>
        <v>0</v>
      </c>
      <c r="E32" s="28">
        <f>50000</f>
        <v>50000</v>
      </c>
      <c r="F32" s="28">
        <f>50000</f>
        <v>50000</v>
      </c>
      <c r="G32" s="28">
        <f t="shared" si="8"/>
        <v>0</v>
      </c>
      <c r="H32" s="28"/>
      <c r="I32" s="28"/>
      <c r="J32" s="28">
        <f t="shared" si="0"/>
        <v>0</v>
      </c>
      <c r="K32" s="28"/>
      <c r="L32" s="28"/>
      <c r="M32" s="28">
        <f t="shared" si="1"/>
        <v>0</v>
      </c>
      <c r="N32" s="28"/>
      <c r="O32" s="28"/>
      <c r="P32" s="28">
        <f t="shared" si="2"/>
        <v>0</v>
      </c>
      <c r="Q32" s="28"/>
      <c r="R32" s="28"/>
      <c r="S32" s="28">
        <f t="shared" si="3"/>
        <v>0</v>
      </c>
      <c r="T32" s="28">
        <v>72493</v>
      </c>
      <c r="U32" s="28">
        <v>72493</v>
      </c>
      <c r="V32" s="28">
        <f t="shared" si="4"/>
        <v>0</v>
      </c>
      <c r="W32" s="28"/>
      <c r="X32" s="28"/>
      <c r="Y32" s="28">
        <f t="shared" si="5"/>
        <v>0</v>
      </c>
      <c r="Z32" s="28"/>
      <c r="AA32" s="28"/>
      <c r="AB32" s="28">
        <f t="shared" si="6"/>
        <v>0</v>
      </c>
    </row>
    <row r="33" spans="1:189" s="22" customFormat="1" ht="110.25" x14ac:dyDescent="0.25">
      <c r="A33" s="27" t="s">
        <v>46</v>
      </c>
      <c r="B33" s="25">
        <f t="shared" si="7"/>
        <v>187653</v>
      </c>
      <c r="C33" s="25">
        <f t="shared" si="7"/>
        <v>187653</v>
      </c>
      <c r="D33" s="25">
        <f t="shared" si="7"/>
        <v>0</v>
      </c>
      <c r="E33" s="25"/>
      <c r="F33" s="25"/>
      <c r="G33" s="25">
        <f t="shared" si="8"/>
        <v>0</v>
      </c>
      <c r="H33" s="25"/>
      <c r="I33" s="25"/>
      <c r="J33" s="25">
        <f t="shared" si="0"/>
        <v>0</v>
      </c>
      <c r="K33" s="25"/>
      <c r="L33" s="25"/>
      <c r="M33" s="25">
        <f t="shared" si="1"/>
        <v>0</v>
      </c>
      <c r="N33" s="25"/>
      <c r="O33" s="25"/>
      <c r="P33" s="25">
        <f t="shared" si="2"/>
        <v>0</v>
      </c>
      <c r="Q33" s="25"/>
      <c r="R33" s="25"/>
      <c r="S33" s="25">
        <f t="shared" si="3"/>
        <v>0</v>
      </c>
      <c r="T33" s="25">
        <f>187653</f>
        <v>187653</v>
      </c>
      <c r="U33" s="25">
        <f>187653</f>
        <v>187653</v>
      </c>
      <c r="V33" s="25">
        <f t="shared" si="4"/>
        <v>0</v>
      </c>
      <c r="W33" s="25"/>
      <c r="X33" s="25"/>
      <c r="Y33" s="25">
        <f t="shared" si="5"/>
        <v>0</v>
      </c>
      <c r="Z33" s="25"/>
      <c r="AA33" s="25"/>
      <c r="AB33" s="25">
        <f t="shared" si="6"/>
        <v>0</v>
      </c>
    </row>
    <row r="34" spans="1:189" s="22" customFormat="1" ht="47.25" x14ac:dyDescent="0.25">
      <c r="A34" s="27" t="s">
        <v>47</v>
      </c>
      <c r="B34" s="25">
        <f t="shared" si="7"/>
        <v>58737</v>
      </c>
      <c r="C34" s="25">
        <f t="shared" si="7"/>
        <v>58737</v>
      </c>
      <c r="D34" s="25">
        <f t="shared" si="7"/>
        <v>0</v>
      </c>
      <c r="E34" s="25"/>
      <c r="F34" s="25"/>
      <c r="G34" s="25">
        <f t="shared" si="8"/>
        <v>0</v>
      </c>
      <c r="H34" s="25"/>
      <c r="I34" s="25"/>
      <c r="J34" s="25">
        <f t="shared" si="0"/>
        <v>0</v>
      </c>
      <c r="K34" s="25">
        <v>1540</v>
      </c>
      <c r="L34" s="25">
        <v>1540</v>
      </c>
      <c r="M34" s="25">
        <f t="shared" si="1"/>
        <v>0</v>
      </c>
      <c r="N34" s="25"/>
      <c r="O34" s="25"/>
      <c r="P34" s="25">
        <f t="shared" si="2"/>
        <v>0</v>
      </c>
      <c r="Q34" s="25"/>
      <c r="R34" s="25"/>
      <c r="S34" s="25">
        <f t="shared" si="3"/>
        <v>0</v>
      </c>
      <c r="T34" s="25">
        <v>57197</v>
      </c>
      <c r="U34" s="25">
        <v>57197</v>
      </c>
      <c r="V34" s="25">
        <f t="shared" si="4"/>
        <v>0</v>
      </c>
      <c r="W34" s="25"/>
      <c r="X34" s="25"/>
      <c r="Y34" s="25">
        <f t="shared" si="5"/>
        <v>0</v>
      </c>
      <c r="Z34" s="25"/>
      <c r="AA34" s="25"/>
      <c r="AB34" s="25">
        <f t="shared" si="6"/>
        <v>0</v>
      </c>
    </row>
    <row r="35" spans="1:189" s="22" customFormat="1" ht="63" x14ac:dyDescent="0.25">
      <c r="A35" s="27" t="s">
        <v>48</v>
      </c>
      <c r="B35" s="25">
        <f t="shared" si="7"/>
        <v>100622</v>
      </c>
      <c r="C35" s="25">
        <f t="shared" si="7"/>
        <v>100622</v>
      </c>
      <c r="D35" s="25">
        <f t="shared" si="7"/>
        <v>0</v>
      </c>
      <c r="E35" s="25"/>
      <c r="F35" s="25"/>
      <c r="G35" s="25">
        <f t="shared" si="8"/>
        <v>0</v>
      </c>
      <c r="H35" s="25"/>
      <c r="I35" s="25"/>
      <c r="J35" s="25">
        <f t="shared" si="0"/>
        <v>0</v>
      </c>
      <c r="K35" s="25"/>
      <c r="L35" s="25"/>
      <c r="M35" s="25">
        <f t="shared" si="1"/>
        <v>0</v>
      </c>
      <c r="N35" s="25"/>
      <c r="O35" s="25"/>
      <c r="P35" s="25">
        <f t="shared" si="2"/>
        <v>0</v>
      </c>
      <c r="Q35" s="25"/>
      <c r="R35" s="25"/>
      <c r="S35" s="25">
        <f t="shared" si="3"/>
        <v>0</v>
      </c>
      <c r="T35" s="25">
        <v>50311</v>
      </c>
      <c r="U35" s="25">
        <v>50311</v>
      </c>
      <c r="V35" s="25">
        <f t="shared" si="4"/>
        <v>0</v>
      </c>
      <c r="W35" s="25">
        <v>50311</v>
      </c>
      <c r="X35" s="25">
        <v>50311</v>
      </c>
      <c r="Y35" s="25">
        <f t="shared" si="5"/>
        <v>0</v>
      </c>
      <c r="Z35" s="25">
        <f>50312-50312</f>
        <v>0</v>
      </c>
      <c r="AA35" s="25">
        <f>50312-50312</f>
        <v>0</v>
      </c>
      <c r="AB35" s="25">
        <f t="shared" si="6"/>
        <v>0</v>
      </c>
    </row>
    <row r="36" spans="1:189" s="22" customFormat="1" x14ac:dyDescent="0.25">
      <c r="A36" s="20" t="s">
        <v>49</v>
      </c>
      <c r="B36" s="21">
        <f t="shared" si="7"/>
        <v>2053543</v>
      </c>
      <c r="C36" s="21">
        <f t="shared" si="7"/>
        <v>2053543</v>
      </c>
      <c r="D36" s="21">
        <f t="shared" si="7"/>
        <v>0</v>
      </c>
      <c r="E36" s="21">
        <f t="shared" ref="E36:AA36" si="18">SUM(E37)</f>
        <v>80000</v>
      </c>
      <c r="F36" s="21">
        <f t="shared" si="18"/>
        <v>122832</v>
      </c>
      <c r="G36" s="21">
        <f t="shared" si="8"/>
        <v>42832</v>
      </c>
      <c r="H36" s="21">
        <f t="shared" si="18"/>
        <v>0</v>
      </c>
      <c r="I36" s="21">
        <f t="shared" si="18"/>
        <v>0</v>
      </c>
      <c r="J36" s="21">
        <f t="shared" si="0"/>
        <v>0</v>
      </c>
      <c r="K36" s="21">
        <f t="shared" si="18"/>
        <v>251743</v>
      </c>
      <c r="L36" s="21">
        <f t="shared" si="18"/>
        <v>208911</v>
      </c>
      <c r="M36" s="21">
        <f t="shared" si="1"/>
        <v>-42832</v>
      </c>
      <c r="N36" s="21">
        <f t="shared" si="18"/>
        <v>0</v>
      </c>
      <c r="O36" s="21">
        <f t="shared" si="18"/>
        <v>0</v>
      </c>
      <c r="P36" s="21">
        <f t="shared" si="2"/>
        <v>0</v>
      </c>
      <c r="Q36" s="21">
        <f t="shared" si="18"/>
        <v>256000</v>
      </c>
      <c r="R36" s="21">
        <f t="shared" si="18"/>
        <v>256000</v>
      </c>
      <c r="S36" s="21">
        <f t="shared" si="3"/>
        <v>0</v>
      </c>
      <c r="T36" s="21">
        <f t="shared" si="18"/>
        <v>0</v>
      </c>
      <c r="U36" s="21">
        <f t="shared" si="18"/>
        <v>0</v>
      </c>
      <c r="V36" s="21">
        <f t="shared" si="4"/>
        <v>0</v>
      </c>
      <c r="W36" s="21">
        <v>0</v>
      </c>
      <c r="X36" s="21">
        <f t="shared" si="18"/>
        <v>0</v>
      </c>
      <c r="Y36" s="21">
        <f t="shared" si="5"/>
        <v>0</v>
      </c>
      <c r="Z36" s="21">
        <f t="shared" si="18"/>
        <v>1465800</v>
      </c>
      <c r="AA36" s="21">
        <f t="shared" si="18"/>
        <v>1465800</v>
      </c>
      <c r="AB36" s="21">
        <f t="shared" si="6"/>
        <v>0</v>
      </c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</row>
    <row r="37" spans="1:189" s="22" customFormat="1" x14ac:dyDescent="0.25">
      <c r="A37" s="20" t="s">
        <v>25</v>
      </c>
      <c r="B37" s="21">
        <f t="shared" si="7"/>
        <v>2053543</v>
      </c>
      <c r="C37" s="21">
        <f t="shared" si="7"/>
        <v>2053543</v>
      </c>
      <c r="D37" s="21">
        <f t="shared" si="7"/>
        <v>0</v>
      </c>
      <c r="E37" s="21">
        <f>SUM(E38:E46)</f>
        <v>80000</v>
      </c>
      <c r="F37" s="21">
        <f>SUM(F38:F46)</f>
        <v>122832</v>
      </c>
      <c r="G37" s="21">
        <f t="shared" si="8"/>
        <v>42832</v>
      </c>
      <c r="H37" s="21">
        <f t="shared" ref="H37:I37" si="19">SUM(H38:H46)</f>
        <v>0</v>
      </c>
      <c r="I37" s="21">
        <f t="shared" si="19"/>
        <v>0</v>
      </c>
      <c r="J37" s="21">
        <f t="shared" si="0"/>
        <v>0</v>
      </c>
      <c r="K37" s="21">
        <f t="shared" ref="K37:L37" si="20">SUM(K38:K46)</f>
        <v>251743</v>
      </c>
      <c r="L37" s="21">
        <f t="shared" si="20"/>
        <v>208911</v>
      </c>
      <c r="M37" s="21">
        <f t="shared" si="1"/>
        <v>-42832</v>
      </c>
      <c r="N37" s="21">
        <f t="shared" ref="N37:O37" si="21">SUM(N38:N46)</f>
        <v>0</v>
      </c>
      <c r="O37" s="21">
        <f t="shared" si="21"/>
        <v>0</v>
      </c>
      <c r="P37" s="21">
        <f t="shared" si="2"/>
        <v>0</v>
      </c>
      <c r="Q37" s="21">
        <f t="shared" ref="Q37:R37" si="22">SUM(Q38:Q46)</f>
        <v>256000</v>
      </c>
      <c r="R37" s="21">
        <f t="shared" si="22"/>
        <v>256000</v>
      </c>
      <c r="S37" s="21">
        <f t="shared" si="3"/>
        <v>0</v>
      </c>
      <c r="T37" s="21">
        <f t="shared" ref="T37:U37" si="23">SUM(T38:T46)</f>
        <v>0</v>
      </c>
      <c r="U37" s="21">
        <f t="shared" si="23"/>
        <v>0</v>
      </c>
      <c r="V37" s="21">
        <f t="shared" si="4"/>
        <v>0</v>
      </c>
      <c r="W37" s="21">
        <v>0</v>
      </c>
      <c r="X37" s="21">
        <f t="shared" ref="X37" si="24">SUM(X38:X46)</f>
        <v>0</v>
      </c>
      <c r="Y37" s="21">
        <f t="shared" si="5"/>
        <v>0</v>
      </c>
      <c r="Z37" s="21">
        <f t="shared" ref="Z37:AA37" si="25">SUM(Z38:Z46)</f>
        <v>1465800</v>
      </c>
      <c r="AA37" s="21">
        <f t="shared" si="25"/>
        <v>1465800</v>
      </c>
      <c r="AB37" s="21">
        <f t="shared" si="6"/>
        <v>0</v>
      </c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</row>
    <row r="38" spans="1:189" s="22" customFormat="1" ht="47.25" x14ac:dyDescent="0.25">
      <c r="A38" s="30" t="s">
        <v>50</v>
      </c>
      <c r="B38" s="28">
        <f t="shared" si="7"/>
        <v>1365800</v>
      </c>
      <c r="C38" s="28">
        <f t="shared" si="7"/>
        <v>1365800</v>
      </c>
      <c r="D38" s="28">
        <f t="shared" si="7"/>
        <v>0</v>
      </c>
      <c r="E38" s="28">
        <v>0</v>
      </c>
      <c r="F38" s="28">
        <v>0</v>
      </c>
      <c r="G38" s="28">
        <f t="shared" si="8"/>
        <v>0</v>
      </c>
      <c r="H38" s="28">
        <v>0</v>
      </c>
      <c r="I38" s="28">
        <v>0</v>
      </c>
      <c r="J38" s="28">
        <f t="shared" si="0"/>
        <v>0</v>
      </c>
      <c r="K38" s="28"/>
      <c r="L38" s="28"/>
      <c r="M38" s="28">
        <f t="shared" si="1"/>
        <v>0</v>
      </c>
      <c r="N38" s="28">
        <v>0</v>
      </c>
      <c r="O38" s="28">
        <v>0</v>
      </c>
      <c r="P38" s="28">
        <f t="shared" si="2"/>
        <v>0</v>
      </c>
      <c r="Q38" s="28"/>
      <c r="R38" s="28"/>
      <c r="S38" s="28">
        <f t="shared" si="3"/>
        <v>0</v>
      </c>
      <c r="T38" s="28"/>
      <c r="U38" s="28"/>
      <c r="V38" s="28">
        <f t="shared" si="4"/>
        <v>0</v>
      </c>
      <c r="W38" s="28"/>
      <c r="X38" s="28"/>
      <c r="Y38" s="28">
        <f t="shared" si="5"/>
        <v>0</v>
      </c>
      <c r="Z38" s="28">
        <v>1365800</v>
      </c>
      <c r="AA38" s="28">
        <v>1365800</v>
      </c>
      <c r="AB38" s="28">
        <f t="shared" si="6"/>
        <v>0</v>
      </c>
    </row>
    <row r="39" spans="1:189" s="22" customFormat="1" ht="47.25" x14ac:dyDescent="0.25">
      <c r="A39" s="30" t="s">
        <v>51</v>
      </c>
      <c r="B39" s="28">
        <f t="shared" si="7"/>
        <v>100000</v>
      </c>
      <c r="C39" s="28">
        <f t="shared" si="7"/>
        <v>100000</v>
      </c>
      <c r="D39" s="28">
        <f t="shared" si="7"/>
        <v>0</v>
      </c>
      <c r="E39" s="28"/>
      <c r="F39" s="28"/>
      <c r="G39" s="28">
        <f t="shared" si="8"/>
        <v>0</v>
      </c>
      <c r="H39" s="28"/>
      <c r="I39" s="28"/>
      <c r="J39" s="28">
        <f t="shared" si="0"/>
        <v>0</v>
      </c>
      <c r="K39" s="28"/>
      <c r="L39" s="28"/>
      <c r="M39" s="28">
        <f t="shared" si="1"/>
        <v>0</v>
      </c>
      <c r="N39" s="28"/>
      <c r="O39" s="28"/>
      <c r="P39" s="28">
        <f t="shared" si="2"/>
        <v>0</v>
      </c>
      <c r="Q39" s="28"/>
      <c r="R39" s="28"/>
      <c r="S39" s="28">
        <f t="shared" si="3"/>
        <v>0</v>
      </c>
      <c r="T39" s="28"/>
      <c r="U39" s="28"/>
      <c r="V39" s="28">
        <f t="shared" si="4"/>
        <v>0</v>
      </c>
      <c r="W39" s="28"/>
      <c r="X39" s="28"/>
      <c r="Y39" s="28">
        <f t="shared" si="5"/>
        <v>0</v>
      </c>
      <c r="Z39" s="28">
        <v>100000</v>
      </c>
      <c r="AA39" s="28">
        <v>100000</v>
      </c>
      <c r="AB39" s="28">
        <f t="shared" si="6"/>
        <v>0</v>
      </c>
    </row>
    <row r="40" spans="1:189" s="22" customFormat="1" ht="94.5" x14ac:dyDescent="0.25">
      <c r="A40" s="30" t="s">
        <v>52</v>
      </c>
      <c r="B40" s="28">
        <f t="shared" si="7"/>
        <v>22720</v>
      </c>
      <c r="C40" s="28">
        <f t="shared" si="7"/>
        <v>22720</v>
      </c>
      <c r="D40" s="28">
        <f t="shared" si="7"/>
        <v>0</v>
      </c>
      <c r="E40" s="28"/>
      <c r="F40" s="28"/>
      <c r="G40" s="28">
        <f t="shared" si="8"/>
        <v>0</v>
      </c>
      <c r="H40" s="28"/>
      <c r="I40" s="28"/>
      <c r="J40" s="28">
        <f t="shared" si="0"/>
        <v>0</v>
      </c>
      <c r="K40" s="28">
        <f>4446+10074+5900+2000+300</f>
        <v>22720</v>
      </c>
      <c r="L40" s="28">
        <f>4446+10074+5900+2000+300</f>
        <v>22720</v>
      </c>
      <c r="M40" s="28">
        <f t="shared" si="1"/>
        <v>0</v>
      </c>
      <c r="N40" s="28"/>
      <c r="O40" s="28"/>
      <c r="P40" s="28">
        <f t="shared" si="2"/>
        <v>0</v>
      </c>
      <c r="Q40" s="28"/>
      <c r="R40" s="28"/>
      <c r="S40" s="28">
        <f t="shared" si="3"/>
        <v>0</v>
      </c>
      <c r="T40" s="28"/>
      <c r="U40" s="28"/>
      <c r="V40" s="28">
        <f t="shared" si="4"/>
        <v>0</v>
      </c>
      <c r="W40" s="28"/>
      <c r="X40" s="28"/>
      <c r="Y40" s="28">
        <f t="shared" si="5"/>
        <v>0</v>
      </c>
      <c r="Z40" s="28"/>
      <c r="AA40" s="28"/>
      <c r="AB40" s="28">
        <f t="shared" si="6"/>
        <v>0</v>
      </c>
    </row>
    <row r="41" spans="1:189" s="22" customFormat="1" ht="31.5" x14ac:dyDescent="0.25">
      <c r="A41" s="30" t="s">
        <v>53</v>
      </c>
      <c r="B41" s="28">
        <f t="shared" si="7"/>
        <v>187173</v>
      </c>
      <c r="C41" s="28">
        <f t="shared" si="7"/>
        <v>187173</v>
      </c>
      <c r="D41" s="28">
        <f t="shared" si="7"/>
        <v>0</v>
      </c>
      <c r="E41" s="28"/>
      <c r="F41" s="28">
        <v>42832</v>
      </c>
      <c r="G41" s="28">
        <f t="shared" si="8"/>
        <v>42832</v>
      </c>
      <c r="H41" s="28"/>
      <c r="I41" s="28"/>
      <c r="J41" s="28">
        <f t="shared" si="0"/>
        <v>0</v>
      </c>
      <c r="K41" s="28">
        <v>187173</v>
      </c>
      <c r="L41" s="28">
        <f>187173-42832</f>
        <v>144341</v>
      </c>
      <c r="M41" s="28">
        <f t="shared" si="1"/>
        <v>-42832</v>
      </c>
      <c r="N41" s="28"/>
      <c r="O41" s="28"/>
      <c r="P41" s="28">
        <f t="shared" si="2"/>
        <v>0</v>
      </c>
      <c r="Q41" s="28"/>
      <c r="R41" s="28"/>
      <c r="S41" s="28">
        <f t="shared" si="3"/>
        <v>0</v>
      </c>
      <c r="T41" s="28"/>
      <c r="U41" s="28"/>
      <c r="V41" s="28">
        <f t="shared" si="4"/>
        <v>0</v>
      </c>
      <c r="W41" s="28"/>
      <c r="X41" s="28"/>
      <c r="Y41" s="28">
        <f t="shared" si="5"/>
        <v>0</v>
      </c>
      <c r="Z41" s="28"/>
      <c r="AA41" s="28"/>
      <c r="AB41" s="28">
        <f t="shared" si="6"/>
        <v>0</v>
      </c>
    </row>
    <row r="42" spans="1:189" s="22" customFormat="1" ht="47.25" x14ac:dyDescent="0.25">
      <c r="A42" s="30" t="s">
        <v>54</v>
      </c>
      <c r="B42" s="28">
        <f t="shared" si="7"/>
        <v>116000</v>
      </c>
      <c r="C42" s="28">
        <f t="shared" si="7"/>
        <v>116000</v>
      </c>
      <c r="D42" s="28">
        <f t="shared" si="7"/>
        <v>0</v>
      </c>
      <c r="E42" s="28"/>
      <c r="F42" s="28"/>
      <c r="G42" s="28">
        <f t="shared" si="8"/>
        <v>0</v>
      </c>
      <c r="H42" s="28"/>
      <c r="I42" s="28"/>
      <c r="J42" s="28">
        <f t="shared" si="0"/>
        <v>0</v>
      </c>
      <c r="K42" s="28"/>
      <c r="L42" s="28"/>
      <c r="M42" s="28">
        <f t="shared" si="1"/>
        <v>0</v>
      </c>
      <c r="N42" s="28"/>
      <c r="O42" s="28"/>
      <c r="P42" s="28">
        <f t="shared" si="2"/>
        <v>0</v>
      </c>
      <c r="Q42" s="28">
        <v>116000</v>
      </c>
      <c r="R42" s="28">
        <v>116000</v>
      </c>
      <c r="S42" s="28">
        <f t="shared" si="3"/>
        <v>0</v>
      </c>
      <c r="T42" s="28"/>
      <c r="U42" s="28"/>
      <c r="V42" s="28">
        <f t="shared" si="4"/>
        <v>0</v>
      </c>
      <c r="W42" s="28"/>
      <c r="X42" s="28"/>
      <c r="Y42" s="28">
        <f t="shared" si="5"/>
        <v>0</v>
      </c>
      <c r="Z42" s="28"/>
      <c r="AA42" s="28"/>
      <c r="AB42" s="28">
        <f t="shared" si="6"/>
        <v>0</v>
      </c>
    </row>
    <row r="43" spans="1:189" s="22" customFormat="1" ht="47.25" x14ac:dyDescent="0.25">
      <c r="A43" s="30" t="s">
        <v>55</v>
      </c>
      <c r="B43" s="28">
        <f t="shared" si="7"/>
        <v>37850</v>
      </c>
      <c r="C43" s="28">
        <f t="shared" si="7"/>
        <v>37850</v>
      </c>
      <c r="D43" s="28">
        <f t="shared" si="7"/>
        <v>0</v>
      </c>
      <c r="E43" s="28">
        <v>0</v>
      </c>
      <c r="F43" s="28">
        <v>0</v>
      </c>
      <c r="G43" s="28">
        <f t="shared" si="8"/>
        <v>0</v>
      </c>
      <c r="H43" s="28">
        <v>0</v>
      </c>
      <c r="I43" s="28">
        <v>0</v>
      </c>
      <c r="J43" s="28">
        <f t="shared" si="0"/>
        <v>0</v>
      </c>
      <c r="K43" s="28">
        <v>37850</v>
      </c>
      <c r="L43" s="28">
        <v>37850</v>
      </c>
      <c r="M43" s="28">
        <f t="shared" si="1"/>
        <v>0</v>
      </c>
      <c r="N43" s="28">
        <v>0</v>
      </c>
      <c r="O43" s="28">
        <v>0</v>
      </c>
      <c r="P43" s="28">
        <f t="shared" si="2"/>
        <v>0</v>
      </c>
      <c r="Q43" s="28"/>
      <c r="R43" s="28"/>
      <c r="S43" s="28">
        <f t="shared" si="3"/>
        <v>0</v>
      </c>
      <c r="T43" s="28"/>
      <c r="U43" s="28"/>
      <c r="V43" s="28">
        <f t="shared" si="4"/>
        <v>0</v>
      </c>
      <c r="W43" s="28"/>
      <c r="X43" s="28"/>
      <c r="Y43" s="28">
        <f t="shared" si="5"/>
        <v>0</v>
      </c>
      <c r="Z43" s="28"/>
      <c r="AA43" s="28"/>
      <c r="AB43" s="28">
        <f t="shared" si="6"/>
        <v>0</v>
      </c>
    </row>
    <row r="44" spans="1:189" s="22" customFormat="1" ht="31.5" x14ac:dyDescent="0.25">
      <c r="A44" s="30" t="s">
        <v>56</v>
      </c>
      <c r="B44" s="28">
        <f t="shared" si="7"/>
        <v>64000</v>
      </c>
      <c r="C44" s="28">
        <f t="shared" si="7"/>
        <v>64000</v>
      </c>
      <c r="D44" s="28">
        <f t="shared" si="7"/>
        <v>0</v>
      </c>
      <c r="E44" s="28">
        <v>60000</v>
      </c>
      <c r="F44" s="28">
        <v>60000</v>
      </c>
      <c r="G44" s="28">
        <f t="shared" si="8"/>
        <v>0</v>
      </c>
      <c r="H44" s="28"/>
      <c r="I44" s="28"/>
      <c r="J44" s="28">
        <f t="shared" si="0"/>
        <v>0</v>
      </c>
      <c r="K44" s="28">
        <v>4000</v>
      </c>
      <c r="L44" s="28">
        <v>4000</v>
      </c>
      <c r="M44" s="28">
        <f t="shared" si="1"/>
        <v>0</v>
      </c>
      <c r="N44" s="28"/>
      <c r="O44" s="28"/>
      <c r="P44" s="28">
        <f t="shared" si="2"/>
        <v>0</v>
      </c>
      <c r="Q44" s="28"/>
      <c r="R44" s="28"/>
      <c r="S44" s="28">
        <f t="shared" si="3"/>
        <v>0</v>
      </c>
      <c r="T44" s="28"/>
      <c r="U44" s="28"/>
      <c r="V44" s="28">
        <f t="shared" si="4"/>
        <v>0</v>
      </c>
      <c r="W44" s="28"/>
      <c r="X44" s="28"/>
      <c r="Y44" s="28">
        <f t="shared" si="5"/>
        <v>0</v>
      </c>
      <c r="Z44" s="28"/>
      <c r="AA44" s="28"/>
      <c r="AB44" s="28">
        <f t="shared" si="6"/>
        <v>0</v>
      </c>
    </row>
    <row r="45" spans="1:189" s="22" customFormat="1" ht="31.5" x14ac:dyDescent="0.25">
      <c r="A45" s="30" t="s">
        <v>57</v>
      </c>
      <c r="B45" s="28">
        <f t="shared" si="7"/>
        <v>140000</v>
      </c>
      <c r="C45" s="28">
        <f t="shared" si="7"/>
        <v>140000</v>
      </c>
      <c r="D45" s="28">
        <f t="shared" si="7"/>
        <v>0</v>
      </c>
      <c r="E45" s="28">
        <f>140000-140000</f>
        <v>0</v>
      </c>
      <c r="F45" s="28">
        <f>140000-140000</f>
        <v>0</v>
      </c>
      <c r="G45" s="28">
        <f t="shared" si="8"/>
        <v>0</v>
      </c>
      <c r="H45" s="28"/>
      <c r="I45" s="28"/>
      <c r="J45" s="28">
        <f t="shared" si="0"/>
        <v>0</v>
      </c>
      <c r="K45" s="28"/>
      <c r="L45" s="28"/>
      <c r="M45" s="28">
        <f t="shared" si="1"/>
        <v>0</v>
      </c>
      <c r="N45" s="28"/>
      <c r="O45" s="28"/>
      <c r="P45" s="28">
        <f t="shared" si="2"/>
        <v>0</v>
      </c>
      <c r="Q45" s="28">
        <v>140000</v>
      </c>
      <c r="R45" s="28">
        <v>140000</v>
      </c>
      <c r="S45" s="28">
        <f t="shared" si="3"/>
        <v>0</v>
      </c>
      <c r="T45" s="28"/>
      <c r="U45" s="28"/>
      <c r="V45" s="28">
        <f t="shared" si="4"/>
        <v>0</v>
      </c>
      <c r="W45" s="28"/>
      <c r="X45" s="28"/>
      <c r="Y45" s="28">
        <f t="shared" si="5"/>
        <v>0</v>
      </c>
      <c r="Z45" s="28"/>
      <c r="AA45" s="28"/>
      <c r="AB45" s="28">
        <f t="shared" si="6"/>
        <v>0</v>
      </c>
    </row>
    <row r="46" spans="1:189" s="22" customFormat="1" ht="31.5" x14ac:dyDescent="0.25">
      <c r="A46" s="30" t="s">
        <v>58</v>
      </c>
      <c r="B46" s="28">
        <f t="shared" si="7"/>
        <v>20000</v>
      </c>
      <c r="C46" s="28">
        <f t="shared" si="7"/>
        <v>20000</v>
      </c>
      <c r="D46" s="28">
        <f t="shared" si="7"/>
        <v>0</v>
      </c>
      <c r="E46" s="28">
        <v>20000</v>
      </c>
      <c r="F46" s="28">
        <v>20000</v>
      </c>
      <c r="G46" s="28">
        <f t="shared" si="8"/>
        <v>0</v>
      </c>
      <c r="H46" s="28"/>
      <c r="I46" s="28"/>
      <c r="J46" s="28">
        <f t="shared" si="0"/>
        <v>0</v>
      </c>
      <c r="K46" s="28"/>
      <c r="L46" s="28"/>
      <c r="M46" s="28">
        <f t="shared" si="1"/>
        <v>0</v>
      </c>
      <c r="N46" s="28"/>
      <c r="O46" s="28"/>
      <c r="P46" s="28">
        <f t="shared" si="2"/>
        <v>0</v>
      </c>
      <c r="Q46" s="28"/>
      <c r="R46" s="28"/>
      <c r="S46" s="28">
        <f t="shared" si="3"/>
        <v>0</v>
      </c>
      <c r="T46" s="28"/>
      <c r="U46" s="28"/>
      <c r="V46" s="28">
        <f t="shared" si="4"/>
        <v>0</v>
      </c>
      <c r="W46" s="28"/>
      <c r="X46" s="28"/>
      <c r="Y46" s="28">
        <f t="shared" si="5"/>
        <v>0</v>
      </c>
      <c r="Z46" s="28"/>
      <c r="AA46" s="28"/>
      <c r="AB46" s="28">
        <f t="shared" si="6"/>
        <v>0</v>
      </c>
    </row>
    <row r="47" spans="1:189" s="22" customFormat="1" x14ac:dyDescent="0.25">
      <c r="A47" s="20" t="s">
        <v>59</v>
      </c>
      <c r="B47" s="21">
        <f t="shared" si="7"/>
        <v>447700</v>
      </c>
      <c r="C47" s="21">
        <f t="shared" si="7"/>
        <v>471669</v>
      </c>
      <c r="D47" s="21">
        <f t="shared" si="7"/>
        <v>23969</v>
      </c>
      <c r="E47" s="21">
        <f t="shared" ref="E47:AA47" si="26">SUM(E48)</f>
        <v>0</v>
      </c>
      <c r="F47" s="21">
        <f t="shared" si="26"/>
        <v>0</v>
      </c>
      <c r="G47" s="21">
        <f t="shared" si="8"/>
        <v>0</v>
      </c>
      <c r="H47" s="21">
        <f t="shared" si="26"/>
        <v>0</v>
      </c>
      <c r="I47" s="21">
        <f t="shared" si="26"/>
        <v>0</v>
      </c>
      <c r="J47" s="21">
        <f t="shared" si="0"/>
        <v>0</v>
      </c>
      <c r="K47" s="21">
        <f t="shared" si="26"/>
        <v>0</v>
      </c>
      <c r="L47" s="21">
        <f t="shared" si="26"/>
        <v>0</v>
      </c>
      <c r="M47" s="21">
        <f t="shared" si="1"/>
        <v>0</v>
      </c>
      <c r="N47" s="21">
        <f t="shared" si="26"/>
        <v>0</v>
      </c>
      <c r="O47" s="21">
        <f t="shared" si="26"/>
        <v>0</v>
      </c>
      <c r="P47" s="21">
        <f t="shared" si="2"/>
        <v>0</v>
      </c>
      <c r="Q47" s="21">
        <f t="shared" si="26"/>
        <v>177700</v>
      </c>
      <c r="R47" s="21">
        <f t="shared" si="26"/>
        <v>201669</v>
      </c>
      <c r="S47" s="21">
        <f t="shared" si="3"/>
        <v>23969</v>
      </c>
      <c r="T47" s="21">
        <f t="shared" si="26"/>
        <v>0</v>
      </c>
      <c r="U47" s="21">
        <f t="shared" si="26"/>
        <v>0</v>
      </c>
      <c r="V47" s="21">
        <f t="shared" si="4"/>
        <v>0</v>
      </c>
      <c r="W47" s="21">
        <v>0</v>
      </c>
      <c r="X47" s="21">
        <f t="shared" si="26"/>
        <v>0</v>
      </c>
      <c r="Y47" s="21">
        <f t="shared" si="5"/>
        <v>0</v>
      </c>
      <c r="Z47" s="21">
        <f t="shared" si="26"/>
        <v>270000</v>
      </c>
      <c r="AA47" s="21">
        <f t="shared" si="26"/>
        <v>270000</v>
      </c>
      <c r="AB47" s="21">
        <f t="shared" si="6"/>
        <v>0</v>
      </c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</row>
    <row r="48" spans="1:189" s="19" customFormat="1" x14ac:dyDescent="0.25">
      <c r="A48" s="20" t="s">
        <v>25</v>
      </c>
      <c r="B48" s="21">
        <f t="shared" si="7"/>
        <v>447700</v>
      </c>
      <c r="C48" s="21">
        <f t="shared" si="7"/>
        <v>471669</v>
      </c>
      <c r="D48" s="21">
        <f t="shared" si="7"/>
        <v>23969</v>
      </c>
      <c r="E48" s="21">
        <f>SUM(E49:E51)</f>
        <v>0</v>
      </c>
      <c r="F48" s="21">
        <f>SUM(F49:F51)</f>
        <v>0</v>
      </c>
      <c r="G48" s="21">
        <f t="shared" si="8"/>
        <v>0</v>
      </c>
      <c r="H48" s="21">
        <f t="shared" ref="H48:I48" si="27">SUM(H49:H51)</f>
        <v>0</v>
      </c>
      <c r="I48" s="21">
        <f t="shared" si="27"/>
        <v>0</v>
      </c>
      <c r="J48" s="21">
        <f t="shared" si="0"/>
        <v>0</v>
      </c>
      <c r="K48" s="21">
        <f t="shared" ref="K48:L48" si="28">SUM(K49:K51)</f>
        <v>0</v>
      </c>
      <c r="L48" s="21">
        <f t="shared" si="28"/>
        <v>0</v>
      </c>
      <c r="M48" s="21">
        <f t="shared" si="1"/>
        <v>0</v>
      </c>
      <c r="N48" s="21">
        <f t="shared" ref="N48:O48" si="29">SUM(N49:N51)</f>
        <v>0</v>
      </c>
      <c r="O48" s="21">
        <f t="shared" si="29"/>
        <v>0</v>
      </c>
      <c r="P48" s="21">
        <f t="shared" si="2"/>
        <v>0</v>
      </c>
      <c r="Q48" s="21">
        <f t="shared" ref="Q48:R48" si="30">SUM(Q49:Q51)</f>
        <v>177700</v>
      </c>
      <c r="R48" s="21">
        <f t="shared" si="30"/>
        <v>201669</v>
      </c>
      <c r="S48" s="21">
        <f t="shared" si="3"/>
        <v>23969</v>
      </c>
      <c r="T48" s="21">
        <f t="shared" ref="T48:U48" si="31">SUM(T49:T51)</f>
        <v>0</v>
      </c>
      <c r="U48" s="21">
        <f t="shared" si="31"/>
        <v>0</v>
      </c>
      <c r="V48" s="21">
        <f t="shared" si="4"/>
        <v>0</v>
      </c>
      <c r="W48" s="21">
        <v>0</v>
      </c>
      <c r="X48" s="21">
        <f t="shared" ref="X48" si="32">SUM(X49:X51)</f>
        <v>0</v>
      </c>
      <c r="Y48" s="21">
        <f t="shared" si="5"/>
        <v>0</v>
      </c>
      <c r="Z48" s="21">
        <f t="shared" ref="Z48:AA48" si="33">SUM(Z49:Z51)</f>
        <v>270000</v>
      </c>
      <c r="AA48" s="21">
        <f t="shared" si="33"/>
        <v>270000</v>
      </c>
      <c r="AB48" s="21">
        <f t="shared" si="6"/>
        <v>0</v>
      </c>
    </row>
    <row r="49" spans="1:189" s="22" customFormat="1" ht="31.5" x14ac:dyDescent="0.25">
      <c r="A49" s="27" t="s">
        <v>60</v>
      </c>
      <c r="B49" s="28">
        <f t="shared" si="7"/>
        <v>350000</v>
      </c>
      <c r="C49" s="28">
        <f t="shared" si="7"/>
        <v>350000</v>
      </c>
      <c r="D49" s="28">
        <f t="shared" si="7"/>
        <v>0</v>
      </c>
      <c r="E49" s="28"/>
      <c r="F49" s="28"/>
      <c r="G49" s="28">
        <f t="shared" si="8"/>
        <v>0</v>
      </c>
      <c r="H49" s="28"/>
      <c r="I49" s="28"/>
      <c r="J49" s="28">
        <f t="shared" si="0"/>
        <v>0</v>
      </c>
      <c r="K49" s="28"/>
      <c r="L49" s="28"/>
      <c r="M49" s="28">
        <f t="shared" si="1"/>
        <v>0</v>
      </c>
      <c r="N49" s="28"/>
      <c r="O49" s="28"/>
      <c r="P49" s="28">
        <f t="shared" si="2"/>
        <v>0</v>
      </c>
      <c r="Q49" s="28">
        <v>80000</v>
      </c>
      <c r="R49" s="28">
        <v>80000</v>
      </c>
      <c r="S49" s="28">
        <f t="shared" si="3"/>
        <v>0</v>
      </c>
      <c r="T49" s="28"/>
      <c r="U49" s="28"/>
      <c r="V49" s="28">
        <f t="shared" si="4"/>
        <v>0</v>
      </c>
      <c r="W49" s="28"/>
      <c r="X49" s="28"/>
      <c r="Y49" s="28">
        <f t="shared" si="5"/>
        <v>0</v>
      </c>
      <c r="Z49" s="28">
        <v>270000</v>
      </c>
      <c r="AA49" s="28">
        <v>270000</v>
      </c>
      <c r="AB49" s="28">
        <f t="shared" si="6"/>
        <v>0</v>
      </c>
    </row>
    <row r="50" spans="1:189" s="22" customFormat="1" ht="31.5" x14ac:dyDescent="0.25">
      <c r="A50" s="27" t="s">
        <v>61</v>
      </c>
      <c r="B50" s="28">
        <f t="shared" si="7"/>
        <v>95959</v>
      </c>
      <c r="C50" s="28">
        <f t="shared" si="7"/>
        <v>119928</v>
      </c>
      <c r="D50" s="28">
        <f t="shared" si="7"/>
        <v>23969</v>
      </c>
      <c r="E50" s="28"/>
      <c r="F50" s="28"/>
      <c r="G50" s="28">
        <f t="shared" si="8"/>
        <v>0</v>
      </c>
      <c r="H50" s="28"/>
      <c r="I50" s="28"/>
      <c r="J50" s="28">
        <f t="shared" si="0"/>
        <v>0</v>
      </c>
      <c r="K50" s="28"/>
      <c r="L50" s="28"/>
      <c r="M50" s="28">
        <f t="shared" si="1"/>
        <v>0</v>
      </c>
      <c r="N50" s="28"/>
      <c r="O50" s="28"/>
      <c r="P50" s="28">
        <f t="shared" si="2"/>
        <v>0</v>
      </c>
      <c r="Q50" s="28">
        <f>95431+528</f>
        <v>95959</v>
      </c>
      <c r="R50" s="28">
        <f>95431+528+23969</f>
        <v>119928</v>
      </c>
      <c r="S50" s="28">
        <f t="shared" si="3"/>
        <v>23969</v>
      </c>
      <c r="T50" s="28"/>
      <c r="U50" s="28"/>
      <c r="V50" s="28">
        <f t="shared" si="4"/>
        <v>0</v>
      </c>
      <c r="W50" s="28"/>
      <c r="X50" s="28"/>
      <c r="Y50" s="28">
        <f t="shared" si="5"/>
        <v>0</v>
      </c>
      <c r="Z50" s="28"/>
      <c r="AA50" s="28"/>
      <c r="AB50" s="28">
        <f t="shared" si="6"/>
        <v>0</v>
      </c>
    </row>
    <row r="51" spans="1:189" s="22" customFormat="1" ht="31.5" x14ac:dyDescent="0.25">
      <c r="A51" s="27" t="s">
        <v>62</v>
      </c>
      <c r="B51" s="28">
        <f t="shared" si="7"/>
        <v>1741</v>
      </c>
      <c r="C51" s="28">
        <f t="shared" si="7"/>
        <v>1741</v>
      </c>
      <c r="D51" s="28">
        <f t="shared" si="7"/>
        <v>0</v>
      </c>
      <c r="E51" s="28"/>
      <c r="F51" s="28"/>
      <c r="G51" s="28">
        <f t="shared" si="8"/>
        <v>0</v>
      </c>
      <c r="H51" s="28"/>
      <c r="I51" s="28"/>
      <c r="J51" s="28">
        <f t="shared" si="0"/>
        <v>0</v>
      </c>
      <c r="K51" s="28"/>
      <c r="L51" s="28"/>
      <c r="M51" s="28">
        <f t="shared" si="1"/>
        <v>0</v>
      </c>
      <c r="N51" s="28"/>
      <c r="O51" s="28"/>
      <c r="P51" s="28">
        <f t="shared" si="2"/>
        <v>0</v>
      </c>
      <c r="Q51" s="28">
        <v>1741</v>
      </c>
      <c r="R51" s="28">
        <v>1741</v>
      </c>
      <c r="S51" s="28">
        <f t="shared" si="3"/>
        <v>0</v>
      </c>
      <c r="T51" s="28"/>
      <c r="U51" s="28"/>
      <c r="V51" s="28">
        <f t="shared" si="4"/>
        <v>0</v>
      </c>
      <c r="W51" s="28"/>
      <c r="X51" s="28"/>
      <c r="Y51" s="28">
        <f t="shared" si="5"/>
        <v>0</v>
      </c>
      <c r="Z51" s="28"/>
      <c r="AA51" s="28"/>
      <c r="AB51" s="28">
        <f t="shared" si="6"/>
        <v>0</v>
      </c>
    </row>
    <row r="52" spans="1:189" s="22" customFormat="1" ht="31.5" x14ac:dyDescent="0.25">
      <c r="A52" s="20" t="s">
        <v>63</v>
      </c>
      <c r="B52" s="21">
        <f t="shared" si="7"/>
        <v>668918</v>
      </c>
      <c r="C52" s="21">
        <f t="shared" si="7"/>
        <v>683558</v>
      </c>
      <c r="D52" s="21">
        <f t="shared" si="7"/>
        <v>14640</v>
      </c>
      <c r="E52" s="21">
        <f t="shared" ref="E52:AA52" si="34">SUM(E53)</f>
        <v>0</v>
      </c>
      <c r="F52" s="21">
        <f t="shared" si="34"/>
        <v>0</v>
      </c>
      <c r="G52" s="21">
        <f t="shared" si="8"/>
        <v>0</v>
      </c>
      <c r="H52" s="21">
        <f t="shared" si="34"/>
        <v>5468</v>
      </c>
      <c r="I52" s="21">
        <f t="shared" si="34"/>
        <v>5468</v>
      </c>
      <c r="J52" s="21">
        <f t="shared" si="0"/>
        <v>0</v>
      </c>
      <c r="K52" s="21">
        <f t="shared" si="34"/>
        <v>41448</v>
      </c>
      <c r="L52" s="21">
        <f t="shared" si="34"/>
        <v>56088</v>
      </c>
      <c r="M52" s="21">
        <f t="shared" si="1"/>
        <v>14640</v>
      </c>
      <c r="N52" s="21">
        <f t="shared" si="34"/>
        <v>580747</v>
      </c>
      <c r="O52" s="21">
        <f t="shared" si="34"/>
        <v>580747</v>
      </c>
      <c r="P52" s="21">
        <f t="shared" si="2"/>
        <v>0</v>
      </c>
      <c r="Q52" s="21">
        <f t="shared" si="34"/>
        <v>16301</v>
      </c>
      <c r="R52" s="21">
        <f t="shared" si="34"/>
        <v>16301</v>
      </c>
      <c r="S52" s="21">
        <f t="shared" si="3"/>
        <v>0</v>
      </c>
      <c r="T52" s="21">
        <f t="shared" si="34"/>
        <v>0</v>
      </c>
      <c r="U52" s="21">
        <f t="shared" si="34"/>
        <v>0</v>
      </c>
      <c r="V52" s="21">
        <f t="shared" si="4"/>
        <v>0</v>
      </c>
      <c r="W52" s="21">
        <v>24954</v>
      </c>
      <c r="X52" s="21">
        <f t="shared" si="34"/>
        <v>24954</v>
      </c>
      <c r="Y52" s="21">
        <f t="shared" si="5"/>
        <v>0</v>
      </c>
      <c r="Z52" s="21">
        <f t="shared" si="34"/>
        <v>0</v>
      </c>
      <c r="AA52" s="21">
        <f t="shared" si="34"/>
        <v>0</v>
      </c>
      <c r="AB52" s="21">
        <f t="shared" si="6"/>
        <v>0</v>
      </c>
    </row>
    <row r="53" spans="1:189" s="22" customFormat="1" x14ac:dyDescent="0.25">
      <c r="A53" s="20" t="s">
        <v>25</v>
      </c>
      <c r="B53" s="21">
        <f t="shared" si="7"/>
        <v>668918</v>
      </c>
      <c r="C53" s="21">
        <f t="shared" si="7"/>
        <v>683558</v>
      </c>
      <c r="D53" s="21">
        <f t="shared" si="7"/>
        <v>14640</v>
      </c>
      <c r="E53" s="21">
        <f>SUM(E54:E63)</f>
        <v>0</v>
      </c>
      <c r="F53" s="21">
        <f>SUM(F54:F63)</f>
        <v>0</v>
      </c>
      <c r="G53" s="21">
        <f t="shared" si="8"/>
        <v>0</v>
      </c>
      <c r="H53" s="21">
        <f t="shared" ref="H53:I53" si="35">SUM(H54:H63)</f>
        <v>5468</v>
      </c>
      <c r="I53" s="21">
        <f t="shared" si="35"/>
        <v>5468</v>
      </c>
      <c r="J53" s="21">
        <f t="shared" si="0"/>
        <v>0</v>
      </c>
      <c r="K53" s="21">
        <f t="shared" ref="K53:L53" si="36">SUM(K54:K63)</f>
        <v>41448</v>
      </c>
      <c r="L53" s="21">
        <f t="shared" si="36"/>
        <v>56088</v>
      </c>
      <c r="M53" s="21">
        <f t="shared" si="1"/>
        <v>14640</v>
      </c>
      <c r="N53" s="21">
        <f t="shared" ref="N53:O53" si="37">SUM(N54:N63)</f>
        <v>580747</v>
      </c>
      <c r="O53" s="21">
        <f t="shared" si="37"/>
        <v>580747</v>
      </c>
      <c r="P53" s="21">
        <f t="shared" si="2"/>
        <v>0</v>
      </c>
      <c r="Q53" s="21">
        <f t="shared" ref="Q53:R53" si="38">SUM(Q54:Q63)</f>
        <v>16301</v>
      </c>
      <c r="R53" s="21">
        <f t="shared" si="38"/>
        <v>16301</v>
      </c>
      <c r="S53" s="21">
        <f t="shared" si="3"/>
        <v>0</v>
      </c>
      <c r="T53" s="21">
        <f t="shared" ref="T53:U53" si="39">SUM(T54:T63)</f>
        <v>0</v>
      </c>
      <c r="U53" s="21">
        <f t="shared" si="39"/>
        <v>0</v>
      </c>
      <c r="V53" s="21">
        <f t="shared" si="4"/>
        <v>0</v>
      </c>
      <c r="W53" s="21">
        <v>24954</v>
      </c>
      <c r="X53" s="21">
        <f t="shared" ref="X53" si="40">SUM(X54:X63)</f>
        <v>24954</v>
      </c>
      <c r="Y53" s="21">
        <f t="shared" si="5"/>
        <v>0</v>
      </c>
      <c r="Z53" s="21">
        <f t="shared" ref="Z53:AA53" si="41">SUM(Z54:Z63)</f>
        <v>0</v>
      </c>
      <c r="AA53" s="21">
        <f t="shared" si="41"/>
        <v>0</v>
      </c>
      <c r="AB53" s="21">
        <f t="shared" si="6"/>
        <v>0</v>
      </c>
    </row>
    <row r="54" spans="1:189" s="19" customFormat="1" ht="126" x14ac:dyDescent="0.25">
      <c r="A54" s="29" t="s">
        <v>64</v>
      </c>
      <c r="B54" s="31">
        <f t="shared" si="7"/>
        <v>130000</v>
      </c>
      <c r="C54" s="31">
        <f t="shared" si="7"/>
        <v>130000</v>
      </c>
      <c r="D54" s="31">
        <f t="shared" si="7"/>
        <v>0</v>
      </c>
      <c r="E54" s="31"/>
      <c r="F54" s="31"/>
      <c r="G54" s="31">
        <f t="shared" si="8"/>
        <v>0</v>
      </c>
      <c r="H54" s="31"/>
      <c r="I54" s="31"/>
      <c r="J54" s="31">
        <f t="shared" si="0"/>
        <v>0</v>
      </c>
      <c r="K54" s="31"/>
      <c r="L54" s="31"/>
      <c r="M54" s="31">
        <f t="shared" si="1"/>
        <v>0</v>
      </c>
      <c r="N54" s="31">
        <v>130000</v>
      </c>
      <c r="O54" s="31">
        <f>130000</f>
        <v>130000</v>
      </c>
      <c r="P54" s="31">
        <f t="shared" si="2"/>
        <v>0</v>
      </c>
      <c r="Q54" s="31"/>
      <c r="R54" s="31"/>
      <c r="S54" s="31">
        <f t="shared" si="3"/>
        <v>0</v>
      </c>
      <c r="T54" s="31"/>
      <c r="U54" s="31"/>
      <c r="V54" s="31">
        <f t="shared" si="4"/>
        <v>0</v>
      </c>
      <c r="W54" s="31"/>
      <c r="X54" s="31"/>
      <c r="Y54" s="31">
        <f t="shared" si="5"/>
        <v>0</v>
      </c>
      <c r="Z54" s="31"/>
      <c r="AA54" s="31"/>
      <c r="AB54" s="31">
        <f t="shared" si="6"/>
        <v>0</v>
      </c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</row>
    <row r="55" spans="1:189" s="22" customFormat="1" ht="78.75" x14ac:dyDescent="0.25">
      <c r="A55" s="29" t="s">
        <v>65</v>
      </c>
      <c r="B55" s="25">
        <f t="shared" si="7"/>
        <v>53191</v>
      </c>
      <c r="C55" s="25">
        <f t="shared" si="7"/>
        <v>53191</v>
      </c>
      <c r="D55" s="25">
        <f t="shared" si="7"/>
        <v>0</v>
      </c>
      <c r="E55" s="25"/>
      <c r="F55" s="25"/>
      <c r="G55" s="25">
        <f t="shared" si="8"/>
        <v>0</v>
      </c>
      <c r="H55" s="25"/>
      <c r="I55" s="25"/>
      <c r="J55" s="25">
        <f t="shared" si="0"/>
        <v>0</v>
      </c>
      <c r="K55" s="25"/>
      <c r="L55" s="25"/>
      <c r="M55" s="25">
        <f t="shared" si="1"/>
        <v>0</v>
      </c>
      <c r="N55" s="25">
        <v>53191</v>
      </c>
      <c r="O55" s="25">
        <v>53191</v>
      </c>
      <c r="P55" s="25">
        <f t="shared" si="2"/>
        <v>0</v>
      </c>
      <c r="Q55" s="25"/>
      <c r="R55" s="25"/>
      <c r="S55" s="25">
        <f t="shared" si="3"/>
        <v>0</v>
      </c>
      <c r="T55" s="25"/>
      <c r="U55" s="25"/>
      <c r="V55" s="25">
        <f t="shared" si="4"/>
        <v>0</v>
      </c>
      <c r="W55" s="25"/>
      <c r="X55" s="25"/>
      <c r="Y55" s="25">
        <f t="shared" si="5"/>
        <v>0</v>
      </c>
      <c r="Z55" s="25"/>
      <c r="AA55" s="25"/>
      <c r="AB55" s="25">
        <f t="shared" si="6"/>
        <v>0</v>
      </c>
    </row>
    <row r="56" spans="1:189" s="22" customFormat="1" ht="47.25" x14ac:dyDescent="0.25">
      <c r="A56" s="29" t="s">
        <v>66</v>
      </c>
      <c r="B56" s="25">
        <f t="shared" si="7"/>
        <v>0</v>
      </c>
      <c r="C56" s="25">
        <f t="shared" si="7"/>
        <v>14640</v>
      </c>
      <c r="D56" s="25">
        <f t="shared" si="7"/>
        <v>14640</v>
      </c>
      <c r="E56" s="25"/>
      <c r="F56" s="25"/>
      <c r="G56" s="25">
        <f t="shared" si="8"/>
        <v>0</v>
      </c>
      <c r="H56" s="25"/>
      <c r="I56" s="25"/>
      <c r="J56" s="25">
        <f t="shared" si="0"/>
        <v>0</v>
      </c>
      <c r="K56" s="25">
        <f>0</f>
        <v>0</v>
      </c>
      <c r="L56" s="25">
        <v>14640</v>
      </c>
      <c r="M56" s="25">
        <f>L56-K56</f>
        <v>14640</v>
      </c>
      <c r="N56" s="25"/>
      <c r="O56" s="25"/>
      <c r="P56" s="25">
        <f t="shared" si="2"/>
        <v>0</v>
      </c>
      <c r="Q56" s="25"/>
      <c r="R56" s="25"/>
      <c r="S56" s="25">
        <v>0</v>
      </c>
      <c r="T56" s="25"/>
      <c r="U56" s="25"/>
      <c r="V56" s="25">
        <v>0</v>
      </c>
      <c r="W56" s="25"/>
      <c r="X56" s="25"/>
      <c r="Y56" s="25">
        <v>0</v>
      </c>
      <c r="Z56" s="25"/>
      <c r="AA56" s="25"/>
      <c r="AB56" s="25">
        <v>0</v>
      </c>
    </row>
    <row r="57" spans="1:189" s="22" customFormat="1" ht="47.25" x14ac:dyDescent="0.25">
      <c r="A57" s="24" t="s">
        <v>67</v>
      </c>
      <c r="B57" s="25">
        <f t="shared" si="7"/>
        <v>5468</v>
      </c>
      <c r="C57" s="25">
        <f t="shared" si="7"/>
        <v>5468</v>
      </c>
      <c r="D57" s="25">
        <f t="shared" si="7"/>
        <v>0</v>
      </c>
      <c r="E57" s="25"/>
      <c r="F57" s="25"/>
      <c r="G57" s="25">
        <f t="shared" si="8"/>
        <v>0</v>
      </c>
      <c r="H57" s="25">
        <f>5100+368</f>
        <v>5468</v>
      </c>
      <c r="I57" s="25">
        <f>5100+368</f>
        <v>5468</v>
      </c>
      <c r="J57" s="25">
        <f t="shared" si="0"/>
        <v>0</v>
      </c>
      <c r="K57" s="25"/>
      <c r="L57" s="25"/>
      <c r="M57" s="25">
        <f t="shared" si="1"/>
        <v>0</v>
      </c>
      <c r="N57" s="25"/>
      <c r="O57" s="25"/>
      <c r="P57" s="25">
        <f t="shared" si="2"/>
        <v>0</v>
      </c>
      <c r="Q57" s="25"/>
      <c r="R57" s="25"/>
      <c r="S57" s="25">
        <f t="shared" si="3"/>
        <v>0</v>
      </c>
      <c r="T57" s="25"/>
      <c r="U57" s="25"/>
      <c r="V57" s="25">
        <f t="shared" si="4"/>
        <v>0</v>
      </c>
      <c r="W57" s="25"/>
      <c r="X57" s="25"/>
      <c r="Y57" s="25">
        <f t="shared" si="5"/>
        <v>0</v>
      </c>
      <c r="Z57" s="25"/>
      <c r="AA57" s="25"/>
      <c r="AB57" s="25">
        <f t="shared" si="6"/>
        <v>0</v>
      </c>
    </row>
    <row r="58" spans="1:189" s="22" customFormat="1" ht="47.25" x14ac:dyDescent="0.25">
      <c r="A58" s="24" t="s">
        <v>68</v>
      </c>
      <c r="B58" s="25">
        <f t="shared" si="7"/>
        <v>3000</v>
      </c>
      <c r="C58" s="25">
        <f t="shared" si="7"/>
        <v>3000</v>
      </c>
      <c r="D58" s="25">
        <f t="shared" si="7"/>
        <v>0</v>
      </c>
      <c r="E58" s="25"/>
      <c r="F58" s="25"/>
      <c r="G58" s="25">
        <f t="shared" si="8"/>
        <v>0</v>
      </c>
      <c r="H58" s="25"/>
      <c r="I58" s="25"/>
      <c r="J58" s="25">
        <f t="shared" si="0"/>
        <v>0</v>
      </c>
      <c r="K58" s="25">
        <v>3000</v>
      </c>
      <c r="L58" s="25">
        <v>3000</v>
      </c>
      <c r="M58" s="25">
        <f>L58-K58</f>
        <v>0</v>
      </c>
      <c r="N58" s="25"/>
      <c r="O58" s="25"/>
      <c r="P58" s="25">
        <f t="shared" si="2"/>
        <v>0</v>
      </c>
      <c r="Q58" s="25"/>
      <c r="R58" s="25"/>
      <c r="S58" s="25">
        <f t="shared" si="3"/>
        <v>0</v>
      </c>
      <c r="T58" s="25"/>
      <c r="U58" s="25"/>
      <c r="V58" s="25">
        <f t="shared" si="4"/>
        <v>0</v>
      </c>
      <c r="W58" s="25"/>
      <c r="X58" s="25"/>
      <c r="Y58" s="25">
        <f t="shared" si="5"/>
        <v>0</v>
      </c>
      <c r="Z58" s="25"/>
      <c r="AA58" s="25"/>
      <c r="AB58" s="25">
        <f t="shared" si="6"/>
        <v>0</v>
      </c>
    </row>
    <row r="59" spans="1:189" s="22" customFormat="1" ht="31.5" x14ac:dyDescent="0.25">
      <c r="A59" s="24" t="s">
        <v>69</v>
      </c>
      <c r="B59" s="25">
        <f t="shared" si="7"/>
        <v>5000</v>
      </c>
      <c r="C59" s="25">
        <f t="shared" si="7"/>
        <v>5000</v>
      </c>
      <c r="D59" s="25">
        <f t="shared" si="7"/>
        <v>0</v>
      </c>
      <c r="E59" s="25"/>
      <c r="F59" s="25"/>
      <c r="G59" s="25">
        <f t="shared" si="8"/>
        <v>0</v>
      </c>
      <c r="H59" s="25"/>
      <c r="I59" s="25"/>
      <c r="J59" s="25">
        <f t="shared" si="0"/>
        <v>0</v>
      </c>
      <c r="K59" s="25">
        <v>5000</v>
      </c>
      <c r="L59" s="25">
        <v>5000</v>
      </c>
      <c r="M59" s="25">
        <f t="shared" si="1"/>
        <v>0</v>
      </c>
      <c r="N59" s="25"/>
      <c r="O59" s="25"/>
      <c r="P59" s="25">
        <f t="shared" si="2"/>
        <v>0</v>
      </c>
      <c r="Q59" s="25"/>
      <c r="R59" s="25"/>
      <c r="S59" s="25">
        <f t="shared" si="3"/>
        <v>0</v>
      </c>
      <c r="T59" s="25"/>
      <c r="U59" s="25"/>
      <c r="V59" s="25">
        <f t="shared" si="4"/>
        <v>0</v>
      </c>
      <c r="W59" s="25"/>
      <c r="X59" s="25"/>
      <c r="Y59" s="25">
        <f t="shared" si="5"/>
        <v>0</v>
      </c>
      <c r="Z59" s="25"/>
      <c r="AA59" s="25"/>
      <c r="AB59" s="25">
        <f t="shared" si="6"/>
        <v>0</v>
      </c>
    </row>
    <row r="60" spans="1:189" s="22" customFormat="1" ht="31.5" x14ac:dyDescent="0.25">
      <c r="A60" s="24" t="s">
        <v>70</v>
      </c>
      <c r="B60" s="25">
        <f t="shared" si="7"/>
        <v>6248</v>
      </c>
      <c r="C60" s="25">
        <f t="shared" si="7"/>
        <v>6248</v>
      </c>
      <c r="D60" s="25">
        <f t="shared" si="7"/>
        <v>0</v>
      </c>
      <c r="E60" s="25"/>
      <c r="F60" s="25"/>
      <c r="G60" s="25">
        <f t="shared" si="8"/>
        <v>0</v>
      </c>
      <c r="H60" s="25"/>
      <c r="I60" s="25"/>
      <c r="J60" s="25">
        <f t="shared" si="0"/>
        <v>0</v>
      </c>
      <c r="K60" s="25">
        <v>6248</v>
      </c>
      <c r="L60" s="25">
        <v>6248</v>
      </c>
      <c r="M60" s="25">
        <f t="shared" si="1"/>
        <v>0</v>
      </c>
      <c r="N60" s="25"/>
      <c r="O60" s="25"/>
      <c r="P60" s="25">
        <f t="shared" si="2"/>
        <v>0</v>
      </c>
      <c r="Q60" s="25"/>
      <c r="R60" s="25"/>
      <c r="S60" s="25">
        <f t="shared" si="3"/>
        <v>0</v>
      </c>
      <c r="T60" s="25"/>
      <c r="U60" s="25"/>
      <c r="V60" s="25">
        <f t="shared" si="4"/>
        <v>0</v>
      </c>
      <c r="W60" s="25"/>
      <c r="X60" s="25"/>
      <c r="Y60" s="25">
        <f t="shared" si="5"/>
        <v>0</v>
      </c>
      <c r="Z60" s="25"/>
      <c r="AA60" s="25"/>
      <c r="AB60" s="25">
        <f t="shared" si="6"/>
        <v>0</v>
      </c>
    </row>
    <row r="61" spans="1:189" s="22" customFormat="1" ht="31.5" x14ac:dyDescent="0.25">
      <c r="A61" s="24" t="s">
        <v>71</v>
      </c>
      <c r="B61" s="25">
        <f t="shared" si="7"/>
        <v>49908</v>
      </c>
      <c r="C61" s="25">
        <f t="shared" si="7"/>
        <v>49908</v>
      </c>
      <c r="D61" s="25">
        <f t="shared" si="7"/>
        <v>0</v>
      </c>
      <c r="E61" s="25"/>
      <c r="F61" s="25"/>
      <c r="G61" s="25">
        <f t="shared" si="8"/>
        <v>0</v>
      </c>
      <c r="H61" s="25"/>
      <c r="I61" s="25"/>
      <c r="J61" s="25">
        <f t="shared" si="0"/>
        <v>0</v>
      </c>
      <c r="K61" s="25">
        <v>24954</v>
      </c>
      <c r="L61" s="25">
        <v>24954</v>
      </c>
      <c r="M61" s="25">
        <f t="shared" si="1"/>
        <v>0</v>
      </c>
      <c r="N61" s="25"/>
      <c r="O61" s="25"/>
      <c r="P61" s="25">
        <f t="shared" si="2"/>
        <v>0</v>
      </c>
      <c r="Q61" s="25"/>
      <c r="R61" s="25"/>
      <c r="S61" s="25">
        <f t="shared" si="3"/>
        <v>0</v>
      </c>
      <c r="T61" s="25"/>
      <c r="U61" s="25"/>
      <c r="V61" s="25">
        <f t="shared" si="4"/>
        <v>0</v>
      </c>
      <c r="W61" s="25">
        <v>24954</v>
      </c>
      <c r="X61" s="25">
        <v>24954</v>
      </c>
      <c r="Y61" s="25">
        <f t="shared" si="5"/>
        <v>0</v>
      </c>
      <c r="Z61" s="25"/>
      <c r="AA61" s="25"/>
      <c r="AB61" s="25">
        <f t="shared" si="6"/>
        <v>0</v>
      </c>
    </row>
    <row r="62" spans="1:189" s="22" customFormat="1" ht="31.5" x14ac:dyDescent="0.25">
      <c r="A62" s="29" t="s">
        <v>72</v>
      </c>
      <c r="B62" s="25">
        <f t="shared" si="7"/>
        <v>18547</v>
      </c>
      <c r="C62" s="25">
        <f t="shared" si="7"/>
        <v>18547</v>
      </c>
      <c r="D62" s="25">
        <f t="shared" si="7"/>
        <v>0</v>
      </c>
      <c r="E62" s="25"/>
      <c r="F62" s="25"/>
      <c r="G62" s="25">
        <f t="shared" si="8"/>
        <v>0</v>
      </c>
      <c r="H62" s="25"/>
      <c r="I62" s="25"/>
      <c r="J62" s="25">
        <f t="shared" si="0"/>
        <v>0</v>
      </c>
      <c r="K62" s="25">
        <v>2246</v>
      </c>
      <c r="L62" s="25">
        <v>2246</v>
      </c>
      <c r="M62" s="25">
        <f t="shared" si="1"/>
        <v>0</v>
      </c>
      <c r="N62" s="25"/>
      <c r="O62" s="25"/>
      <c r="P62" s="25">
        <f t="shared" si="2"/>
        <v>0</v>
      </c>
      <c r="Q62" s="25">
        <v>16301</v>
      </c>
      <c r="R62" s="25">
        <v>16301</v>
      </c>
      <c r="S62" s="25">
        <f t="shared" si="3"/>
        <v>0</v>
      </c>
      <c r="T62" s="25"/>
      <c r="U62" s="25"/>
      <c r="V62" s="25">
        <f t="shared" si="4"/>
        <v>0</v>
      </c>
      <c r="W62" s="25"/>
      <c r="X62" s="25"/>
      <c r="Y62" s="25">
        <f t="shared" si="5"/>
        <v>0</v>
      </c>
      <c r="Z62" s="25"/>
      <c r="AA62" s="25"/>
      <c r="AB62" s="25">
        <f t="shared" si="6"/>
        <v>0</v>
      </c>
    </row>
    <row r="63" spans="1:189" s="22" customFormat="1" ht="110.25" x14ac:dyDescent="0.25">
      <c r="A63" s="29" t="s">
        <v>73</v>
      </c>
      <c r="B63" s="25">
        <f t="shared" si="7"/>
        <v>397556</v>
      </c>
      <c r="C63" s="25">
        <f t="shared" si="7"/>
        <v>397556</v>
      </c>
      <c r="D63" s="25">
        <f t="shared" si="7"/>
        <v>0</v>
      </c>
      <c r="E63" s="25"/>
      <c r="F63" s="25"/>
      <c r="G63" s="25">
        <f t="shared" si="8"/>
        <v>0</v>
      </c>
      <c r="H63" s="25"/>
      <c r="I63" s="25"/>
      <c r="J63" s="25">
        <f t="shared" si="0"/>
        <v>0</v>
      </c>
      <c r="K63" s="25"/>
      <c r="L63" s="25"/>
      <c r="M63" s="25">
        <f t="shared" si="1"/>
        <v>0</v>
      </c>
      <c r="N63" s="25">
        <f>394555+3001</f>
        <v>397556</v>
      </c>
      <c r="O63" s="25">
        <f>394555+3001</f>
        <v>397556</v>
      </c>
      <c r="P63" s="25">
        <f t="shared" si="2"/>
        <v>0</v>
      </c>
      <c r="Q63" s="25"/>
      <c r="R63" s="25"/>
      <c r="S63" s="25">
        <f t="shared" si="3"/>
        <v>0</v>
      </c>
      <c r="T63" s="25"/>
      <c r="U63" s="25"/>
      <c r="V63" s="25">
        <f t="shared" si="4"/>
        <v>0</v>
      </c>
      <c r="W63" s="25"/>
      <c r="X63" s="25"/>
      <c r="Y63" s="25">
        <f t="shared" si="5"/>
        <v>0</v>
      </c>
      <c r="Z63" s="25"/>
      <c r="AA63" s="25"/>
      <c r="AB63" s="25">
        <f t="shared" si="6"/>
        <v>0</v>
      </c>
    </row>
    <row r="64" spans="1:189" s="22" customFormat="1" ht="31.5" x14ac:dyDescent="0.25">
      <c r="A64" s="20" t="s">
        <v>74</v>
      </c>
      <c r="B64" s="21">
        <f t="shared" si="7"/>
        <v>10595619</v>
      </c>
      <c r="C64" s="21">
        <f t="shared" si="7"/>
        <v>10595619</v>
      </c>
      <c r="D64" s="21">
        <f t="shared" si="7"/>
        <v>0</v>
      </c>
      <c r="E64" s="21">
        <f t="shared" ref="E64:AA64" si="42">SUM(E65)</f>
        <v>151089</v>
      </c>
      <c r="F64" s="21">
        <f t="shared" si="42"/>
        <v>151089</v>
      </c>
      <c r="G64" s="21">
        <f t="shared" si="8"/>
        <v>0</v>
      </c>
      <c r="H64" s="21">
        <f t="shared" si="42"/>
        <v>149762</v>
      </c>
      <c r="I64" s="21">
        <f t="shared" si="42"/>
        <v>149762</v>
      </c>
      <c r="J64" s="21">
        <f t="shared" si="0"/>
        <v>0</v>
      </c>
      <c r="K64" s="21">
        <f t="shared" si="42"/>
        <v>1567851</v>
      </c>
      <c r="L64" s="21">
        <f t="shared" si="42"/>
        <v>1567851</v>
      </c>
      <c r="M64" s="21">
        <f t="shared" si="1"/>
        <v>0</v>
      </c>
      <c r="N64" s="21">
        <f t="shared" si="42"/>
        <v>4477843</v>
      </c>
      <c r="O64" s="21">
        <f t="shared" si="42"/>
        <v>4477843</v>
      </c>
      <c r="P64" s="21">
        <f t="shared" si="2"/>
        <v>0</v>
      </c>
      <c r="Q64" s="21">
        <f t="shared" si="42"/>
        <v>0</v>
      </c>
      <c r="R64" s="21">
        <f t="shared" si="42"/>
        <v>0</v>
      </c>
      <c r="S64" s="21">
        <f t="shared" si="3"/>
        <v>0</v>
      </c>
      <c r="T64" s="21">
        <f t="shared" si="42"/>
        <v>4210206</v>
      </c>
      <c r="U64" s="21">
        <f t="shared" si="42"/>
        <v>4210206</v>
      </c>
      <c r="V64" s="21">
        <f t="shared" si="4"/>
        <v>0</v>
      </c>
      <c r="W64" s="21">
        <v>38868</v>
      </c>
      <c r="X64" s="21">
        <f t="shared" si="42"/>
        <v>38868</v>
      </c>
      <c r="Y64" s="21">
        <f t="shared" si="5"/>
        <v>0</v>
      </c>
      <c r="Z64" s="21">
        <f t="shared" si="42"/>
        <v>0</v>
      </c>
      <c r="AA64" s="21">
        <f t="shared" si="42"/>
        <v>0</v>
      </c>
      <c r="AB64" s="21">
        <f t="shared" si="6"/>
        <v>0</v>
      </c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</row>
    <row r="65" spans="1:189" s="22" customFormat="1" x14ac:dyDescent="0.25">
      <c r="A65" s="20" t="s">
        <v>25</v>
      </c>
      <c r="B65" s="21">
        <f t="shared" si="7"/>
        <v>10595619</v>
      </c>
      <c r="C65" s="21">
        <f t="shared" si="7"/>
        <v>10595619</v>
      </c>
      <c r="D65" s="21">
        <f t="shared" si="7"/>
        <v>0</v>
      </c>
      <c r="E65" s="21">
        <f>SUM(E66:E78,E79,E116,E147)</f>
        <v>151089</v>
      </c>
      <c r="F65" s="21">
        <f>SUM(F66:F78,F79,F116,F147)</f>
        <v>151089</v>
      </c>
      <c r="G65" s="21">
        <f t="shared" si="8"/>
        <v>0</v>
      </c>
      <c r="H65" s="21">
        <f t="shared" ref="H65:I65" si="43">SUM(H66:H78,H79,H116,H147)</f>
        <v>149762</v>
      </c>
      <c r="I65" s="21">
        <f t="shared" si="43"/>
        <v>149762</v>
      </c>
      <c r="J65" s="21">
        <f t="shared" si="0"/>
        <v>0</v>
      </c>
      <c r="K65" s="21">
        <f t="shared" ref="K65:L65" si="44">SUM(K66:K78,K79,K116,K147)</f>
        <v>1567851</v>
      </c>
      <c r="L65" s="21">
        <f t="shared" si="44"/>
        <v>1567851</v>
      </c>
      <c r="M65" s="21">
        <f t="shared" si="1"/>
        <v>0</v>
      </c>
      <c r="N65" s="21">
        <f t="shared" ref="N65:O65" si="45">SUM(N66:N78,N79,N116,N147)</f>
        <v>4477843</v>
      </c>
      <c r="O65" s="21">
        <f t="shared" si="45"/>
        <v>4477843</v>
      </c>
      <c r="P65" s="21">
        <f t="shared" si="2"/>
        <v>0</v>
      </c>
      <c r="Q65" s="21">
        <f t="shared" ref="Q65:R65" si="46">SUM(Q66:Q78,Q79,Q116,Q147)</f>
        <v>0</v>
      </c>
      <c r="R65" s="21">
        <f t="shared" si="46"/>
        <v>0</v>
      </c>
      <c r="S65" s="21">
        <f t="shared" si="3"/>
        <v>0</v>
      </c>
      <c r="T65" s="21">
        <f t="shared" ref="T65:U65" si="47">SUM(T66:T78,T79,T116,T147)</f>
        <v>4210206</v>
      </c>
      <c r="U65" s="21">
        <f t="shared" si="47"/>
        <v>4210206</v>
      </c>
      <c r="V65" s="21">
        <f t="shared" si="4"/>
        <v>0</v>
      </c>
      <c r="W65" s="21">
        <v>38868</v>
      </c>
      <c r="X65" s="21">
        <f t="shared" ref="X65" si="48">SUM(X66:X78,X79,X116,X147)</f>
        <v>38868</v>
      </c>
      <c r="Y65" s="21">
        <f t="shared" si="5"/>
        <v>0</v>
      </c>
      <c r="Z65" s="21">
        <f t="shared" ref="Z65:AA65" si="49">SUM(Z66:Z78,Z79,Z116,Z147)</f>
        <v>0</v>
      </c>
      <c r="AA65" s="21">
        <f t="shared" si="49"/>
        <v>0</v>
      </c>
      <c r="AB65" s="21">
        <f t="shared" si="6"/>
        <v>0</v>
      </c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</row>
    <row r="66" spans="1:189" s="22" customFormat="1" ht="31.5" x14ac:dyDescent="0.25">
      <c r="A66" s="32" t="s">
        <v>75</v>
      </c>
      <c r="B66" s="28">
        <f t="shared" si="7"/>
        <v>3183</v>
      </c>
      <c r="C66" s="28">
        <f t="shared" si="7"/>
        <v>3183</v>
      </c>
      <c r="D66" s="28">
        <f t="shared" si="7"/>
        <v>0</v>
      </c>
      <c r="E66" s="28"/>
      <c r="F66" s="28"/>
      <c r="G66" s="28">
        <f t="shared" si="8"/>
        <v>0</v>
      </c>
      <c r="H66" s="28"/>
      <c r="I66" s="28"/>
      <c r="J66" s="28">
        <f t="shared" si="0"/>
        <v>0</v>
      </c>
      <c r="K66" s="28">
        <v>3183</v>
      </c>
      <c r="L66" s="28">
        <v>3183</v>
      </c>
      <c r="M66" s="28">
        <f t="shared" si="1"/>
        <v>0</v>
      </c>
      <c r="N66" s="28"/>
      <c r="O66" s="28"/>
      <c r="P66" s="28">
        <f t="shared" si="2"/>
        <v>0</v>
      </c>
      <c r="Q66" s="28"/>
      <c r="R66" s="28"/>
      <c r="S66" s="28">
        <f t="shared" si="3"/>
        <v>0</v>
      </c>
      <c r="T66" s="28">
        <v>0</v>
      </c>
      <c r="U66" s="28">
        <v>0</v>
      </c>
      <c r="V66" s="28">
        <f t="shared" si="4"/>
        <v>0</v>
      </c>
      <c r="W66" s="28">
        <v>0</v>
      </c>
      <c r="X66" s="28">
        <v>0</v>
      </c>
      <c r="Y66" s="28">
        <f t="shared" si="5"/>
        <v>0</v>
      </c>
      <c r="Z66" s="28"/>
      <c r="AA66" s="28"/>
      <c r="AB66" s="28">
        <f t="shared" si="6"/>
        <v>0</v>
      </c>
    </row>
    <row r="67" spans="1:189" s="22" customFormat="1" ht="31.5" x14ac:dyDescent="0.25">
      <c r="A67" s="32" t="s">
        <v>76</v>
      </c>
      <c r="B67" s="28">
        <f t="shared" si="7"/>
        <v>50400</v>
      </c>
      <c r="C67" s="28">
        <f t="shared" si="7"/>
        <v>50400</v>
      </c>
      <c r="D67" s="28">
        <f t="shared" si="7"/>
        <v>0</v>
      </c>
      <c r="E67" s="28"/>
      <c r="F67" s="28"/>
      <c r="G67" s="28">
        <f t="shared" si="8"/>
        <v>0</v>
      </c>
      <c r="H67" s="28"/>
      <c r="I67" s="28"/>
      <c r="J67" s="28">
        <f t="shared" si="0"/>
        <v>0</v>
      </c>
      <c r="K67" s="28">
        <v>50400</v>
      </c>
      <c r="L67" s="28">
        <v>50400</v>
      </c>
      <c r="M67" s="28">
        <f t="shared" si="1"/>
        <v>0</v>
      </c>
      <c r="N67" s="28"/>
      <c r="O67" s="28"/>
      <c r="P67" s="28">
        <f t="shared" si="2"/>
        <v>0</v>
      </c>
      <c r="Q67" s="28"/>
      <c r="R67" s="28"/>
      <c r="S67" s="28">
        <f t="shared" si="3"/>
        <v>0</v>
      </c>
      <c r="T67" s="28">
        <v>0</v>
      </c>
      <c r="U67" s="28">
        <v>0</v>
      </c>
      <c r="V67" s="28">
        <f t="shared" si="4"/>
        <v>0</v>
      </c>
      <c r="W67" s="28">
        <v>0</v>
      </c>
      <c r="X67" s="28">
        <v>0</v>
      </c>
      <c r="Y67" s="28">
        <f t="shared" si="5"/>
        <v>0</v>
      </c>
      <c r="Z67" s="28"/>
      <c r="AA67" s="28"/>
      <c r="AB67" s="28">
        <f t="shared" si="6"/>
        <v>0</v>
      </c>
    </row>
    <row r="68" spans="1:189" s="22" customFormat="1" ht="31.5" x14ac:dyDescent="0.25">
      <c r="A68" s="32" t="s">
        <v>77</v>
      </c>
      <c r="B68" s="28">
        <f t="shared" si="7"/>
        <v>129666</v>
      </c>
      <c r="C68" s="28">
        <f t="shared" si="7"/>
        <v>129666</v>
      </c>
      <c r="D68" s="28">
        <f t="shared" si="7"/>
        <v>0</v>
      </c>
      <c r="E68" s="28"/>
      <c r="F68" s="28"/>
      <c r="G68" s="28">
        <f t="shared" si="8"/>
        <v>0</v>
      </c>
      <c r="H68" s="28"/>
      <c r="I68" s="28"/>
      <c r="J68" s="28">
        <f t="shared" si="0"/>
        <v>0</v>
      </c>
      <c r="K68" s="28">
        <v>129666</v>
      </c>
      <c r="L68" s="28">
        <v>129666</v>
      </c>
      <c r="M68" s="28">
        <f t="shared" si="1"/>
        <v>0</v>
      </c>
      <c r="N68" s="28"/>
      <c r="O68" s="28"/>
      <c r="P68" s="28">
        <f t="shared" si="2"/>
        <v>0</v>
      </c>
      <c r="Q68" s="28"/>
      <c r="R68" s="28"/>
      <c r="S68" s="28">
        <f t="shared" si="3"/>
        <v>0</v>
      </c>
      <c r="T68" s="28">
        <v>0</v>
      </c>
      <c r="U68" s="28">
        <v>0</v>
      </c>
      <c r="V68" s="28">
        <f t="shared" si="4"/>
        <v>0</v>
      </c>
      <c r="W68" s="28">
        <v>0</v>
      </c>
      <c r="X68" s="28">
        <v>0</v>
      </c>
      <c r="Y68" s="28">
        <f t="shared" si="5"/>
        <v>0</v>
      </c>
      <c r="Z68" s="28"/>
      <c r="AA68" s="28"/>
      <c r="AB68" s="28">
        <f t="shared" si="6"/>
        <v>0</v>
      </c>
    </row>
    <row r="69" spans="1:189" s="22" customFormat="1" ht="31.5" x14ac:dyDescent="0.25">
      <c r="A69" s="32" t="s">
        <v>78</v>
      </c>
      <c r="B69" s="28">
        <f t="shared" si="7"/>
        <v>13200</v>
      </c>
      <c r="C69" s="28">
        <f t="shared" si="7"/>
        <v>13200</v>
      </c>
      <c r="D69" s="28">
        <f t="shared" si="7"/>
        <v>0</v>
      </c>
      <c r="E69" s="28"/>
      <c r="F69" s="28"/>
      <c r="G69" s="28">
        <f t="shared" si="8"/>
        <v>0</v>
      </c>
      <c r="H69" s="28"/>
      <c r="I69" s="28"/>
      <c r="J69" s="28">
        <f t="shared" si="0"/>
        <v>0</v>
      </c>
      <c r="K69" s="28">
        <v>13200</v>
      </c>
      <c r="L69" s="28">
        <v>13200</v>
      </c>
      <c r="M69" s="28">
        <f t="shared" si="1"/>
        <v>0</v>
      </c>
      <c r="N69" s="28"/>
      <c r="O69" s="28"/>
      <c r="P69" s="28">
        <f t="shared" si="2"/>
        <v>0</v>
      </c>
      <c r="Q69" s="28"/>
      <c r="R69" s="28"/>
      <c r="S69" s="28">
        <f t="shared" si="3"/>
        <v>0</v>
      </c>
      <c r="T69" s="28">
        <v>0</v>
      </c>
      <c r="U69" s="28">
        <v>0</v>
      </c>
      <c r="V69" s="28">
        <f t="shared" si="4"/>
        <v>0</v>
      </c>
      <c r="W69" s="28">
        <v>0</v>
      </c>
      <c r="X69" s="28">
        <v>0</v>
      </c>
      <c r="Y69" s="28">
        <f t="shared" si="5"/>
        <v>0</v>
      </c>
      <c r="Z69" s="28"/>
      <c r="AA69" s="28"/>
      <c r="AB69" s="28">
        <f t="shared" si="6"/>
        <v>0</v>
      </c>
    </row>
    <row r="70" spans="1:189" s="22" customFormat="1" ht="47.25" x14ac:dyDescent="0.25">
      <c r="A70" s="32" t="s">
        <v>79</v>
      </c>
      <c r="B70" s="28">
        <f t="shared" si="7"/>
        <v>41100</v>
      </c>
      <c r="C70" s="28">
        <f t="shared" si="7"/>
        <v>41100</v>
      </c>
      <c r="D70" s="28">
        <f t="shared" si="7"/>
        <v>0</v>
      </c>
      <c r="E70" s="28"/>
      <c r="F70" s="28"/>
      <c r="G70" s="28">
        <f t="shared" si="8"/>
        <v>0</v>
      </c>
      <c r="H70" s="28"/>
      <c r="I70" s="28"/>
      <c r="J70" s="28">
        <f t="shared" si="0"/>
        <v>0</v>
      </c>
      <c r="K70" s="28">
        <v>41100</v>
      </c>
      <c r="L70" s="28">
        <v>41100</v>
      </c>
      <c r="M70" s="28">
        <f t="shared" si="1"/>
        <v>0</v>
      </c>
      <c r="N70" s="28"/>
      <c r="O70" s="28"/>
      <c r="P70" s="28">
        <f t="shared" si="2"/>
        <v>0</v>
      </c>
      <c r="Q70" s="28"/>
      <c r="R70" s="28"/>
      <c r="S70" s="28">
        <f t="shared" si="3"/>
        <v>0</v>
      </c>
      <c r="T70" s="28">
        <v>0</v>
      </c>
      <c r="U70" s="28">
        <v>0</v>
      </c>
      <c r="V70" s="28">
        <f t="shared" si="4"/>
        <v>0</v>
      </c>
      <c r="W70" s="28">
        <v>0</v>
      </c>
      <c r="X70" s="28">
        <v>0</v>
      </c>
      <c r="Y70" s="28">
        <f t="shared" si="5"/>
        <v>0</v>
      </c>
      <c r="Z70" s="28"/>
      <c r="AA70" s="28"/>
      <c r="AB70" s="28">
        <f t="shared" si="6"/>
        <v>0</v>
      </c>
    </row>
    <row r="71" spans="1:189" s="22" customFormat="1" ht="126" x14ac:dyDescent="0.25">
      <c r="A71" s="29" t="s">
        <v>80</v>
      </c>
      <c r="B71" s="28">
        <f t="shared" si="7"/>
        <v>230380</v>
      </c>
      <c r="C71" s="28">
        <f t="shared" si="7"/>
        <v>230380</v>
      </c>
      <c r="D71" s="28">
        <f t="shared" si="7"/>
        <v>0</v>
      </c>
      <c r="E71" s="28"/>
      <c r="F71" s="28"/>
      <c r="G71" s="28">
        <f t="shared" si="8"/>
        <v>0</v>
      </c>
      <c r="H71" s="28"/>
      <c r="I71" s="28"/>
      <c r="J71" s="28">
        <f t="shared" si="0"/>
        <v>0</v>
      </c>
      <c r="K71" s="28"/>
      <c r="L71" s="28"/>
      <c r="M71" s="28">
        <f t="shared" si="1"/>
        <v>0</v>
      </c>
      <c r="N71" s="28">
        <v>230380</v>
      </c>
      <c r="O71" s="28">
        <v>230380</v>
      </c>
      <c r="P71" s="28">
        <f t="shared" si="2"/>
        <v>0</v>
      </c>
      <c r="Q71" s="28"/>
      <c r="R71" s="28"/>
      <c r="S71" s="28">
        <f t="shared" si="3"/>
        <v>0</v>
      </c>
      <c r="T71" s="28"/>
      <c r="U71" s="28"/>
      <c r="V71" s="28">
        <f t="shared" si="4"/>
        <v>0</v>
      </c>
      <c r="W71" s="28"/>
      <c r="X71" s="28"/>
      <c r="Y71" s="28">
        <f t="shared" si="5"/>
        <v>0</v>
      </c>
      <c r="Z71" s="28"/>
      <c r="AA71" s="28"/>
      <c r="AB71" s="28">
        <f t="shared" si="6"/>
        <v>0</v>
      </c>
    </row>
    <row r="72" spans="1:189" s="22" customFormat="1" x14ac:dyDescent="0.25">
      <c r="A72" s="32" t="s">
        <v>81</v>
      </c>
      <c r="B72" s="28">
        <f t="shared" si="7"/>
        <v>132389</v>
      </c>
      <c r="C72" s="28">
        <f t="shared" si="7"/>
        <v>132389</v>
      </c>
      <c r="D72" s="28">
        <f t="shared" si="7"/>
        <v>0</v>
      </c>
      <c r="E72" s="28">
        <f>150000-17611</f>
        <v>132389</v>
      </c>
      <c r="F72" s="28">
        <f>150000-17611</f>
        <v>132389</v>
      </c>
      <c r="G72" s="28">
        <f t="shared" si="8"/>
        <v>0</v>
      </c>
      <c r="H72" s="28"/>
      <c r="I72" s="28"/>
      <c r="J72" s="28">
        <f t="shared" si="0"/>
        <v>0</v>
      </c>
      <c r="K72" s="28"/>
      <c r="L72" s="28"/>
      <c r="M72" s="28">
        <f t="shared" si="1"/>
        <v>0</v>
      </c>
      <c r="N72" s="28"/>
      <c r="O72" s="28"/>
      <c r="P72" s="28">
        <f t="shared" si="2"/>
        <v>0</v>
      </c>
      <c r="Q72" s="28"/>
      <c r="R72" s="28"/>
      <c r="S72" s="28">
        <f t="shared" si="3"/>
        <v>0</v>
      </c>
      <c r="T72" s="28"/>
      <c r="U72" s="28"/>
      <c r="V72" s="28">
        <f t="shared" si="4"/>
        <v>0</v>
      </c>
      <c r="W72" s="28"/>
      <c r="X72" s="28"/>
      <c r="Y72" s="28">
        <f t="shared" si="5"/>
        <v>0</v>
      </c>
      <c r="Z72" s="28"/>
      <c r="AA72" s="28"/>
      <c r="AB72" s="28">
        <f t="shared" si="6"/>
        <v>0</v>
      </c>
    </row>
    <row r="73" spans="1:189" s="22" customFormat="1" ht="63" x14ac:dyDescent="0.25">
      <c r="A73" s="27" t="s">
        <v>82</v>
      </c>
      <c r="B73" s="28">
        <f t="shared" si="7"/>
        <v>2534</v>
      </c>
      <c r="C73" s="28">
        <f t="shared" si="7"/>
        <v>2534</v>
      </c>
      <c r="D73" s="28">
        <f t="shared" si="7"/>
        <v>0</v>
      </c>
      <c r="E73" s="28"/>
      <c r="F73" s="28"/>
      <c r="G73" s="28">
        <f t="shared" si="8"/>
        <v>0</v>
      </c>
      <c r="H73" s="28"/>
      <c r="I73" s="28"/>
      <c r="J73" s="28">
        <f t="shared" ref="J73:J156" si="50">I73-H73</f>
        <v>0</v>
      </c>
      <c r="K73" s="28"/>
      <c r="L73" s="28"/>
      <c r="M73" s="28">
        <f t="shared" ref="M73:M156" si="51">L73-K73</f>
        <v>0</v>
      </c>
      <c r="N73" s="28"/>
      <c r="O73" s="28"/>
      <c r="P73" s="28">
        <f t="shared" ref="P73:P156" si="52">O73-N73</f>
        <v>0</v>
      </c>
      <c r="Q73" s="28"/>
      <c r="R73" s="28"/>
      <c r="S73" s="28">
        <f t="shared" ref="S73:S156" si="53">R73-Q73</f>
        <v>0</v>
      </c>
      <c r="T73" s="28">
        <v>2534</v>
      </c>
      <c r="U73" s="28">
        <v>2534</v>
      </c>
      <c r="V73" s="28">
        <f t="shared" ref="V73:V156" si="54">U73-T73</f>
        <v>0</v>
      </c>
      <c r="W73" s="28"/>
      <c r="X73" s="28"/>
      <c r="Y73" s="28">
        <f t="shared" ref="Y73:Y156" si="55">X73-W73</f>
        <v>0</v>
      </c>
      <c r="Z73" s="28"/>
      <c r="AA73" s="28"/>
      <c r="AB73" s="28">
        <f t="shared" ref="AB73:AB156" si="56">AA73-Z73</f>
        <v>0</v>
      </c>
    </row>
    <row r="74" spans="1:189" s="22" customFormat="1" ht="173.25" x14ac:dyDescent="0.25">
      <c r="A74" s="24" t="s">
        <v>83</v>
      </c>
      <c r="B74" s="28">
        <f t="shared" si="7"/>
        <v>4247463</v>
      </c>
      <c r="C74" s="28">
        <f t="shared" si="7"/>
        <v>4247463</v>
      </c>
      <c r="D74" s="28">
        <f t="shared" si="7"/>
        <v>0</v>
      </c>
      <c r="E74" s="28"/>
      <c r="F74" s="28"/>
      <c r="G74" s="28">
        <f t="shared" si="8"/>
        <v>0</v>
      </c>
      <c r="H74" s="28"/>
      <c r="I74" s="28"/>
      <c r="J74" s="28">
        <f t="shared" si="50"/>
        <v>0</v>
      </c>
      <c r="K74" s="28"/>
      <c r="L74" s="28"/>
      <c r="M74" s="28">
        <f t="shared" si="51"/>
        <v>0</v>
      </c>
      <c r="N74" s="28">
        <v>4247463</v>
      </c>
      <c r="O74" s="28">
        <v>4247463</v>
      </c>
      <c r="P74" s="28">
        <f t="shared" si="52"/>
        <v>0</v>
      </c>
      <c r="Q74" s="28"/>
      <c r="R74" s="28"/>
      <c r="S74" s="28">
        <f t="shared" si="53"/>
        <v>0</v>
      </c>
      <c r="T74" s="28"/>
      <c r="U74" s="28"/>
      <c r="V74" s="28">
        <f t="shared" si="54"/>
        <v>0</v>
      </c>
      <c r="W74" s="28"/>
      <c r="X74" s="28"/>
      <c r="Y74" s="28">
        <f t="shared" si="55"/>
        <v>0</v>
      </c>
      <c r="Z74" s="28"/>
      <c r="AA74" s="28"/>
      <c r="AB74" s="28">
        <f t="shared" si="56"/>
        <v>0</v>
      </c>
    </row>
    <row r="75" spans="1:189" s="22" customFormat="1" ht="31.5" x14ac:dyDescent="0.25">
      <c r="A75" s="33" t="s">
        <v>84</v>
      </c>
      <c r="B75" s="28">
        <f t="shared" si="7"/>
        <v>918868</v>
      </c>
      <c r="C75" s="28">
        <f t="shared" si="7"/>
        <v>918868</v>
      </c>
      <c r="D75" s="28">
        <f t="shared" si="7"/>
        <v>0</v>
      </c>
      <c r="E75" s="28"/>
      <c r="F75" s="28"/>
      <c r="G75" s="28">
        <f t="shared" si="8"/>
        <v>0</v>
      </c>
      <c r="H75" s="28"/>
      <c r="I75" s="28"/>
      <c r="J75" s="28">
        <f t="shared" si="50"/>
        <v>0</v>
      </c>
      <c r="K75" s="28">
        <v>553628</v>
      </c>
      <c r="L75" s="28">
        <v>553628</v>
      </c>
      <c r="M75" s="28">
        <f t="shared" si="51"/>
        <v>0</v>
      </c>
      <c r="N75" s="28"/>
      <c r="O75" s="28"/>
      <c r="P75" s="28">
        <f t="shared" si="52"/>
        <v>0</v>
      </c>
      <c r="Q75" s="28"/>
      <c r="R75" s="28"/>
      <c r="S75" s="28">
        <f t="shared" si="53"/>
        <v>0</v>
      </c>
      <c r="T75" s="28">
        <v>326372</v>
      </c>
      <c r="U75" s="28">
        <v>326372</v>
      </c>
      <c r="V75" s="28">
        <f t="shared" si="54"/>
        <v>0</v>
      </c>
      <c r="W75" s="28">
        <v>38868</v>
      </c>
      <c r="X75" s="28">
        <v>38868</v>
      </c>
      <c r="Y75" s="28">
        <f t="shared" si="55"/>
        <v>0</v>
      </c>
      <c r="Z75" s="28"/>
      <c r="AA75" s="28"/>
      <c r="AB75" s="28">
        <f t="shared" si="56"/>
        <v>0</v>
      </c>
    </row>
    <row r="76" spans="1:189" s="22" customFormat="1" x14ac:dyDescent="0.25">
      <c r="A76" s="33" t="s">
        <v>85</v>
      </c>
      <c r="B76" s="28">
        <f t="shared" si="7"/>
        <v>3000</v>
      </c>
      <c r="C76" s="28">
        <f t="shared" si="7"/>
        <v>3000</v>
      </c>
      <c r="D76" s="28">
        <f t="shared" si="7"/>
        <v>0</v>
      </c>
      <c r="E76" s="28"/>
      <c r="F76" s="28"/>
      <c r="G76" s="28">
        <f t="shared" si="8"/>
        <v>0</v>
      </c>
      <c r="H76" s="28"/>
      <c r="I76" s="28"/>
      <c r="J76" s="28">
        <f t="shared" si="50"/>
        <v>0</v>
      </c>
      <c r="K76" s="28">
        <v>3000</v>
      </c>
      <c r="L76" s="28">
        <v>3000</v>
      </c>
      <c r="M76" s="28">
        <f t="shared" si="51"/>
        <v>0</v>
      </c>
      <c r="N76" s="28"/>
      <c r="O76" s="28"/>
      <c r="P76" s="28">
        <f t="shared" si="52"/>
        <v>0</v>
      </c>
      <c r="Q76" s="28"/>
      <c r="R76" s="28"/>
      <c r="S76" s="28">
        <f t="shared" si="53"/>
        <v>0</v>
      </c>
      <c r="T76" s="28"/>
      <c r="U76" s="28"/>
      <c r="V76" s="28">
        <f t="shared" si="54"/>
        <v>0</v>
      </c>
      <c r="W76" s="28"/>
      <c r="X76" s="28"/>
      <c r="Y76" s="28">
        <f t="shared" si="55"/>
        <v>0</v>
      </c>
      <c r="Z76" s="28"/>
      <c r="AA76" s="28"/>
      <c r="AB76" s="28">
        <f t="shared" si="56"/>
        <v>0</v>
      </c>
    </row>
    <row r="77" spans="1:189" s="22" customFormat="1" ht="31.5" x14ac:dyDescent="0.25">
      <c r="A77" s="27" t="s">
        <v>86</v>
      </c>
      <c r="B77" s="28">
        <f t="shared" si="7"/>
        <v>50000</v>
      </c>
      <c r="C77" s="28">
        <f t="shared" si="7"/>
        <v>50000</v>
      </c>
      <c r="D77" s="28">
        <f t="shared" si="7"/>
        <v>0</v>
      </c>
      <c r="E77" s="28">
        <v>18700</v>
      </c>
      <c r="F77" s="28">
        <v>18700</v>
      </c>
      <c r="G77" s="28">
        <f t="shared" si="8"/>
        <v>0</v>
      </c>
      <c r="H77" s="28"/>
      <c r="I77" s="28"/>
      <c r="J77" s="28">
        <f t="shared" si="50"/>
        <v>0</v>
      </c>
      <c r="K77" s="28"/>
      <c r="L77" s="28"/>
      <c r="M77" s="28">
        <f t="shared" si="51"/>
        <v>0</v>
      </c>
      <c r="N77" s="28"/>
      <c r="O77" s="28"/>
      <c r="P77" s="28">
        <f t="shared" si="52"/>
        <v>0</v>
      </c>
      <c r="Q77" s="28"/>
      <c r="R77" s="28"/>
      <c r="S77" s="28">
        <f t="shared" si="53"/>
        <v>0</v>
      </c>
      <c r="T77" s="28">
        <f>10904+20396</f>
        <v>31300</v>
      </c>
      <c r="U77" s="28">
        <f>10904+20396</f>
        <v>31300</v>
      </c>
      <c r="V77" s="28">
        <f t="shared" si="54"/>
        <v>0</v>
      </c>
      <c r="W77" s="28"/>
      <c r="X77" s="28"/>
      <c r="Y77" s="28">
        <f t="shared" si="55"/>
        <v>0</v>
      </c>
      <c r="Z77" s="28"/>
      <c r="AA77" s="28"/>
      <c r="AB77" s="28">
        <f t="shared" si="56"/>
        <v>0</v>
      </c>
    </row>
    <row r="78" spans="1:189" s="22" customFormat="1" ht="63" x14ac:dyDescent="0.25">
      <c r="A78" s="27" t="s">
        <v>87</v>
      </c>
      <c r="B78" s="28">
        <f t="shared" si="7"/>
        <v>3850000</v>
      </c>
      <c r="C78" s="28">
        <f t="shared" si="7"/>
        <v>3850000</v>
      </c>
      <c r="D78" s="28">
        <f t="shared" si="7"/>
        <v>0</v>
      </c>
      <c r="E78" s="28"/>
      <c r="F78" s="28"/>
      <c r="G78" s="28">
        <f t="shared" si="8"/>
        <v>0</v>
      </c>
      <c r="H78" s="28"/>
      <c r="I78" s="28"/>
      <c r="J78" s="28">
        <f t="shared" si="50"/>
        <v>0</v>
      </c>
      <c r="K78" s="28"/>
      <c r="L78" s="28"/>
      <c r="M78" s="28">
        <f t="shared" si="51"/>
        <v>0</v>
      </c>
      <c r="N78" s="28"/>
      <c r="O78" s="28"/>
      <c r="P78" s="28">
        <f t="shared" si="52"/>
        <v>0</v>
      </c>
      <c r="Q78" s="28"/>
      <c r="R78" s="28"/>
      <c r="S78" s="28">
        <f t="shared" si="53"/>
        <v>0</v>
      </c>
      <c r="T78" s="28">
        <v>3850000</v>
      </c>
      <c r="U78" s="28">
        <v>3850000</v>
      </c>
      <c r="V78" s="28">
        <f t="shared" si="54"/>
        <v>0</v>
      </c>
      <c r="W78" s="28"/>
      <c r="X78" s="28"/>
      <c r="Y78" s="28">
        <f t="shared" si="55"/>
        <v>0</v>
      </c>
      <c r="Z78" s="28"/>
      <c r="AA78" s="28"/>
      <c r="AB78" s="28">
        <f t="shared" si="56"/>
        <v>0</v>
      </c>
    </row>
    <row r="79" spans="1:189" s="19" customFormat="1" ht="63" x14ac:dyDescent="0.25">
      <c r="A79" s="34" t="s">
        <v>88</v>
      </c>
      <c r="B79" s="21">
        <f t="shared" si="7"/>
        <v>488213</v>
      </c>
      <c r="C79" s="21">
        <f t="shared" si="7"/>
        <v>488213</v>
      </c>
      <c r="D79" s="21">
        <f t="shared" si="7"/>
        <v>0</v>
      </c>
      <c r="E79" s="21">
        <f t="shared" ref="E79:AA79" si="57">SUM(E80:E115)</f>
        <v>0</v>
      </c>
      <c r="F79" s="21">
        <f t="shared" si="57"/>
        <v>0</v>
      </c>
      <c r="G79" s="21">
        <f t="shared" si="8"/>
        <v>0</v>
      </c>
      <c r="H79" s="21">
        <f t="shared" ref="H79" si="58">SUM(H80:H115)</f>
        <v>149762</v>
      </c>
      <c r="I79" s="21">
        <f t="shared" si="57"/>
        <v>149762</v>
      </c>
      <c r="J79" s="21">
        <f t="shared" si="50"/>
        <v>0</v>
      </c>
      <c r="K79" s="21">
        <f t="shared" ref="K79" si="59">SUM(K80:K115)</f>
        <v>338451</v>
      </c>
      <c r="L79" s="21">
        <f t="shared" si="57"/>
        <v>338451</v>
      </c>
      <c r="M79" s="21">
        <f t="shared" si="51"/>
        <v>0</v>
      </c>
      <c r="N79" s="21">
        <f t="shared" ref="N79" si="60">SUM(N80:N115)</f>
        <v>0</v>
      </c>
      <c r="O79" s="21">
        <f t="shared" si="57"/>
        <v>0</v>
      </c>
      <c r="P79" s="21">
        <f t="shared" si="52"/>
        <v>0</v>
      </c>
      <c r="Q79" s="21">
        <f t="shared" ref="Q79" si="61">SUM(Q80:Q115)</f>
        <v>0</v>
      </c>
      <c r="R79" s="21">
        <f t="shared" si="57"/>
        <v>0</v>
      </c>
      <c r="S79" s="21">
        <f t="shared" si="53"/>
        <v>0</v>
      </c>
      <c r="T79" s="21">
        <f t="shared" ref="T79" si="62">SUM(T80:T115)</f>
        <v>0</v>
      </c>
      <c r="U79" s="21">
        <f t="shared" si="57"/>
        <v>0</v>
      </c>
      <c r="V79" s="21">
        <f t="shared" si="54"/>
        <v>0</v>
      </c>
      <c r="W79" s="21">
        <v>0</v>
      </c>
      <c r="X79" s="21">
        <f t="shared" si="57"/>
        <v>0</v>
      </c>
      <c r="Y79" s="21">
        <f t="shared" si="55"/>
        <v>0</v>
      </c>
      <c r="Z79" s="21">
        <f t="shared" ref="Z79" si="63">SUM(Z80:Z115)</f>
        <v>0</v>
      </c>
      <c r="AA79" s="21">
        <f t="shared" si="57"/>
        <v>0</v>
      </c>
      <c r="AB79" s="21">
        <f t="shared" si="56"/>
        <v>0</v>
      </c>
    </row>
    <row r="80" spans="1:189" s="22" customFormat="1" ht="31.5" x14ac:dyDescent="0.25">
      <c r="A80" s="35" t="s">
        <v>89</v>
      </c>
      <c r="B80" s="28">
        <f t="shared" si="7"/>
        <v>57171</v>
      </c>
      <c r="C80" s="28">
        <f t="shared" si="7"/>
        <v>57171</v>
      </c>
      <c r="D80" s="28">
        <f t="shared" si="7"/>
        <v>0</v>
      </c>
      <c r="E80" s="28"/>
      <c r="F80" s="28"/>
      <c r="G80" s="28">
        <f t="shared" si="8"/>
        <v>0</v>
      </c>
      <c r="H80" s="28">
        <f>41161</f>
        <v>41161</v>
      </c>
      <c r="I80" s="28">
        <f>41161</f>
        <v>41161</v>
      </c>
      <c r="J80" s="28">
        <f t="shared" si="50"/>
        <v>0</v>
      </c>
      <c r="K80" s="28">
        <f>5010+11000</f>
        <v>16010</v>
      </c>
      <c r="L80" s="28">
        <f>5010+11000</f>
        <v>16010</v>
      </c>
      <c r="M80" s="28">
        <f t="shared" si="51"/>
        <v>0</v>
      </c>
      <c r="N80" s="28"/>
      <c r="O80" s="28"/>
      <c r="P80" s="28">
        <f t="shared" si="52"/>
        <v>0</v>
      </c>
      <c r="Q80" s="28"/>
      <c r="R80" s="28"/>
      <c r="S80" s="28">
        <f t="shared" si="53"/>
        <v>0</v>
      </c>
      <c r="T80" s="28"/>
      <c r="U80" s="28"/>
      <c r="V80" s="28">
        <f t="shared" si="54"/>
        <v>0</v>
      </c>
      <c r="W80" s="28"/>
      <c r="X80" s="28"/>
      <c r="Y80" s="28">
        <f t="shared" si="55"/>
        <v>0</v>
      </c>
      <c r="Z80" s="28"/>
      <c r="AA80" s="28"/>
      <c r="AB80" s="28">
        <f t="shared" si="56"/>
        <v>0</v>
      </c>
    </row>
    <row r="81" spans="1:28" s="22" customFormat="1" x14ac:dyDescent="0.25">
      <c r="A81" s="35" t="s">
        <v>90</v>
      </c>
      <c r="B81" s="28">
        <f t="shared" si="7"/>
        <v>11000</v>
      </c>
      <c r="C81" s="28">
        <f t="shared" si="7"/>
        <v>11000</v>
      </c>
      <c r="D81" s="28">
        <f t="shared" si="7"/>
        <v>0</v>
      </c>
      <c r="E81" s="28"/>
      <c r="F81" s="28"/>
      <c r="G81" s="28">
        <f t="shared" si="8"/>
        <v>0</v>
      </c>
      <c r="H81" s="28"/>
      <c r="I81" s="28"/>
      <c r="J81" s="28">
        <f t="shared" si="50"/>
        <v>0</v>
      </c>
      <c r="K81" s="28">
        <v>11000</v>
      </c>
      <c r="L81" s="28">
        <v>11000</v>
      </c>
      <c r="M81" s="28">
        <f t="shared" si="51"/>
        <v>0</v>
      </c>
      <c r="N81" s="28"/>
      <c r="O81" s="28"/>
      <c r="P81" s="28">
        <f t="shared" si="52"/>
        <v>0</v>
      </c>
      <c r="Q81" s="28"/>
      <c r="R81" s="28"/>
      <c r="S81" s="28">
        <f t="shared" si="53"/>
        <v>0</v>
      </c>
      <c r="T81" s="28"/>
      <c r="U81" s="28"/>
      <c r="V81" s="28">
        <f t="shared" si="54"/>
        <v>0</v>
      </c>
      <c r="W81" s="28"/>
      <c r="X81" s="28"/>
      <c r="Y81" s="28">
        <f t="shared" si="55"/>
        <v>0</v>
      </c>
      <c r="Z81" s="28"/>
      <c r="AA81" s="28"/>
      <c r="AB81" s="28">
        <f t="shared" si="56"/>
        <v>0</v>
      </c>
    </row>
    <row r="82" spans="1:28" s="22" customFormat="1" ht="47.25" x14ac:dyDescent="0.25">
      <c r="A82" s="35" t="s">
        <v>91</v>
      </c>
      <c r="B82" s="28">
        <f t="shared" si="7"/>
        <v>35001</v>
      </c>
      <c r="C82" s="28">
        <f t="shared" si="7"/>
        <v>35001</v>
      </c>
      <c r="D82" s="28">
        <f t="shared" si="7"/>
        <v>0</v>
      </c>
      <c r="E82" s="28"/>
      <c r="F82" s="28"/>
      <c r="G82" s="28">
        <f t="shared" si="8"/>
        <v>0</v>
      </c>
      <c r="H82" s="28">
        <f>4780+25712</f>
        <v>30492</v>
      </c>
      <c r="I82" s="28">
        <f>4780+25712</f>
        <v>30492</v>
      </c>
      <c r="J82" s="28">
        <f t="shared" si="50"/>
        <v>0</v>
      </c>
      <c r="K82" s="28">
        <f>4773+11000-13264+2000</f>
        <v>4509</v>
      </c>
      <c r="L82" s="28">
        <f>4773+11000-13264+2000</f>
        <v>4509</v>
      </c>
      <c r="M82" s="28">
        <f t="shared" si="51"/>
        <v>0</v>
      </c>
      <c r="N82" s="28"/>
      <c r="O82" s="28"/>
      <c r="P82" s="28">
        <f t="shared" si="52"/>
        <v>0</v>
      </c>
      <c r="Q82" s="28"/>
      <c r="R82" s="28"/>
      <c r="S82" s="28">
        <f t="shared" si="53"/>
        <v>0</v>
      </c>
      <c r="T82" s="28"/>
      <c r="U82" s="28"/>
      <c r="V82" s="28">
        <f t="shared" si="54"/>
        <v>0</v>
      </c>
      <c r="W82" s="28"/>
      <c r="X82" s="28"/>
      <c r="Y82" s="28">
        <f t="shared" si="55"/>
        <v>0</v>
      </c>
      <c r="Z82" s="28"/>
      <c r="AA82" s="28"/>
      <c r="AB82" s="28">
        <f t="shared" si="56"/>
        <v>0</v>
      </c>
    </row>
    <row r="83" spans="1:28" s="22" customFormat="1" x14ac:dyDescent="0.25">
      <c r="A83" s="35" t="s">
        <v>92</v>
      </c>
      <c r="B83" s="28">
        <f t="shared" si="7"/>
        <v>4000</v>
      </c>
      <c r="C83" s="28">
        <f t="shared" si="7"/>
        <v>4000</v>
      </c>
      <c r="D83" s="28">
        <f t="shared" si="7"/>
        <v>0</v>
      </c>
      <c r="E83" s="28"/>
      <c r="F83" s="28"/>
      <c r="G83" s="28">
        <f t="shared" si="8"/>
        <v>0</v>
      </c>
      <c r="H83" s="28"/>
      <c r="I83" s="28"/>
      <c r="J83" s="28">
        <f t="shared" si="50"/>
        <v>0</v>
      </c>
      <c r="K83" s="28">
        <v>4000</v>
      </c>
      <c r="L83" s="28">
        <v>4000</v>
      </c>
      <c r="M83" s="28">
        <f t="shared" si="51"/>
        <v>0</v>
      </c>
      <c r="N83" s="28"/>
      <c r="O83" s="28"/>
      <c r="P83" s="28">
        <f t="shared" si="52"/>
        <v>0</v>
      </c>
      <c r="Q83" s="28"/>
      <c r="R83" s="28"/>
      <c r="S83" s="28">
        <f t="shared" si="53"/>
        <v>0</v>
      </c>
      <c r="T83" s="28"/>
      <c r="U83" s="28"/>
      <c r="V83" s="28">
        <f t="shared" si="54"/>
        <v>0</v>
      </c>
      <c r="W83" s="28"/>
      <c r="X83" s="28"/>
      <c r="Y83" s="28">
        <f t="shared" si="55"/>
        <v>0</v>
      </c>
      <c r="Z83" s="28"/>
      <c r="AA83" s="28"/>
      <c r="AB83" s="28">
        <f t="shared" si="56"/>
        <v>0</v>
      </c>
    </row>
    <row r="84" spans="1:28" s="22" customFormat="1" x14ac:dyDescent="0.25">
      <c r="A84" s="35" t="s">
        <v>93</v>
      </c>
      <c r="B84" s="28">
        <f t="shared" si="7"/>
        <v>5000</v>
      </c>
      <c r="C84" s="28">
        <f t="shared" si="7"/>
        <v>5000</v>
      </c>
      <c r="D84" s="28">
        <f t="shared" si="7"/>
        <v>0</v>
      </c>
      <c r="E84" s="28"/>
      <c r="F84" s="28"/>
      <c r="G84" s="28">
        <f t="shared" si="8"/>
        <v>0</v>
      </c>
      <c r="H84" s="28"/>
      <c r="I84" s="28"/>
      <c r="J84" s="28">
        <f t="shared" si="50"/>
        <v>0</v>
      </c>
      <c r="K84" s="28">
        <v>5000</v>
      </c>
      <c r="L84" s="28">
        <v>5000</v>
      </c>
      <c r="M84" s="28">
        <f t="shared" si="51"/>
        <v>0</v>
      </c>
      <c r="N84" s="28"/>
      <c r="O84" s="28"/>
      <c r="P84" s="28">
        <f t="shared" si="52"/>
        <v>0</v>
      </c>
      <c r="Q84" s="28"/>
      <c r="R84" s="28"/>
      <c r="S84" s="28">
        <f t="shared" si="53"/>
        <v>0</v>
      </c>
      <c r="T84" s="28"/>
      <c r="U84" s="28"/>
      <c r="V84" s="28">
        <f t="shared" si="54"/>
        <v>0</v>
      </c>
      <c r="W84" s="28"/>
      <c r="X84" s="28"/>
      <c r="Y84" s="28">
        <f t="shared" si="55"/>
        <v>0</v>
      </c>
      <c r="Z84" s="28"/>
      <c r="AA84" s="28"/>
      <c r="AB84" s="28">
        <f t="shared" si="56"/>
        <v>0</v>
      </c>
    </row>
    <row r="85" spans="1:28" s="22" customFormat="1" x14ac:dyDescent="0.25">
      <c r="A85" s="35" t="s">
        <v>94</v>
      </c>
      <c r="B85" s="28">
        <f t="shared" ref="B85:D143" si="64">E85+H85+K85+N85+Q85+T85+Z85+W85</f>
        <v>4000</v>
      </c>
      <c r="C85" s="28">
        <f t="shared" si="64"/>
        <v>4000</v>
      </c>
      <c r="D85" s="28">
        <f t="shared" si="64"/>
        <v>0</v>
      </c>
      <c r="E85" s="28"/>
      <c r="F85" s="28"/>
      <c r="G85" s="28">
        <f t="shared" si="8"/>
        <v>0</v>
      </c>
      <c r="H85" s="28"/>
      <c r="I85" s="28"/>
      <c r="J85" s="28">
        <f t="shared" si="50"/>
        <v>0</v>
      </c>
      <c r="K85" s="28">
        <v>4000</v>
      </c>
      <c r="L85" s="28">
        <v>4000</v>
      </c>
      <c r="M85" s="28">
        <f t="shared" si="51"/>
        <v>0</v>
      </c>
      <c r="N85" s="28"/>
      <c r="O85" s="28"/>
      <c r="P85" s="28">
        <f t="shared" si="52"/>
        <v>0</v>
      </c>
      <c r="Q85" s="28"/>
      <c r="R85" s="28"/>
      <c r="S85" s="28">
        <f t="shared" si="53"/>
        <v>0</v>
      </c>
      <c r="T85" s="28"/>
      <c r="U85" s="28"/>
      <c r="V85" s="28">
        <f t="shared" si="54"/>
        <v>0</v>
      </c>
      <c r="W85" s="28"/>
      <c r="X85" s="28"/>
      <c r="Y85" s="28">
        <f t="shared" si="55"/>
        <v>0</v>
      </c>
      <c r="Z85" s="28"/>
      <c r="AA85" s="28"/>
      <c r="AB85" s="28">
        <f t="shared" si="56"/>
        <v>0</v>
      </c>
    </row>
    <row r="86" spans="1:28" s="22" customFormat="1" x14ac:dyDescent="0.25">
      <c r="A86" s="35" t="s">
        <v>95</v>
      </c>
      <c r="B86" s="28">
        <f t="shared" si="64"/>
        <v>7000</v>
      </c>
      <c r="C86" s="28">
        <f t="shared" si="64"/>
        <v>7000</v>
      </c>
      <c r="D86" s="28">
        <f t="shared" si="64"/>
        <v>0</v>
      </c>
      <c r="E86" s="28"/>
      <c r="F86" s="28"/>
      <c r="G86" s="28">
        <f t="shared" si="8"/>
        <v>0</v>
      </c>
      <c r="H86" s="28"/>
      <c r="I86" s="28"/>
      <c r="J86" s="28">
        <f t="shared" si="50"/>
        <v>0</v>
      </c>
      <c r="K86" s="28">
        <v>7000</v>
      </c>
      <c r="L86" s="28">
        <v>7000</v>
      </c>
      <c r="M86" s="28">
        <f t="shared" si="51"/>
        <v>0</v>
      </c>
      <c r="N86" s="28"/>
      <c r="O86" s="28"/>
      <c r="P86" s="28">
        <f t="shared" si="52"/>
        <v>0</v>
      </c>
      <c r="Q86" s="28"/>
      <c r="R86" s="28"/>
      <c r="S86" s="28">
        <f t="shared" si="53"/>
        <v>0</v>
      </c>
      <c r="T86" s="28"/>
      <c r="U86" s="28"/>
      <c r="V86" s="28">
        <f t="shared" si="54"/>
        <v>0</v>
      </c>
      <c r="W86" s="28"/>
      <c r="X86" s="28"/>
      <c r="Y86" s="28">
        <f t="shared" si="55"/>
        <v>0</v>
      </c>
      <c r="Z86" s="28"/>
      <c r="AA86" s="28"/>
      <c r="AB86" s="28">
        <f t="shared" si="56"/>
        <v>0</v>
      </c>
    </row>
    <row r="87" spans="1:28" s="22" customFormat="1" ht="31.5" x14ac:dyDescent="0.25">
      <c r="A87" s="35" t="s">
        <v>96</v>
      </c>
      <c r="B87" s="28">
        <f t="shared" si="64"/>
        <v>16398</v>
      </c>
      <c r="C87" s="28">
        <f t="shared" si="64"/>
        <v>16398</v>
      </c>
      <c r="D87" s="28">
        <f t="shared" si="64"/>
        <v>0</v>
      </c>
      <c r="E87" s="28"/>
      <c r="F87" s="28"/>
      <c r="G87" s="28">
        <f t="shared" si="8"/>
        <v>0</v>
      </c>
      <c r="H87" s="28">
        <v>8898</v>
      </c>
      <c r="I87" s="28">
        <v>8898</v>
      </c>
      <c r="J87" s="28">
        <f t="shared" si="50"/>
        <v>0</v>
      </c>
      <c r="K87" s="28">
        <v>7500</v>
      </c>
      <c r="L87" s="28">
        <v>7500</v>
      </c>
      <c r="M87" s="28">
        <f t="shared" si="51"/>
        <v>0</v>
      </c>
      <c r="N87" s="28"/>
      <c r="O87" s="28"/>
      <c r="P87" s="28">
        <f t="shared" si="52"/>
        <v>0</v>
      </c>
      <c r="Q87" s="28"/>
      <c r="R87" s="28"/>
      <c r="S87" s="28">
        <f t="shared" si="53"/>
        <v>0</v>
      </c>
      <c r="T87" s="28"/>
      <c r="U87" s="28"/>
      <c r="V87" s="28">
        <f t="shared" si="54"/>
        <v>0</v>
      </c>
      <c r="W87" s="28"/>
      <c r="X87" s="28"/>
      <c r="Y87" s="28">
        <f t="shared" si="55"/>
        <v>0</v>
      </c>
      <c r="Z87" s="28"/>
      <c r="AA87" s="28"/>
      <c r="AB87" s="28">
        <f t="shared" si="56"/>
        <v>0</v>
      </c>
    </row>
    <row r="88" spans="1:28" s="22" customFormat="1" x14ac:dyDescent="0.25">
      <c r="A88" s="35" t="s">
        <v>97</v>
      </c>
      <c r="B88" s="28">
        <f t="shared" si="64"/>
        <v>4000</v>
      </c>
      <c r="C88" s="28">
        <f t="shared" si="64"/>
        <v>4000</v>
      </c>
      <c r="D88" s="28">
        <f t="shared" si="64"/>
        <v>0</v>
      </c>
      <c r="E88" s="28"/>
      <c r="F88" s="28"/>
      <c r="G88" s="28">
        <f t="shared" si="8"/>
        <v>0</v>
      </c>
      <c r="H88" s="28"/>
      <c r="I88" s="28"/>
      <c r="J88" s="28">
        <f t="shared" si="50"/>
        <v>0</v>
      </c>
      <c r="K88" s="28">
        <v>4000</v>
      </c>
      <c r="L88" s="28">
        <v>4000</v>
      </c>
      <c r="M88" s="28">
        <f t="shared" si="51"/>
        <v>0</v>
      </c>
      <c r="N88" s="28"/>
      <c r="O88" s="28"/>
      <c r="P88" s="28">
        <f t="shared" si="52"/>
        <v>0</v>
      </c>
      <c r="Q88" s="28"/>
      <c r="R88" s="28"/>
      <c r="S88" s="28">
        <f t="shared" si="53"/>
        <v>0</v>
      </c>
      <c r="T88" s="28"/>
      <c r="U88" s="28"/>
      <c r="V88" s="28">
        <f t="shared" si="54"/>
        <v>0</v>
      </c>
      <c r="W88" s="28"/>
      <c r="X88" s="28"/>
      <c r="Y88" s="28">
        <f t="shared" si="55"/>
        <v>0</v>
      </c>
      <c r="Z88" s="28"/>
      <c r="AA88" s="28"/>
      <c r="AB88" s="28">
        <f t="shared" si="56"/>
        <v>0</v>
      </c>
    </row>
    <row r="89" spans="1:28" s="22" customFormat="1" ht="31.5" x14ac:dyDescent="0.25">
      <c r="A89" s="35" t="s">
        <v>98</v>
      </c>
      <c r="B89" s="28">
        <f t="shared" si="64"/>
        <v>23702</v>
      </c>
      <c r="C89" s="28">
        <f t="shared" si="64"/>
        <v>23702</v>
      </c>
      <c r="D89" s="28">
        <f t="shared" si="64"/>
        <v>0</v>
      </c>
      <c r="E89" s="28"/>
      <c r="F89" s="28"/>
      <c r="G89" s="28">
        <f t="shared" si="8"/>
        <v>0</v>
      </c>
      <c r="H89" s="28">
        <f>15702</f>
        <v>15702</v>
      </c>
      <c r="I89" s="28">
        <f>15702</f>
        <v>15702</v>
      </c>
      <c r="J89" s="28">
        <f t="shared" si="50"/>
        <v>0</v>
      </c>
      <c r="K89" s="28">
        <v>8000</v>
      </c>
      <c r="L89" s="28">
        <v>8000</v>
      </c>
      <c r="M89" s="28">
        <f t="shared" si="51"/>
        <v>0</v>
      </c>
      <c r="N89" s="28"/>
      <c r="O89" s="28"/>
      <c r="P89" s="28">
        <f t="shared" si="52"/>
        <v>0</v>
      </c>
      <c r="Q89" s="28"/>
      <c r="R89" s="28"/>
      <c r="S89" s="28">
        <f t="shared" si="53"/>
        <v>0</v>
      </c>
      <c r="T89" s="28"/>
      <c r="U89" s="28"/>
      <c r="V89" s="28">
        <f t="shared" si="54"/>
        <v>0</v>
      </c>
      <c r="W89" s="28"/>
      <c r="X89" s="28"/>
      <c r="Y89" s="28">
        <f t="shared" si="55"/>
        <v>0</v>
      </c>
      <c r="Z89" s="28"/>
      <c r="AA89" s="28"/>
      <c r="AB89" s="28">
        <f t="shared" si="56"/>
        <v>0</v>
      </c>
    </row>
    <row r="90" spans="1:28" s="22" customFormat="1" x14ac:dyDescent="0.25">
      <c r="A90" s="35" t="s">
        <v>99</v>
      </c>
      <c r="B90" s="28">
        <f t="shared" si="64"/>
        <v>11000</v>
      </c>
      <c r="C90" s="28">
        <f t="shared" si="64"/>
        <v>11000</v>
      </c>
      <c r="D90" s="28">
        <f t="shared" si="64"/>
        <v>0</v>
      </c>
      <c r="E90" s="28"/>
      <c r="F90" s="28"/>
      <c r="G90" s="28">
        <f t="shared" si="8"/>
        <v>0</v>
      </c>
      <c r="H90" s="28"/>
      <c r="I90" s="28"/>
      <c r="J90" s="28">
        <f t="shared" si="50"/>
        <v>0</v>
      </c>
      <c r="K90" s="28">
        <v>11000</v>
      </c>
      <c r="L90" s="28">
        <v>11000</v>
      </c>
      <c r="M90" s="28">
        <f t="shared" si="51"/>
        <v>0</v>
      </c>
      <c r="N90" s="28"/>
      <c r="O90" s="28"/>
      <c r="P90" s="28">
        <f t="shared" si="52"/>
        <v>0</v>
      </c>
      <c r="Q90" s="28"/>
      <c r="R90" s="28"/>
      <c r="S90" s="28">
        <f t="shared" si="53"/>
        <v>0</v>
      </c>
      <c r="T90" s="28"/>
      <c r="U90" s="28"/>
      <c r="V90" s="28">
        <f t="shared" si="54"/>
        <v>0</v>
      </c>
      <c r="W90" s="28"/>
      <c r="X90" s="28"/>
      <c r="Y90" s="28">
        <f t="shared" si="55"/>
        <v>0</v>
      </c>
      <c r="Z90" s="28"/>
      <c r="AA90" s="28"/>
      <c r="AB90" s="28">
        <f t="shared" si="56"/>
        <v>0</v>
      </c>
    </row>
    <row r="91" spans="1:28" s="22" customFormat="1" ht="31.5" x14ac:dyDescent="0.25">
      <c r="A91" s="35" t="s">
        <v>100</v>
      </c>
      <c r="B91" s="28">
        <f t="shared" si="64"/>
        <v>8697</v>
      </c>
      <c r="C91" s="28">
        <f t="shared" si="64"/>
        <v>8697</v>
      </c>
      <c r="D91" s="28">
        <f t="shared" si="64"/>
        <v>0</v>
      </c>
      <c r="E91" s="28"/>
      <c r="F91" s="28"/>
      <c r="G91" s="28">
        <f t="shared" si="8"/>
        <v>0</v>
      </c>
      <c r="H91" s="28"/>
      <c r="I91" s="28"/>
      <c r="J91" s="28">
        <f t="shared" si="50"/>
        <v>0</v>
      </c>
      <c r="K91" s="28">
        <f>197+8500</f>
        <v>8697</v>
      </c>
      <c r="L91" s="28">
        <f>197+8500</f>
        <v>8697</v>
      </c>
      <c r="M91" s="28">
        <f t="shared" si="51"/>
        <v>0</v>
      </c>
      <c r="N91" s="28"/>
      <c r="O91" s="28"/>
      <c r="P91" s="28">
        <f t="shared" si="52"/>
        <v>0</v>
      </c>
      <c r="Q91" s="28"/>
      <c r="R91" s="28"/>
      <c r="S91" s="28">
        <f t="shared" si="53"/>
        <v>0</v>
      </c>
      <c r="T91" s="28"/>
      <c r="U91" s="28"/>
      <c r="V91" s="28">
        <f t="shared" si="54"/>
        <v>0</v>
      </c>
      <c r="W91" s="28"/>
      <c r="X91" s="28"/>
      <c r="Y91" s="28">
        <f t="shared" si="55"/>
        <v>0</v>
      </c>
      <c r="Z91" s="28"/>
      <c r="AA91" s="28"/>
      <c r="AB91" s="28">
        <f t="shared" si="56"/>
        <v>0</v>
      </c>
    </row>
    <row r="92" spans="1:28" s="22" customFormat="1" x14ac:dyDescent="0.25">
      <c r="A92" s="35" t="s">
        <v>101</v>
      </c>
      <c r="B92" s="28">
        <f t="shared" si="64"/>
        <v>17000</v>
      </c>
      <c r="C92" s="28">
        <f t="shared" si="64"/>
        <v>17000</v>
      </c>
      <c r="D92" s="28">
        <f t="shared" si="64"/>
        <v>0</v>
      </c>
      <c r="E92" s="28"/>
      <c r="F92" s="28"/>
      <c r="G92" s="28">
        <f t="shared" si="8"/>
        <v>0</v>
      </c>
      <c r="H92" s="28">
        <v>8500</v>
      </c>
      <c r="I92" s="28">
        <v>8500</v>
      </c>
      <c r="J92" s="28">
        <f t="shared" si="50"/>
        <v>0</v>
      </c>
      <c r="K92" s="28">
        <v>8500</v>
      </c>
      <c r="L92" s="28">
        <v>8500</v>
      </c>
      <c r="M92" s="28">
        <f t="shared" si="51"/>
        <v>0</v>
      </c>
      <c r="N92" s="28"/>
      <c r="O92" s="28"/>
      <c r="P92" s="28">
        <f t="shared" si="52"/>
        <v>0</v>
      </c>
      <c r="Q92" s="28"/>
      <c r="R92" s="28"/>
      <c r="S92" s="28">
        <f t="shared" si="53"/>
        <v>0</v>
      </c>
      <c r="T92" s="28"/>
      <c r="U92" s="28"/>
      <c r="V92" s="28">
        <f t="shared" si="54"/>
        <v>0</v>
      </c>
      <c r="W92" s="28"/>
      <c r="X92" s="28"/>
      <c r="Y92" s="28">
        <f t="shared" si="55"/>
        <v>0</v>
      </c>
      <c r="Z92" s="28"/>
      <c r="AA92" s="28"/>
      <c r="AB92" s="28">
        <f t="shared" si="56"/>
        <v>0</v>
      </c>
    </row>
    <row r="93" spans="1:28" s="22" customFormat="1" x14ac:dyDescent="0.25">
      <c r="A93" s="35" t="s">
        <v>102</v>
      </c>
      <c r="B93" s="28">
        <f t="shared" si="64"/>
        <v>5500</v>
      </c>
      <c r="C93" s="28">
        <f t="shared" si="64"/>
        <v>5500</v>
      </c>
      <c r="D93" s="28">
        <f t="shared" si="64"/>
        <v>0</v>
      </c>
      <c r="E93" s="28"/>
      <c r="F93" s="28"/>
      <c r="G93" s="28">
        <f t="shared" si="8"/>
        <v>0</v>
      </c>
      <c r="H93" s="28"/>
      <c r="I93" s="28"/>
      <c r="J93" s="28">
        <f t="shared" si="50"/>
        <v>0</v>
      </c>
      <c r="K93" s="28">
        <v>5500</v>
      </c>
      <c r="L93" s="28">
        <v>5500</v>
      </c>
      <c r="M93" s="28">
        <f t="shared" si="51"/>
        <v>0</v>
      </c>
      <c r="N93" s="28"/>
      <c r="O93" s="28"/>
      <c r="P93" s="28">
        <f t="shared" si="52"/>
        <v>0</v>
      </c>
      <c r="Q93" s="28"/>
      <c r="R93" s="28"/>
      <c r="S93" s="28">
        <f t="shared" si="53"/>
        <v>0</v>
      </c>
      <c r="T93" s="28"/>
      <c r="U93" s="28"/>
      <c r="V93" s="28">
        <f t="shared" si="54"/>
        <v>0</v>
      </c>
      <c r="W93" s="28"/>
      <c r="X93" s="28"/>
      <c r="Y93" s="28">
        <f t="shared" si="55"/>
        <v>0</v>
      </c>
      <c r="Z93" s="28"/>
      <c r="AA93" s="28"/>
      <c r="AB93" s="28">
        <f t="shared" si="56"/>
        <v>0</v>
      </c>
    </row>
    <row r="94" spans="1:28" s="22" customFormat="1" x14ac:dyDescent="0.25">
      <c r="A94" s="35" t="s">
        <v>103</v>
      </c>
      <c r="B94" s="28">
        <f t="shared" si="64"/>
        <v>9000</v>
      </c>
      <c r="C94" s="28">
        <f t="shared" si="64"/>
        <v>9000</v>
      </c>
      <c r="D94" s="28">
        <f t="shared" si="64"/>
        <v>0</v>
      </c>
      <c r="E94" s="28"/>
      <c r="F94" s="28"/>
      <c r="G94" s="28">
        <f t="shared" si="8"/>
        <v>0</v>
      </c>
      <c r="H94" s="28"/>
      <c r="I94" s="28"/>
      <c r="J94" s="28">
        <f t="shared" si="50"/>
        <v>0</v>
      </c>
      <c r="K94" s="28">
        <v>9000</v>
      </c>
      <c r="L94" s="28">
        <v>9000</v>
      </c>
      <c r="M94" s="28">
        <f t="shared" si="51"/>
        <v>0</v>
      </c>
      <c r="N94" s="28"/>
      <c r="O94" s="28"/>
      <c r="P94" s="28">
        <f t="shared" si="52"/>
        <v>0</v>
      </c>
      <c r="Q94" s="28"/>
      <c r="R94" s="28"/>
      <c r="S94" s="28">
        <f t="shared" si="53"/>
        <v>0</v>
      </c>
      <c r="T94" s="28"/>
      <c r="U94" s="28"/>
      <c r="V94" s="28">
        <f t="shared" si="54"/>
        <v>0</v>
      </c>
      <c r="W94" s="28"/>
      <c r="X94" s="28"/>
      <c r="Y94" s="28">
        <f t="shared" si="55"/>
        <v>0</v>
      </c>
      <c r="Z94" s="28"/>
      <c r="AA94" s="28"/>
      <c r="AB94" s="28">
        <f t="shared" si="56"/>
        <v>0</v>
      </c>
    </row>
    <row r="95" spans="1:28" s="22" customFormat="1" ht="47.25" x14ac:dyDescent="0.25">
      <c r="A95" s="35" t="s">
        <v>104</v>
      </c>
      <c r="B95" s="28">
        <f t="shared" si="64"/>
        <v>41364</v>
      </c>
      <c r="C95" s="28">
        <f t="shared" si="64"/>
        <v>41364</v>
      </c>
      <c r="D95" s="28">
        <f t="shared" si="64"/>
        <v>0</v>
      </c>
      <c r="E95" s="28"/>
      <c r="F95" s="28"/>
      <c r="G95" s="28">
        <f t="shared" si="8"/>
        <v>0</v>
      </c>
      <c r="H95" s="28">
        <f>11000+19364</f>
        <v>30364</v>
      </c>
      <c r="I95" s="28">
        <f>11000+19364</f>
        <v>30364</v>
      </c>
      <c r="J95" s="28">
        <f t="shared" si="50"/>
        <v>0</v>
      </c>
      <c r="K95" s="28">
        <v>11000</v>
      </c>
      <c r="L95" s="28">
        <v>11000</v>
      </c>
      <c r="M95" s="28">
        <f t="shared" si="51"/>
        <v>0</v>
      </c>
      <c r="N95" s="28"/>
      <c r="O95" s="28"/>
      <c r="P95" s="28">
        <f t="shared" si="52"/>
        <v>0</v>
      </c>
      <c r="Q95" s="28"/>
      <c r="R95" s="28"/>
      <c r="S95" s="28">
        <f t="shared" si="53"/>
        <v>0</v>
      </c>
      <c r="T95" s="28"/>
      <c r="U95" s="28"/>
      <c r="V95" s="28">
        <f t="shared" si="54"/>
        <v>0</v>
      </c>
      <c r="W95" s="28"/>
      <c r="X95" s="28"/>
      <c r="Y95" s="28">
        <f t="shared" si="55"/>
        <v>0</v>
      </c>
      <c r="Z95" s="28"/>
      <c r="AA95" s="28"/>
      <c r="AB95" s="28">
        <f t="shared" si="56"/>
        <v>0</v>
      </c>
    </row>
    <row r="96" spans="1:28" s="22" customFormat="1" x14ac:dyDescent="0.25">
      <c r="A96" s="35" t="s">
        <v>105</v>
      </c>
      <c r="B96" s="28">
        <f t="shared" si="64"/>
        <v>8000</v>
      </c>
      <c r="C96" s="28">
        <f t="shared" si="64"/>
        <v>8000</v>
      </c>
      <c r="D96" s="28">
        <f t="shared" si="64"/>
        <v>0</v>
      </c>
      <c r="E96" s="28"/>
      <c r="F96" s="28"/>
      <c r="G96" s="28">
        <f t="shared" ref="G96:G225" si="65">F96-E96</f>
        <v>0</v>
      </c>
      <c r="H96" s="28"/>
      <c r="I96" s="28"/>
      <c r="J96" s="28">
        <f t="shared" si="50"/>
        <v>0</v>
      </c>
      <c r="K96" s="28">
        <v>8000</v>
      </c>
      <c r="L96" s="28">
        <v>8000</v>
      </c>
      <c r="M96" s="28">
        <f t="shared" si="51"/>
        <v>0</v>
      </c>
      <c r="N96" s="28"/>
      <c r="O96" s="28"/>
      <c r="P96" s="28">
        <f t="shared" si="52"/>
        <v>0</v>
      </c>
      <c r="Q96" s="28"/>
      <c r="R96" s="28"/>
      <c r="S96" s="28">
        <f t="shared" si="53"/>
        <v>0</v>
      </c>
      <c r="T96" s="28"/>
      <c r="U96" s="28"/>
      <c r="V96" s="28">
        <f t="shared" si="54"/>
        <v>0</v>
      </c>
      <c r="W96" s="28"/>
      <c r="X96" s="28"/>
      <c r="Y96" s="28">
        <f t="shared" si="55"/>
        <v>0</v>
      </c>
      <c r="Z96" s="28"/>
      <c r="AA96" s="28"/>
      <c r="AB96" s="28">
        <f t="shared" si="56"/>
        <v>0</v>
      </c>
    </row>
    <row r="97" spans="1:28" s="22" customFormat="1" x14ac:dyDescent="0.25">
      <c r="A97" s="35" t="s">
        <v>106</v>
      </c>
      <c r="B97" s="28">
        <f t="shared" si="64"/>
        <v>14000</v>
      </c>
      <c r="C97" s="28">
        <f t="shared" si="64"/>
        <v>14000</v>
      </c>
      <c r="D97" s="28">
        <f t="shared" si="64"/>
        <v>0</v>
      </c>
      <c r="E97" s="28"/>
      <c r="F97" s="28"/>
      <c r="G97" s="28">
        <f t="shared" si="65"/>
        <v>0</v>
      </c>
      <c r="H97" s="28"/>
      <c r="I97" s="28"/>
      <c r="J97" s="28">
        <f t="shared" si="50"/>
        <v>0</v>
      </c>
      <c r="K97" s="28">
        <f>11000+3000</f>
        <v>14000</v>
      </c>
      <c r="L97" s="28">
        <f>11000+3000</f>
        <v>14000</v>
      </c>
      <c r="M97" s="28">
        <f t="shared" si="51"/>
        <v>0</v>
      </c>
      <c r="N97" s="28"/>
      <c r="O97" s="28"/>
      <c r="P97" s="28">
        <f t="shared" si="52"/>
        <v>0</v>
      </c>
      <c r="Q97" s="28"/>
      <c r="R97" s="28"/>
      <c r="S97" s="28">
        <f t="shared" si="53"/>
        <v>0</v>
      </c>
      <c r="T97" s="28"/>
      <c r="U97" s="28"/>
      <c r="V97" s="28">
        <f t="shared" si="54"/>
        <v>0</v>
      </c>
      <c r="W97" s="28"/>
      <c r="X97" s="28"/>
      <c r="Y97" s="28">
        <f t="shared" si="55"/>
        <v>0</v>
      </c>
      <c r="Z97" s="28"/>
      <c r="AA97" s="28"/>
      <c r="AB97" s="28">
        <f t="shared" si="56"/>
        <v>0</v>
      </c>
    </row>
    <row r="98" spans="1:28" s="22" customFormat="1" ht="31.5" x14ac:dyDescent="0.25">
      <c r="A98" s="35" t="s">
        <v>107</v>
      </c>
      <c r="B98" s="28">
        <f t="shared" si="64"/>
        <v>7550</v>
      </c>
      <c r="C98" s="28">
        <f t="shared" si="64"/>
        <v>7550</v>
      </c>
      <c r="D98" s="28">
        <f t="shared" si="64"/>
        <v>0</v>
      </c>
      <c r="E98" s="28"/>
      <c r="F98" s="28"/>
      <c r="G98" s="28">
        <f t="shared" si="65"/>
        <v>0</v>
      </c>
      <c r="H98" s="28"/>
      <c r="I98" s="28"/>
      <c r="J98" s="28">
        <f t="shared" si="50"/>
        <v>0</v>
      </c>
      <c r="K98" s="28">
        <f>5000+2550</f>
        <v>7550</v>
      </c>
      <c r="L98" s="28">
        <f>5000+2550</f>
        <v>7550</v>
      </c>
      <c r="M98" s="28">
        <f t="shared" si="51"/>
        <v>0</v>
      </c>
      <c r="N98" s="28"/>
      <c r="O98" s="28"/>
      <c r="P98" s="28">
        <f t="shared" si="52"/>
        <v>0</v>
      </c>
      <c r="Q98" s="28"/>
      <c r="R98" s="28"/>
      <c r="S98" s="28">
        <f t="shared" si="53"/>
        <v>0</v>
      </c>
      <c r="T98" s="28"/>
      <c r="U98" s="28"/>
      <c r="V98" s="28">
        <f t="shared" si="54"/>
        <v>0</v>
      </c>
      <c r="W98" s="28"/>
      <c r="X98" s="28"/>
      <c r="Y98" s="28">
        <f t="shared" si="55"/>
        <v>0</v>
      </c>
      <c r="Z98" s="28"/>
      <c r="AA98" s="28"/>
      <c r="AB98" s="28">
        <f t="shared" si="56"/>
        <v>0</v>
      </c>
    </row>
    <row r="99" spans="1:28" s="22" customFormat="1" x14ac:dyDescent="0.25">
      <c r="A99" s="35" t="s">
        <v>108</v>
      </c>
      <c r="B99" s="28">
        <f t="shared" si="64"/>
        <v>11000</v>
      </c>
      <c r="C99" s="28">
        <f t="shared" si="64"/>
        <v>11000</v>
      </c>
      <c r="D99" s="28">
        <f t="shared" si="64"/>
        <v>0</v>
      </c>
      <c r="E99" s="28"/>
      <c r="F99" s="28"/>
      <c r="G99" s="28">
        <f t="shared" si="65"/>
        <v>0</v>
      </c>
      <c r="H99" s="28"/>
      <c r="I99" s="28"/>
      <c r="J99" s="28">
        <f t="shared" si="50"/>
        <v>0</v>
      </c>
      <c r="K99" s="28">
        <v>11000</v>
      </c>
      <c r="L99" s="28">
        <v>11000</v>
      </c>
      <c r="M99" s="28">
        <f t="shared" si="51"/>
        <v>0</v>
      </c>
      <c r="N99" s="28"/>
      <c r="O99" s="28"/>
      <c r="P99" s="28">
        <f t="shared" si="52"/>
        <v>0</v>
      </c>
      <c r="Q99" s="28"/>
      <c r="R99" s="28"/>
      <c r="S99" s="28">
        <f t="shared" si="53"/>
        <v>0</v>
      </c>
      <c r="T99" s="28"/>
      <c r="U99" s="28"/>
      <c r="V99" s="28">
        <f t="shared" si="54"/>
        <v>0</v>
      </c>
      <c r="W99" s="28"/>
      <c r="X99" s="28"/>
      <c r="Y99" s="28">
        <f t="shared" si="55"/>
        <v>0</v>
      </c>
      <c r="Z99" s="28"/>
      <c r="AA99" s="28"/>
      <c r="AB99" s="28">
        <f t="shared" si="56"/>
        <v>0</v>
      </c>
    </row>
    <row r="100" spans="1:28" s="22" customFormat="1" x14ac:dyDescent="0.25">
      <c r="A100" s="35" t="s">
        <v>109</v>
      </c>
      <c r="B100" s="28">
        <f t="shared" si="64"/>
        <v>9000</v>
      </c>
      <c r="C100" s="28">
        <f t="shared" si="64"/>
        <v>9000</v>
      </c>
      <c r="D100" s="28">
        <f t="shared" si="64"/>
        <v>0</v>
      </c>
      <c r="E100" s="28"/>
      <c r="F100" s="28"/>
      <c r="G100" s="28">
        <f t="shared" si="65"/>
        <v>0</v>
      </c>
      <c r="H100" s="28"/>
      <c r="I100" s="28"/>
      <c r="J100" s="28">
        <f t="shared" si="50"/>
        <v>0</v>
      </c>
      <c r="K100" s="28">
        <v>9000</v>
      </c>
      <c r="L100" s="28">
        <v>9000</v>
      </c>
      <c r="M100" s="28">
        <f t="shared" si="51"/>
        <v>0</v>
      </c>
      <c r="N100" s="28"/>
      <c r="O100" s="28"/>
      <c r="P100" s="28">
        <f t="shared" si="52"/>
        <v>0</v>
      </c>
      <c r="Q100" s="28"/>
      <c r="R100" s="28"/>
      <c r="S100" s="28">
        <f t="shared" si="53"/>
        <v>0</v>
      </c>
      <c r="T100" s="28"/>
      <c r="U100" s="28"/>
      <c r="V100" s="28">
        <f t="shared" si="54"/>
        <v>0</v>
      </c>
      <c r="W100" s="28"/>
      <c r="X100" s="28"/>
      <c r="Y100" s="28">
        <f t="shared" si="55"/>
        <v>0</v>
      </c>
      <c r="Z100" s="28"/>
      <c r="AA100" s="28"/>
      <c r="AB100" s="28">
        <f t="shared" si="56"/>
        <v>0</v>
      </c>
    </row>
    <row r="101" spans="1:28" s="22" customFormat="1" ht="31.5" x14ac:dyDescent="0.25">
      <c r="A101" s="35" t="s">
        <v>110</v>
      </c>
      <c r="B101" s="28">
        <f t="shared" si="64"/>
        <v>12270</v>
      </c>
      <c r="C101" s="28">
        <f t="shared" si="64"/>
        <v>12270</v>
      </c>
      <c r="D101" s="28">
        <f t="shared" si="64"/>
        <v>0</v>
      </c>
      <c r="E101" s="28"/>
      <c r="F101" s="28"/>
      <c r="G101" s="28">
        <f t="shared" si="65"/>
        <v>0</v>
      </c>
      <c r="H101" s="28"/>
      <c r="I101" s="28"/>
      <c r="J101" s="28">
        <f t="shared" si="50"/>
        <v>0</v>
      </c>
      <c r="K101" s="28">
        <f>3270+9000</f>
        <v>12270</v>
      </c>
      <c r="L101" s="28">
        <f>3270+9000</f>
        <v>12270</v>
      </c>
      <c r="M101" s="28">
        <f t="shared" si="51"/>
        <v>0</v>
      </c>
      <c r="N101" s="28"/>
      <c r="O101" s="28"/>
      <c r="P101" s="28">
        <f t="shared" si="52"/>
        <v>0</v>
      </c>
      <c r="Q101" s="28"/>
      <c r="R101" s="28"/>
      <c r="S101" s="28">
        <f t="shared" si="53"/>
        <v>0</v>
      </c>
      <c r="T101" s="28"/>
      <c r="U101" s="28"/>
      <c r="V101" s="28">
        <f t="shared" si="54"/>
        <v>0</v>
      </c>
      <c r="W101" s="28"/>
      <c r="X101" s="28"/>
      <c r="Y101" s="28">
        <f t="shared" si="55"/>
        <v>0</v>
      </c>
      <c r="Z101" s="28"/>
      <c r="AA101" s="28"/>
      <c r="AB101" s="28">
        <f t="shared" si="56"/>
        <v>0</v>
      </c>
    </row>
    <row r="102" spans="1:28" s="22" customFormat="1" ht="31.5" x14ac:dyDescent="0.25">
      <c r="A102" s="35" t="s">
        <v>111</v>
      </c>
      <c r="B102" s="28">
        <f t="shared" si="64"/>
        <v>12034</v>
      </c>
      <c r="C102" s="28">
        <f t="shared" si="64"/>
        <v>12034</v>
      </c>
      <c r="D102" s="28">
        <f t="shared" si="64"/>
        <v>0</v>
      </c>
      <c r="E102" s="28"/>
      <c r="F102" s="28"/>
      <c r="G102" s="28">
        <f t="shared" si="65"/>
        <v>0</v>
      </c>
      <c r="H102" s="28"/>
      <c r="I102" s="28"/>
      <c r="J102" s="28">
        <f t="shared" si="50"/>
        <v>0</v>
      </c>
      <c r="K102" s="28">
        <f>3034+9000</f>
        <v>12034</v>
      </c>
      <c r="L102" s="28">
        <f>3034+9000</f>
        <v>12034</v>
      </c>
      <c r="M102" s="28">
        <f t="shared" si="51"/>
        <v>0</v>
      </c>
      <c r="N102" s="28"/>
      <c r="O102" s="28"/>
      <c r="P102" s="28">
        <f t="shared" si="52"/>
        <v>0</v>
      </c>
      <c r="Q102" s="28"/>
      <c r="R102" s="28"/>
      <c r="S102" s="28">
        <f t="shared" si="53"/>
        <v>0</v>
      </c>
      <c r="T102" s="28"/>
      <c r="U102" s="28"/>
      <c r="V102" s="28">
        <f t="shared" si="54"/>
        <v>0</v>
      </c>
      <c r="W102" s="28"/>
      <c r="X102" s="28"/>
      <c r="Y102" s="28">
        <f t="shared" si="55"/>
        <v>0</v>
      </c>
      <c r="Z102" s="28"/>
      <c r="AA102" s="28"/>
      <c r="AB102" s="28">
        <f t="shared" si="56"/>
        <v>0</v>
      </c>
    </row>
    <row r="103" spans="1:28" s="22" customFormat="1" x14ac:dyDescent="0.25">
      <c r="A103" s="35" t="s">
        <v>112</v>
      </c>
      <c r="B103" s="28">
        <f t="shared" si="64"/>
        <v>9000</v>
      </c>
      <c r="C103" s="28">
        <f t="shared" si="64"/>
        <v>9000</v>
      </c>
      <c r="D103" s="28">
        <f t="shared" si="64"/>
        <v>0</v>
      </c>
      <c r="E103" s="28"/>
      <c r="F103" s="28"/>
      <c r="G103" s="28">
        <f t="shared" si="65"/>
        <v>0</v>
      </c>
      <c r="H103" s="28"/>
      <c r="I103" s="28"/>
      <c r="J103" s="28">
        <f t="shared" si="50"/>
        <v>0</v>
      </c>
      <c r="K103" s="28">
        <v>9000</v>
      </c>
      <c r="L103" s="28">
        <v>9000</v>
      </c>
      <c r="M103" s="28">
        <f t="shared" si="51"/>
        <v>0</v>
      </c>
      <c r="N103" s="28"/>
      <c r="O103" s="28"/>
      <c r="P103" s="28">
        <f t="shared" si="52"/>
        <v>0</v>
      </c>
      <c r="Q103" s="28"/>
      <c r="R103" s="28"/>
      <c r="S103" s="28">
        <f t="shared" si="53"/>
        <v>0</v>
      </c>
      <c r="T103" s="28"/>
      <c r="U103" s="28"/>
      <c r="V103" s="28">
        <f t="shared" si="54"/>
        <v>0</v>
      </c>
      <c r="W103" s="28"/>
      <c r="X103" s="28"/>
      <c r="Y103" s="28">
        <f t="shared" si="55"/>
        <v>0</v>
      </c>
      <c r="Z103" s="28"/>
      <c r="AA103" s="28"/>
      <c r="AB103" s="28">
        <f t="shared" si="56"/>
        <v>0</v>
      </c>
    </row>
    <row r="104" spans="1:28" s="22" customFormat="1" x14ac:dyDescent="0.25">
      <c r="A104" s="35" t="s">
        <v>113</v>
      </c>
      <c r="B104" s="28">
        <f t="shared" si="64"/>
        <v>10000</v>
      </c>
      <c r="C104" s="28">
        <f t="shared" si="64"/>
        <v>10000</v>
      </c>
      <c r="D104" s="28">
        <f t="shared" si="64"/>
        <v>0</v>
      </c>
      <c r="E104" s="28"/>
      <c r="F104" s="28"/>
      <c r="G104" s="28">
        <f t="shared" si="65"/>
        <v>0</v>
      </c>
      <c r="H104" s="28"/>
      <c r="I104" s="28"/>
      <c r="J104" s="28">
        <f t="shared" si="50"/>
        <v>0</v>
      </c>
      <c r="K104" s="28">
        <v>10000</v>
      </c>
      <c r="L104" s="28">
        <v>10000</v>
      </c>
      <c r="M104" s="28">
        <f t="shared" si="51"/>
        <v>0</v>
      </c>
      <c r="N104" s="28"/>
      <c r="O104" s="28"/>
      <c r="P104" s="28">
        <f t="shared" si="52"/>
        <v>0</v>
      </c>
      <c r="Q104" s="28"/>
      <c r="R104" s="28"/>
      <c r="S104" s="28">
        <f t="shared" si="53"/>
        <v>0</v>
      </c>
      <c r="T104" s="28"/>
      <c r="U104" s="28"/>
      <c r="V104" s="28">
        <f t="shared" si="54"/>
        <v>0</v>
      </c>
      <c r="W104" s="28"/>
      <c r="X104" s="28"/>
      <c r="Y104" s="28">
        <f t="shared" si="55"/>
        <v>0</v>
      </c>
      <c r="Z104" s="28"/>
      <c r="AA104" s="28"/>
      <c r="AB104" s="28">
        <f t="shared" si="56"/>
        <v>0</v>
      </c>
    </row>
    <row r="105" spans="1:28" s="22" customFormat="1" ht="31.5" x14ac:dyDescent="0.25">
      <c r="A105" s="35" t="s">
        <v>114</v>
      </c>
      <c r="B105" s="28">
        <f t="shared" si="64"/>
        <v>6898</v>
      </c>
      <c r="C105" s="28">
        <f t="shared" si="64"/>
        <v>6898</v>
      </c>
      <c r="D105" s="28">
        <f t="shared" si="64"/>
        <v>0</v>
      </c>
      <c r="E105" s="28"/>
      <c r="F105" s="28"/>
      <c r="G105" s="28">
        <f t="shared" si="65"/>
        <v>0</v>
      </c>
      <c r="H105" s="28"/>
      <c r="I105" s="28"/>
      <c r="J105" s="28">
        <f t="shared" si="50"/>
        <v>0</v>
      </c>
      <c r="K105" s="28">
        <f>5500+1398</f>
        <v>6898</v>
      </c>
      <c r="L105" s="28">
        <f>5500+1398</f>
        <v>6898</v>
      </c>
      <c r="M105" s="28">
        <f t="shared" si="51"/>
        <v>0</v>
      </c>
      <c r="N105" s="28"/>
      <c r="O105" s="28"/>
      <c r="P105" s="28">
        <f t="shared" si="52"/>
        <v>0</v>
      </c>
      <c r="Q105" s="28"/>
      <c r="R105" s="28"/>
      <c r="S105" s="28">
        <f t="shared" si="53"/>
        <v>0</v>
      </c>
      <c r="T105" s="28"/>
      <c r="U105" s="28"/>
      <c r="V105" s="28">
        <f t="shared" si="54"/>
        <v>0</v>
      </c>
      <c r="W105" s="28"/>
      <c r="X105" s="28"/>
      <c r="Y105" s="28">
        <f t="shared" si="55"/>
        <v>0</v>
      </c>
      <c r="Z105" s="28"/>
      <c r="AA105" s="28"/>
      <c r="AB105" s="28">
        <f t="shared" si="56"/>
        <v>0</v>
      </c>
    </row>
    <row r="106" spans="1:28" s="22" customFormat="1" x14ac:dyDescent="0.25">
      <c r="A106" s="35" t="s">
        <v>115</v>
      </c>
      <c r="B106" s="28">
        <f t="shared" si="64"/>
        <v>9000</v>
      </c>
      <c r="C106" s="28">
        <f t="shared" si="64"/>
        <v>9000</v>
      </c>
      <c r="D106" s="28">
        <f t="shared" si="64"/>
        <v>0</v>
      </c>
      <c r="E106" s="28"/>
      <c r="F106" s="28"/>
      <c r="G106" s="28">
        <f t="shared" si="65"/>
        <v>0</v>
      </c>
      <c r="H106" s="28"/>
      <c r="I106" s="28"/>
      <c r="J106" s="28">
        <f t="shared" si="50"/>
        <v>0</v>
      </c>
      <c r="K106" s="28">
        <v>9000</v>
      </c>
      <c r="L106" s="28">
        <v>9000</v>
      </c>
      <c r="M106" s="28">
        <f t="shared" si="51"/>
        <v>0</v>
      </c>
      <c r="N106" s="28"/>
      <c r="O106" s="28"/>
      <c r="P106" s="28">
        <f t="shared" si="52"/>
        <v>0</v>
      </c>
      <c r="Q106" s="28"/>
      <c r="R106" s="28"/>
      <c r="S106" s="28">
        <f t="shared" si="53"/>
        <v>0</v>
      </c>
      <c r="T106" s="28"/>
      <c r="U106" s="28"/>
      <c r="V106" s="28">
        <f t="shared" si="54"/>
        <v>0</v>
      </c>
      <c r="W106" s="28"/>
      <c r="X106" s="28"/>
      <c r="Y106" s="28">
        <f t="shared" si="55"/>
        <v>0</v>
      </c>
      <c r="Z106" s="28"/>
      <c r="AA106" s="28"/>
      <c r="AB106" s="28">
        <f t="shared" si="56"/>
        <v>0</v>
      </c>
    </row>
    <row r="107" spans="1:28" s="22" customFormat="1" x14ac:dyDescent="0.25">
      <c r="A107" s="35" t="s">
        <v>116</v>
      </c>
      <c r="B107" s="28">
        <f t="shared" si="64"/>
        <v>5500</v>
      </c>
      <c r="C107" s="28">
        <f t="shared" si="64"/>
        <v>5500</v>
      </c>
      <c r="D107" s="28">
        <f t="shared" si="64"/>
        <v>0</v>
      </c>
      <c r="E107" s="28"/>
      <c r="F107" s="28"/>
      <c r="G107" s="28">
        <f t="shared" si="65"/>
        <v>0</v>
      </c>
      <c r="H107" s="28"/>
      <c r="I107" s="28"/>
      <c r="J107" s="28">
        <f t="shared" si="50"/>
        <v>0</v>
      </c>
      <c r="K107" s="28">
        <v>5500</v>
      </c>
      <c r="L107" s="28">
        <v>5500</v>
      </c>
      <c r="M107" s="28">
        <f t="shared" si="51"/>
        <v>0</v>
      </c>
      <c r="N107" s="28"/>
      <c r="O107" s="28"/>
      <c r="P107" s="28">
        <f t="shared" si="52"/>
        <v>0</v>
      </c>
      <c r="Q107" s="28"/>
      <c r="R107" s="28"/>
      <c r="S107" s="28">
        <f t="shared" si="53"/>
        <v>0</v>
      </c>
      <c r="T107" s="28"/>
      <c r="U107" s="28"/>
      <c r="V107" s="28">
        <f t="shared" si="54"/>
        <v>0</v>
      </c>
      <c r="W107" s="28"/>
      <c r="X107" s="28"/>
      <c r="Y107" s="28">
        <f t="shared" si="55"/>
        <v>0</v>
      </c>
      <c r="Z107" s="28"/>
      <c r="AA107" s="28"/>
      <c r="AB107" s="28">
        <f t="shared" si="56"/>
        <v>0</v>
      </c>
    </row>
    <row r="108" spans="1:28" s="22" customFormat="1" ht="47.25" x14ac:dyDescent="0.25">
      <c r="A108" s="35" t="s">
        <v>117</v>
      </c>
      <c r="B108" s="28">
        <f t="shared" si="64"/>
        <v>8727</v>
      </c>
      <c r="C108" s="28">
        <f t="shared" si="64"/>
        <v>8727</v>
      </c>
      <c r="D108" s="28">
        <f t="shared" si="64"/>
        <v>0</v>
      </c>
      <c r="E108" s="28"/>
      <c r="F108" s="28"/>
      <c r="G108" s="28">
        <f t="shared" si="65"/>
        <v>0</v>
      </c>
      <c r="H108" s="28"/>
      <c r="I108" s="28"/>
      <c r="J108" s="28">
        <f t="shared" si="50"/>
        <v>0</v>
      </c>
      <c r="K108" s="28">
        <f>2000+1227+5500</f>
        <v>8727</v>
      </c>
      <c r="L108" s="28">
        <f>2000+1227+5500</f>
        <v>8727</v>
      </c>
      <c r="M108" s="28">
        <f t="shared" si="51"/>
        <v>0</v>
      </c>
      <c r="N108" s="28"/>
      <c r="O108" s="28"/>
      <c r="P108" s="28">
        <f t="shared" si="52"/>
        <v>0</v>
      </c>
      <c r="Q108" s="28"/>
      <c r="R108" s="28"/>
      <c r="S108" s="28">
        <f t="shared" si="53"/>
        <v>0</v>
      </c>
      <c r="T108" s="28"/>
      <c r="U108" s="28"/>
      <c r="V108" s="28">
        <f t="shared" si="54"/>
        <v>0</v>
      </c>
      <c r="W108" s="28"/>
      <c r="X108" s="28"/>
      <c r="Y108" s="28">
        <f t="shared" si="55"/>
        <v>0</v>
      </c>
      <c r="Z108" s="28"/>
      <c r="AA108" s="28"/>
      <c r="AB108" s="28">
        <f t="shared" si="56"/>
        <v>0</v>
      </c>
    </row>
    <row r="109" spans="1:28" s="22" customFormat="1" x14ac:dyDescent="0.25">
      <c r="A109" s="35" t="s">
        <v>118</v>
      </c>
      <c r="B109" s="28">
        <f t="shared" si="64"/>
        <v>5500</v>
      </c>
      <c r="C109" s="28">
        <f t="shared" si="64"/>
        <v>5500</v>
      </c>
      <c r="D109" s="28">
        <f t="shared" si="64"/>
        <v>0</v>
      </c>
      <c r="E109" s="28"/>
      <c r="F109" s="28"/>
      <c r="G109" s="28">
        <f t="shared" si="65"/>
        <v>0</v>
      </c>
      <c r="H109" s="28"/>
      <c r="I109" s="28"/>
      <c r="J109" s="28">
        <f t="shared" si="50"/>
        <v>0</v>
      </c>
      <c r="K109" s="28">
        <v>5500</v>
      </c>
      <c r="L109" s="28">
        <v>5500</v>
      </c>
      <c r="M109" s="28">
        <f t="shared" si="51"/>
        <v>0</v>
      </c>
      <c r="N109" s="28"/>
      <c r="O109" s="28"/>
      <c r="P109" s="28">
        <f t="shared" si="52"/>
        <v>0</v>
      </c>
      <c r="Q109" s="28"/>
      <c r="R109" s="28"/>
      <c r="S109" s="28">
        <f t="shared" si="53"/>
        <v>0</v>
      </c>
      <c r="T109" s="28"/>
      <c r="U109" s="28"/>
      <c r="V109" s="28">
        <f t="shared" si="54"/>
        <v>0</v>
      </c>
      <c r="W109" s="28"/>
      <c r="X109" s="28"/>
      <c r="Y109" s="28">
        <f t="shared" si="55"/>
        <v>0</v>
      </c>
      <c r="Z109" s="28"/>
      <c r="AA109" s="28"/>
      <c r="AB109" s="28">
        <f t="shared" si="56"/>
        <v>0</v>
      </c>
    </row>
    <row r="110" spans="1:28" s="22" customFormat="1" x14ac:dyDescent="0.25">
      <c r="A110" s="35" t="s">
        <v>119</v>
      </c>
      <c r="B110" s="28">
        <f t="shared" si="64"/>
        <v>4500</v>
      </c>
      <c r="C110" s="28">
        <f t="shared" si="64"/>
        <v>4500</v>
      </c>
      <c r="D110" s="28">
        <f t="shared" si="64"/>
        <v>0</v>
      </c>
      <c r="E110" s="28"/>
      <c r="F110" s="28"/>
      <c r="G110" s="28">
        <f t="shared" si="65"/>
        <v>0</v>
      </c>
      <c r="H110" s="28"/>
      <c r="I110" s="28"/>
      <c r="J110" s="28">
        <f t="shared" si="50"/>
        <v>0</v>
      </c>
      <c r="K110" s="28">
        <v>4500</v>
      </c>
      <c r="L110" s="28">
        <v>4500</v>
      </c>
      <c r="M110" s="28">
        <f t="shared" si="51"/>
        <v>0</v>
      </c>
      <c r="N110" s="28"/>
      <c r="O110" s="28"/>
      <c r="P110" s="28">
        <f t="shared" si="52"/>
        <v>0</v>
      </c>
      <c r="Q110" s="28"/>
      <c r="R110" s="28"/>
      <c r="S110" s="28">
        <f t="shared" si="53"/>
        <v>0</v>
      </c>
      <c r="T110" s="28"/>
      <c r="U110" s="28"/>
      <c r="V110" s="28">
        <f t="shared" si="54"/>
        <v>0</v>
      </c>
      <c r="W110" s="28"/>
      <c r="X110" s="28"/>
      <c r="Y110" s="28">
        <f t="shared" si="55"/>
        <v>0</v>
      </c>
      <c r="Z110" s="28"/>
      <c r="AA110" s="28"/>
      <c r="AB110" s="28">
        <f t="shared" si="56"/>
        <v>0</v>
      </c>
    </row>
    <row r="111" spans="1:28" s="22" customFormat="1" x14ac:dyDescent="0.25">
      <c r="A111" s="35" t="s">
        <v>120</v>
      </c>
      <c r="B111" s="28">
        <f t="shared" si="64"/>
        <v>4500</v>
      </c>
      <c r="C111" s="28">
        <f t="shared" si="64"/>
        <v>4500</v>
      </c>
      <c r="D111" s="28">
        <f t="shared" si="64"/>
        <v>0</v>
      </c>
      <c r="E111" s="28"/>
      <c r="F111" s="28"/>
      <c r="G111" s="28">
        <f t="shared" si="65"/>
        <v>0</v>
      </c>
      <c r="H111" s="28"/>
      <c r="I111" s="28"/>
      <c r="J111" s="28">
        <f t="shared" si="50"/>
        <v>0</v>
      </c>
      <c r="K111" s="28">
        <v>4500</v>
      </c>
      <c r="L111" s="28">
        <v>4500</v>
      </c>
      <c r="M111" s="28">
        <f t="shared" si="51"/>
        <v>0</v>
      </c>
      <c r="N111" s="28"/>
      <c r="O111" s="28"/>
      <c r="P111" s="28">
        <f t="shared" si="52"/>
        <v>0</v>
      </c>
      <c r="Q111" s="28"/>
      <c r="R111" s="28"/>
      <c r="S111" s="28">
        <f t="shared" si="53"/>
        <v>0</v>
      </c>
      <c r="T111" s="28"/>
      <c r="U111" s="28"/>
      <c r="V111" s="28">
        <f t="shared" si="54"/>
        <v>0</v>
      </c>
      <c r="W111" s="28"/>
      <c r="X111" s="28"/>
      <c r="Y111" s="28">
        <f t="shared" si="55"/>
        <v>0</v>
      </c>
      <c r="Z111" s="28"/>
      <c r="AA111" s="28"/>
      <c r="AB111" s="28">
        <f t="shared" si="56"/>
        <v>0</v>
      </c>
    </row>
    <row r="112" spans="1:28" s="22" customFormat="1" x14ac:dyDescent="0.25">
      <c r="A112" s="35" t="s">
        <v>121</v>
      </c>
      <c r="B112" s="28">
        <f t="shared" si="64"/>
        <v>14000</v>
      </c>
      <c r="C112" s="28">
        <f t="shared" si="64"/>
        <v>14000</v>
      </c>
      <c r="D112" s="28">
        <f t="shared" si="64"/>
        <v>0</v>
      </c>
      <c r="E112" s="28"/>
      <c r="F112" s="28"/>
      <c r="G112" s="28">
        <f t="shared" si="65"/>
        <v>0</v>
      </c>
      <c r="H112" s="28"/>
      <c r="I112" s="28"/>
      <c r="J112" s="28">
        <f t="shared" si="50"/>
        <v>0</v>
      </c>
      <c r="K112" s="28">
        <v>14000</v>
      </c>
      <c r="L112" s="28">
        <v>14000</v>
      </c>
      <c r="M112" s="28">
        <f t="shared" si="51"/>
        <v>0</v>
      </c>
      <c r="N112" s="28"/>
      <c r="O112" s="28"/>
      <c r="P112" s="28">
        <f t="shared" si="52"/>
        <v>0</v>
      </c>
      <c r="Q112" s="28"/>
      <c r="R112" s="28"/>
      <c r="S112" s="28">
        <f t="shared" si="53"/>
        <v>0</v>
      </c>
      <c r="T112" s="28"/>
      <c r="U112" s="28"/>
      <c r="V112" s="28">
        <f t="shared" si="54"/>
        <v>0</v>
      </c>
      <c r="W112" s="28"/>
      <c r="X112" s="28"/>
      <c r="Y112" s="28">
        <f t="shared" si="55"/>
        <v>0</v>
      </c>
      <c r="Z112" s="28"/>
      <c r="AA112" s="28"/>
      <c r="AB112" s="28">
        <f t="shared" si="56"/>
        <v>0</v>
      </c>
    </row>
    <row r="113" spans="1:28" s="22" customFormat="1" ht="31.5" x14ac:dyDescent="0.25">
      <c r="A113" s="35" t="s">
        <v>122</v>
      </c>
      <c r="B113" s="28">
        <f t="shared" si="64"/>
        <v>16600</v>
      </c>
      <c r="C113" s="28">
        <f t="shared" si="64"/>
        <v>16600</v>
      </c>
      <c r="D113" s="28">
        <f t="shared" si="64"/>
        <v>0</v>
      </c>
      <c r="E113" s="28"/>
      <c r="F113" s="28"/>
      <c r="G113" s="28">
        <f t="shared" si="65"/>
        <v>0</v>
      </c>
      <c r="H113" s="28">
        <v>3600</v>
      </c>
      <c r="I113" s="28">
        <v>3600</v>
      </c>
      <c r="J113" s="28">
        <f t="shared" si="50"/>
        <v>0</v>
      </c>
      <c r="K113" s="28">
        <v>13000</v>
      </c>
      <c r="L113" s="28">
        <v>13000</v>
      </c>
      <c r="M113" s="28">
        <f t="shared" si="51"/>
        <v>0</v>
      </c>
      <c r="N113" s="28"/>
      <c r="O113" s="28"/>
      <c r="P113" s="28">
        <f t="shared" si="52"/>
        <v>0</v>
      </c>
      <c r="Q113" s="28"/>
      <c r="R113" s="28"/>
      <c r="S113" s="28">
        <f t="shared" si="53"/>
        <v>0</v>
      </c>
      <c r="T113" s="28"/>
      <c r="U113" s="28"/>
      <c r="V113" s="28">
        <f t="shared" si="54"/>
        <v>0</v>
      </c>
      <c r="W113" s="28"/>
      <c r="X113" s="28"/>
      <c r="Y113" s="28">
        <f t="shared" si="55"/>
        <v>0</v>
      </c>
      <c r="Z113" s="28"/>
      <c r="AA113" s="28"/>
      <c r="AB113" s="28">
        <f t="shared" si="56"/>
        <v>0</v>
      </c>
    </row>
    <row r="114" spans="1:28" s="22" customFormat="1" x14ac:dyDescent="0.25">
      <c r="A114" s="35" t="s">
        <v>123</v>
      </c>
      <c r="B114" s="28">
        <f t="shared" si="64"/>
        <v>45946</v>
      </c>
      <c r="C114" s="28">
        <f t="shared" si="64"/>
        <v>45946</v>
      </c>
      <c r="D114" s="28">
        <f t="shared" si="64"/>
        <v>0</v>
      </c>
      <c r="E114" s="28"/>
      <c r="F114" s="28"/>
      <c r="G114" s="28">
        <f t="shared" si="65"/>
        <v>0</v>
      </c>
      <c r="H114" s="28">
        <v>9690</v>
      </c>
      <c r="I114" s="28">
        <v>9690</v>
      </c>
      <c r="J114" s="28">
        <f t="shared" si="50"/>
        <v>0</v>
      </c>
      <c r="K114" s="28">
        <f>13000+23256</f>
        <v>36256</v>
      </c>
      <c r="L114" s="28">
        <f>13000+23256</f>
        <v>36256</v>
      </c>
      <c r="M114" s="28">
        <f t="shared" si="51"/>
        <v>0</v>
      </c>
      <c r="N114" s="28"/>
      <c r="O114" s="28"/>
      <c r="P114" s="28">
        <f t="shared" si="52"/>
        <v>0</v>
      </c>
      <c r="Q114" s="28"/>
      <c r="R114" s="28"/>
      <c r="S114" s="28">
        <f t="shared" si="53"/>
        <v>0</v>
      </c>
      <c r="T114" s="28"/>
      <c r="U114" s="28"/>
      <c r="V114" s="28">
        <f t="shared" si="54"/>
        <v>0</v>
      </c>
      <c r="W114" s="28"/>
      <c r="X114" s="28"/>
      <c r="Y114" s="28">
        <f t="shared" si="55"/>
        <v>0</v>
      </c>
      <c r="Z114" s="28"/>
      <c r="AA114" s="28"/>
      <c r="AB114" s="28">
        <f t="shared" si="56"/>
        <v>0</v>
      </c>
    </row>
    <row r="115" spans="1:28" s="22" customFormat="1" ht="31.5" x14ac:dyDescent="0.25">
      <c r="A115" s="35" t="s">
        <v>124</v>
      </c>
      <c r="B115" s="28">
        <f t="shared" si="64"/>
        <v>14355</v>
      </c>
      <c r="C115" s="28">
        <f t="shared" si="64"/>
        <v>14355</v>
      </c>
      <c r="D115" s="28">
        <f t="shared" si="64"/>
        <v>0</v>
      </c>
      <c r="E115" s="28"/>
      <c r="F115" s="28"/>
      <c r="G115" s="28">
        <f t="shared" si="65"/>
        <v>0</v>
      </c>
      <c r="H115" s="28">
        <v>1355</v>
      </c>
      <c r="I115" s="28">
        <v>1355</v>
      </c>
      <c r="J115" s="28">
        <f t="shared" si="50"/>
        <v>0</v>
      </c>
      <c r="K115" s="28">
        <v>13000</v>
      </c>
      <c r="L115" s="28">
        <v>13000</v>
      </c>
      <c r="M115" s="28">
        <f t="shared" si="51"/>
        <v>0</v>
      </c>
      <c r="N115" s="28"/>
      <c r="O115" s="28"/>
      <c r="P115" s="28">
        <f t="shared" si="52"/>
        <v>0</v>
      </c>
      <c r="Q115" s="28"/>
      <c r="R115" s="28"/>
      <c r="S115" s="28">
        <f t="shared" si="53"/>
        <v>0</v>
      </c>
      <c r="T115" s="28"/>
      <c r="U115" s="28"/>
      <c r="V115" s="28">
        <f t="shared" si="54"/>
        <v>0</v>
      </c>
      <c r="W115" s="28"/>
      <c r="X115" s="28"/>
      <c r="Y115" s="28">
        <f t="shared" si="55"/>
        <v>0</v>
      </c>
      <c r="Z115" s="28"/>
      <c r="AA115" s="28"/>
      <c r="AB115" s="28">
        <f t="shared" si="56"/>
        <v>0</v>
      </c>
    </row>
    <row r="116" spans="1:28" s="19" customFormat="1" ht="78.75" x14ac:dyDescent="0.25">
      <c r="A116" s="34" t="s">
        <v>125</v>
      </c>
      <c r="B116" s="21">
        <f t="shared" si="64"/>
        <v>405959</v>
      </c>
      <c r="C116" s="21">
        <f t="shared" si="64"/>
        <v>405959</v>
      </c>
      <c r="D116" s="21">
        <f t="shared" si="64"/>
        <v>0</v>
      </c>
      <c r="E116" s="21">
        <f>SUM(E117:E146)</f>
        <v>0</v>
      </c>
      <c r="F116" s="21">
        <f>SUM(F117:F146)</f>
        <v>0</v>
      </c>
      <c r="G116" s="21">
        <f t="shared" si="65"/>
        <v>0</v>
      </c>
      <c r="H116" s="21">
        <f t="shared" ref="H116:I116" si="66">SUM(H117:H146)</f>
        <v>0</v>
      </c>
      <c r="I116" s="21">
        <f t="shared" si="66"/>
        <v>0</v>
      </c>
      <c r="J116" s="21">
        <f t="shared" si="50"/>
        <v>0</v>
      </c>
      <c r="K116" s="21">
        <f t="shared" ref="K116:L116" si="67">SUM(K117:K146)</f>
        <v>405959</v>
      </c>
      <c r="L116" s="21">
        <f t="shared" si="67"/>
        <v>405959</v>
      </c>
      <c r="M116" s="21">
        <f t="shared" si="51"/>
        <v>0</v>
      </c>
      <c r="N116" s="21">
        <f t="shared" ref="N116:O116" si="68">SUM(N117:N146)</f>
        <v>0</v>
      </c>
      <c r="O116" s="21">
        <f t="shared" si="68"/>
        <v>0</v>
      </c>
      <c r="P116" s="21">
        <f t="shared" si="52"/>
        <v>0</v>
      </c>
      <c r="Q116" s="21">
        <f t="shared" ref="Q116:R116" si="69">SUM(Q117:Q146)</f>
        <v>0</v>
      </c>
      <c r="R116" s="21">
        <f t="shared" si="69"/>
        <v>0</v>
      </c>
      <c r="S116" s="21">
        <f t="shared" si="53"/>
        <v>0</v>
      </c>
      <c r="T116" s="21">
        <f t="shared" ref="T116:U116" si="70">SUM(T117:T146)</f>
        <v>0</v>
      </c>
      <c r="U116" s="21">
        <f t="shared" si="70"/>
        <v>0</v>
      </c>
      <c r="V116" s="21">
        <f t="shared" si="54"/>
        <v>0</v>
      </c>
      <c r="W116" s="21">
        <v>0</v>
      </c>
      <c r="X116" s="21">
        <f t="shared" ref="X116" si="71">SUM(X117:X146)</f>
        <v>0</v>
      </c>
      <c r="Y116" s="21">
        <f t="shared" si="55"/>
        <v>0</v>
      </c>
      <c r="Z116" s="21">
        <f t="shared" ref="Z116:AA116" si="72">SUM(Z117:Z146)</f>
        <v>0</v>
      </c>
      <c r="AA116" s="21">
        <f t="shared" si="72"/>
        <v>0</v>
      </c>
      <c r="AB116" s="21">
        <f t="shared" si="56"/>
        <v>0</v>
      </c>
    </row>
    <row r="117" spans="1:28" s="22" customFormat="1" x14ac:dyDescent="0.25">
      <c r="A117" s="35" t="s">
        <v>126</v>
      </c>
      <c r="B117" s="28">
        <f t="shared" si="64"/>
        <v>15999</v>
      </c>
      <c r="C117" s="28">
        <f t="shared" si="64"/>
        <v>15999</v>
      </c>
      <c r="D117" s="28">
        <f t="shared" si="64"/>
        <v>0</v>
      </c>
      <c r="E117" s="28"/>
      <c r="F117" s="28"/>
      <c r="G117" s="28">
        <f t="shared" si="65"/>
        <v>0</v>
      </c>
      <c r="H117" s="28"/>
      <c r="I117" s="28"/>
      <c r="J117" s="28">
        <f t="shared" si="50"/>
        <v>0</v>
      </c>
      <c r="K117" s="28">
        <v>15999</v>
      </c>
      <c r="L117" s="28">
        <v>15999</v>
      </c>
      <c r="M117" s="28">
        <f t="shared" si="51"/>
        <v>0</v>
      </c>
      <c r="N117" s="28"/>
      <c r="O117" s="28"/>
      <c r="P117" s="28">
        <f t="shared" si="52"/>
        <v>0</v>
      </c>
      <c r="Q117" s="28"/>
      <c r="R117" s="28"/>
      <c r="S117" s="28">
        <f t="shared" si="53"/>
        <v>0</v>
      </c>
      <c r="T117" s="28"/>
      <c r="U117" s="28"/>
      <c r="V117" s="28">
        <f t="shared" si="54"/>
        <v>0</v>
      </c>
      <c r="W117" s="28"/>
      <c r="X117" s="28"/>
      <c r="Y117" s="28">
        <f t="shared" si="55"/>
        <v>0</v>
      </c>
      <c r="Z117" s="28"/>
      <c r="AA117" s="28"/>
      <c r="AB117" s="28">
        <f t="shared" si="56"/>
        <v>0</v>
      </c>
    </row>
    <row r="118" spans="1:28" s="22" customFormat="1" x14ac:dyDescent="0.25">
      <c r="A118" s="35" t="s">
        <v>90</v>
      </c>
      <c r="B118" s="28">
        <f t="shared" si="64"/>
        <v>15999</v>
      </c>
      <c r="C118" s="28">
        <f t="shared" si="64"/>
        <v>15999</v>
      </c>
      <c r="D118" s="28">
        <f t="shared" si="64"/>
        <v>0</v>
      </c>
      <c r="E118" s="28"/>
      <c r="F118" s="28"/>
      <c r="G118" s="28">
        <f t="shared" si="65"/>
        <v>0</v>
      </c>
      <c r="H118" s="28"/>
      <c r="I118" s="28"/>
      <c r="J118" s="28">
        <f t="shared" si="50"/>
        <v>0</v>
      </c>
      <c r="K118" s="28">
        <v>15999</v>
      </c>
      <c r="L118" s="28">
        <v>15999</v>
      </c>
      <c r="M118" s="28">
        <f t="shared" si="51"/>
        <v>0</v>
      </c>
      <c r="N118" s="28"/>
      <c r="O118" s="28"/>
      <c r="P118" s="28">
        <f t="shared" si="52"/>
        <v>0</v>
      </c>
      <c r="Q118" s="28"/>
      <c r="R118" s="28"/>
      <c r="S118" s="28">
        <f t="shared" si="53"/>
        <v>0</v>
      </c>
      <c r="T118" s="28"/>
      <c r="U118" s="28"/>
      <c r="V118" s="28">
        <f t="shared" si="54"/>
        <v>0</v>
      </c>
      <c r="W118" s="28"/>
      <c r="X118" s="28"/>
      <c r="Y118" s="28">
        <f t="shared" si="55"/>
        <v>0</v>
      </c>
      <c r="Z118" s="28"/>
      <c r="AA118" s="28"/>
      <c r="AB118" s="28">
        <f t="shared" si="56"/>
        <v>0</v>
      </c>
    </row>
    <row r="119" spans="1:28" s="22" customFormat="1" x14ac:dyDescent="0.25">
      <c r="A119" s="35" t="s">
        <v>92</v>
      </c>
      <c r="B119" s="28">
        <f t="shared" si="64"/>
        <v>11000</v>
      </c>
      <c r="C119" s="28">
        <f t="shared" si="64"/>
        <v>11000</v>
      </c>
      <c r="D119" s="28">
        <f t="shared" si="64"/>
        <v>0</v>
      </c>
      <c r="E119" s="28"/>
      <c r="F119" s="28"/>
      <c r="G119" s="28">
        <f t="shared" si="65"/>
        <v>0</v>
      </c>
      <c r="H119" s="28"/>
      <c r="I119" s="28"/>
      <c r="J119" s="28">
        <f t="shared" si="50"/>
        <v>0</v>
      </c>
      <c r="K119" s="28">
        <v>11000</v>
      </c>
      <c r="L119" s="28">
        <v>11000</v>
      </c>
      <c r="M119" s="28">
        <f t="shared" si="51"/>
        <v>0</v>
      </c>
      <c r="N119" s="28"/>
      <c r="O119" s="28"/>
      <c r="P119" s="28">
        <f t="shared" si="52"/>
        <v>0</v>
      </c>
      <c r="Q119" s="28"/>
      <c r="R119" s="28"/>
      <c r="S119" s="28">
        <f t="shared" si="53"/>
        <v>0</v>
      </c>
      <c r="T119" s="28"/>
      <c r="U119" s="28"/>
      <c r="V119" s="28">
        <f t="shared" si="54"/>
        <v>0</v>
      </c>
      <c r="W119" s="28"/>
      <c r="X119" s="28"/>
      <c r="Y119" s="28">
        <f t="shared" si="55"/>
        <v>0</v>
      </c>
      <c r="Z119" s="28"/>
      <c r="AA119" s="28"/>
      <c r="AB119" s="28">
        <f t="shared" si="56"/>
        <v>0</v>
      </c>
    </row>
    <row r="120" spans="1:28" s="22" customFormat="1" x14ac:dyDescent="0.25">
      <c r="A120" s="35" t="s">
        <v>93</v>
      </c>
      <c r="B120" s="28">
        <f t="shared" si="64"/>
        <v>10998</v>
      </c>
      <c r="C120" s="28">
        <f t="shared" si="64"/>
        <v>10998</v>
      </c>
      <c r="D120" s="28">
        <f t="shared" si="64"/>
        <v>0</v>
      </c>
      <c r="E120" s="28"/>
      <c r="F120" s="28"/>
      <c r="G120" s="28">
        <f t="shared" si="65"/>
        <v>0</v>
      </c>
      <c r="H120" s="28"/>
      <c r="I120" s="28"/>
      <c r="J120" s="28">
        <f t="shared" si="50"/>
        <v>0</v>
      </c>
      <c r="K120" s="28">
        <v>10998</v>
      </c>
      <c r="L120" s="28">
        <v>10998</v>
      </c>
      <c r="M120" s="28">
        <f t="shared" si="51"/>
        <v>0</v>
      </c>
      <c r="N120" s="28"/>
      <c r="O120" s="28"/>
      <c r="P120" s="28">
        <f t="shared" si="52"/>
        <v>0</v>
      </c>
      <c r="Q120" s="28"/>
      <c r="R120" s="28"/>
      <c r="S120" s="28">
        <f t="shared" si="53"/>
        <v>0</v>
      </c>
      <c r="T120" s="28"/>
      <c r="U120" s="28"/>
      <c r="V120" s="28">
        <f t="shared" si="54"/>
        <v>0</v>
      </c>
      <c r="W120" s="28"/>
      <c r="X120" s="28"/>
      <c r="Y120" s="28">
        <f t="shared" si="55"/>
        <v>0</v>
      </c>
      <c r="Z120" s="28"/>
      <c r="AA120" s="28"/>
      <c r="AB120" s="28">
        <f t="shared" si="56"/>
        <v>0</v>
      </c>
    </row>
    <row r="121" spans="1:28" s="22" customFormat="1" x14ac:dyDescent="0.25">
      <c r="A121" s="35" t="s">
        <v>95</v>
      </c>
      <c r="B121" s="28">
        <f t="shared" si="64"/>
        <v>14999</v>
      </c>
      <c r="C121" s="28">
        <f t="shared" si="64"/>
        <v>14999</v>
      </c>
      <c r="D121" s="28">
        <f t="shared" si="64"/>
        <v>0</v>
      </c>
      <c r="E121" s="28"/>
      <c r="F121" s="28"/>
      <c r="G121" s="28">
        <f t="shared" si="65"/>
        <v>0</v>
      </c>
      <c r="H121" s="28"/>
      <c r="I121" s="28"/>
      <c r="J121" s="28">
        <f t="shared" si="50"/>
        <v>0</v>
      </c>
      <c r="K121" s="28">
        <v>14999</v>
      </c>
      <c r="L121" s="28">
        <v>14999</v>
      </c>
      <c r="M121" s="28">
        <f t="shared" si="51"/>
        <v>0</v>
      </c>
      <c r="N121" s="28"/>
      <c r="O121" s="28"/>
      <c r="P121" s="28">
        <f t="shared" si="52"/>
        <v>0</v>
      </c>
      <c r="Q121" s="28"/>
      <c r="R121" s="28"/>
      <c r="S121" s="28">
        <f t="shared" si="53"/>
        <v>0</v>
      </c>
      <c r="T121" s="28"/>
      <c r="U121" s="28"/>
      <c r="V121" s="28">
        <f t="shared" si="54"/>
        <v>0</v>
      </c>
      <c r="W121" s="28"/>
      <c r="X121" s="28"/>
      <c r="Y121" s="28">
        <f t="shared" si="55"/>
        <v>0</v>
      </c>
      <c r="Z121" s="28"/>
      <c r="AA121" s="28"/>
      <c r="AB121" s="28">
        <f t="shared" si="56"/>
        <v>0</v>
      </c>
    </row>
    <row r="122" spans="1:28" s="22" customFormat="1" x14ac:dyDescent="0.25">
      <c r="A122" s="35" t="s">
        <v>127</v>
      </c>
      <c r="B122" s="28">
        <f t="shared" si="64"/>
        <v>13998</v>
      </c>
      <c r="C122" s="28">
        <f t="shared" si="64"/>
        <v>13998</v>
      </c>
      <c r="D122" s="28">
        <f t="shared" si="64"/>
        <v>0</v>
      </c>
      <c r="E122" s="28"/>
      <c r="F122" s="28"/>
      <c r="G122" s="28">
        <f t="shared" si="65"/>
        <v>0</v>
      </c>
      <c r="H122" s="28"/>
      <c r="I122" s="28"/>
      <c r="J122" s="28">
        <f t="shared" si="50"/>
        <v>0</v>
      </c>
      <c r="K122" s="28">
        <v>13998</v>
      </c>
      <c r="L122" s="28">
        <v>13998</v>
      </c>
      <c r="M122" s="28">
        <f t="shared" si="51"/>
        <v>0</v>
      </c>
      <c r="N122" s="28"/>
      <c r="O122" s="28"/>
      <c r="P122" s="28">
        <f t="shared" si="52"/>
        <v>0</v>
      </c>
      <c r="Q122" s="28"/>
      <c r="R122" s="28"/>
      <c r="S122" s="28">
        <f t="shared" si="53"/>
        <v>0</v>
      </c>
      <c r="T122" s="28"/>
      <c r="U122" s="28"/>
      <c r="V122" s="28">
        <f t="shared" si="54"/>
        <v>0</v>
      </c>
      <c r="W122" s="28"/>
      <c r="X122" s="28"/>
      <c r="Y122" s="28">
        <f t="shared" si="55"/>
        <v>0</v>
      </c>
      <c r="Z122" s="28"/>
      <c r="AA122" s="28"/>
      <c r="AB122" s="28">
        <f t="shared" si="56"/>
        <v>0</v>
      </c>
    </row>
    <row r="123" spans="1:28" s="22" customFormat="1" x14ac:dyDescent="0.25">
      <c r="A123" s="35" t="s">
        <v>97</v>
      </c>
      <c r="B123" s="28">
        <f t="shared" si="64"/>
        <v>10998</v>
      </c>
      <c r="C123" s="28">
        <f t="shared" si="64"/>
        <v>10998</v>
      </c>
      <c r="D123" s="28">
        <f t="shared" si="64"/>
        <v>0</v>
      </c>
      <c r="E123" s="28"/>
      <c r="F123" s="28"/>
      <c r="G123" s="28">
        <f t="shared" si="65"/>
        <v>0</v>
      </c>
      <c r="H123" s="28"/>
      <c r="I123" s="28"/>
      <c r="J123" s="28">
        <f t="shared" si="50"/>
        <v>0</v>
      </c>
      <c r="K123" s="28">
        <v>10998</v>
      </c>
      <c r="L123" s="28">
        <v>10998</v>
      </c>
      <c r="M123" s="28">
        <f t="shared" si="51"/>
        <v>0</v>
      </c>
      <c r="N123" s="28"/>
      <c r="O123" s="28"/>
      <c r="P123" s="28">
        <f t="shared" si="52"/>
        <v>0</v>
      </c>
      <c r="Q123" s="28"/>
      <c r="R123" s="28"/>
      <c r="S123" s="28">
        <f t="shared" si="53"/>
        <v>0</v>
      </c>
      <c r="T123" s="28"/>
      <c r="U123" s="28"/>
      <c r="V123" s="28">
        <f t="shared" si="54"/>
        <v>0</v>
      </c>
      <c r="W123" s="28"/>
      <c r="X123" s="28"/>
      <c r="Y123" s="28">
        <f t="shared" si="55"/>
        <v>0</v>
      </c>
      <c r="Z123" s="28"/>
      <c r="AA123" s="28"/>
      <c r="AB123" s="28">
        <f t="shared" si="56"/>
        <v>0</v>
      </c>
    </row>
    <row r="124" spans="1:28" s="22" customFormat="1" x14ac:dyDescent="0.25">
      <c r="A124" s="35" t="s">
        <v>128</v>
      </c>
      <c r="B124" s="28">
        <f t="shared" si="64"/>
        <v>13998</v>
      </c>
      <c r="C124" s="28">
        <f t="shared" si="64"/>
        <v>13998</v>
      </c>
      <c r="D124" s="28">
        <f t="shared" si="64"/>
        <v>0</v>
      </c>
      <c r="E124" s="28"/>
      <c r="F124" s="28"/>
      <c r="G124" s="28">
        <f t="shared" si="65"/>
        <v>0</v>
      </c>
      <c r="H124" s="28"/>
      <c r="I124" s="28"/>
      <c r="J124" s="28">
        <f t="shared" si="50"/>
        <v>0</v>
      </c>
      <c r="K124" s="28">
        <v>13998</v>
      </c>
      <c r="L124" s="28">
        <v>13998</v>
      </c>
      <c r="M124" s="28">
        <f t="shared" si="51"/>
        <v>0</v>
      </c>
      <c r="N124" s="28"/>
      <c r="O124" s="28"/>
      <c r="P124" s="28">
        <f t="shared" si="52"/>
        <v>0</v>
      </c>
      <c r="Q124" s="28"/>
      <c r="R124" s="28"/>
      <c r="S124" s="28">
        <f t="shared" si="53"/>
        <v>0</v>
      </c>
      <c r="T124" s="28"/>
      <c r="U124" s="28"/>
      <c r="V124" s="28">
        <f t="shared" si="54"/>
        <v>0</v>
      </c>
      <c r="W124" s="28"/>
      <c r="X124" s="28"/>
      <c r="Y124" s="28">
        <f t="shared" si="55"/>
        <v>0</v>
      </c>
      <c r="Z124" s="28"/>
      <c r="AA124" s="28"/>
      <c r="AB124" s="28">
        <f t="shared" si="56"/>
        <v>0</v>
      </c>
    </row>
    <row r="125" spans="1:28" s="22" customFormat="1" x14ac:dyDescent="0.25">
      <c r="A125" s="35" t="s">
        <v>99</v>
      </c>
      <c r="B125" s="28">
        <f t="shared" si="64"/>
        <v>15999</v>
      </c>
      <c r="C125" s="28">
        <f t="shared" si="64"/>
        <v>15999</v>
      </c>
      <c r="D125" s="28">
        <f t="shared" si="64"/>
        <v>0</v>
      </c>
      <c r="E125" s="28"/>
      <c r="F125" s="28"/>
      <c r="G125" s="28">
        <f t="shared" si="65"/>
        <v>0</v>
      </c>
      <c r="H125" s="28"/>
      <c r="I125" s="28"/>
      <c r="J125" s="28">
        <f t="shared" si="50"/>
        <v>0</v>
      </c>
      <c r="K125" s="28">
        <v>15999</v>
      </c>
      <c r="L125" s="28">
        <v>15999</v>
      </c>
      <c r="M125" s="28">
        <f t="shared" si="51"/>
        <v>0</v>
      </c>
      <c r="N125" s="28"/>
      <c r="O125" s="28"/>
      <c r="P125" s="28">
        <f t="shared" si="52"/>
        <v>0</v>
      </c>
      <c r="Q125" s="28"/>
      <c r="R125" s="28"/>
      <c r="S125" s="28">
        <f t="shared" si="53"/>
        <v>0</v>
      </c>
      <c r="T125" s="28"/>
      <c r="U125" s="28"/>
      <c r="V125" s="28">
        <f t="shared" si="54"/>
        <v>0</v>
      </c>
      <c r="W125" s="28"/>
      <c r="X125" s="28"/>
      <c r="Y125" s="28">
        <f t="shared" si="55"/>
        <v>0</v>
      </c>
      <c r="Z125" s="28"/>
      <c r="AA125" s="28"/>
      <c r="AB125" s="28">
        <f t="shared" si="56"/>
        <v>0</v>
      </c>
    </row>
    <row r="126" spans="1:28" s="22" customFormat="1" x14ac:dyDescent="0.25">
      <c r="A126" s="35" t="s">
        <v>129</v>
      </c>
      <c r="B126" s="28">
        <f t="shared" si="64"/>
        <v>13998</v>
      </c>
      <c r="C126" s="28">
        <f t="shared" si="64"/>
        <v>13998</v>
      </c>
      <c r="D126" s="28">
        <f t="shared" si="64"/>
        <v>0</v>
      </c>
      <c r="E126" s="28"/>
      <c r="F126" s="28"/>
      <c r="G126" s="28">
        <f t="shared" si="65"/>
        <v>0</v>
      </c>
      <c r="H126" s="28"/>
      <c r="I126" s="28"/>
      <c r="J126" s="28">
        <f t="shared" si="50"/>
        <v>0</v>
      </c>
      <c r="K126" s="28">
        <v>13998</v>
      </c>
      <c r="L126" s="28">
        <v>13998</v>
      </c>
      <c r="M126" s="28">
        <f t="shared" si="51"/>
        <v>0</v>
      </c>
      <c r="N126" s="28"/>
      <c r="O126" s="28"/>
      <c r="P126" s="28">
        <f t="shared" si="52"/>
        <v>0</v>
      </c>
      <c r="Q126" s="28"/>
      <c r="R126" s="28"/>
      <c r="S126" s="28">
        <f t="shared" si="53"/>
        <v>0</v>
      </c>
      <c r="T126" s="28"/>
      <c r="U126" s="28"/>
      <c r="V126" s="28">
        <f t="shared" si="54"/>
        <v>0</v>
      </c>
      <c r="W126" s="28"/>
      <c r="X126" s="28"/>
      <c r="Y126" s="28">
        <f t="shared" si="55"/>
        <v>0</v>
      </c>
      <c r="Z126" s="28"/>
      <c r="AA126" s="28"/>
      <c r="AB126" s="28">
        <f t="shared" si="56"/>
        <v>0</v>
      </c>
    </row>
    <row r="127" spans="1:28" s="22" customFormat="1" x14ac:dyDescent="0.25">
      <c r="A127" s="35" t="s">
        <v>130</v>
      </c>
      <c r="B127" s="28">
        <f t="shared" si="64"/>
        <v>13998</v>
      </c>
      <c r="C127" s="28">
        <f t="shared" si="64"/>
        <v>13998</v>
      </c>
      <c r="D127" s="28">
        <f t="shared" si="64"/>
        <v>0</v>
      </c>
      <c r="E127" s="28"/>
      <c r="F127" s="28"/>
      <c r="G127" s="28">
        <f t="shared" si="65"/>
        <v>0</v>
      </c>
      <c r="H127" s="28"/>
      <c r="I127" s="28"/>
      <c r="J127" s="28">
        <f t="shared" si="50"/>
        <v>0</v>
      </c>
      <c r="K127" s="28">
        <v>13998</v>
      </c>
      <c r="L127" s="28">
        <v>13998</v>
      </c>
      <c r="M127" s="28">
        <f t="shared" si="51"/>
        <v>0</v>
      </c>
      <c r="N127" s="28"/>
      <c r="O127" s="28"/>
      <c r="P127" s="28">
        <f t="shared" si="52"/>
        <v>0</v>
      </c>
      <c r="Q127" s="28"/>
      <c r="R127" s="28"/>
      <c r="S127" s="28">
        <f t="shared" si="53"/>
        <v>0</v>
      </c>
      <c r="T127" s="28"/>
      <c r="U127" s="28"/>
      <c r="V127" s="28">
        <f t="shared" si="54"/>
        <v>0</v>
      </c>
      <c r="W127" s="28"/>
      <c r="X127" s="28"/>
      <c r="Y127" s="28">
        <f t="shared" si="55"/>
        <v>0</v>
      </c>
      <c r="Z127" s="28"/>
      <c r="AA127" s="28"/>
      <c r="AB127" s="28">
        <f t="shared" si="56"/>
        <v>0</v>
      </c>
    </row>
    <row r="128" spans="1:28" s="22" customFormat="1" x14ac:dyDescent="0.25">
      <c r="A128" s="35" t="s">
        <v>103</v>
      </c>
      <c r="B128" s="28">
        <f t="shared" si="64"/>
        <v>13998</v>
      </c>
      <c r="C128" s="28">
        <f t="shared" si="64"/>
        <v>13998</v>
      </c>
      <c r="D128" s="28">
        <f t="shared" si="64"/>
        <v>0</v>
      </c>
      <c r="E128" s="28"/>
      <c r="F128" s="28"/>
      <c r="G128" s="28">
        <f t="shared" si="65"/>
        <v>0</v>
      </c>
      <c r="H128" s="28"/>
      <c r="I128" s="28"/>
      <c r="J128" s="28">
        <f t="shared" si="50"/>
        <v>0</v>
      </c>
      <c r="K128" s="28">
        <v>13998</v>
      </c>
      <c r="L128" s="28">
        <v>13998</v>
      </c>
      <c r="M128" s="28">
        <f t="shared" si="51"/>
        <v>0</v>
      </c>
      <c r="N128" s="28"/>
      <c r="O128" s="28"/>
      <c r="P128" s="28">
        <f t="shared" si="52"/>
        <v>0</v>
      </c>
      <c r="Q128" s="28"/>
      <c r="R128" s="28"/>
      <c r="S128" s="28">
        <f t="shared" si="53"/>
        <v>0</v>
      </c>
      <c r="T128" s="28"/>
      <c r="U128" s="28"/>
      <c r="V128" s="28">
        <f t="shared" si="54"/>
        <v>0</v>
      </c>
      <c r="W128" s="28"/>
      <c r="X128" s="28"/>
      <c r="Y128" s="28">
        <f t="shared" si="55"/>
        <v>0</v>
      </c>
      <c r="Z128" s="28"/>
      <c r="AA128" s="28"/>
      <c r="AB128" s="28">
        <f t="shared" si="56"/>
        <v>0</v>
      </c>
    </row>
    <row r="129" spans="1:28" s="22" customFormat="1" x14ac:dyDescent="0.25">
      <c r="A129" s="35" t="s">
        <v>105</v>
      </c>
      <c r="B129" s="28">
        <f t="shared" si="64"/>
        <v>13998</v>
      </c>
      <c r="C129" s="28">
        <f t="shared" si="64"/>
        <v>13998</v>
      </c>
      <c r="D129" s="28">
        <f t="shared" si="64"/>
        <v>0</v>
      </c>
      <c r="E129" s="28"/>
      <c r="F129" s="28"/>
      <c r="G129" s="28">
        <f t="shared" si="65"/>
        <v>0</v>
      </c>
      <c r="H129" s="28"/>
      <c r="I129" s="28"/>
      <c r="J129" s="28">
        <f t="shared" si="50"/>
        <v>0</v>
      </c>
      <c r="K129" s="28">
        <v>13998</v>
      </c>
      <c r="L129" s="28">
        <v>13998</v>
      </c>
      <c r="M129" s="28">
        <f t="shared" si="51"/>
        <v>0</v>
      </c>
      <c r="N129" s="28"/>
      <c r="O129" s="28"/>
      <c r="P129" s="28">
        <f t="shared" si="52"/>
        <v>0</v>
      </c>
      <c r="Q129" s="28"/>
      <c r="R129" s="28"/>
      <c r="S129" s="28">
        <f t="shared" si="53"/>
        <v>0</v>
      </c>
      <c r="T129" s="28"/>
      <c r="U129" s="28"/>
      <c r="V129" s="28">
        <f t="shared" si="54"/>
        <v>0</v>
      </c>
      <c r="W129" s="28"/>
      <c r="X129" s="28"/>
      <c r="Y129" s="28">
        <f t="shared" si="55"/>
        <v>0</v>
      </c>
      <c r="Z129" s="28"/>
      <c r="AA129" s="28"/>
      <c r="AB129" s="28">
        <f t="shared" si="56"/>
        <v>0</v>
      </c>
    </row>
    <row r="130" spans="1:28" s="22" customFormat="1" x14ac:dyDescent="0.25">
      <c r="A130" s="35" t="s">
        <v>106</v>
      </c>
      <c r="B130" s="28">
        <f t="shared" si="64"/>
        <v>15999</v>
      </c>
      <c r="C130" s="28">
        <f t="shared" si="64"/>
        <v>15999</v>
      </c>
      <c r="D130" s="28">
        <f t="shared" si="64"/>
        <v>0</v>
      </c>
      <c r="E130" s="28"/>
      <c r="F130" s="28"/>
      <c r="G130" s="28">
        <f t="shared" si="65"/>
        <v>0</v>
      </c>
      <c r="H130" s="28"/>
      <c r="I130" s="28"/>
      <c r="J130" s="28">
        <f t="shared" si="50"/>
        <v>0</v>
      </c>
      <c r="K130" s="28">
        <v>15999</v>
      </c>
      <c r="L130" s="28">
        <v>15999</v>
      </c>
      <c r="M130" s="28">
        <f t="shared" si="51"/>
        <v>0</v>
      </c>
      <c r="N130" s="28"/>
      <c r="O130" s="28"/>
      <c r="P130" s="28">
        <f t="shared" si="52"/>
        <v>0</v>
      </c>
      <c r="Q130" s="28"/>
      <c r="R130" s="28"/>
      <c r="S130" s="28">
        <f t="shared" si="53"/>
        <v>0</v>
      </c>
      <c r="T130" s="28"/>
      <c r="U130" s="28"/>
      <c r="V130" s="28">
        <f t="shared" si="54"/>
        <v>0</v>
      </c>
      <c r="W130" s="28"/>
      <c r="X130" s="28"/>
      <c r="Y130" s="28">
        <f t="shared" si="55"/>
        <v>0</v>
      </c>
      <c r="Z130" s="28"/>
      <c r="AA130" s="28"/>
      <c r="AB130" s="28">
        <f t="shared" si="56"/>
        <v>0</v>
      </c>
    </row>
    <row r="131" spans="1:28" s="22" customFormat="1" x14ac:dyDescent="0.25">
      <c r="A131" s="35" t="s">
        <v>131</v>
      </c>
      <c r="B131" s="28">
        <f t="shared" si="64"/>
        <v>10998</v>
      </c>
      <c r="C131" s="28">
        <f t="shared" si="64"/>
        <v>10998</v>
      </c>
      <c r="D131" s="28">
        <f t="shared" si="64"/>
        <v>0</v>
      </c>
      <c r="E131" s="28"/>
      <c r="F131" s="28"/>
      <c r="G131" s="28">
        <f t="shared" si="65"/>
        <v>0</v>
      </c>
      <c r="H131" s="28"/>
      <c r="I131" s="28"/>
      <c r="J131" s="28">
        <f t="shared" si="50"/>
        <v>0</v>
      </c>
      <c r="K131" s="28">
        <v>10998</v>
      </c>
      <c r="L131" s="28">
        <v>10998</v>
      </c>
      <c r="M131" s="28">
        <f t="shared" si="51"/>
        <v>0</v>
      </c>
      <c r="N131" s="28"/>
      <c r="O131" s="28"/>
      <c r="P131" s="28">
        <f t="shared" si="52"/>
        <v>0</v>
      </c>
      <c r="Q131" s="28"/>
      <c r="R131" s="28"/>
      <c r="S131" s="28">
        <f t="shared" si="53"/>
        <v>0</v>
      </c>
      <c r="T131" s="28"/>
      <c r="U131" s="28"/>
      <c r="V131" s="28">
        <f t="shared" si="54"/>
        <v>0</v>
      </c>
      <c r="W131" s="28"/>
      <c r="X131" s="28"/>
      <c r="Y131" s="28">
        <f t="shared" si="55"/>
        <v>0</v>
      </c>
      <c r="Z131" s="28"/>
      <c r="AA131" s="28"/>
      <c r="AB131" s="28">
        <f t="shared" si="56"/>
        <v>0</v>
      </c>
    </row>
    <row r="132" spans="1:28" s="22" customFormat="1" x14ac:dyDescent="0.25">
      <c r="A132" s="35" t="s">
        <v>108</v>
      </c>
      <c r="B132" s="28">
        <f t="shared" si="64"/>
        <v>15999</v>
      </c>
      <c r="C132" s="28">
        <f t="shared" si="64"/>
        <v>15999</v>
      </c>
      <c r="D132" s="28">
        <f t="shared" si="64"/>
        <v>0</v>
      </c>
      <c r="E132" s="28"/>
      <c r="F132" s="28"/>
      <c r="G132" s="28">
        <f t="shared" si="65"/>
        <v>0</v>
      </c>
      <c r="H132" s="28"/>
      <c r="I132" s="28"/>
      <c r="J132" s="28">
        <f t="shared" si="50"/>
        <v>0</v>
      </c>
      <c r="K132" s="28">
        <v>15999</v>
      </c>
      <c r="L132" s="28">
        <v>15999</v>
      </c>
      <c r="M132" s="28">
        <f t="shared" si="51"/>
        <v>0</v>
      </c>
      <c r="N132" s="28"/>
      <c r="O132" s="28"/>
      <c r="P132" s="28">
        <f t="shared" si="52"/>
        <v>0</v>
      </c>
      <c r="Q132" s="28"/>
      <c r="R132" s="28"/>
      <c r="S132" s="28">
        <f t="shared" si="53"/>
        <v>0</v>
      </c>
      <c r="T132" s="28"/>
      <c r="U132" s="28"/>
      <c r="V132" s="28">
        <f t="shared" si="54"/>
        <v>0</v>
      </c>
      <c r="W132" s="28"/>
      <c r="X132" s="28"/>
      <c r="Y132" s="28">
        <f t="shared" si="55"/>
        <v>0</v>
      </c>
      <c r="Z132" s="28"/>
      <c r="AA132" s="28"/>
      <c r="AB132" s="28">
        <f t="shared" si="56"/>
        <v>0</v>
      </c>
    </row>
    <row r="133" spans="1:28" s="22" customFormat="1" x14ac:dyDescent="0.25">
      <c r="A133" s="35" t="s">
        <v>132</v>
      </c>
      <c r="B133" s="28">
        <f t="shared" si="64"/>
        <v>13998</v>
      </c>
      <c r="C133" s="28">
        <f t="shared" si="64"/>
        <v>13998</v>
      </c>
      <c r="D133" s="28">
        <f t="shared" si="64"/>
        <v>0</v>
      </c>
      <c r="E133" s="28"/>
      <c r="F133" s="28"/>
      <c r="G133" s="28">
        <f t="shared" si="65"/>
        <v>0</v>
      </c>
      <c r="H133" s="28"/>
      <c r="I133" s="28"/>
      <c r="J133" s="28">
        <f t="shared" si="50"/>
        <v>0</v>
      </c>
      <c r="K133" s="28">
        <v>13998</v>
      </c>
      <c r="L133" s="28">
        <v>13998</v>
      </c>
      <c r="M133" s="28">
        <f t="shared" si="51"/>
        <v>0</v>
      </c>
      <c r="N133" s="28"/>
      <c r="O133" s="28"/>
      <c r="P133" s="28">
        <f t="shared" si="52"/>
        <v>0</v>
      </c>
      <c r="Q133" s="28"/>
      <c r="R133" s="28"/>
      <c r="S133" s="28">
        <f t="shared" si="53"/>
        <v>0</v>
      </c>
      <c r="T133" s="28"/>
      <c r="U133" s="28"/>
      <c r="V133" s="28">
        <f t="shared" si="54"/>
        <v>0</v>
      </c>
      <c r="W133" s="28"/>
      <c r="X133" s="28"/>
      <c r="Y133" s="28">
        <f t="shared" si="55"/>
        <v>0</v>
      </c>
      <c r="Z133" s="28"/>
      <c r="AA133" s="28"/>
      <c r="AB133" s="28">
        <f t="shared" si="56"/>
        <v>0</v>
      </c>
    </row>
    <row r="134" spans="1:28" s="22" customFormat="1" x14ac:dyDescent="0.25">
      <c r="A134" s="35" t="s">
        <v>133</v>
      </c>
      <c r="B134" s="28">
        <f t="shared" si="64"/>
        <v>13998</v>
      </c>
      <c r="C134" s="28">
        <f t="shared" si="64"/>
        <v>13998</v>
      </c>
      <c r="D134" s="28">
        <f t="shared" si="64"/>
        <v>0</v>
      </c>
      <c r="E134" s="28"/>
      <c r="F134" s="28"/>
      <c r="G134" s="28">
        <f t="shared" si="65"/>
        <v>0</v>
      </c>
      <c r="H134" s="28"/>
      <c r="I134" s="28"/>
      <c r="J134" s="28">
        <f t="shared" si="50"/>
        <v>0</v>
      </c>
      <c r="K134" s="28">
        <v>13998</v>
      </c>
      <c r="L134" s="28">
        <v>13998</v>
      </c>
      <c r="M134" s="28">
        <f t="shared" si="51"/>
        <v>0</v>
      </c>
      <c r="N134" s="28"/>
      <c r="O134" s="28"/>
      <c r="P134" s="28">
        <f t="shared" si="52"/>
        <v>0</v>
      </c>
      <c r="Q134" s="28"/>
      <c r="R134" s="28"/>
      <c r="S134" s="28">
        <f t="shared" si="53"/>
        <v>0</v>
      </c>
      <c r="T134" s="28"/>
      <c r="U134" s="28"/>
      <c r="V134" s="28">
        <f t="shared" si="54"/>
        <v>0</v>
      </c>
      <c r="W134" s="28"/>
      <c r="X134" s="28"/>
      <c r="Y134" s="28">
        <f t="shared" si="55"/>
        <v>0</v>
      </c>
      <c r="Z134" s="28"/>
      <c r="AA134" s="28"/>
      <c r="AB134" s="28">
        <f t="shared" si="56"/>
        <v>0</v>
      </c>
    </row>
    <row r="135" spans="1:28" s="22" customFormat="1" x14ac:dyDescent="0.25">
      <c r="A135" s="35" t="s">
        <v>113</v>
      </c>
      <c r="B135" s="28">
        <f t="shared" si="64"/>
        <v>15999</v>
      </c>
      <c r="C135" s="28">
        <f t="shared" si="64"/>
        <v>15999</v>
      </c>
      <c r="D135" s="28">
        <f t="shared" si="64"/>
        <v>0</v>
      </c>
      <c r="E135" s="28"/>
      <c r="F135" s="28"/>
      <c r="G135" s="28">
        <f t="shared" si="65"/>
        <v>0</v>
      </c>
      <c r="H135" s="28"/>
      <c r="I135" s="28"/>
      <c r="J135" s="28">
        <f t="shared" si="50"/>
        <v>0</v>
      </c>
      <c r="K135" s="28">
        <v>15999</v>
      </c>
      <c r="L135" s="28">
        <v>15999</v>
      </c>
      <c r="M135" s="28">
        <f t="shared" si="51"/>
        <v>0</v>
      </c>
      <c r="N135" s="28"/>
      <c r="O135" s="28"/>
      <c r="P135" s="28">
        <f t="shared" si="52"/>
        <v>0</v>
      </c>
      <c r="Q135" s="28"/>
      <c r="R135" s="28"/>
      <c r="S135" s="28">
        <f t="shared" si="53"/>
        <v>0</v>
      </c>
      <c r="T135" s="28"/>
      <c r="U135" s="28"/>
      <c r="V135" s="28">
        <f t="shared" si="54"/>
        <v>0</v>
      </c>
      <c r="W135" s="28"/>
      <c r="X135" s="28"/>
      <c r="Y135" s="28">
        <f t="shared" si="55"/>
        <v>0</v>
      </c>
      <c r="Z135" s="28"/>
      <c r="AA135" s="28"/>
      <c r="AB135" s="28">
        <f t="shared" si="56"/>
        <v>0</v>
      </c>
    </row>
    <row r="136" spans="1:28" s="22" customFormat="1" x14ac:dyDescent="0.25">
      <c r="A136" s="35" t="s">
        <v>134</v>
      </c>
      <c r="B136" s="28">
        <f t="shared" si="64"/>
        <v>10998</v>
      </c>
      <c r="C136" s="28">
        <f t="shared" si="64"/>
        <v>10998</v>
      </c>
      <c r="D136" s="28">
        <f t="shared" si="64"/>
        <v>0</v>
      </c>
      <c r="E136" s="28"/>
      <c r="F136" s="28"/>
      <c r="G136" s="28">
        <f t="shared" si="65"/>
        <v>0</v>
      </c>
      <c r="H136" s="28"/>
      <c r="I136" s="28"/>
      <c r="J136" s="28">
        <f t="shared" si="50"/>
        <v>0</v>
      </c>
      <c r="K136" s="28">
        <v>10998</v>
      </c>
      <c r="L136" s="28">
        <v>10998</v>
      </c>
      <c r="M136" s="28">
        <f t="shared" si="51"/>
        <v>0</v>
      </c>
      <c r="N136" s="28"/>
      <c r="O136" s="28"/>
      <c r="P136" s="28">
        <f t="shared" si="52"/>
        <v>0</v>
      </c>
      <c r="Q136" s="28"/>
      <c r="R136" s="28"/>
      <c r="S136" s="28">
        <f t="shared" si="53"/>
        <v>0</v>
      </c>
      <c r="T136" s="28"/>
      <c r="U136" s="28"/>
      <c r="V136" s="28">
        <f t="shared" si="54"/>
        <v>0</v>
      </c>
      <c r="W136" s="28"/>
      <c r="X136" s="28"/>
      <c r="Y136" s="28">
        <f t="shared" si="55"/>
        <v>0</v>
      </c>
      <c r="Z136" s="28"/>
      <c r="AA136" s="28"/>
      <c r="AB136" s="28">
        <f t="shared" si="56"/>
        <v>0</v>
      </c>
    </row>
    <row r="137" spans="1:28" s="22" customFormat="1" x14ac:dyDescent="0.25">
      <c r="A137" s="35" t="s">
        <v>115</v>
      </c>
      <c r="B137" s="28">
        <f t="shared" si="64"/>
        <v>13998</v>
      </c>
      <c r="C137" s="28">
        <f t="shared" si="64"/>
        <v>13998</v>
      </c>
      <c r="D137" s="28">
        <f t="shared" si="64"/>
        <v>0</v>
      </c>
      <c r="E137" s="28"/>
      <c r="F137" s="28"/>
      <c r="G137" s="28">
        <f t="shared" si="65"/>
        <v>0</v>
      </c>
      <c r="H137" s="28"/>
      <c r="I137" s="28"/>
      <c r="J137" s="28">
        <f t="shared" si="50"/>
        <v>0</v>
      </c>
      <c r="K137" s="28">
        <v>13998</v>
      </c>
      <c r="L137" s="28">
        <v>13998</v>
      </c>
      <c r="M137" s="28">
        <f t="shared" si="51"/>
        <v>0</v>
      </c>
      <c r="N137" s="28"/>
      <c r="O137" s="28"/>
      <c r="P137" s="28">
        <f t="shared" si="52"/>
        <v>0</v>
      </c>
      <c r="Q137" s="28"/>
      <c r="R137" s="28"/>
      <c r="S137" s="28">
        <f t="shared" si="53"/>
        <v>0</v>
      </c>
      <c r="T137" s="28"/>
      <c r="U137" s="28"/>
      <c r="V137" s="28">
        <f t="shared" si="54"/>
        <v>0</v>
      </c>
      <c r="W137" s="28"/>
      <c r="X137" s="28"/>
      <c r="Y137" s="28">
        <f t="shared" si="55"/>
        <v>0</v>
      </c>
      <c r="Z137" s="28"/>
      <c r="AA137" s="28"/>
      <c r="AB137" s="28">
        <f t="shared" si="56"/>
        <v>0</v>
      </c>
    </row>
    <row r="138" spans="1:28" s="22" customFormat="1" x14ac:dyDescent="0.25">
      <c r="A138" s="35" t="s">
        <v>116</v>
      </c>
      <c r="B138" s="28">
        <f t="shared" si="64"/>
        <v>10998</v>
      </c>
      <c r="C138" s="28">
        <f t="shared" si="64"/>
        <v>10998</v>
      </c>
      <c r="D138" s="28">
        <f t="shared" si="64"/>
        <v>0</v>
      </c>
      <c r="E138" s="28"/>
      <c r="F138" s="28"/>
      <c r="G138" s="28">
        <f t="shared" si="65"/>
        <v>0</v>
      </c>
      <c r="H138" s="28"/>
      <c r="I138" s="28"/>
      <c r="J138" s="28">
        <f t="shared" si="50"/>
        <v>0</v>
      </c>
      <c r="K138" s="28">
        <v>10998</v>
      </c>
      <c r="L138" s="28">
        <v>10998</v>
      </c>
      <c r="M138" s="28">
        <f t="shared" si="51"/>
        <v>0</v>
      </c>
      <c r="N138" s="28"/>
      <c r="O138" s="28"/>
      <c r="P138" s="28">
        <f t="shared" si="52"/>
        <v>0</v>
      </c>
      <c r="Q138" s="28"/>
      <c r="R138" s="28"/>
      <c r="S138" s="28">
        <f t="shared" si="53"/>
        <v>0</v>
      </c>
      <c r="T138" s="28"/>
      <c r="U138" s="28"/>
      <c r="V138" s="28">
        <f t="shared" si="54"/>
        <v>0</v>
      </c>
      <c r="W138" s="28"/>
      <c r="X138" s="28"/>
      <c r="Y138" s="28">
        <f t="shared" si="55"/>
        <v>0</v>
      </c>
      <c r="Z138" s="28"/>
      <c r="AA138" s="28"/>
      <c r="AB138" s="28">
        <f t="shared" si="56"/>
        <v>0</v>
      </c>
    </row>
    <row r="139" spans="1:28" s="22" customFormat="1" x14ac:dyDescent="0.25">
      <c r="A139" s="35" t="s">
        <v>135</v>
      </c>
      <c r="B139" s="28">
        <f t="shared" si="64"/>
        <v>10998</v>
      </c>
      <c r="C139" s="28">
        <f t="shared" si="64"/>
        <v>10998</v>
      </c>
      <c r="D139" s="28">
        <f t="shared" si="64"/>
        <v>0</v>
      </c>
      <c r="E139" s="28"/>
      <c r="F139" s="28"/>
      <c r="G139" s="28">
        <f t="shared" si="65"/>
        <v>0</v>
      </c>
      <c r="H139" s="28"/>
      <c r="I139" s="28"/>
      <c r="J139" s="28">
        <f t="shared" si="50"/>
        <v>0</v>
      </c>
      <c r="K139" s="28">
        <v>10998</v>
      </c>
      <c r="L139" s="28">
        <v>10998</v>
      </c>
      <c r="M139" s="28">
        <f t="shared" si="51"/>
        <v>0</v>
      </c>
      <c r="N139" s="28"/>
      <c r="O139" s="28"/>
      <c r="P139" s="28">
        <f t="shared" si="52"/>
        <v>0</v>
      </c>
      <c r="Q139" s="28"/>
      <c r="R139" s="28"/>
      <c r="S139" s="28">
        <f t="shared" si="53"/>
        <v>0</v>
      </c>
      <c r="T139" s="28"/>
      <c r="U139" s="28"/>
      <c r="V139" s="28">
        <f t="shared" si="54"/>
        <v>0</v>
      </c>
      <c r="W139" s="28"/>
      <c r="X139" s="28"/>
      <c r="Y139" s="28">
        <f t="shared" si="55"/>
        <v>0</v>
      </c>
      <c r="Z139" s="28"/>
      <c r="AA139" s="28"/>
      <c r="AB139" s="28">
        <f t="shared" si="56"/>
        <v>0</v>
      </c>
    </row>
    <row r="140" spans="1:28" s="22" customFormat="1" x14ac:dyDescent="0.25">
      <c r="A140" s="35" t="s">
        <v>118</v>
      </c>
      <c r="B140" s="28">
        <f t="shared" si="64"/>
        <v>4000</v>
      </c>
      <c r="C140" s="28">
        <f t="shared" si="64"/>
        <v>4000</v>
      </c>
      <c r="D140" s="28">
        <f t="shared" si="64"/>
        <v>0</v>
      </c>
      <c r="E140" s="28"/>
      <c r="F140" s="28"/>
      <c r="G140" s="28">
        <f t="shared" si="65"/>
        <v>0</v>
      </c>
      <c r="H140" s="28"/>
      <c r="I140" s="28"/>
      <c r="J140" s="28">
        <f t="shared" si="50"/>
        <v>0</v>
      </c>
      <c r="K140" s="28">
        <v>4000</v>
      </c>
      <c r="L140" s="28">
        <v>4000</v>
      </c>
      <c r="M140" s="28">
        <f t="shared" si="51"/>
        <v>0</v>
      </c>
      <c r="N140" s="28"/>
      <c r="O140" s="28"/>
      <c r="P140" s="28">
        <f t="shared" si="52"/>
        <v>0</v>
      </c>
      <c r="Q140" s="28"/>
      <c r="R140" s="28"/>
      <c r="S140" s="28">
        <f t="shared" si="53"/>
        <v>0</v>
      </c>
      <c r="T140" s="28"/>
      <c r="U140" s="28"/>
      <c r="V140" s="28">
        <f t="shared" si="54"/>
        <v>0</v>
      </c>
      <c r="W140" s="28"/>
      <c r="X140" s="28"/>
      <c r="Y140" s="28">
        <f t="shared" si="55"/>
        <v>0</v>
      </c>
      <c r="Z140" s="28"/>
      <c r="AA140" s="28"/>
      <c r="AB140" s="28">
        <f t="shared" si="56"/>
        <v>0</v>
      </c>
    </row>
    <row r="141" spans="1:28" s="22" customFormat="1" x14ac:dyDescent="0.25">
      <c r="A141" s="35" t="s">
        <v>119</v>
      </c>
      <c r="B141" s="28">
        <f t="shared" si="64"/>
        <v>9000</v>
      </c>
      <c r="C141" s="28">
        <f t="shared" si="64"/>
        <v>9000</v>
      </c>
      <c r="D141" s="28">
        <f t="shared" si="64"/>
        <v>0</v>
      </c>
      <c r="E141" s="28"/>
      <c r="F141" s="28"/>
      <c r="G141" s="28">
        <f t="shared" si="65"/>
        <v>0</v>
      </c>
      <c r="H141" s="28"/>
      <c r="I141" s="28"/>
      <c r="J141" s="28">
        <f t="shared" si="50"/>
        <v>0</v>
      </c>
      <c r="K141" s="28">
        <v>9000</v>
      </c>
      <c r="L141" s="28">
        <v>9000</v>
      </c>
      <c r="M141" s="28">
        <f t="shared" si="51"/>
        <v>0</v>
      </c>
      <c r="N141" s="28"/>
      <c r="O141" s="28"/>
      <c r="P141" s="28">
        <f t="shared" si="52"/>
        <v>0</v>
      </c>
      <c r="Q141" s="28"/>
      <c r="R141" s="28"/>
      <c r="S141" s="28">
        <f t="shared" si="53"/>
        <v>0</v>
      </c>
      <c r="T141" s="28"/>
      <c r="U141" s="28"/>
      <c r="V141" s="28">
        <f t="shared" si="54"/>
        <v>0</v>
      </c>
      <c r="W141" s="28"/>
      <c r="X141" s="28"/>
      <c r="Y141" s="28">
        <f t="shared" si="55"/>
        <v>0</v>
      </c>
      <c r="Z141" s="28"/>
      <c r="AA141" s="28"/>
      <c r="AB141" s="28">
        <f t="shared" si="56"/>
        <v>0</v>
      </c>
    </row>
    <row r="142" spans="1:28" s="22" customFormat="1" x14ac:dyDescent="0.25">
      <c r="A142" s="35" t="s">
        <v>120</v>
      </c>
      <c r="B142" s="28">
        <f t="shared" si="64"/>
        <v>10998</v>
      </c>
      <c r="C142" s="28">
        <f t="shared" si="64"/>
        <v>10998</v>
      </c>
      <c r="D142" s="28">
        <f t="shared" si="64"/>
        <v>0</v>
      </c>
      <c r="E142" s="28"/>
      <c r="F142" s="28"/>
      <c r="G142" s="28">
        <f t="shared" si="65"/>
        <v>0</v>
      </c>
      <c r="H142" s="28"/>
      <c r="I142" s="28"/>
      <c r="J142" s="28">
        <f t="shared" si="50"/>
        <v>0</v>
      </c>
      <c r="K142" s="28">
        <v>10998</v>
      </c>
      <c r="L142" s="28">
        <v>10998</v>
      </c>
      <c r="M142" s="28">
        <f t="shared" si="51"/>
        <v>0</v>
      </c>
      <c r="N142" s="28"/>
      <c r="O142" s="28"/>
      <c r="P142" s="28">
        <f t="shared" si="52"/>
        <v>0</v>
      </c>
      <c r="Q142" s="28"/>
      <c r="R142" s="28"/>
      <c r="S142" s="28">
        <f t="shared" si="53"/>
        <v>0</v>
      </c>
      <c r="T142" s="28"/>
      <c r="U142" s="28"/>
      <c r="V142" s="28">
        <f t="shared" si="54"/>
        <v>0</v>
      </c>
      <c r="W142" s="28"/>
      <c r="X142" s="28"/>
      <c r="Y142" s="28">
        <f t="shared" si="55"/>
        <v>0</v>
      </c>
      <c r="Z142" s="28"/>
      <c r="AA142" s="28"/>
      <c r="AB142" s="28">
        <f t="shared" si="56"/>
        <v>0</v>
      </c>
    </row>
    <row r="143" spans="1:28" s="22" customFormat="1" x14ac:dyDescent="0.25">
      <c r="A143" s="35" t="s">
        <v>121</v>
      </c>
      <c r="B143" s="28">
        <f t="shared" si="64"/>
        <v>17000</v>
      </c>
      <c r="C143" s="28">
        <f t="shared" si="64"/>
        <v>17000</v>
      </c>
      <c r="D143" s="28">
        <f t="shared" si="64"/>
        <v>0</v>
      </c>
      <c r="E143" s="28"/>
      <c r="F143" s="28"/>
      <c r="G143" s="28">
        <f t="shared" si="65"/>
        <v>0</v>
      </c>
      <c r="H143" s="28"/>
      <c r="I143" s="28"/>
      <c r="J143" s="28">
        <f t="shared" si="50"/>
        <v>0</v>
      </c>
      <c r="K143" s="28">
        <v>17000</v>
      </c>
      <c r="L143" s="28">
        <v>17000</v>
      </c>
      <c r="M143" s="28">
        <f t="shared" si="51"/>
        <v>0</v>
      </c>
      <c r="N143" s="28"/>
      <c r="O143" s="28"/>
      <c r="P143" s="28">
        <f t="shared" si="52"/>
        <v>0</v>
      </c>
      <c r="Q143" s="28"/>
      <c r="R143" s="28"/>
      <c r="S143" s="28">
        <f t="shared" si="53"/>
        <v>0</v>
      </c>
      <c r="T143" s="28"/>
      <c r="U143" s="28"/>
      <c r="V143" s="28">
        <f t="shared" si="54"/>
        <v>0</v>
      </c>
      <c r="W143" s="28"/>
      <c r="X143" s="28"/>
      <c r="Y143" s="28">
        <f t="shared" si="55"/>
        <v>0</v>
      </c>
      <c r="Z143" s="28"/>
      <c r="AA143" s="28"/>
      <c r="AB143" s="28">
        <f t="shared" si="56"/>
        <v>0</v>
      </c>
    </row>
    <row r="144" spans="1:28" s="22" customFormat="1" x14ac:dyDescent="0.25">
      <c r="A144" s="35" t="s">
        <v>136</v>
      </c>
      <c r="B144" s="28">
        <f t="shared" ref="B144:D223" si="73">E144+H144+K144+N144+Q144+T144+Z144+W144</f>
        <v>16999</v>
      </c>
      <c r="C144" s="28">
        <f t="shared" si="73"/>
        <v>16999</v>
      </c>
      <c r="D144" s="28">
        <f t="shared" si="73"/>
        <v>0</v>
      </c>
      <c r="E144" s="28"/>
      <c r="F144" s="28"/>
      <c r="G144" s="28">
        <f t="shared" si="65"/>
        <v>0</v>
      </c>
      <c r="H144" s="28"/>
      <c r="I144" s="28"/>
      <c r="J144" s="28">
        <f t="shared" si="50"/>
        <v>0</v>
      </c>
      <c r="K144" s="28">
        <v>16999</v>
      </c>
      <c r="L144" s="28">
        <v>16999</v>
      </c>
      <c r="M144" s="28">
        <f t="shared" si="51"/>
        <v>0</v>
      </c>
      <c r="N144" s="28"/>
      <c r="O144" s="28"/>
      <c r="P144" s="28">
        <f t="shared" si="52"/>
        <v>0</v>
      </c>
      <c r="Q144" s="28"/>
      <c r="R144" s="28"/>
      <c r="S144" s="28">
        <f t="shared" si="53"/>
        <v>0</v>
      </c>
      <c r="T144" s="28"/>
      <c r="U144" s="28"/>
      <c r="V144" s="28">
        <f t="shared" si="54"/>
        <v>0</v>
      </c>
      <c r="W144" s="28"/>
      <c r="X144" s="28"/>
      <c r="Y144" s="28">
        <f t="shared" si="55"/>
        <v>0</v>
      </c>
      <c r="Z144" s="28"/>
      <c r="AA144" s="28"/>
      <c r="AB144" s="28">
        <f t="shared" si="56"/>
        <v>0</v>
      </c>
    </row>
    <row r="145" spans="1:189" s="22" customFormat="1" x14ac:dyDescent="0.25">
      <c r="A145" s="35" t="s">
        <v>123</v>
      </c>
      <c r="B145" s="28">
        <f t="shared" si="73"/>
        <v>17000</v>
      </c>
      <c r="C145" s="28">
        <f t="shared" si="73"/>
        <v>17000</v>
      </c>
      <c r="D145" s="28">
        <f t="shared" si="73"/>
        <v>0</v>
      </c>
      <c r="E145" s="28"/>
      <c r="F145" s="28"/>
      <c r="G145" s="28">
        <f t="shared" si="65"/>
        <v>0</v>
      </c>
      <c r="H145" s="28"/>
      <c r="I145" s="28"/>
      <c r="J145" s="28">
        <f t="shared" si="50"/>
        <v>0</v>
      </c>
      <c r="K145" s="28">
        <v>17000</v>
      </c>
      <c r="L145" s="28">
        <v>17000</v>
      </c>
      <c r="M145" s="28">
        <f t="shared" si="51"/>
        <v>0</v>
      </c>
      <c r="N145" s="28"/>
      <c r="O145" s="28"/>
      <c r="P145" s="28">
        <f t="shared" si="52"/>
        <v>0</v>
      </c>
      <c r="Q145" s="28"/>
      <c r="R145" s="28"/>
      <c r="S145" s="28">
        <f t="shared" si="53"/>
        <v>0</v>
      </c>
      <c r="T145" s="28"/>
      <c r="U145" s="28"/>
      <c r="V145" s="28">
        <f t="shared" si="54"/>
        <v>0</v>
      </c>
      <c r="W145" s="28"/>
      <c r="X145" s="28"/>
      <c r="Y145" s="28">
        <f t="shared" si="55"/>
        <v>0</v>
      </c>
      <c r="Z145" s="28"/>
      <c r="AA145" s="28"/>
      <c r="AB145" s="28">
        <f t="shared" si="56"/>
        <v>0</v>
      </c>
    </row>
    <row r="146" spans="1:189" s="22" customFormat="1" x14ac:dyDescent="0.25">
      <c r="A146" s="35" t="s">
        <v>137</v>
      </c>
      <c r="B146" s="28">
        <f t="shared" si="73"/>
        <v>16999</v>
      </c>
      <c r="C146" s="28">
        <f t="shared" si="73"/>
        <v>16999</v>
      </c>
      <c r="D146" s="28">
        <f t="shared" si="73"/>
        <v>0</v>
      </c>
      <c r="E146" s="28"/>
      <c r="F146" s="28"/>
      <c r="G146" s="28">
        <f t="shared" si="65"/>
        <v>0</v>
      </c>
      <c r="H146" s="28"/>
      <c r="I146" s="28"/>
      <c r="J146" s="28">
        <f t="shared" si="50"/>
        <v>0</v>
      </c>
      <c r="K146" s="28">
        <v>16999</v>
      </c>
      <c r="L146" s="28">
        <v>16999</v>
      </c>
      <c r="M146" s="28">
        <f t="shared" si="51"/>
        <v>0</v>
      </c>
      <c r="N146" s="28"/>
      <c r="O146" s="28"/>
      <c r="P146" s="28">
        <f t="shared" si="52"/>
        <v>0</v>
      </c>
      <c r="Q146" s="28"/>
      <c r="R146" s="28"/>
      <c r="S146" s="28">
        <f t="shared" si="53"/>
        <v>0</v>
      </c>
      <c r="T146" s="28"/>
      <c r="U146" s="28"/>
      <c r="V146" s="28">
        <f t="shared" si="54"/>
        <v>0</v>
      </c>
      <c r="W146" s="28"/>
      <c r="X146" s="28"/>
      <c r="Y146" s="28">
        <f t="shared" si="55"/>
        <v>0</v>
      </c>
      <c r="Z146" s="28"/>
      <c r="AA146" s="28"/>
      <c r="AB146" s="28">
        <f t="shared" si="56"/>
        <v>0</v>
      </c>
    </row>
    <row r="147" spans="1:189" s="22" customFormat="1" ht="63" x14ac:dyDescent="0.25">
      <c r="A147" s="35" t="s">
        <v>138</v>
      </c>
      <c r="B147" s="28">
        <f t="shared" si="73"/>
        <v>29264</v>
      </c>
      <c r="C147" s="28">
        <f t="shared" si="73"/>
        <v>29264</v>
      </c>
      <c r="D147" s="28">
        <f t="shared" si="73"/>
        <v>0</v>
      </c>
      <c r="E147" s="28"/>
      <c r="F147" s="28"/>
      <c r="G147" s="28">
        <f>F147-E147</f>
        <v>0</v>
      </c>
      <c r="H147" s="28"/>
      <c r="I147" s="28"/>
      <c r="J147" s="28">
        <f>I147-H147</f>
        <v>0</v>
      </c>
      <c r="K147" s="28">
        <v>29264</v>
      </c>
      <c r="L147" s="28">
        <v>29264</v>
      </c>
      <c r="M147" s="28">
        <f>L147-K147</f>
        <v>0</v>
      </c>
      <c r="N147" s="28"/>
      <c r="O147" s="28"/>
      <c r="P147" s="28">
        <f>O147-N147</f>
        <v>0</v>
      </c>
      <c r="Q147" s="28"/>
      <c r="R147" s="28"/>
      <c r="S147" s="28">
        <f>R147-Q147</f>
        <v>0</v>
      </c>
      <c r="T147" s="28"/>
      <c r="U147" s="28"/>
      <c r="V147" s="28">
        <f>U147-T147</f>
        <v>0</v>
      </c>
      <c r="W147" s="28"/>
      <c r="X147" s="28"/>
      <c r="Y147" s="28">
        <f>X147-W147</f>
        <v>0</v>
      </c>
      <c r="Z147" s="28"/>
      <c r="AA147" s="28"/>
      <c r="AB147" s="28">
        <f>AA147-Z147</f>
        <v>0</v>
      </c>
    </row>
    <row r="148" spans="1:189" s="19" customFormat="1" ht="31.5" x14ac:dyDescent="0.25">
      <c r="A148" s="20" t="s">
        <v>139</v>
      </c>
      <c r="B148" s="21">
        <f t="shared" si="73"/>
        <v>2284954</v>
      </c>
      <c r="C148" s="21">
        <f t="shared" si="73"/>
        <v>2187698</v>
      </c>
      <c r="D148" s="21">
        <f t="shared" si="73"/>
        <v>-97256</v>
      </c>
      <c r="E148" s="21">
        <f t="shared" ref="E148:AA148" si="74">SUM(E149)</f>
        <v>421722</v>
      </c>
      <c r="F148" s="21">
        <f t="shared" si="74"/>
        <v>357520</v>
      </c>
      <c r="G148" s="21">
        <f t="shared" si="65"/>
        <v>-64202</v>
      </c>
      <c r="H148" s="21">
        <f t="shared" si="74"/>
        <v>5362</v>
      </c>
      <c r="I148" s="21">
        <f t="shared" si="74"/>
        <v>5362</v>
      </c>
      <c r="J148" s="21">
        <f t="shared" ref="J148:J149" si="75">I148-H148</f>
        <v>0</v>
      </c>
      <c r="K148" s="21">
        <f t="shared" si="74"/>
        <v>139300</v>
      </c>
      <c r="L148" s="21">
        <f t="shared" si="74"/>
        <v>139300</v>
      </c>
      <c r="M148" s="21">
        <f t="shared" ref="M148:M149" si="76">L148-K148</f>
        <v>0</v>
      </c>
      <c r="N148" s="21">
        <f t="shared" si="74"/>
        <v>1714934</v>
      </c>
      <c r="O148" s="21">
        <f t="shared" si="74"/>
        <v>1681880</v>
      </c>
      <c r="P148" s="21">
        <f t="shared" ref="P148:P149" si="77">O148-N148</f>
        <v>-33054</v>
      </c>
      <c r="Q148" s="21">
        <f t="shared" si="74"/>
        <v>0</v>
      </c>
      <c r="R148" s="21">
        <f t="shared" si="74"/>
        <v>0</v>
      </c>
      <c r="S148" s="21">
        <f t="shared" ref="S148:S149" si="78">R148-Q148</f>
        <v>0</v>
      </c>
      <c r="T148" s="21">
        <f t="shared" si="74"/>
        <v>3636</v>
      </c>
      <c r="U148" s="21">
        <f t="shared" si="74"/>
        <v>3636</v>
      </c>
      <c r="V148" s="21">
        <f t="shared" ref="V148:V149" si="79">U148-T148</f>
        <v>0</v>
      </c>
      <c r="W148" s="21">
        <v>0</v>
      </c>
      <c r="X148" s="21">
        <f t="shared" si="74"/>
        <v>0</v>
      </c>
      <c r="Y148" s="21">
        <f t="shared" ref="Y148:Y149" si="80">X148-W148</f>
        <v>0</v>
      </c>
      <c r="Z148" s="21">
        <f t="shared" si="74"/>
        <v>0</v>
      </c>
      <c r="AA148" s="21">
        <f t="shared" si="74"/>
        <v>0</v>
      </c>
      <c r="AB148" s="21">
        <f t="shared" ref="AB148:AB149" si="81">AA148-Z148</f>
        <v>0</v>
      </c>
    </row>
    <row r="149" spans="1:189" s="22" customFormat="1" x14ac:dyDescent="0.25">
      <c r="A149" s="20" t="s">
        <v>25</v>
      </c>
      <c r="B149" s="21">
        <f t="shared" si="73"/>
        <v>2284954</v>
      </c>
      <c r="C149" s="21">
        <f t="shared" si="73"/>
        <v>2187698</v>
      </c>
      <c r="D149" s="21">
        <f t="shared" si="73"/>
        <v>-97256</v>
      </c>
      <c r="E149" s="21">
        <f>SUM(E150:E168)</f>
        <v>421722</v>
      </c>
      <c r="F149" s="21">
        <f>SUM(F150:F168)</f>
        <v>357520</v>
      </c>
      <c r="G149" s="21">
        <f t="shared" si="65"/>
        <v>-64202</v>
      </c>
      <c r="H149" s="21">
        <f t="shared" ref="H149:I149" si="82">SUM(H150:H168)</f>
        <v>5362</v>
      </c>
      <c r="I149" s="21">
        <f t="shared" si="82"/>
        <v>5362</v>
      </c>
      <c r="J149" s="21">
        <f t="shared" si="75"/>
        <v>0</v>
      </c>
      <c r="K149" s="21">
        <f t="shared" ref="K149:L149" si="83">SUM(K150:K168)</f>
        <v>139300</v>
      </c>
      <c r="L149" s="21">
        <f t="shared" si="83"/>
        <v>139300</v>
      </c>
      <c r="M149" s="21">
        <f t="shared" si="76"/>
        <v>0</v>
      </c>
      <c r="N149" s="21">
        <f t="shared" ref="N149:O149" si="84">SUM(N150:N168)</f>
        <v>1714934</v>
      </c>
      <c r="O149" s="21">
        <f t="shared" si="84"/>
        <v>1681880</v>
      </c>
      <c r="P149" s="21">
        <f t="shared" si="77"/>
        <v>-33054</v>
      </c>
      <c r="Q149" s="21">
        <f t="shared" ref="Q149:R149" si="85">SUM(Q150:Q168)</f>
        <v>0</v>
      </c>
      <c r="R149" s="21">
        <f t="shared" si="85"/>
        <v>0</v>
      </c>
      <c r="S149" s="21">
        <f t="shared" si="78"/>
        <v>0</v>
      </c>
      <c r="T149" s="21">
        <f t="shared" ref="T149:U149" si="86">SUM(T150:T168)</f>
        <v>3636</v>
      </c>
      <c r="U149" s="21">
        <f t="shared" si="86"/>
        <v>3636</v>
      </c>
      <c r="V149" s="21">
        <f t="shared" si="79"/>
        <v>0</v>
      </c>
      <c r="W149" s="21">
        <v>0</v>
      </c>
      <c r="X149" s="21">
        <f t="shared" ref="X149" si="87">SUM(X150:X168)</f>
        <v>0</v>
      </c>
      <c r="Y149" s="21">
        <f t="shared" si="80"/>
        <v>0</v>
      </c>
      <c r="Z149" s="21">
        <f t="shared" ref="Z149:AA149" si="88">SUM(Z150:Z168)</f>
        <v>0</v>
      </c>
      <c r="AA149" s="21">
        <f t="shared" si="88"/>
        <v>0</v>
      </c>
      <c r="AB149" s="21">
        <f t="shared" si="81"/>
        <v>0</v>
      </c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19"/>
      <c r="CK149" s="19"/>
      <c r="CL149" s="19"/>
      <c r="CM149" s="19"/>
      <c r="CN149" s="19"/>
      <c r="CO149" s="19"/>
      <c r="CP149" s="19"/>
      <c r="CQ149" s="19"/>
      <c r="CR149" s="19"/>
      <c r="CS149" s="19"/>
      <c r="CT149" s="19"/>
      <c r="CU149" s="19"/>
      <c r="CV149" s="19"/>
      <c r="CW149" s="19"/>
      <c r="CX149" s="19"/>
      <c r="CY149" s="19"/>
      <c r="CZ149" s="19"/>
      <c r="DA149" s="19"/>
      <c r="DB149" s="19"/>
      <c r="DC149" s="19"/>
      <c r="DD149" s="19"/>
      <c r="DE149" s="19"/>
      <c r="DF149" s="19"/>
      <c r="DG149" s="19"/>
      <c r="DH149" s="19"/>
      <c r="DI149" s="19"/>
      <c r="DJ149" s="19"/>
      <c r="DK149" s="19"/>
      <c r="DL149" s="19"/>
      <c r="DM149" s="19"/>
      <c r="DN149" s="19"/>
      <c r="DO149" s="19"/>
      <c r="DP149" s="19"/>
      <c r="DQ149" s="19"/>
      <c r="DR149" s="19"/>
      <c r="DS149" s="19"/>
      <c r="DT149" s="19"/>
      <c r="DU149" s="19"/>
      <c r="DV149" s="19"/>
      <c r="DW149" s="19"/>
      <c r="DX149" s="19"/>
      <c r="DY149" s="19"/>
      <c r="DZ149" s="19"/>
      <c r="EA149" s="19"/>
      <c r="EB149" s="19"/>
      <c r="EC149" s="19"/>
      <c r="ED149" s="19"/>
      <c r="EE149" s="19"/>
      <c r="EF149" s="19"/>
      <c r="EG149" s="19"/>
      <c r="EH149" s="19"/>
      <c r="EI149" s="19"/>
      <c r="EJ149" s="19"/>
      <c r="EK149" s="19"/>
      <c r="EL149" s="19"/>
      <c r="EM149" s="19"/>
      <c r="EN149" s="19"/>
      <c r="EO149" s="19"/>
      <c r="EP149" s="19"/>
      <c r="EQ149" s="19"/>
      <c r="ER149" s="19"/>
      <c r="ES149" s="19"/>
      <c r="ET149" s="19"/>
      <c r="EU149" s="19"/>
      <c r="EV149" s="19"/>
      <c r="EW149" s="19"/>
      <c r="EX149" s="19"/>
      <c r="EY149" s="19"/>
      <c r="EZ149" s="19"/>
      <c r="FA149" s="19"/>
      <c r="FB149" s="19"/>
      <c r="FC149" s="19"/>
      <c r="FD149" s="19"/>
      <c r="FE149" s="19"/>
      <c r="FF149" s="19"/>
      <c r="FG149" s="19"/>
      <c r="FH149" s="19"/>
      <c r="FI149" s="19"/>
      <c r="FJ149" s="19"/>
      <c r="FK149" s="19"/>
      <c r="FL149" s="19"/>
      <c r="FM149" s="19"/>
      <c r="FN149" s="19"/>
      <c r="FO149" s="19"/>
      <c r="FP149" s="19"/>
      <c r="FQ149" s="19"/>
      <c r="FR149" s="19"/>
      <c r="FS149" s="19"/>
      <c r="FT149" s="19"/>
      <c r="FU149" s="19"/>
      <c r="FV149" s="19"/>
      <c r="FW149" s="19"/>
      <c r="FX149" s="19"/>
      <c r="FY149" s="19"/>
      <c r="FZ149" s="19"/>
      <c r="GA149" s="19"/>
      <c r="GB149" s="19"/>
      <c r="GC149" s="19"/>
      <c r="GD149" s="19"/>
      <c r="GE149" s="19"/>
      <c r="GF149" s="19"/>
      <c r="GG149" s="19"/>
    </row>
    <row r="150" spans="1:189" s="22" customFormat="1" x14ac:dyDescent="0.25">
      <c r="A150" s="32" t="s">
        <v>140</v>
      </c>
      <c r="B150" s="28">
        <f t="shared" si="73"/>
        <v>57000</v>
      </c>
      <c r="C150" s="28">
        <f t="shared" si="73"/>
        <v>57000</v>
      </c>
      <c r="D150" s="28">
        <f t="shared" si="73"/>
        <v>0</v>
      </c>
      <c r="E150" s="28">
        <v>57000</v>
      </c>
      <c r="F150" s="28">
        <v>57000</v>
      </c>
      <c r="G150" s="28">
        <f t="shared" si="65"/>
        <v>0</v>
      </c>
      <c r="H150" s="28"/>
      <c r="I150" s="28"/>
      <c r="J150" s="28">
        <f t="shared" si="50"/>
        <v>0</v>
      </c>
      <c r="K150" s="28"/>
      <c r="L150" s="28"/>
      <c r="M150" s="28">
        <f t="shared" si="51"/>
        <v>0</v>
      </c>
      <c r="N150" s="28"/>
      <c r="O150" s="28"/>
      <c r="P150" s="28">
        <f t="shared" si="52"/>
        <v>0</v>
      </c>
      <c r="Q150" s="28"/>
      <c r="R150" s="28"/>
      <c r="S150" s="28">
        <f t="shared" si="53"/>
        <v>0</v>
      </c>
      <c r="T150" s="28"/>
      <c r="U150" s="28"/>
      <c r="V150" s="28">
        <f t="shared" si="54"/>
        <v>0</v>
      </c>
      <c r="W150" s="28"/>
      <c r="X150" s="28"/>
      <c r="Y150" s="28">
        <f t="shared" si="55"/>
        <v>0</v>
      </c>
      <c r="Z150" s="28"/>
      <c r="AA150" s="28"/>
      <c r="AB150" s="28">
        <f t="shared" si="56"/>
        <v>0</v>
      </c>
    </row>
    <row r="151" spans="1:189" s="22" customFormat="1" ht="31.5" x14ac:dyDescent="0.25">
      <c r="A151" s="32" t="s">
        <v>141</v>
      </c>
      <c r="B151" s="28">
        <f t="shared" si="73"/>
        <v>18285</v>
      </c>
      <c r="C151" s="28">
        <f t="shared" si="73"/>
        <v>18285</v>
      </c>
      <c r="D151" s="28">
        <f t="shared" si="73"/>
        <v>0</v>
      </c>
      <c r="E151" s="28"/>
      <c r="F151" s="28"/>
      <c r="G151" s="28">
        <f t="shared" si="65"/>
        <v>0</v>
      </c>
      <c r="H151" s="28"/>
      <c r="I151" s="28"/>
      <c r="J151" s="28">
        <f t="shared" si="50"/>
        <v>0</v>
      </c>
      <c r="K151" s="28">
        <v>18285</v>
      </c>
      <c r="L151" s="28">
        <v>18285</v>
      </c>
      <c r="M151" s="28">
        <f t="shared" si="51"/>
        <v>0</v>
      </c>
      <c r="N151" s="28"/>
      <c r="O151" s="28"/>
      <c r="P151" s="28">
        <f t="shared" si="52"/>
        <v>0</v>
      </c>
      <c r="Q151" s="28"/>
      <c r="R151" s="28"/>
      <c r="S151" s="28">
        <f t="shared" si="53"/>
        <v>0</v>
      </c>
      <c r="T151" s="28"/>
      <c r="U151" s="28"/>
      <c r="V151" s="28">
        <f t="shared" si="54"/>
        <v>0</v>
      </c>
      <c r="W151" s="28"/>
      <c r="X151" s="28"/>
      <c r="Y151" s="28">
        <f t="shared" si="55"/>
        <v>0</v>
      </c>
      <c r="Z151" s="28"/>
      <c r="AA151" s="28"/>
      <c r="AB151" s="28">
        <f t="shared" si="56"/>
        <v>0</v>
      </c>
    </row>
    <row r="152" spans="1:189" s="22" customFormat="1" ht="47.25" x14ac:dyDescent="0.25">
      <c r="A152" s="24" t="s">
        <v>142</v>
      </c>
      <c r="B152" s="25">
        <f t="shared" si="73"/>
        <v>247722</v>
      </c>
      <c r="C152" s="25">
        <f t="shared" si="73"/>
        <v>183520</v>
      </c>
      <c r="D152" s="25">
        <f t="shared" si="73"/>
        <v>-64202</v>
      </c>
      <c r="E152" s="25">
        <f>190000+70000-12278</f>
        <v>247722</v>
      </c>
      <c r="F152" s="25">
        <f>190000+70000-12278-64202</f>
        <v>183520</v>
      </c>
      <c r="G152" s="25">
        <f t="shared" si="65"/>
        <v>-64202</v>
      </c>
      <c r="H152" s="25"/>
      <c r="I152" s="25"/>
      <c r="J152" s="25">
        <f t="shared" si="50"/>
        <v>0</v>
      </c>
      <c r="K152" s="25"/>
      <c r="L152" s="25"/>
      <c r="M152" s="25">
        <f t="shared" si="51"/>
        <v>0</v>
      </c>
      <c r="N152" s="25"/>
      <c r="O152" s="25"/>
      <c r="P152" s="25">
        <f t="shared" si="52"/>
        <v>0</v>
      </c>
      <c r="Q152" s="25"/>
      <c r="R152" s="25"/>
      <c r="S152" s="25">
        <f t="shared" si="53"/>
        <v>0</v>
      </c>
      <c r="T152" s="25"/>
      <c r="U152" s="25"/>
      <c r="V152" s="25">
        <f t="shared" si="54"/>
        <v>0</v>
      </c>
      <c r="W152" s="25"/>
      <c r="X152" s="25"/>
      <c r="Y152" s="25">
        <f t="shared" si="55"/>
        <v>0</v>
      </c>
      <c r="Z152" s="25"/>
      <c r="AA152" s="25"/>
      <c r="AB152" s="25">
        <f t="shared" si="56"/>
        <v>0</v>
      </c>
    </row>
    <row r="153" spans="1:189" s="22" customFormat="1" ht="47.25" x14ac:dyDescent="0.25">
      <c r="A153" s="24" t="s">
        <v>143</v>
      </c>
      <c r="B153" s="25">
        <f t="shared" si="73"/>
        <v>5362</v>
      </c>
      <c r="C153" s="25">
        <f t="shared" si="73"/>
        <v>5362</v>
      </c>
      <c r="D153" s="25">
        <f t="shared" si="73"/>
        <v>0</v>
      </c>
      <c r="E153" s="25"/>
      <c r="F153" s="25"/>
      <c r="G153" s="25">
        <f t="shared" si="65"/>
        <v>0</v>
      </c>
      <c r="H153" s="25">
        <f>5730-368</f>
        <v>5362</v>
      </c>
      <c r="I153" s="25">
        <f>5730-368</f>
        <v>5362</v>
      </c>
      <c r="J153" s="25">
        <f t="shared" si="50"/>
        <v>0</v>
      </c>
      <c r="K153" s="25"/>
      <c r="L153" s="25"/>
      <c r="M153" s="25">
        <f t="shared" si="51"/>
        <v>0</v>
      </c>
      <c r="N153" s="25"/>
      <c r="O153" s="25"/>
      <c r="P153" s="25">
        <f t="shared" si="52"/>
        <v>0</v>
      </c>
      <c r="Q153" s="25"/>
      <c r="R153" s="25"/>
      <c r="S153" s="25">
        <f t="shared" si="53"/>
        <v>0</v>
      </c>
      <c r="T153" s="25"/>
      <c r="U153" s="25"/>
      <c r="V153" s="25">
        <f t="shared" si="54"/>
        <v>0</v>
      </c>
      <c r="W153" s="25"/>
      <c r="X153" s="25"/>
      <c r="Y153" s="25">
        <f t="shared" si="55"/>
        <v>0</v>
      </c>
      <c r="Z153" s="25"/>
      <c r="AA153" s="25"/>
      <c r="AB153" s="25">
        <f t="shared" si="56"/>
        <v>0</v>
      </c>
    </row>
    <row r="154" spans="1:189" s="22" customFormat="1" ht="47.25" x14ac:dyDescent="0.25">
      <c r="A154" s="24" t="s">
        <v>144</v>
      </c>
      <c r="B154" s="25">
        <f t="shared" si="73"/>
        <v>2498</v>
      </c>
      <c r="C154" s="25">
        <f t="shared" si="73"/>
        <v>2498</v>
      </c>
      <c r="D154" s="25">
        <f t="shared" si="73"/>
        <v>0</v>
      </c>
      <c r="E154" s="25"/>
      <c r="F154" s="25"/>
      <c r="G154" s="25">
        <f t="shared" si="65"/>
        <v>0</v>
      </c>
      <c r="H154" s="25"/>
      <c r="I154" s="25"/>
      <c r="J154" s="25">
        <f t="shared" si="50"/>
        <v>0</v>
      </c>
      <c r="K154" s="25">
        <v>2498</v>
      </c>
      <c r="L154" s="25">
        <v>2498</v>
      </c>
      <c r="M154" s="25">
        <f t="shared" si="51"/>
        <v>0</v>
      </c>
      <c r="N154" s="25"/>
      <c r="O154" s="25"/>
      <c r="P154" s="25">
        <f t="shared" si="52"/>
        <v>0</v>
      </c>
      <c r="Q154" s="25"/>
      <c r="R154" s="25"/>
      <c r="S154" s="25">
        <f t="shared" si="53"/>
        <v>0</v>
      </c>
      <c r="T154" s="25"/>
      <c r="U154" s="25"/>
      <c r="V154" s="25">
        <f t="shared" si="54"/>
        <v>0</v>
      </c>
      <c r="W154" s="25"/>
      <c r="X154" s="25"/>
      <c r="Y154" s="25">
        <f t="shared" si="55"/>
        <v>0</v>
      </c>
      <c r="Z154" s="25"/>
      <c r="AA154" s="25"/>
      <c r="AB154" s="25">
        <f t="shared" si="56"/>
        <v>0</v>
      </c>
    </row>
    <row r="155" spans="1:189" s="22" customFormat="1" ht="31.5" x14ac:dyDescent="0.25">
      <c r="A155" s="35" t="s">
        <v>145</v>
      </c>
      <c r="B155" s="28">
        <f t="shared" si="73"/>
        <v>15571</v>
      </c>
      <c r="C155" s="28">
        <f t="shared" si="73"/>
        <v>15571</v>
      </c>
      <c r="D155" s="28">
        <f t="shared" si="73"/>
        <v>0</v>
      </c>
      <c r="E155" s="28"/>
      <c r="F155" s="28"/>
      <c r="G155" s="28">
        <f t="shared" si="65"/>
        <v>0</v>
      </c>
      <c r="H155" s="28"/>
      <c r="I155" s="28"/>
      <c r="J155" s="28">
        <f t="shared" si="50"/>
        <v>0</v>
      </c>
      <c r="K155" s="28">
        <v>15571</v>
      </c>
      <c r="L155" s="28">
        <v>15571</v>
      </c>
      <c r="M155" s="28">
        <f t="shared" si="51"/>
        <v>0</v>
      </c>
      <c r="N155" s="28"/>
      <c r="O155" s="28"/>
      <c r="P155" s="28">
        <f t="shared" si="52"/>
        <v>0</v>
      </c>
      <c r="Q155" s="28"/>
      <c r="R155" s="28"/>
      <c r="S155" s="28">
        <f t="shared" si="53"/>
        <v>0</v>
      </c>
      <c r="T155" s="28"/>
      <c r="U155" s="28"/>
      <c r="V155" s="28">
        <f t="shared" si="54"/>
        <v>0</v>
      </c>
      <c r="W155" s="28"/>
      <c r="X155" s="28"/>
      <c r="Y155" s="28">
        <f t="shared" si="55"/>
        <v>0</v>
      </c>
      <c r="Z155" s="28"/>
      <c r="AA155" s="28"/>
      <c r="AB155" s="28">
        <f t="shared" si="56"/>
        <v>0</v>
      </c>
    </row>
    <row r="156" spans="1:189" s="22" customFormat="1" ht="31.5" x14ac:dyDescent="0.25">
      <c r="A156" s="35" t="s">
        <v>146</v>
      </c>
      <c r="B156" s="28">
        <f t="shared" si="73"/>
        <v>15993</v>
      </c>
      <c r="C156" s="28">
        <f t="shared" si="73"/>
        <v>15993</v>
      </c>
      <c r="D156" s="28">
        <f t="shared" si="73"/>
        <v>0</v>
      </c>
      <c r="E156" s="28"/>
      <c r="F156" s="28"/>
      <c r="G156" s="28">
        <f t="shared" si="65"/>
        <v>0</v>
      </c>
      <c r="H156" s="28"/>
      <c r="I156" s="28"/>
      <c r="J156" s="28">
        <f t="shared" si="50"/>
        <v>0</v>
      </c>
      <c r="K156" s="28">
        <v>15993</v>
      </c>
      <c r="L156" s="28">
        <v>15993</v>
      </c>
      <c r="M156" s="28">
        <f t="shared" si="51"/>
        <v>0</v>
      </c>
      <c r="N156" s="28"/>
      <c r="O156" s="28"/>
      <c r="P156" s="28">
        <f t="shared" si="52"/>
        <v>0</v>
      </c>
      <c r="Q156" s="28"/>
      <c r="R156" s="28"/>
      <c r="S156" s="28">
        <f t="shared" si="53"/>
        <v>0</v>
      </c>
      <c r="T156" s="28"/>
      <c r="U156" s="28"/>
      <c r="V156" s="28">
        <f t="shared" si="54"/>
        <v>0</v>
      </c>
      <c r="W156" s="28"/>
      <c r="X156" s="28"/>
      <c r="Y156" s="28">
        <f t="shared" si="55"/>
        <v>0</v>
      </c>
      <c r="Z156" s="28"/>
      <c r="AA156" s="28"/>
      <c r="AB156" s="28">
        <f t="shared" si="56"/>
        <v>0</v>
      </c>
    </row>
    <row r="157" spans="1:189" s="22" customFormat="1" ht="31.5" x14ac:dyDescent="0.25">
      <c r="A157" s="35" t="s">
        <v>147</v>
      </c>
      <c r="B157" s="28">
        <f t="shared" si="73"/>
        <v>12998</v>
      </c>
      <c r="C157" s="28">
        <f t="shared" si="73"/>
        <v>12998</v>
      </c>
      <c r="D157" s="28">
        <f t="shared" si="73"/>
        <v>0</v>
      </c>
      <c r="E157" s="28"/>
      <c r="F157" s="28"/>
      <c r="G157" s="28">
        <f t="shared" si="65"/>
        <v>0</v>
      </c>
      <c r="H157" s="28"/>
      <c r="I157" s="28"/>
      <c r="J157" s="28">
        <f t="shared" ref="J157:J297" si="89">I157-H157</f>
        <v>0</v>
      </c>
      <c r="K157" s="28">
        <v>12998</v>
      </c>
      <c r="L157" s="28">
        <v>12998</v>
      </c>
      <c r="M157" s="28">
        <f t="shared" ref="M157:M297" si="90">L157-K157</f>
        <v>0</v>
      </c>
      <c r="N157" s="28"/>
      <c r="O157" s="28"/>
      <c r="P157" s="28">
        <f t="shared" ref="P157:P297" si="91">O157-N157</f>
        <v>0</v>
      </c>
      <c r="Q157" s="28"/>
      <c r="R157" s="28"/>
      <c r="S157" s="28">
        <f t="shared" ref="S157:S297" si="92">R157-Q157</f>
        <v>0</v>
      </c>
      <c r="T157" s="28"/>
      <c r="U157" s="28"/>
      <c r="V157" s="28">
        <f t="shared" ref="V157:V297" si="93">U157-T157</f>
        <v>0</v>
      </c>
      <c r="W157" s="28"/>
      <c r="X157" s="28"/>
      <c r="Y157" s="28">
        <f t="shared" ref="Y157:Y297" si="94">X157-W157</f>
        <v>0</v>
      </c>
      <c r="Z157" s="28"/>
      <c r="AA157" s="28"/>
      <c r="AB157" s="28">
        <f t="shared" ref="AB157:AB297" si="95">AA157-Z157</f>
        <v>0</v>
      </c>
    </row>
    <row r="158" spans="1:189" s="22" customFormat="1" ht="31.5" x14ac:dyDescent="0.25">
      <c r="A158" s="35" t="s">
        <v>148</v>
      </c>
      <c r="B158" s="28">
        <f t="shared" si="73"/>
        <v>12999</v>
      </c>
      <c r="C158" s="28">
        <f t="shared" si="73"/>
        <v>12999</v>
      </c>
      <c r="D158" s="28">
        <f t="shared" si="73"/>
        <v>0</v>
      </c>
      <c r="E158" s="28"/>
      <c r="F158" s="28"/>
      <c r="G158" s="28">
        <f t="shared" si="65"/>
        <v>0</v>
      </c>
      <c r="H158" s="28"/>
      <c r="I158" s="28"/>
      <c r="J158" s="28">
        <f t="shared" si="89"/>
        <v>0</v>
      </c>
      <c r="K158" s="28">
        <v>12999</v>
      </c>
      <c r="L158" s="28">
        <v>12999</v>
      </c>
      <c r="M158" s="28">
        <f t="shared" si="90"/>
        <v>0</v>
      </c>
      <c r="N158" s="28"/>
      <c r="O158" s="28"/>
      <c r="P158" s="28">
        <f t="shared" si="91"/>
        <v>0</v>
      </c>
      <c r="Q158" s="28"/>
      <c r="R158" s="28"/>
      <c r="S158" s="28">
        <f t="shared" si="92"/>
        <v>0</v>
      </c>
      <c r="T158" s="28"/>
      <c r="U158" s="28"/>
      <c r="V158" s="28">
        <f t="shared" si="93"/>
        <v>0</v>
      </c>
      <c r="W158" s="28"/>
      <c r="X158" s="28"/>
      <c r="Y158" s="28">
        <f t="shared" si="94"/>
        <v>0</v>
      </c>
      <c r="Z158" s="28"/>
      <c r="AA158" s="28"/>
      <c r="AB158" s="28">
        <f t="shared" si="95"/>
        <v>0</v>
      </c>
    </row>
    <row r="159" spans="1:189" s="22" customFormat="1" ht="31.5" x14ac:dyDescent="0.25">
      <c r="A159" s="35" t="s">
        <v>149</v>
      </c>
      <c r="B159" s="28">
        <f t="shared" si="73"/>
        <v>7000</v>
      </c>
      <c r="C159" s="28">
        <f t="shared" si="73"/>
        <v>7000</v>
      </c>
      <c r="D159" s="28">
        <f t="shared" si="73"/>
        <v>0</v>
      </c>
      <c r="E159" s="28"/>
      <c r="F159" s="28"/>
      <c r="G159" s="28">
        <f t="shared" si="65"/>
        <v>0</v>
      </c>
      <c r="H159" s="28"/>
      <c r="I159" s="28"/>
      <c r="J159" s="28">
        <f t="shared" si="89"/>
        <v>0</v>
      </c>
      <c r="K159" s="28">
        <v>7000</v>
      </c>
      <c r="L159" s="28">
        <v>7000</v>
      </c>
      <c r="M159" s="28">
        <f t="shared" si="90"/>
        <v>0</v>
      </c>
      <c r="N159" s="28"/>
      <c r="O159" s="28"/>
      <c r="P159" s="28">
        <f t="shared" si="91"/>
        <v>0</v>
      </c>
      <c r="Q159" s="28"/>
      <c r="R159" s="28"/>
      <c r="S159" s="28">
        <f t="shared" si="92"/>
        <v>0</v>
      </c>
      <c r="T159" s="28"/>
      <c r="U159" s="28"/>
      <c r="V159" s="28">
        <f t="shared" si="93"/>
        <v>0</v>
      </c>
      <c r="W159" s="28"/>
      <c r="X159" s="28"/>
      <c r="Y159" s="28">
        <f t="shared" si="94"/>
        <v>0</v>
      </c>
      <c r="Z159" s="28"/>
      <c r="AA159" s="28"/>
      <c r="AB159" s="28">
        <f t="shared" si="95"/>
        <v>0</v>
      </c>
    </row>
    <row r="160" spans="1:189" s="22" customFormat="1" ht="47.25" x14ac:dyDescent="0.25">
      <c r="A160" s="32" t="s">
        <v>150</v>
      </c>
      <c r="B160" s="28">
        <f t="shared" si="73"/>
        <v>117000</v>
      </c>
      <c r="C160" s="28">
        <f t="shared" si="73"/>
        <v>117000</v>
      </c>
      <c r="D160" s="28">
        <f t="shared" si="73"/>
        <v>0</v>
      </c>
      <c r="E160" s="28">
        <v>117000</v>
      </c>
      <c r="F160" s="28">
        <v>117000</v>
      </c>
      <c r="G160" s="28">
        <f t="shared" si="65"/>
        <v>0</v>
      </c>
      <c r="H160" s="28"/>
      <c r="I160" s="28"/>
      <c r="J160" s="28">
        <f t="shared" si="89"/>
        <v>0</v>
      </c>
      <c r="K160" s="28"/>
      <c r="L160" s="28"/>
      <c r="M160" s="28">
        <f t="shared" si="90"/>
        <v>0</v>
      </c>
      <c r="N160" s="28"/>
      <c r="O160" s="28"/>
      <c r="P160" s="28">
        <f t="shared" si="91"/>
        <v>0</v>
      </c>
      <c r="Q160" s="28"/>
      <c r="R160" s="28"/>
      <c r="S160" s="28">
        <f t="shared" si="92"/>
        <v>0</v>
      </c>
      <c r="T160" s="28"/>
      <c r="U160" s="28"/>
      <c r="V160" s="28">
        <f t="shared" si="93"/>
        <v>0</v>
      </c>
      <c r="W160" s="28"/>
      <c r="X160" s="28"/>
      <c r="Y160" s="28">
        <f t="shared" si="94"/>
        <v>0</v>
      </c>
      <c r="Z160" s="28"/>
      <c r="AA160" s="28"/>
      <c r="AB160" s="28">
        <f t="shared" si="95"/>
        <v>0</v>
      </c>
    </row>
    <row r="161" spans="1:189" s="22" customFormat="1" ht="31.5" x14ac:dyDescent="0.25">
      <c r="A161" s="32" t="s">
        <v>151</v>
      </c>
      <c r="B161" s="28">
        <f t="shared" si="73"/>
        <v>16062</v>
      </c>
      <c r="C161" s="28">
        <f t="shared" si="73"/>
        <v>16062</v>
      </c>
      <c r="D161" s="28">
        <f t="shared" si="73"/>
        <v>0</v>
      </c>
      <c r="E161" s="28"/>
      <c r="F161" s="28"/>
      <c r="G161" s="28">
        <f t="shared" si="65"/>
        <v>0</v>
      </c>
      <c r="H161" s="28"/>
      <c r="I161" s="28"/>
      <c r="J161" s="28">
        <f t="shared" si="89"/>
        <v>0</v>
      </c>
      <c r="K161" s="28">
        <v>12426</v>
      </c>
      <c r="L161" s="28">
        <v>12426</v>
      </c>
      <c r="M161" s="28">
        <f t="shared" si="90"/>
        <v>0</v>
      </c>
      <c r="N161" s="28"/>
      <c r="O161" s="28"/>
      <c r="P161" s="28">
        <f t="shared" si="91"/>
        <v>0</v>
      </c>
      <c r="Q161" s="28"/>
      <c r="R161" s="28"/>
      <c r="S161" s="28">
        <f t="shared" si="92"/>
        <v>0</v>
      </c>
      <c r="T161" s="28">
        <v>3636</v>
      </c>
      <c r="U161" s="28">
        <v>3636</v>
      </c>
      <c r="V161" s="28">
        <f t="shared" si="93"/>
        <v>0</v>
      </c>
      <c r="W161" s="28"/>
      <c r="X161" s="28"/>
      <c r="Y161" s="28">
        <f t="shared" si="94"/>
        <v>0</v>
      </c>
      <c r="Z161" s="28"/>
      <c r="AA161" s="28"/>
      <c r="AB161" s="28">
        <f t="shared" si="95"/>
        <v>0</v>
      </c>
    </row>
    <row r="162" spans="1:189" s="22" customFormat="1" ht="47.25" x14ac:dyDescent="0.25">
      <c r="A162" s="32" t="s">
        <v>152</v>
      </c>
      <c r="B162" s="28">
        <f t="shared" si="73"/>
        <v>13200</v>
      </c>
      <c r="C162" s="28">
        <f t="shared" si="73"/>
        <v>13200</v>
      </c>
      <c r="D162" s="28">
        <f t="shared" si="73"/>
        <v>0</v>
      </c>
      <c r="E162" s="28"/>
      <c r="F162" s="28"/>
      <c r="G162" s="28">
        <f t="shared" si="65"/>
        <v>0</v>
      </c>
      <c r="H162" s="28"/>
      <c r="I162" s="28"/>
      <c r="J162" s="28">
        <f t="shared" si="89"/>
        <v>0</v>
      </c>
      <c r="K162" s="28">
        <v>13200</v>
      </c>
      <c r="L162" s="28">
        <v>13200</v>
      </c>
      <c r="M162" s="28">
        <f t="shared" si="90"/>
        <v>0</v>
      </c>
      <c r="N162" s="28"/>
      <c r="O162" s="28"/>
      <c r="P162" s="28">
        <f t="shared" si="91"/>
        <v>0</v>
      </c>
      <c r="Q162" s="28"/>
      <c r="R162" s="28"/>
      <c r="S162" s="28">
        <f t="shared" si="92"/>
        <v>0</v>
      </c>
      <c r="T162" s="28"/>
      <c r="U162" s="28"/>
      <c r="V162" s="28">
        <f t="shared" si="93"/>
        <v>0</v>
      </c>
      <c r="W162" s="28"/>
      <c r="X162" s="28"/>
      <c r="Y162" s="28">
        <f t="shared" si="94"/>
        <v>0</v>
      </c>
      <c r="Z162" s="28"/>
      <c r="AA162" s="28"/>
      <c r="AB162" s="28">
        <f t="shared" si="95"/>
        <v>0</v>
      </c>
    </row>
    <row r="163" spans="1:189" s="22" customFormat="1" ht="47.25" x14ac:dyDescent="0.25">
      <c r="A163" s="36" t="s">
        <v>153</v>
      </c>
      <c r="B163" s="28">
        <f t="shared" si="73"/>
        <v>3630</v>
      </c>
      <c r="C163" s="28">
        <f t="shared" si="73"/>
        <v>3630</v>
      </c>
      <c r="D163" s="28">
        <f t="shared" si="73"/>
        <v>0</v>
      </c>
      <c r="E163" s="28"/>
      <c r="F163" s="28"/>
      <c r="G163" s="28">
        <f t="shared" si="65"/>
        <v>0</v>
      </c>
      <c r="H163" s="28"/>
      <c r="I163" s="28"/>
      <c r="J163" s="28">
        <f t="shared" si="89"/>
        <v>0</v>
      </c>
      <c r="K163" s="28">
        <v>3630</v>
      </c>
      <c r="L163" s="28">
        <v>3630</v>
      </c>
      <c r="M163" s="28">
        <f t="shared" si="90"/>
        <v>0</v>
      </c>
      <c r="N163" s="28"/>
      <c r="O163" s="28"/>
      <c r="P163" s="28">
        <f t="shared" si="91"/>
        <v>0</v>
      </c>
      <c r="Q163" s="28"/>
      <c r="R163" s="28"/>
      <c r="S163" s="28">
        <f t="shared" si="92"/>
        <v>0</v>
      </c>
      <c r="T163" s="28"/>
      <c r="U163" s="28"/>
      <c r="V163" s="28">
        <f t="shared" si="93"/>
        <v>0</v>
      </c>
      <c r="W163" s="28"/>
      <c r="X163" s="28"/>
      <c r="Y163" s="28">
        <f t="shared" si="94"/>
        <v>0</v>
      </c>
      <c r="Z163" s="28"/>
      <c r="AA163" s="28"/>
      <c r="AB163" s="28">
        <f t="shared" si="95"/>
        <v>0</v>
      </c>
    </row>
    <row r="164" spans="1:189" s="22" customFormat="1" ht="78.75" x14ac:dyDescent="0.25">
      <c r="A164" s="36" t="s">
        <v>154</v>
      </c>
      <c r="B164" s="28">
        <f t="shared" si="73"/>
        <v>864178</v>
      </c>
      <c r="C164" s="28">
        <f t="shared" si="73"/>
        <v>864178</v>
      </c>
      <c r="D164" s="28">
        <f t="shared" si="73"/>
        <v>0</v>
      </c>
      <c r="E164" s="28"/>
      <c r="F164" s="28"/>
      <c r="G164" s="28">
        <f t="shared" si="65"/>
        <v>0</v>
      </c>
      <c r="H164" s="28"/>
      <c r="I164" s="28"/>
      <c r="J164" s="28">
        <f t="shared" si="89"/>
        <v>0</v>
      </c>
      <c r="K164" s="28"/>
      <c r="L164" s="28"/>
      <c r="M164" s="28">
        <f t="shared" si="90"/>
        <v>0</v>
      </c>
      <c r="N164" s="28">
        <v>864178</v>
      </c>
      <c r="O164" s="28">
        <v>864178</v>
      </c>
      <c r="P164" s="28">
        <f t="shared" si="91"/>
        <v>0</v>
      </c>
      <c r="Q164" s="28"/>
      <c r="R164" s="28"/>
      <c r="S164" s="28">
        <f t="shared" si="92"/>
        <v>0</v>
      </c>
      <c r="T164" s="28"/>
      <c r="U164" s="28"/>
      <c r="V164" s="28">
        <f t="shared" si="93"/>
        <v>0</v>
      </c>
      <c r="W164" s="28"/>
      <c r="X164" s="28"/>
      <c r="Y164" s="28">
        <f t="shared" si="94"/>
        <v>0</v>
      </c>
      <c r="Z164" s="28"/>
      <c r="AA164" s="28"/>
      <c r="AB164" s="28">
        <f t="shared" si="95"/>
        <v>0</v>
      </c>
    </row>
    <row r="165" spans="1:189" s="22" customFormat="1" ht="78.75" x14ac:dyDescent="0.25">
      <c r="A165" s="36" t="s">
        <v>155</v>
      </c>
      <c r="B165" s="28">
        <f t="shared" si="73"/>
        <v>12598</v>
      </c>
      <c r="C165" s="28">
        <f t="shared" si="73"/>
        <v>11158</v>
      </c>
      <c r="D165" s="28">
        <f t="shared" si="73"/>
        <v>-1440</v>
      </c>
      <c r="E165" s="28"/>
      <c r="F165" s="28"/>
      <c r="G165" s="28">
        <f t="shared" si="65"/>
        <v>0</v>
      </c>
      <c r="H165" s="28"/>
      <c r="I165" s="28"/>
      <c r="J165" s="28">
        <f t="shared" si="89"/>
        <v>0</v>
      </c>
      <c r="K165" s="28"/>
      <c r="L165" s="28"/>
      <c r="M165" s="28">
        <f t="shared" si="90"/>
        <v>0</v>
      </c>
      <c r="N165" s="28">
        <f>138928-126330</f>
        <v>12598</v>
      </c>
      <c r="O165" s="28">
        <f>138928-126330-1440</f>
        <v>11158</v>
      </c>
      <c r="P165" s="28">
        <f t="shared" si="91"/>
        <v>-1440</v>
      </c>
      <c r="Q165" s="28"/>
      <c r="R165" s="28"/>
      <c r="S165" s="28">
        <f t="shared" si="92"/>
        <v>0</v>
      </c>
      <c r="T165" s="28"/>
      <c r="U165" s="28"/>
      <c r="V165" s="28">
        <f t="shared" si="93"/>
        <v>0</v>
      </c>
      <c r="W165" s="28"/>
      <c r="X165" s="28"/>
      <c r="Y165" s="28">
        <f t="shared" si="94"/>
        <v>0</v>
      </c>
      <c r="Z165" s="28"/>
      <c r="AA165" s="28"/>
      <c r="AB165" s="28">
        <f t="shared" si="95"/>
        <v>0</v>
      </c>
    </row>
    <row r="166" spans="1:189" s="22" customFormat="1" ht="47.25" x14ac:dyDescent="0.25">
      <c r="A166" s="36" t="s">
        <v>156</v>
      </c>
      <c r="B166" s="28">
        <f t="shared" si="73"/>
        <v>838158</v>
      </c>
      <c r="C166" s="28">
        <f t="shared" si="73"/>
        <v>806544</v>
      </c>
      <c r="D166" s="28">
        <f t="shared" si="73"/>
        <v>-31614</v>
      </c>
      <c r="E166" s="28"/>
      <c r="F166" s="28"/>
      <c r="G166" s="28">
        <f t="shared" si="65"/>
        <v>0</v>
      </c>
      <c r="H166" s="28"/>
      <c r="I166" s="28"/>
      <c r="J166" s="28">
        <f t="shared" si="89"/>
        <v>0</v>
      </c>
      <c r="K166" s="28"/>
      <c r="L166" s="28"/>
      <c r="M166" s="28">
        <f t="shared" si="90"/>
        <v>0</v>
      </c>
      <c r="N166" s="28">
        <v>838158</v>
      </c>
      <c r="O166" s="28">
        <f>838158-31614</f>
        <v>806544</v>
      </c>
      <c r="P166" s="28">
        <f t="shared" si="91"/>
        <v>-31614</v>
      </c>
      <c r="Q166" s="28"/>
      <c r="R166" s="28"/>
      <c r="S166" s="28">
        <f t="shared" si="92"/>
        <v>0</v>
      </c>
      <c r="T166" s="28"/>
      <c r="U166" s="28"/>
      <c r="V166" s="28">
        <f t="shared" si="93"/>
        <v>0</v>
      </c>
      <c r="W166" s="28"/>
      <c r="X166" s="28"/>
      <c r="Y166" s="28">
        <f t="shared" si="94"/>
        <v>0</v>
      </c>
      <c r="Z166" s="28"/>
      <c r="AA166" s="28"/>
      <c r="AB166" s="28">
        <f t="shared" si="95"/>
        <v>0</v>
      </c>
    </row>
    <row r="167" spans="1:189" s="22" customFormat="1" ht="31.5" x14ac:dyDescent="0.25">
      <c r="A167" s="36" t="s">
        <v>157</v>
      </c>
      <c r="B167" s="28">
        <f t="shared" si="73"/>
        <v>7000</v>
      </c>
      <c r="C167" s="28">
        <f t="shared" si="73"/>
        <v>7000</v>
      </c>
      <c r="D167" s="28">
        <f t="shared" si="73"/>
        <v>0</v>
      </c>
      <c r="E167" s="28"/>
      <c r="F167" s="28"/>
      <c r="G167" s="28">
        <f t="shared" si="65"/>
        <v>0</v>
      </c>
      <c r="H167" s="28"/>
      <c r="I167" s="28"/>
      <c r="J167" s="28">
        <f t="shared" si="89"/>
        <v>0</v>
      </c>
      <c r="K167" s="28">
        <v>7000</v>
      </c>
      <c r="L167" s="28">
        <v>7000</v>
      </c>
      <c r="M167" s="28">
        <f t="shared" si="90"/>
        <v>0</v>
      </c>
      <c r="N167" s="28"/>
      <c r="O167" s="28"/>
      <c r="P167" s="28">
        <f t="shared" si="91"/>
        <v>0</v>
      </c>
      <c r="Q167" s="28"/>
      <c r="R167" s="28"/>
      <c r="S167" s="28">
        <f t="shared" si="92"/>
        <v>0</v>
      </c>
      <c r="T167" s="28"/>
      <c r="U167" s="28"/>
      <c r="V167" s="28">
        <f t="shared" si="93"/>
        <v>0</v>
      </c>
      <c r="W167" s="28"/>
      <c r="X167" s="28"/>
      <c r="Y167" s="28">
        <f t="shared" si="94"/>
        <v>0</v>
      </c>
      <c r="Z167" s="28"/>
      <c r="AA167" s="28"/>
      <c r="AB167" s="28">
        <f t="shared" si="95"/>
        <v>0</v>
      </c>
    </row>
    <row r="168" spans="1:189" s="22" customFormat="1" ht="63" x14ac:dyDescent="0.25">
      <c r="A168" s="36" t="s">
        <v>158</v>
      </c>
      <c r="B168" s="28">
        <f t="shared" si="73"/>
        <v>17700</v>
      </c>
      <c r="C168" s="28">
        <f t="shared" si="73"/>
        <v>17700</v>
      </c>
      <c r="D168" s="28">
        <f t="shared" si="73"/>
        <v>0</v>
      </c>
      <c r="E168" s="28"/>
      <c r="F168" s="28"/>
      <c r="G168" s="28">
        <f t="shared" si="65"/>
        <v>0</v>
      </c>
      <c r="H168" s="28"/>
      <c r="I168" s="28"/>
      <c r="J168" s="28">
        <f t="shared" si="89"/>
        <v>0</v>
      </c>
      <c r="K168" s="28">
        <v>17700</v>
      </c>
      <c r="L168" s="28">
        <v>17700</v>
      </c>
      <c r="M168" s="28">
        <f t="shared" si="90"/>
        <v>0</v>
      </c>
      <c r="N168" s="28"/>
      <c r="O168" s="28"/>
      <c r="P168" s="28">
        <f t="shared" si="91"/>
        <v>0</v>
      </c>
      <c r="Q168" s="28"/>
      <c r="R168" s="28"/>
      <c r="S168" s="28">
        <f t="shared" si="92"/>
        <v>0</v>
      </c>
      <c r="T168" s="28"/>
      <c r="U168" s="28"/>
      <c r="V168" s="28">
        <f t="shared" si="93"/>
        <v>0</v>
      </c>
      <c r="W168" s="28"/>
      <c r="X168" s="28"/>
      <c r="Y168" s="28">
        <f t="shared" si="94"/>
        <v>0</v>
      </c>
      <c r="Z168" s="28"/>
      <c r="AA168" s="28"/>
      <c r="AB168" s="28">
        <f t="shared" si="95"/>
        <v>0</v>
      </c>
    </row>
    <row r="169" spans="1:189" s="22" customFormat="1" ht="31.5" x14ac:dyDescent="0.25">
      <c r="A169" s="20" t="s">
        <v>159</v>
      </c>
      <c r="B169" s="21">
        <f t="shared" si="73"/>
        <v>1397019</v>
      </c>
      <c r="C169" s="21">
        <f t="shared" si="73"/>
        <v>1397019</v>
      </c>
      <c r="D169" s="21">
        <f t="shared" si="73"/>
        <v>0</v>
      </c>
      <c r="E169" s="21">
        <f t="shared" ref="E169:AA169" si="96">SUM(E170)</f>
        <v>46418</v>
      </c>
      <c r="F169" s="21">
        <f t="shared" si="96"/>
        <v>46418</v>
      </c>
      <c r="G169" s="21">
        <f t="shared" si="65"/>
        <v>0</v>
      </c>
      <c r="H169" s="21">
        <f t="shared" si="96"/>
        <v>30000</v>
      </c>
      <c r="I169" s="21">
        <f t="shared" si="96"/>
        <v>30000</v>
      </c>
      <c r="J169" s="21">
        <f t="shared" si="89"/>
        <v>0</v>
      </c>
      <c r="K169" s="21">
        <f t="shared" si="96"/>
        <v>20000</v>
      </c>
      <c r="L169" s="21">
        <f t="shared" si="96"/>
        <v>20000</v>
      </c>
      <c r="M169" s="21">
        <f t="shared" si="90"/>
        <v>0</v>
      </c>
      <c r="N169" s="21">
        <f t="shared" si="96"/>
        <v>942146</v>
      </c>
      <c r="O169" s="21">
        <f t="shared" si="96"/>
        <v>942146</v>
      </c>
      <c r="P169" s="21">
        <f t="shared" si="91"/>
        <v>0</v>
      </c>
      <c r="Q169" s="21">
        <f t="shared" si="96"/>
        <v>0</v>
      </c>
      <c r="R169" s="21">
        <f t="shared" si="96"/>
        <v>0</v>
      </c>
      <c r="S169" s="21">
        <f t="shared" si="92"/>
        <v>0</v>
      </c>
      <c r="T169" s="21">
        <f t="shared" si="96"/>
        <v>358455</v>
      </c>
      <c r="U169" s="21">
        <f t="shared" si="96"/>
        <v>358455</v>
      </c>
      <c r="V169" s="21">
        <f t="shared" si="93"/>
        <v>0</v>
      </c>
      <c r="W169" s="21">
        <v>0</v>
      </c>
      <c r="X169" s="21">
        <f t="shared" si="96"/>
        <v>0</v>
      </c>
      <c r="Y169" s="21">
        <f t="shared" si="94"/>
        <v>0</v>
      </c>
      <c r="Z169" s="21">
        <f t="shared" si="96"/>
        <v>0</v>
      </c>
      <c r="AA169" s="21">
        <f t="shared" si="96"/>
        <v>0</v>
      </c>
      <c r="AB169" s="21">
        <f t="shared" si="95"/>
        <v>0</v>
      </c>
    </row>
    <row r="170" spans="1:189" s="22" customFormat="1" x14ac:dyDescent="0.25">
      <c r="A170" s="20" t="s">
        <v>25</v>
      </c>
      <c r="B170" s="21">
        <f t="shared" si="73"/>
        <v>1397019</v>
      </c>
      <c r="C170" s="21">
        <f t="shared" si="73"/>
        <v>1397019</v>
      </c>
      <c r="D170" s="21">
        <f t="shared" si="73"/>
        <v>0</v>
      </c>
      <c r="E170" s="21">
        <f t="shared" ref="E170" si="97">SUM(E171:E175)</f>
        <v>46418</v>
      </c>
      <c r="F170" s="21">
        <f t="shared" ref="F170" si="98">SUM(F171:F175)</f>
        <v>46418</v>
      </c>
      <c r="G170" s="21">
        <f t="shared" si="65"/>
        <v>0</v>
      </c>
      <c r="H170" s="21">
        <f t="shared" ref="H170:AA170" si="99">SUM(H171:H175)</f>
        <v>30000</v>
      </c>
      <c r="I170" s="21">
        <f t="shared" si="99"/>
        <v>30000</v>
      </c>
      <c r="J170" s="21">
        <f t="shared" si="89"/>
        <v>0</v>
      </c>
      <c r="K170" s="21">
        <f t="shared" ref="K170" si="100">SUM(K171:K175)</f>
        <v>20000</v>
      </c>
      <c r="L170" s="21">
        <f t="shared" si="99"/>
        <v>20000</v>
      </c>
      <c r="M170" s="21">
        <f t="shared" si="90"/>
        <v>0</v>
      </c>
      <c r="N170" s="21">
        <f t="shared" ref="N170" si="101">SUM(N171:N175)</f>
        <v>942146</v>
      </c>
      <c r="O170" s="21">
        <f t="shared" si="99"/>
        <v>942146</v>
      </c>
      <c r="P170" s="21">
        <f t="shared" si="91"/>
        <v>0</v>
      </c>
      <c r="Q170" s="21">
        <f t="shared" ref="Q170" si="102">SUM(Q171:Q175)</f>
        <v>0</v>
      </c>
      <c r="R170" s="21">
        <f t="shared" si="99"/>
        <v>0</v>
      </c>
      <c r="S170" s="21">
        <f t="shared" si="92"/>
        <v>0</v>
      </c>
      <c r="T170" s="21">
        <f t="shared" ref="T170" si="103">SUM(T171:T175)</f>
        <v>358455</v>
      </c>
      <c r="U170" s="21">
        <f t="shared" si="99"/>
        <v>358455</v>
      </c>
      <c r="V170" s="21">
        <f t="shared" si="93"/>
        <v>0</v>
      </c>
      <c r="W170" s="21">
        <v>0</v>
      </c>
      <c r="X170" s="21">
        <f t="shared" si="99"/>
        <v>0</v>
      </c>
      <c r="Y170" s="21">
        <f t="shared" si="94"/>
        <v>0</v>
      </c>
      <c r="Z170" s="21">
        <f t="shared" ref="Z170" si="104">SUM(Z171:Z175)</f>
        <v>0</v>
      </c>
      <c r="AA170" s="21">
        <f t="shared" si="99"/>
        <v>0</v>
      </c>
      <c r="AB170" s="21">
        <f t="shared" si="95"/>
        <v>0</v>
      </c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9"/>
      <c r="BS170" s="19"/>
      <c r="BT170" s="19"/>
      <c r="BU170" s="19"/>
      <c r="BV170" s="19"/>
      <c r="BW170" s="19"/>
      <c r="BX170" s="19"/>
      <c r="BY170" s="19"/>
      <c r="BZ170" s="19"/>
      <c r="CA170" s="19"/>
      <c r="CB170" s="19"/>
      <c r="CC170" s="19"/>
      <c r="CD170" s="19"/>
      <c r="CE170" s="19"/>
      <c r="CF170" s="19"/>
      <c r="CG170" s="19"/>
      <c r="CH170" s="19"/>
      <c r="CI170" s="19"/>
      <c r="CJ170" s="19"/>
      <c r="CK170" s="19"/>
      <c r="CL170" s="19"/>
      <c r="CM170" s="19"/>
      <c r="CN170" s="19"/>
      <c r="CO170" s="19"/>
      <c r="CP170" s="19"/>
      <c r="CQ170" s="19"/>
      <c r="CR170" s="19"/>
      <c r="CS170" s="19"/>
      <c r="CT170" s="19"/>
      <c r="CU170" s="19"/>
      <c r="CV170" s="19"/>
      <c r="CW170" s="19"/>
      <c r="CX170" s="19"/>
      <c r="CY170" s="19"/>
      <c r="CZ170" s="19"/>
      <c r="DA170" s="19"/>
      <c r="DB170" s="19"/>
      <c r="DC170" s="19"/>
      <c r="DD170" s="19"/>
      <c r="DE170" s="19"/>
      <c r="DF170" s="19"/>
      <c r="DG170" s="19"/>
      <c r="DH170" s="19"/>
      <c r="DI170" s="19"/>
      <c r="DJ170" s="19"/>
      <c r="DK170" s="19"/>
      <c r="DL170" s="19"/>
      <c r="DM170" s="19"/>
      <c r="DN170" s="19"/>
      <c r="DO170" s="19"/>
      <c r="DP170" s="19"/>
      <c r="DQ170" s="19"/>
      <c r="DR170" s="19"/>
      <c r="DS170" s="19"/>
      <c r="DT170" s="19"/>
      <c r="DU170" s="19"/>
      <c r="DV170" s="19"/>
      <c r="DW170" s="19"/>
      <c r="DX170" s="19"/>
      <c r="DY170" s="19"/>
      <c r="DZ170" s="19"/>
      <c r="EA170" s="19"/>
      <c r="EB170" s="19"/>
      <c r="EC170" s="19"/>
      <c r="ED170" s="19"/>
      <c r="EE170" s="19"/>
      <c r="EF170" s="19"/>
      <c r="EG170" s="19"/>
      <c r="EH170" s="19"/>
      <c r="EI170" s="19"/>
      <c r="EJ170" s="19"/>
      <c r="EK170" s="19"/>
      <c r="EL170" s="19"/>
      <c r="EM170" s="19"/>
      <c r="EN170" s="19"/>
      <c r="EO170" s="19"/>
      <c r="EP170" s="19"/>
      <c r="EQ170" s="19"/>
      <c r="ER170" s="19"/>
      <c r="ES170" s="19"/>
      <c r="ET170" s="19"/>
      <c r="EU170" s="19"/>
      <c r="EV170" s="19"/>
      <c r="EW170" s="19"/>
      <c r="EX170" s="19"/>
      <c r="EY170" s="19"/>
      <c r="EZ170" s="19"/>
      <c r="FA170" s="19"/>
      <c r="FB170" s="19"/>
      <c r="FC170" s="19"/>
      <c r="FD170" s="19"/>
      <c r="FE170" s="19"/>
      <c r="FF170" s="19"/>
      <c r="FG170" s="19"/>
      <c r="FH170" s="19"/>
      <c r="FI170" s="19"/>
      <c r="FJ170" s="19"/>
      <c r="FK170" s="19"/>
      <c r="FL170" s="19"/>
      <c r="FM170" s="19"/>
      <c r="FN170" s="19"/>
      <c r="FO170" s="19"/>
      <c r="FP170" s="19"/>
      <c r="FQ170" s="19"/>
      <c r="FR170" s="19"/>
      <c r="FS170" s="19"/>
      <c r="FT170" s="19"/>
      <c r="FU170" s="19"/>
      <c r="FV170" s="19"/>
      <c r="FW170" s="19"/>
      <c r="FX170" s="19"/>
      <c r="FY170" s="19"/>
      <c r="FZ170" s="19"/>
      <c r="GA170" s="19"/>
      <c r="GB170" s="19"/>
      <c r="GC170" s="19"/>
      <c r="GD170" s="19"/>
      <c r="GE170" s="19"/>
      <c r="GF170" s="19"/>
      <c r="GG170" s="19"/>
    </row>
    <row r="171" spans="1:189" s="22" customFormat="1" ht="94.5" x14ac:dyDescent="0.25">
      <c r="A171" s="27" t="s">
        <v>160</v>
      </c>
      <c r="B171" s="28">
        <f t="shared" si="73"/>
        <v>942146</v>
      </c>
      <c r="C171" s="28">
        <f t="shared" si="73"/>
        <v>942146</v>
      </c>
      <c r="D171" s="28">
        <f t="shared" si="73"/>
        <v>0</v>
      </c>
      <c r="E171" s="28"/>
      <c r="F171" s="28"/>
      <c r="G171" s="28">
        <f t="shared" si="65"/>
        <v>0</v>
      </c>
      <c r="H171" s="28"/>
      <c r="I171" s="28"/>
      <c r="J171" s="28">
        <f t="shared" si="89"/>
        <v>0</v>
      </c>
      <c r="K171" s="28"/>
      <c r="L171" s="28"/>
      <c r="M171" s="28">
        <f t="shared" si="90"/>
        <v>0</v>
      </c>
      <c r="N171" s="28">
        <f>2000000-1057854</f>
        <v>942146</v>
      </c>
      <c r="O171" s="28">
        <f>2000000-1057854</f>
        <v>942146</v>
      </c>
      <c r="P171" s="28">
        <f t="shared" si="91"/>
        <v>0</v>
      </c>
      <c r="Q171" s="28"/>
      <c r="R171" s="28"/>
      <c r="S171" s="28">
        <f t="shared" si="92"/>
        <v>0</v>
      </c>
      <c r="T171" s="28"/>
      <c r="U171" s="28"/>
      <c r="V171" s="28">
        <f t="shared" si="93"/>
        <v>0</v>
      </c>
      <c r="W171" s="28"/>
      <c r="X171" s="28"/>
      <c r="Y171" s="28">
        <f t="shared" si="94"/>
        <v>0</v>
      </c>
      <c r="Z171" s="28"/>
      <c r="AA171" s="28"/>
      <c r="AB171" s="28">
        <f t="shared" si="95"/>
        <v>0</v>
      </c>
      <c r="FN171" s="19"/>
      <c r="FO171" s="19"/>
      <c r="FP171" s="19"/>
      <c r="FQ171" s="19"/>
      <c r="FR171" s="19"/>
      <c r="FS171" s="19"/>
      <c r="FT171" s="19"/>
      <c r="FU171" s="19"/>
      <c r="FV171" s="19"/>
      <c r="FW171" s="19"/>
      <c r="FX171" s="19"/>
      <c r="FY171" s="19"/>
      <c r="FZ171" s="19"/>
      <c r="GA171" s="19"/>
      <c r="GB171" s="19"/>
      <c r="GC171" s="19"/>
      <c r="GD171" s="19"/>
      <c r="GE171" s="19"/>
      <c r="GF171" s="19"/>
      <c r="GG171" s="19"/>
    </row>
    <row r="172" spans="1:189" s="22" customFormat="1" ht="31.5" x14ac:dyDescent="0.25">
      <c r="A172" s="27" t="s">
        <v>161</v>
      </c>
      <c r="B172" s="28">
        <f t="shared" si="73"/>
        <v>20000</v>
      </c>
      <c r="C172" s="28">
        <f t="shared" si="73"/>
        <v>20000</v>
      </c>
      <c r="D172" s="28">
        <f t="shared" si="73"/>
        <v>0</v>
      </c>
      <c r="E172" s="28"/>
      <c r="F172" s="28"/>
      <c r="G172" s="28">
        <f t="shared" si="65"/>
        <v>0</v>
      </c>
      <c r="H172" s="28"/>
      <c r="I172" s="28"/>
      <c r="J172" s="28">
        <f t="shared" si="89"/>
        <v>0</v>
      </c>
      <c r="K172" s="28">
        <v>20000</v>
      </c>
      <c r="L172" s="28">
        <v>20000</v>
      </c>
      <c r="M172" s="28">
        <f t="shared" si="90"/>
        <v>0</v>
      </c>
      <c r="N172" s="28"/>
      <c r="O172" s="28"/>
      <c r="P172" s="28">
        <f t="shared" si="91"/>
        <v>0</v>
      </c>
      <c r="Q172" s="28"/>
      <c r="R172" s="28"/>
      <c r="S172" s="28">
        <f t="shared" si="92"/>
        <v>0</v>
      </c>
      <c r="T172" s="28"/>
      <c r="U172" s="28"/>
      <c r="V172" s="28">
        <f t="shared" si="93"/>
        <v>0</v>
      </c>
      <c r="W172" s="28"/>
      <c r="X172" s="28"/>
      <c r="Y172" s="28">
        <f t="shared" si="94"/>
        <v>0</v>
      </c>
      <c r="Z172" s="28"/>
      <c r="AA172" s="28"/>
      <c r="AB172" s="28">
        <f t="shared" si="95"/>
        <v>0</v>
      </c>
    </row>
    <row r="173" spans="1:189" s="22" customFormat="1" ht="31.5" x14ac:dyDescent="0.25">
      <c r="A173" s="27" t="s">
        <v>162</v>
      </c>
      <c r="B173" s="28">
        <f t="shared" si="73"/>
        <v>30000</v>
      </c>
      <c r="C173" s="28">
        <f t="shared" si="73"/>
        <v>30000</v>
      </c>
      <c r="D173" s="28">
        <f t="shared" si="73"/>
        <v>0</v>
      </c>
      <c r="E173" s="28"/>
      <c r="F173" s="28"/>
      <c r="G173" s="28">
        <f t="shared" si="65"/>
        <v>0</v>
      </c>
      <c r="H173" s="28">
        <v>30000</v>
      </c>
      <c r="I173" s="28">
        <v>30000</v>
      </c>
      <c r="J173" s="28">
        <f t="shared" si="89"/>
        <v>0</v>
      </c>
      <c r="K173" s="28"/>
      <c r="L173" s="28"/>
      <c r="M173" s="28">
        <f t="shared" si="90"/>
        <v>0</v>
      </c>
      <c r="N173" s="28"/>
      <c r="O173" s="28"/>
      <c r="P173" s="28">
        <f t="shared" si="91"/>
        <v>0</v>
      </c>
      <c r="Q173" s="28"/>
      <c r="R173" s="28"/>
      <c r="S173" s="28">
        <f t="shared" si="92"/>
        <v>0</v>
      </c>
      <c r="T173" s="28"/>
      <c r="U173" s="28"/>
      <c r="V173" s="28">
        <f t="shared" si="93"/>
        <v>0</v>
      </c>
      <c r="W173" s="28"/>
      <c r="X173" s="28"/>
      <c r="Y173" s="28">
        <f t="shared" si="94"/>
        <v>0</v>
      </c>
      <c r="Z173" s="28"/>
      <c r="AA173" s="28"/>
      <c r="AB173" s="28">
        <f t="shared" si="95"/>
        <v>0</v>
      </c>
      <c r="FN173" s="19"/>
      <c r="FO173" s="19"/>
      <c r="FP173" s="19"/>
      <c r="FQ173" s="19"/>
      <c r="FR173" s="19"/>
      <c r="FS173" s="19"/>
      <c r="FT173" s="19"/>
      <c r="FU173" s="19"/>
      <c r="FV173" s="19"/>
      <c r="FW173" s="19"/>
      <c r="FX173" s="19"/>
      <c r="FY173" s="19"/>
      <c r="FZ173" s="19"/>
      <c r="GA173" s="19"/>
      <c r="GB173" s="19"/>
      <c r="GC173" s="19"/>
      <c r="GD173" s="19"/>
      <c r="GE173" s="19"/>
      <c r="GF173" s="19"/>
      <c r="GG173" s="19"/>
    </row>
    <row r="174" spans="1:189" s="19" customFormat="1" ht="78.75" x14ac:dyDescent="0.25">
      <c r="A174" s="32" t="s">
        <v>163</v>
      </c>
      <c r="B174" s="28">
        <f t="shared" si="73"/>
        <v>54873</v>
      </c>
      <c r="C174" s="28">
        <f t="shared" si="73"/>
        <v>54873</v>
      </c>
      <c r="D174" s="28">
        <f t="shared" si="73"/>
        <v>0</v>
      </c>
      <c r="E174" s="28"/>
      <c r="F174" s="28"/>
      <c r="G174" s="28">
        <f t="shared" si="65"/>
        <v>0</v>
      </c>
      <c r="H174" s="28"/>
      <c r="I174" s="28"/>
      <c r="J174" s="28">
        <f t="shared" si="89"/>
        <v>0</v>
      </c>
      <c r="K174" s="28"/>
      <c r="L174" s="28"/>
      <c r="M174" s="28">
        <f t="shared" si="90"/>
        <v>0</v>
      </c>
      <c r="N174" s="28"/>
      <c r="O174" s="28"/>
      <c r="P174" s="28">
        <f t="shared" si="91"/>
        <v>0</v>
      </c>
      <c r="Q174" s="28"/>
      <c r="R174" s="28"/>
      <c r="S174" s="28">
        <f t="shared" si="92"/>
        <v>0</v>
      </c>
      <c r="T174" s="28">
        <v>54873</v>
      </c>
      <c r="U174" s="28">
        <v>54873</v>
      </c>
      <c r="V174" s="28">
        <f t="shared" si="93"/>
        <v>0</v>
      </c>
      <c r="W174" s="28"/>
      <c r="X174" s="28"/>
      <c r="Y174" s="28">
        <f t="shared" si="94"/>
        <v>0</v>
      </c>
      <c r="Z174" s="28"/>
      <c r="AA174" s="28"/>
      <c r="AB174" s="28">
        <f t="shared" si="95"/>
        <v>0</v>
      </c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22"/>
      <c r="DY174" s="22"/>
      <c r="DZ174" s="22"/>
      <c r="EA174" s="22"/>
      <c r="EB174" s="22"/>
      <c r="EC174" s="22"/>
      <c r="ED174" s="22"/>
      <c r="EE174" s="22"/>
      <c r="EF174" s="22"/>
      <c r="EG174" s="22"/>
      <c r="EH174" s="22"/>
      <c r="EI174" s="22"/>
      <c r="EJ174" s="22"/>
      <c r="EK174" s="22"/>
      <c r="EL174" s="22"/>
      <c r="EM174" s="22"/>
      <c r="EN174" s="22"/>
      <c r="EO174" s="22"/>
      <c r="EP174" s="22"/>
      <c r="EQ174" s="22"/>
      <c r="ER174" s="22"/>
      <c r="ES174" s="22"/>
      <c r="ET174" s="22"/>
      <c r="EU174" s="22"/>
      <c r="EV174" s="22"/>
      <c r="EW174" s="22"/>
      <c r="EX174" s="22"/>
      <c r="EY174" s="22"/>
      <c r="EZ174" s="22"/>
      <c r="FA174" s="22"/>
      <c r="FB174" s="22"/>
      <c r="FC174" s="22"/>
      <c r="FD174" s="22"/>
      <c r="FE174" s="22"/>
      <c r="FF174" s="22"/>
      <c r="FG174" s="22"/>
      <c r="FH174" s="22"/>
      <c r="FI174" s="22"/>
      <c r="FJ174" s="22"/>
      <c r="FK174" s="22"/>
      <c r="FL174" s="22"/>
      <c r="FM174" s="22"/>
      <c r="FN174" s="22"/>
      <c r="FO174" s="22"/>
      <c r="FP174" s="22"/>
      <c r="FQ174" s="22"/>
      <c r="FR174" s="22"/>
      <c r="FS174" s="22"/>
      <c r="FT174" s="22"/>
      <c r="FU174" s="22"/>
      <c r="FV174" s="22"/>
      <c r="FW174" s="22"/>
      <c r="FX174" s="22"/>
      <c r="FY174" s="22"/>
      <c r="FZ174" s="22"/>
      <c r="GA174" s="22"/>
      <c r="GB174" s="22"/>
      <c r="GC174" s="22"/>
      <c r="GD174" s="22"/>
      <c r="GE174" s="22"/>
      <c r="GF174" s="22"/>
      <c r="GG174" s="22"/>
    </row>
    <row r="175" spans="1:189" s="19" customFormat="1" ht="47.25" x14ac:dyDescent="0.25">
      <c r="A175" s="32" t="s">
        <v>164</v>
      </c>
      <c r="B175" s="28">
        <f t="shared" si="73"/>
        <v>350000</v>
      </c>
      <c r="C175" s="28">
        <f t="shared" si="73"/>
        <v>350000</v>
      </c>
      <c r="D175" s="28">
        <f t="shared" si="73"/>
        <v>0</v>
      </c>
      <c r="E175" s="28">
        <v>46418</v>
      </c>
      <c r="F175" s="28">
        <v>46418</v>
      </c>
      <c r="G175" s="28">
        <f t="shared" si="65"/>
        <v>0</v>
      </c>
      <c r="H175" s="28"/>
      <c r="I175" s="28"/>
      <c r="J175" s="28">
        <f t="shared" si="89"/>
        <v>0</v>
      </c>
      <c r="K175" s="28"/>
      <c r="L175" s="28"/>
      <c r="M175" s="28">
        <f t="shared" si="90"/>
        <v>0</v>
      </c>
      <c r="N175" s="28"/>
      <c r="O175" s="28"/>
      <c r="P175" s="28">
        <f t="shared" si="91"/>
        <v>0</v>
      </c>
      <c r="Q175" s="28"/>
      <c r="R175" s="28"/>
      <c r="S175" s="28">
        <f t="shared" si="92"/>
        <v>0</v>
      </c>
      <c r="T175" s="28">
        <v>303582</v>
      </c>
      <c r="U175" s="28">
        <v>303582</v>
      </c>
      <c r="V175" s="28">
        <f t="shared" si="93"/>
        <v>0</v>
      </c>
      <c r="W175" s="28"/>
      <c r="X175" s="28"/>
      <c r="Y175" s="28">
        <f t="shared" si="94"/>
        <v>0</v>
      </c>
      <c r="Z175" s="28">
        <v>0</v>
      </c>
      <c r="AA175" s="28">
        <v>0</v>
      </c>
      <c r="AB175" s="28">
        <f t="shared" si="95"/>
        <v>0</v>
      </c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/>
      <c r="DM175" s="22"/>
      <c r="DN175" s="22"/>
      <c r="DO175" s="22"/>
      <c r="DP175" s="22"/>
      <c r="DQ175" s="22"/>
      <c r="DR175" s="22"/>
      <c r="DS175" s="22"/>
      <c r="DT175" s="22"/>
      <c r="DU175" s="22"/>
      <c r="DV175" s="22"/>
      <c r="DW175" s="22"/>
      <c r="DX175" s="22"/>
      <c r="DY175" s="22"/>
      <c r="DZ175" s="22"/>
      <c r="EA175" s="22"/>
      <c r="EB175" s="22"/>
      <c r="EC175" s="22"/>
      <c r="ED175" s="22"/>
      <c r="EE175" s="22"/>
      <c r="EF175" s="22"/>
      <c r="EG175" s="22"/>
      <c r="EH175" s="22"/>
      <c r="EI175" s="22"/>
      <c r="EJ175" s="22"/>
      <c r="EK175" s="22"/>
      <c r="EL175" s="22"/>
      <c r="EM175" s="22"/>
      <c r="EN175" s="22"/>
      <c r="EO175" s="22"/>
      <c r="EP175" s="22"/>
      <c r="EQ175" s="22"/>
      <c r="ER175" s="22"/>
      <c r="ES175" s="22"/>
      <c r="ET175" s="22"/>
      <c r="EU175" s="22"/>
      <c r="EV175" s="22"/>
      <c r="EW175" s="22"/>
      <c r="EX175" s="22"/>
      <c r="EY175" s="22"/>
      <c r="EZ175" s="22"/>
      <c r="FA175" s="22"/>
      <c r="FB175" s="22"/>
      <c r="FC175" s="22"/>
      <c r="FD175" s="22"/>
      <c r="FE175" s="22"/>
      <c r="FF175" s="22"/>
      <c r="FG175" s="22"/>
      <c r="FH175" s="22"/>
      <c r="FI175" s="22"/>
      <c r="FJ175" s="22"/>
      <c r="FK175" s="22"/>
      <c r="FL175" s="22"/>
      <c r="FM175" s="22"/>
      <c r="FN175" s="22"/>
      <c r="FO175" s="22"/>
      <c r="FP175" s="22"/>
      <c r="FQ175" s="22"/>
      <c r="FR175" s="22"/>
      <c r="FS175" s="22"/>
      <c r="FT175" s="22"/>
      <c r="FU175" s="22"/>
      <c r="FV175" s="22"/>
      <c r="FW175" s="22"/>
      <c r="FX175" s="22"/>
      <c r="FY175" s="22"/>
      <c r="FZ175" s="22"/>
      <c r="GA175" s="22"/>
      <c r="GB175" s="22"/>
      <c r="GC175" s="22"/>
      <c r="GD175" s="22"/>
      <c r="GE175" s="22"/>
      <c r="GF175" s="22"/>
      <c r="GG175" s="22"/>
    </row>
    <row r="176" spans="1:189" s="22" customFormat="1" x14ac:dyDescent="0.25">
      <c r="A176" s="20" t="s">
        <v>165</v>
      </c>
      <c r="B176" s="21">
        <f t="shared" si="73"/>
        <v>16313034</v>
      </c>
      <c r="C176" s="21">
        <f t="shared" si="73"/>
        <v>16352383</v>
      </c>
      <c r="D176" s="21">
        <f t="shared" si="73"/>
        <v>39349</v>
      </c>
      <c r="E176" s="21">
        <f>SUM(E177,E194,E206,E269,E297,E336,E375,E252)</f>
        <v>758192</v>
      </c>
      <c r="F176" s="21">
        <f>SUM(F177,F194,F206,F269,F297,F336,F375,F252)</f>
        <v>821668</v>
      </c>
      <c r="G176" s="21">
        <f>F176-E176</f>
        <v>63476</v>
      </c>
      <c r="H176" s="21">
        <f t="shared" ref="H176" si="105">SUM(H177,H194,H206,H269,H297,H336,H375,H252)</f>
        <v>283222</v>
      </c>
      <c r="I176" s="21">
        <f>SUM(I177,I194,I206,I269,I297,I336,I375,I252)</f>
        <v>308228</v>
      </c>
      <c r="J176" s="21">
        <f t="shared" si="89"/>
        <v>25006</v>
      </c>
      <c r="K176" s="21">
        <f t="shared" ref="K176" si="106">SUM(K177,K194,K206,K269,K297,K336,K375,K252)</f>
        <v>1074044</v>
      </c>
      <c r="L176" s="21">
        <f>SUM(L177,L194,L206,L269,L297,L336,L375,L252)</f>
        <v>1062277</v>
      </c>
      <c r="M176" s="21">
        <f t="shared" si="90"/>
        <v>-11767</v>
      </c>
      <c r="N176" s="21">
        <f t="shared" ref="N176" si="107">SUM(N177,N194,N206,N269,N297,N336,N375,N252)</f>
        <v>4758746</v>
      </c>
      <c r="O176" s="21">
        <f>SUM(O177,O194,O206,O269,O297,O336,O375,O252)</f>
        <v>4760186</v>
      </c>
      <c r="P176" s="21">
        <f t="shared" si="91"/>
        <v>1440</v>
      </c>
      <c r="Q176" s="21">
        <f t="shared" ref="Q176" si="108">SUM(Q177,Q194,Q206,Q269,Q297,Q336,Q375,Q252)</f>
        <v>495117</v>
      </c>
      <c r="R176" s="21">
        <f>SUM(R177,R194,R206,R269,R297,R336,R375,R252)</f>
        <v>493976</v>
      </c>
      <c r="S176" s="21">
        <f t="shared" si="92"/>
        <v>-1141</v>
      </c>
      <c r="T176" s="21">
        <f t="shared" ref="T176" si="109">SUM(T177,T194,T206,T269,T297,T336,T375,T252)</f>
        <v>4331414</v>
      </c>
      <c r="U176" s="21">
        <f>SUM(U177,U194,U206,U269,U297,U336,U375,U252)</f>
        <v>4331414</v>
      </c>
      <c r="V176" s="21">
        <f t="shared" si="93"/>
        <v>0</v>
      </c>
      <c r="W176" s="21">
        <v>43750</v>
      </c>
      <c r="X176" s="21">
        <f>SUM(X177,X194,X206,X269,X297,X336,X375,X252)</f>
        <v>43750</v>
      </c>
      <c r="Y176" s="21">
        <f t="shared" si="94"/>
        <v>0</v>
      </c>
      <c r="Z176" s="21">
        <f t="shared" ref="Z176" si="110">SUM(Z177,Z194,Z206,Z269,Z297,Z336,Z375,Z252)</f>
        <v>4568549</v>
      </c>
      <c r="AA176" s="21">
        <f>SUM(AA177,AA194,AA206,AA269,AA297,AA336,AA375,AA252)</f>
        <v>4530884</v>
      </c>
      <c r="AB176" s="21">
        <f t="shared" si="95"/>
        <v>-37665</v>
      </c>
    </row>
    <row r="177" spans="1:189" s="22" customFormat="1" x14ac:dyDescent="0.25">
      <c r="A177" s="20" t="s">
        <v>24</v>
      </c>
      <c r="B177" s="21">
        <f t="shared" si="73"/>
        <v>196473</v>
      </c>
      <c r="C177" s="21">
        <f t="shared" si="73"/>
        <v>196473</v>
      </c>
      <c r="D177" s="21">
        <f>G177+J177+M177+P177+S177+V177+AB177+Y177</f>
        <v>0</v>
      </c>
      <c r="E177" s="21">
        <f>SUM(E178,E184,E186,E190,E192)</f>
        <v>0</v>
      </c>
      <c r="F177" s="21">
        <f>SUM(F178,F184,F186,F190,F192)</f>
        <v>0</v>
      </c>
      <c r="G177" s="21">
        <f>F177-E177</f>
        <v>0</v>
      </c>
      <c r="H177" s="21">
        <f t="shared" ref="H177:I177" si="111">SUM(H178,H184,H186,H190,H192)</f>
        <v>0</v>
      </c>
      <c r="I177" s="21">
        <f t="shared" si="111"/>
        <v>0</v>
      </c>
      <c r="J177" s="21">
        <f t="shared" si="89"/>
        <v>0</v>
      </c>
      <c r="K177" s="21">
        <f t="shared" ref="K177:L177" si="112">SUM(K178,K184,K186,K190,K192)</f>
        <v>125989</v>
      </c>
      <c r="L177" s="21">
        <f t="shared" si="112"/>
        <v>125989</v>
      </c>
      <c r="M177" s="21">
        <f t="shared" si="90"/>
        <v>0</v>
      </c>
      <c r="N177" s="21">
        <f t="shared" ref="N177:O177" si="113">SUM(N178,N184,N186,N190,N192)</f>
        <v>0</v>
      </c>
      <c r="O177" s="21">
        <f t="shared" si="113"/>
        <v>0</v>
      </c>
      <c r="P177" s="21">
        <f t="shared" si="91"/>
        <v>0</v>
      </c>
      <c r="Q177" s="21">
        <f t="shared" ref="Q177:R177" si="114">SUM(Q178,Q184,Q186,Q190,Q192)</f>
        <v>0</v>
      </c>
      <c r="R177" s="21">
        <f t="shared" si="114"/>
        <v>0</v>
      </c>
      <c r="S177" s="21">
        <f t="shared" si="92"/>
        <v>0</v>
      </c>
      <c r="T177" s="21">
        <f t="shared" ref="T177:U177" si="115">SUM(T178,T184,T186,T190,T192)</f>
        <v>0</v>
      </c>
      <c r="U177" s="21">
        <f t="shared" si="115"/>
        <v>0</v>
      </c>
      <c r="V177" s="21">
        <f t="shared" si="93"/>
        <v>0</v>
      </c>
      <c r="W177" s="21">
        <v>0</v>
      </c>
      <c r="X177" s="21">
        <f t="shared" ref="X177" si="116">SUM(X178,X184,X186,X190,X192)</f>
        <v>0</v>
      </c>
      <c r="Y177" s="21">
        <f t="shared" si="94"/>
        <v>0</v>
      </c>
      <c r="Z177" s="21">
        <f t="shared" ref="Z177:AA177" si="117">SUM(Z178,Z184,Z186,Z190,Z192)</f>
        <v>70484</v>
      </c>
      <c r="AA177" s="21">
        <f t="shared" si="117"/>
        <v>70484</v>
      </c>
      <c r="AB177" s="21">
        <f t="shared" si="95"/>
        <v>0</v>
      </c>
    </row>
    <row r="178" spans="1:189" s="22" customFormat="1" x14ac:dyDescent="0.25">
      <c r="A178" s="20" t="s">
        <v>166</v>
      </c>
      <c r="B178" s="21">
        <f t="shared" si="73"/>
        <v>73596</v>
      </c>
      <c r="C178" s="21">
        <f t="shared" si="73"/>
        <v>73596</v>
      </c>
      <c r="D178" s="21">
        <f t="shared" si="73"/>
        <v>0</v>
      </c>
      <c r="E178" s="21">
        <f t="shared" ref="E178:F178" si="118">SUM(E179:E183)</f>
        <v>0</v>
      </c>
      <c r="F178" s="21">
        <f t="shared" si="118"/>
        <v>0</v>
      </c>
      <c r="G178" s="21">
        <f t="shared" si="65"/>
        <v>0</v>
      </c>
      <c r="H178" s="21">
        <f t="shared" ref="H178:AA178" si="119">SUM(H179:H183)</f>
        <v>0</v>
      </c>
      <c r="I178" s="21">
        <f t="shared" si="119"/>
        <v>0</v>
      </c>
      <c r="J178" s="21">
        <f t="shared" si="89"/>
        <v>0</v>
      </c>
      <c r="K178" s="21">
        <f t="shared" ref="K178" si="120">SUM(K179:K183)</f>
        <v>73596</v>
      </c>
      <c r="L178" s="21">
        <f t="shared" si="119"/>
        <v>73596</v>
      </c>
      <c r="M178" s="21">
        <f t="shared" si="90"/>
        <v>0</v>
      </c>
      <c r="N178" s="21">
        <f t="shared" ref="N178" si="121">SUM(N179:N183)</f>
        <v>0</v>
      </c>
      <c r="O178" s="21">
        <f t="shared" si="119"/>
        <v>0</v>
      </c>
      <c r="P178" s="21">
        <f t="shared" si="91"/>
        <v>0</v>
      </c>
      <c r="Q178" s="21">
        <f t="shared" ref="Q178" si="122">SUM(Q179:Q183)</f>
        <v>0</v>
      </c>
      <c r="R178" s="21">
        <f t="shared" si="119"/>
        <v>0</v>
      </c>
      <c r="S178" s="21">
        <f t="shared" si="92"/>
        <v>0</v>
      </c>
      <c r="T178" s="21">
        <f t="shared" ref="T178" si="123">SUM(T179:T183)</f>
        <v>0</v>
      </c>
      <c r="U178" s="21">
        <f t="shared" si="119"/>
        <v>0</v>
      </c>
      <c r="V178" s="21">
        <f t="shared" si="93"/>
        <v>0</v>
      </c>
      <c r="W178" s="21">
        <v>0</v>
      </c>
      <c r="X178" s="21">
        <f t="shared" si="119"/>
        <v>0</v>
      </c>
      <c r="Y178" s="21">
        <f t="shared" si="94"/>
        <v>0</v>
      </c>
      <c r="Z178" s="21">
        <f t="shared" ref="Z178" si="124">SUM(Z179:Z183)</f>
        <v>0</v>
      </c>
      <c r="AA178" s="21">
        <f t="shared" si="119"/>
        <v>0</v>
      </c>
      <c r="AB178" s="21">
        <f t="shared" si="95"/>
        <v>0</v>
      </c>
    </row>
    <row r="179" spans="1:189" s="22" customFormat="1" ht="31.5" x14ac:dyDescent="0.25">
      <c r="A179" s="27" t="s">
        <v>167</v>
      </c>
      <c r="B179" s="28">
        <f t="shared" si="73"/>
        <v>60280</v>
      </c>
      <c r="C179" s="28">
        <f t="shared" si="73"/>
        <v>60280</v>
      </c>
      <c r="D179" s="28">
        <f t="shared" si="73"/>
        <v>0</v>
      </c>
      <c r="E179" s="28"/>
      <c r="F179" s="28"/>
      <c r="G179" s="28">
        <f t="shared" si="65"/>
        <v>0</v>
      </c>
      <c r="H179" s="28"/>
      <c r="I179" s="28"/>
      <c r="J179" s="28">
        <f t="shared" si="89"/>
        <v>0</v>
      </c>
      <c r="K179" s="28">
        <f>70000-9720</f>
        <v>60280</v>
      </c>
      <c r="L179" s="28">
        <f>70000-9720</f>
        <v>60280</v>
      </c>
      <c r="M179" s="28">
        <f t="shared" si="90"/>
        <v>0</v>
      </c>
      <c r="N179" s="28"/>
      <c r="O179" s="28"/>
      <c r="P179" s="28">
        <f t="shared" si="91"/>
        <v>0</v>
      </c>
      <c r="Q179" s="28"/>
      <c r="R179" s="28"/>
      <c r="S179" s="28">
        <f t="shared" si="92"/>
        <v>0</v>
      </c>
      <c r="T179" s="28"/>
      <c r="U179" s="28"/>
      <c r="V179" s="28">
        <f t="shared" si="93"/>
        <v>0</v>
      </c>
      <c r="W179" s="28"/>
      <c r="X179" s="28"/>
      <c r="Y179" s="28">
        <f t="shared" si="94"/>
        <v>0</v>
      </c>
      <c r="Z179" s="28"/>
      <c r="AA179" s="28"/>
      <c r="AB179" s="28">
        <f t="shared" si="95"/>
        <v>0</v>
      </c>
    </row>
    <row r="180" spans="1:189" s="22" customFormat="1" ht="63" x14ac:dyDescent="0.25">
      <c r="A180" s="27" t="s">
        <v>168</v>
      </c>
      <c r="B180" s="28">
        <f t="shared" si="73"/>
        <v>9720</v>
      </c>
      <c r="C180" s="28">
        <f t="shared" si="73"/>
        <v>9720</v>
      </c>
      <c r="D180" s="28">
        <f t="shared" si="73"/>
        <v>0</v>
      </c>
      <c r="E180" s="28"/>
      <c r="F180" s="28"/>
      <c r="G180" s="28">
        <f t="shared" si="65"/>
        <v>0</v>
      </c>
      <c r="H180" s="28"/>
      <c r="I180" s="28"/>
      <c r="J180" s="28">
        <f t="shared" si="89"/>
        <v>0</v>
      </c>
      <c r="K180" s="28">
        <v>9720</v>
      </c>
      <c r="L180" s="28">
        <v>9720</v>
      </c>
      <c r="M180" s="28">
        <f t="shared" si="90"/>
        <v>0</v>
      </c>
      <c r="N180" s="28"/>
      <c r="O180" s="28"/>
      <c r="P180" s="28">
        <f t="shared" si="91"/>
        <v>0</v>
      </c>
      <c r="Q180" s="28"/>
      <c r="R180" s="28"/>
      <c r="S180" s="28">
        <f t="shared" si="92"/>
        <v>0</v>
      </c>
      <c r="T180" s="28"/>
      <c r="U180" s="28"/>
      <c r="V180" s="28">
        <f t="shared" si="93"/>
        <v>0</v>
      </c>
      <c r="W180" s="28"/>
      <c r="X180" s="28"/>
      <c r="Y180" s="28">
        <f t="shared" si="94"/>
        <v>0</v>
      </c>
      <c r="Z180" s="28"/>
      <c r="AA180" s="28"/>
      <c r="AB180" s="28">
        <f t="shared" si="95"/>
        <v>0</v>
      </c>
    </row>
    <row r="181" spans="1:189" s="22" customFormat="1" ht="31.5" x14ac:dyDescent="0.25">
      <c r="A181" s="27" t="s">
        <v>169</v>
      </c>
      <c r="B181" s="28">
        <f t="shared" si="73"/>
        <v>918</v>
      </c>
      <c r="C181" s="28">
        <f t="shared" si="73"/>
        <v>918</v>
      </c>
      <c r="D181" s="28">
        <f t="shared" si="73"/>
        <v>0</v>
      </c>
      <c r="E181" s="28"/>
      <c r="F181" s="28"/>
      <c r="G181" s="28">
        <f t="shared" si="65"/>
        <v>0</v>
      </c>
      <c r="H181" s="28"/>
      <c r="I181" s="28"/>
      <c r="J181" s="28">
        <f t="shared" si="89"/>
        <v>0</v>
      </c>
      <c r="K181" s="28">
        <v>918</v>
      </c>
      <c r="L181" s="28">
        <v>918</v>
      </c>
      <c r="M181" s="28">
        <f t="shared" si="90"/>
        <v>0</v>
      </c>
      <c r="N181" s="28"/>
      <c r="O181" s="28"/>
      <c r="P181" s="28">
        <f t="shared" si="91"/>
        <v>0</v>
      </c>
      <c r="Q181" s="28"/>
      <c r="R181" s="28"/>
      <c r="S181" s="28">
        <f t="shared" si="92"/>
        <v>0</v>
      </c>
      <c r="T181" s="28"/>
      <c r="U181" s="28"/>
      <c r="V181" s="28">
        <f t="shared" si="93"/>
        <v>0</v>
      </c>
      <c r="W181" s="28"/>
      <c r="X181" s="28"/>
      <c r="Y181" s="28">
        <f t="shared" si="94"/>
        <v>0</v>
      </c>
      <c r="Z181" s="28"/>
      <c r="AA181" s="28"/>
      <c r="AB181" s="28">
        <f t="shared" si="95"/>
        <v>0</v>
      </c>
    </row>
    <row r="182" spans="1:189" s="22" customFormat="1" ht="31.5" x14ac:dyDescent="0.25">
      <c r="A182" s="27" t="s">
        <v>170</v>
      </c>
      <c r="B182" s="28">
        <f t="shared" si="73"/>
        <v>1198</v>
      </c>
      <c r="C182" s="28">
        <f t="shared" si="73"/>
        <v>1198</v>
      </c>
      <c r="D182" s="28">
        <f t="shared" si="73"/>
        <v>0</v>
      </c>
      <c r="E182" s="28"/>
      <c r="F182" s="28"/>
      <c r="G182" s="28">
        <f t="shared" si="65"/>
        <v>0</v>
      </c>
      <c r="H182" s="28"/>
      <c r="I182" s="28"/>
      <c r="J182" s="28">
        <f t="shared" si="89"/>
        <v>0</v>
      </c>
      <c r="K182" s="28">
        <v>1198</v>
      </c>
      <c r="L182" s="28">
        <v>1198</v>
      </c>
      <c r="M182" s="28">
        <f t="shared" si="90"/>
        <v>0</v>
      </c>
      <c r="N182" s="28"/>
      <c r="O182" s="28"/>
      <c r="P182" s="28">
        <f t="shared" si="91"/>
        <v>0</v>
      </c>
      <c r="Q182" s="28"/>
      <c r="R182" s="28"/>
      <c r="S182" s="28">
        <f t="shared" si="92"/>
        <v>0</v>
      </c>
      <c r="T182" s="28"/>
      <c r="U182" s="28"/>
      <c r="V182" s="28">
        <f t="shared" si="93"/>
        <v>0</v>
      </c>
      <c r="W182" s="28"/>
      <c r="X182" s="28"/>
      <c r="Y182" s="28">
        <f t="shared" si="94"/>
        <v>0</v>
      </c>
      <c r="Z182" s="28"/>
      <c r="AA182" s="28"/>
      <c r="AB182" s="28">
        <f t="shared" si="95"/>
        <v>0</v>
      </c>
    </row>
    <row r="183" spans="1:189" s="22" customFormat="1" ht="31.5" x14ac:dyDescent="0.25">
      <c r="A183" s="27" t="s">
        <v>171</v>
      </c>
      <c r="B183" s="28">
        <f t="shared" si="73"/>
        <v>1480</v>
      </c>
      <c r="C183" s="28">
        <f t="shared" si="73"/>
        <v>1480</v>
      </c>
      <c r="D183" s="28">
        <f t="shared" si="73"/>
        <v>0</v>
      </c>
      <c r="E183" s="28"/>
      <c r="F183" s="28"/>
      <c r="G183" s="28">
        <f t="shared" si="65"/>
        <v>0</v>
      </c>
      <c r="H183" s="28"/>
      <c r="I183" s="28"/>
      <c r="J183" s="28">
        <f t="shared" si="89"/>
        <v>0</v>
      </c>
      <c r="K183" s="28">
        <f>1164+316</f>
        <v>1480</v>
      </c>
      <c r="L183" s="28">
        <f>1164+316</f>
        <v>1480</v>
      </c>
      <c r="M183" s="28">
        <f t="shared" si="90"/>
        <v>0</v>
      </c>
      <c r="N183" s="28"/>
      <c r="O183" s="28"/>
      <c r="P183" s="28">
        <f t="shared" si="91"/>
        <v>0</v>
      </c>
      <c r="Q183" s="28"/>
      <c r="R183" s="28"/>
      <c r="S183" s="28">
        <f t="shared" si="92"/>
        <v>0</v>
      </c>
      <c r="T183" s="28"/>
      <c r="U183" s="28"/>
      <c r="V183" s="28">
        <f t="shared" si="93"/>
        <v>0</v>
      </c>
      <c r="W183" s="28"/>
      <c r="X183" s="28"/>
      <c r="Y183" s="28">
        <f t="shared" si="94"/>
        <v>0</v>
      </c>
      <c r="Z183" s="28"/>
      <c r="AA183" s="28"/>
      <c r="AB183" s="28">
        <f t="shared" si="95"/>
        <v>0</v>
      </c>
    </row>
    <row r="184" spans="1:189" s="19" customFormat="1" x14ac:dyDescent="0.25">
      <c r="A184" s="20" t="s">
        <v>172</v>
      </c>
      <c r="B184" s="21">
        <f t="shared" si="73"/>
        <v>44144</v>
      </c>
      <c r="C184" s="21">
        <f t="shared" si="73"/>
        <v>44144</v>
      </c>
      <c r="D184" s="21">
        <f t="shared" si="73"/>
        <v>0</v>
      </c>
      <c r="E184" s="21">
        <f t="shared" ref="E184:AA184" si="125">SUM(E185:E185)</f>
        <v>0</v>
      </c>
      <c r="F184" s="21">
        <f t="shared" si="125"/>
        <v>0</v>
      </c>
      <c r="G184" s="21">
        <f t="shared" si="65"/>
        <v>0</v>
      </c>
      <c r="H184" s="21">
        <f t="shared" si="125"/>
        <v>0</v>
      </c>
      <c r="I184" s="21">
        <f t="shared" si="125"/>
        <v>0</v>
      </c>
      <c r="J184" s="21">
        <f t="shared" si="89"/>
        <v>0</v>
      </c>
      <c r="K184" s="21">
        <f t="shared" si="125"/>
        <v>0</v>
      </c>
      <c r="L184" s="21">
        <f t="shared" si="125"/>
        <v>0</v>
      </c>
      <c r="M184" s="21">
        <f t="shared" si="90"/>
        <v>0</v>
      </c>
      <c r="N184" s="21">
        <f t="shared" si="125"/>
        <v>0</v>
      </c>
      <c r="O184" s="21">
        <f t="shared" si="125"/>
        <v>0</v>
      </c>
      <c r="P184" s="21">
        <f t="shared" si="91"/>
        <v>0</v>
      </c>
      <c r="Q184" s="21">
        <f t="shared" si="125"/>
        <v>0</v>
      </c>
      <c r="R184" s="21">
        <f t="shared" si="125"/>
        <v>0</v>
      </c>
      <c r="S184" s="21">
        <f t="shared" si="92"/>
        <v>0</v>
      </c>
      <c r="T184" s="21">
        <f t="shared" si="125"/>
        <v>0</v>
      </c>
      <c r="U184" s="21">
        <f t="shared" si="125"/>
        <v>0</v>
      </c>
      <c r="V184" s="21">
        <f t="shared" si="93"/>
        <v>0</v>
      </c>
      <c r="W184" s="21">
        <v>0</v>
      </c>
      <c r="X184" s="21">
        <f t="shared" si="125"/>
        <v>0</v>
      </c>
      <c r="Y184" s="21">
        <f t="shared" si="94"/>
        <v>0</v>
      </c>
      <c r="Z184" s="21">
        <f t="shared" si="125"/>
        <v>44144</v>
      </c>
      <c r="AA184" s="21">
        <f t="shared" si="125"/>
        <v>44144</v>
      </c>
      <c r="AB184" s="21">
        <f t="shared" si="95"/>
        <v>0</v>
      </c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  <c r="CS184" s="22"/>
      <c r="CT184" s="22"/>
      <c r="CU184" s="22"/>
      <c r="CV184" s="22"/>
      <c r="CW184" s="22"/>
      <c r="CX184" s="22"/>
      <c r="CY184" s="22"/>
      <c r="CZ184" s="22"/>
      <c r="DA184" s="22"/>
      <c r="DB184" s="22"/>
      <c r="DC184" s="22"/>
      <c r="DD184" s="22"/>
      <c r="DE184" s="22"/>
      <c r="DF184" s="22"/>
      <c r="DG184" s="22"/>
      <c r="DH184" s="22"/>
      <c r="DI184" s="22"/>
      <c r="DJ184" s="22"/>
      <c r="DK184" s="22"/>
      <c r="DL184" s="22"/>
      <c r="DM184" s="22"/>
      <c r="DN184" s="22"/>
      <c r="DO184" s="22"/>
      <c r="DP184" s="22"/>
      <c r="DQ184" s="22"/>
      <c r="DR184" s="22"/>
      <c r="DS184" s="22"/>
      <c r="DT184" s="22"/>
      <c r="DU184" s="22"/>
      <c r="DV184" s="22"/>
      <c r="DW184" s="22"/>
      <c r="DX184" s="22"/>
      <c r="DY184" s="22"/>
      <c r="DZ184" s="22"/>
      <c r="EA184" s="22"/>
      <c r="EB184" s="22"/>
      <c r="EC184" s="22"/>
      <c r="ED184" s="22"/>
      <c r="EE184" s="22"/>
      <c r="EF184" s="22"/>
      <c r="EG184" s="22"/>
      <c r="EH184" s="22"/>
      <c r="EI184" s="22"/>
      <c r="EJ184" s="22"/>
      <c r="EK184" s="22"/>
      <c r="EL184" s="22"/>
      <c r="EM184" s="22"/>
      <c r="EN184" s="22"/>
      <c r="EO184" s="22"/>
      <c r="EP184" s="22"/>
      <c r="EQ184" s="22"/>
      <c r="ER184" s="22"/>
      <c r="ES184" s="22"/>
      <c r="ET184" s="22"/>
      <c r="EU184" s="22"/>
      <c r="EV184" s="22"/>
      <c r="EW184" s="22"/>
      <c r="EX184" s="22"/>
      <c r="EY184" s="22"/>
      <c r="EZ184" s="22"/>
      <c r="FA184" s="22"/>
      <c r="FB184" s="22"/>
      <c r="FC184" s="22"/>
      <c r="FD184" s="22"/>
      <c r="FE184" s="22"/>
      <c r="FF184" s="22"/>
      <c r="FG184" s="22"/>
      <c r="FH184" s="22"/>
      <c r="FI184" s="22"/>
      <c r="FJ184" s="22"/>
      <c r="FK184" s="22"/>
      <c r="FL184" s="22"/>
      <c r="FM184" s="22"/>
      <c r="FN184" s="22"/>
      <c r="FO184" s="22"/>
      <c r="FP184" s="22"/>
      <c r="FQ184" s="22"/>
      <c r="FR184" s="22"/>
      <c r="FS184" s="22"/>
      <c r="FT184" s="22"/>
      <c r="FU184" s="22"/>
      <c r="FV184" s="22"/>
      <c r="FW184" s="22"/>
      <c r="FX184" s="22"/>
      <c r="FY184" s="22"/>
      <c r="FZ184" s="22"/>
      <c r="GA184" s="22"/>
      <c r="GB184" s="22"/>
      <c r="GC184" s="22"/>
      <c r="GD184" s="22"/>
      <c r="GE184" s="22"/>
      <c r="GF184" s="22"/>
      <c r="GG184" s="22"/>
    </row>
    <row r="185" spans="1:189" s="22" customFormat="1" ht="47.25" x14ac:dyDescent="0.25">
      <c r="A185" s="32" t="s">
        <v>173</v>
      </c>
      <c r="B185" s="28">
        <f t="shared" si="73"/>
        <v>44144</v>
      </c>
      <c r="C185" s="28">
        <f t="shared" si="73"/>
        <v>44144</v>
      </c>
      <c r="D185" s="28">
        <f t="shared" si="73"/>
        <v>0</v>
      </c>
      <c r="E185" s="28"/>
      <c r="F185" s="28"/>
      <c r="G185" s="28">
        <f t="shared" si="65"/>
        <v>0</v>
      </c>
      <c r="H185" s="28"/>
      <c r="I185" s="28"/>
      <c r="J185" s="28">
        <f t="shared" si="89"/>
        <v>0</v>
      </c>
      <c r="K185" s="28">
        <v>0</v>
      </c>
      <c r="L185" s="28">
        <v>0</v>
      </c>
      <c r="M185" s="28">
        <f t="shared" si="90"/>
        <v>0</v>
      </c>
      <c r="N185" s="28"/>
      <c r="O185" s="28"/>
      <c r="P185" s="28">
        <f t="shared" si="91"/>
        <v>0</v>
      </c>
      <c r="Q185" s="28"/>
      <c r="R185" s="28"/>
      <c r="S185" s="28">
        <f t="shared" si="92"/>
        <v>0</v>
      </c>
      <c r="T185" s="28"/>
      <c r="U185" s="28"/>
      <c r="V185" s="28">
        <f t="shared" si="93"/>
        <v>0</v>
      </c>
      <c r="W185" s="28"/>
      <c r="X185" s="28"/>
      <c r="Y185" s="28">
        <f t="shared" si="94"/>
        <v>0</v>
      </c>
      <c r="Z185" s="28">
        <v>44144</v>
      </c>
      <c r="AA185" s="28">
        <v>44144</v>
      </c>
      <c r="AB185" s="28">
        <f t="shared" si="95"/>
        <v>0</v>
      </c>
      <c r="FN185" s="19"/>
      <c r="FO185" s="19"/>
      <c r="FP185" s="19"/>
      <c r="FQ185" s="19"/>
      <c r="FR185" s="19"/>
      <c r="FS185" s="19"/>
      <c r="FT185" s="19"/>
      <c r="FU185" s="19"/>
      <c r="FV185" s="19"/>
      <c r="FW185" s="19"/>
      <c r="FX185" s="19"/>
      <c r="FY185" s="19"/>
      <c r="FZ185" s="19"/>
      <c r="GA185" s="19"/>
      <c r="GB185" s="19"/>
      <c r="GC185" s="19"/>
      <c r="GD185" s="19"/>
      <c r="GE185" s="19"/>
      <c r="GF185" s="19"/>
      <c r="GG185" s="19"/>
    </row>
    <row r="186" spans="1:189" s="22" customFormat="1" ht="31.5" x14ac:dyDescent="0.25">
      <c r="A186" s="20" t="s">
        <v>174</v>
      </c>
      <c r="B186" s="21">
        <f t="shared" si="73"/>
        <v>44029</v>
      </c>
      <c r="C186" s="21">
        <f t="shared" si="73"/>
        <v>44029</v>
      </c>
      <c r="D186" s="21">
        <f t="shared" si="73"/>
        <v>0</v>
      </c>
      <c r="E186" s="21">
        <f t="shared" ref="E186:AA186" si="126">SUM(E187:E189)</f>
        <v>0</v>
      </c>
      <c r="F186" s="21">
        <f t="shared" si="126"/>
        <v>0</v>
      </c>
      <c r="G186" s="21">
        <f t="shared" si="65"/>
        <v>0</v>
      </c>
      <c r="H186" s="21">
        <f t="shared" ref="H186" si="127">SUM(H187:H189)</f>
        <v>0</v>
      </c>
      <c r="I186" s="21">
        <f t="shared" si="126"/>
        <v>0</v>
      </c>
      <c r="J186" s="21">
        <f t="shared" si="89"/>
        <v>0</v>
      </c>
      <c r="K186" s="21">
        <f t="shared" ref="K186" si="128">SUM(K187:K189)</f>
        <v>44029</v>
      </c>
      <c r="L186" s="21">
        <f t="shared" si="126"/>
        <v>44029</v>
      </c>
      <c r="M186" s="21">
        <f t="shared" si="90"/>
        <v>0</v>
      </c>
      <c r="N186" s="21">
        <f t="shared" ref="N186" si="129">SUM(N187:N189)</f>
        <v>0</v>
      </c>
      <c r="O186" s="21">
        <f t="shared" si="126"/>
        <v>0</v>
      </c>
      <c r="P186" s="21">
        <f t="shared" si="91"/>
        <v>0</v>
      </c>
      <c r="Q186" s="21">
        <f t="shared" ref="Q186" si="130">SUM(Q187:Q189)</f>
        <v>0</v>
      </c>
      <c r="R186" s="21">
        <f t="shared" si="126"/>
        <v>0</v>
      </c>
      <c r="S186" s="21">
        <f t="shared" si="92"/>
        <v>0</v>
      </c>
      <c r="T186" s="21">
        <f t="shared" ref="T186" si="131">SUM(T187:T189)</f>
        <v>0</v>
      </c>
      <c r="U186" s="21">
        <f t="shared" si="126"/>
        <v>0</v>
      </c>
      <c r="V186" s="21">
        <f t="shared" si="93"/>
        <v>0</v>
      </c>
      <c r="W186" s="21">
        <v>0</v>
      </c>
      <c r="X186" s="21">
        <f t="shared" si="126"/>
        <v>0</v>
      </c>
      <c r="Y186" s="21">
        <f t="shared" si="94"/>
        <v>0</v>
      </c>
      <c r="Z186" s="21">
        <f t="shared" ref="Z186" si="132">SUM(Z187:Z189)</f>
        <v>0</v>
      </c>
      <c r="AA186" s="21">
        <f t="shared" si="126"/>
        <v>0</v>
      </c>
      <c r="AB186" s="21">
        <f t="shared" si="95"/>
        <v>0</v>
      </c>
    </row>
    <row r="187" spans="1:189" s="22" customFormat="1" x14ac:dyDescent="0.25">
      <c r="A187" s="35" t="s">
        <v>175</v>
      </c>
      <c r="B187" s="28">
        <f t="shared" si="73"/>
        <v>12000</v>
      </c>
      <c r="C187" s="28">
        <f t="shared" si="73"/>
        <v>12000</v>
      </c>
      <c r="D187" s="28">
        <f t="shared" si="73"/>
        <v>0</v>
      </c>
      <c r="E187" s="28"/>
      <c r="F187" s="28"/>
      <c r="G187" s="28">
        <f t="shared" si="65"/>
        <v>0</v>
      </c>
      <c r="H187" s="28"/>
      <c r="I187" s="28"/>
      <c r="J187" s="28">
        <f t="shared" si="89"/>
        <v>0</v>
      </c>
      <c r="K187" s="28">
        <v>12000</v>
      </c>
      <c r="L187" s="28">
        <v>12000</v>
      </c>
      <c r="M187" s="28">
        <f t="shared" si="90"/>
        <v>0</v>
      </c>
      <c r="N187" s="28"/>
      <c r="O187" s="28"/>
      <c r="P187" s="28">
        <f t="shared" si="91"/>
        <v>0</v>
      </c>
      <c r="Q187" s="28"/>
      <c r="R187" s="28"/>
      <c r="S187" s="28">
        <f t="shared" si="92"/>
        <v>0</v>
      </c>
      <c r="T187" s="28"/>
      <c r="U187" s="28"/>
      <c r="V187" s="28">
        <f t="shared" si="93"/>
        <v>0</v>
      </c>
      <c r="W187" s="28"/>
      <c r="X187" s="28"/>
      <c r="Y187" s="28">
        <f t="shared" si="94"/>
        <v>0</v>
      </c>
      <c r="Z187" s="28"/>
      <c r="AA187" s="28"/>
      <c r="AB187" s="28">
        <f t="shared" si="95"/>
        <v>0</v>
      </c>
    </row>
    <row r="188" spans="1:189" s="22" customFormat="1" x14ac:dyDescent="0.25">
      <c r="A188" s="35" t="s">
        <v>176</v>
      </c>
      <c r="B188" s="28">
        <f t="shared" si="73"/>
        <v>2029</v>
      </c>
      <c r="C188" s="28">
        <f t="shared" si="73"/>
        <v>2029</v>
      </c>
      <c r="D188" s="28">
        <f t="shared" si="73"/>
        <v>0</v>
      </c>
      <c r="E188" s="28"/>
      <c r="F188" s="28"/>
      <c r="G188" s="28">
        <f t="shared" si="65"/>
        <v>0</v>
      </c>
      <c r="H188" s="28"/>
      <c r="I188" s="28"/>
      <c r="J188" s="28">
        <f t="shared" si="89"/>
        <v>0</v>
      </c>
      <c r="K188" s="28">
        <v>2029</v>
      </c>
      <c r="L188" s="28">
        <v>2029</v>
      </c>
      <c r="M188" s="28">
        <f t="shared" si="90"/>
        <v>0</v>
      </c>
      <c r="N188" s="28"/>
      <c r="O188" s="28"/>
      <c r="P188" s="28">
        <f t="shared" si="91"/>
        <v>0</v>
      </c>
      <c r="Q188" s="28"/>
      <c r="R188" s="28"/>
      <c r="S188" s="28">
        <f t="shared" si="92"/>
        <v>0</v>
      </c>
      <c r="T188" s="28"/>
      <c r="U188" s="28"/>
      <c r="V188" s="28">
        <f t="shared" si="93"/>
        <v>0</v>
      </c>
      <c r="W188" s="28"/>
      <c r="X188" s="28"/>
      <c r="Y188" s="28">
        <f t="shared" si="94"/>
        <v>0</v>
      </c>
      <c r="Z188" s="28"/>
      <c r="AA188" s="28"/>
      <c r="AB188" s="28">
        <f t="shared" si="95"/>
        <v>0</v>
      </c>
    </row>
    <row r="189" spans="1:189" s="22" customFormat="1" ht="31.5" x14ac:dyDescent="0.25">
      <c r="A189" s="35" t="s">
        <v>177</v>
      </c>
      <c r="B189" s="28">
        <f t="shared" si="73"/>
        <v>30000</v>
      </c>
      <c r="C189" s="28">
        <f t="shared" si="73"/>
        <v>30000</v>
      </c>
      <c r="D189" s="28">
        <f t="shared" si="73"/>
        <v>0</v>
      </c>
      <c r="E189" s="28"/>
      <c r="F189" s="28"/>
      <c r="G189" s="28">
        <f t="shared" si="65"/>
        <v>0</v>
      </c>
      <c r="H189" s="28"/>
      <c r="I189" s="28"/>
      <c r="J189" s="28">
        <f t="shared" si="89"/>
        <v>0</v>
      </c>
      <c r="K189" s="28">
        <f>20000+10000</f>
        <v>30000</v>
      </c>
      <c r="L189" s="28">
        <f>20000+10000</f>
        <v>30000</v>
      </c>
      <c r="M189" s="28">
        <f t="shared" si="90"/>
        <v>0</v>
      </c>
      <c r="N189" s="28"/>
      <c r="O189" s="28"/>
      <c r="P189" s="28">
        <f t="shared" si="91"/>
        <v>0</v>
      </c>
      <c r="Q189" s="28"/>
      <c r="R189" s="28"/>
      <c r="S189" s="28">
        <f t="shared" si="92"/>
        <v>0</v>
      </c>
      <c r="T189" s="28"/>
      <c r="U189" s="28"/>
      <c r="V189" s="28">
        <f t="shared" si="93"/>
        <v>0</v>
      </c>
      <c r="W189" s="28"/>
      <c r="X189" s="28"/>
      <c r="Y189" s="28">
        <f t="shared" si="94"/>
        <v>0</v>
      </c>
      <c r="Z189" s="28"/>
      <c r="AA189" s="28"/>
      <c r="AB189" s="28">
        <f t="shared" si="95"/>
        <v>0</v>
      </c>
    </row>
    <row r="190" spans="1:189" s="22" customFormat="1" x14ac:dyDescent="0.25">
      <c r="A190" s="20" t="s">
        <v>178</v>
      </c>
      <c r="B190" s="21">
        <f t="shared" si="73"/>
        <v>26340</v>
      </c>
      <c r="C190" s="21">
        <f t="shared" si="73"/>
        <v>26340</v>
      </c>
      <c r="D190" s="21">
        <f t="shared" si="73"/>
        <v>0</v>
      </c>
      <c r="E190" s="21">
        <f>SUM(E191)</f>
        <v>0</v>
      </c>
      <c r="F190" s="21">
        <f>SUM(F191)</f>
        <v>0</v>
      </c>
      <c r="G190" s="21">
        <f t="shared" si="65"/>
        <v>0</v>
      </c>
      <c r="H190" s="21">
        <f t="shared" ref="H190:I190" si="133">SUM(H191)</f>
        <v>0</v>
      </c>
      <c r="I190" s="21">
        <f t="shared" si="133"/>
        <v>0</v>
      </c>
      <c r="J190" s="21">
        <f t="shared" si="89"/>
        <v>0</v>
      </c>
      <c r="K190" s="21">
        <f t="shared" ref="K190:L190" si="134">SUM(K191)</f>
        <v>0</v>
      </c>
      <c r="L190" s="21">
        <f t="shared" si="134"/>
        <v>0</v>
      </c>
      <c r="M190" s="21">
        <f t="shared" si="90"/>
        <v>0</v>
      </c>
      <c r="N190" s="21">
        <f t="shared" ref="N190:O190" si="135">SUM(N191)</f>
        <v>0</v>
      </c>
      <c r="O190" s="21">
        <f t="shared" si="135"/>
        <v>0</v>
      </c>
      <c r="P190" s="21">
        <f t="shared" si="91"/>
        <v>0</v>
      </c>
      <c r="Q190" s="21">
        <f t="shared" ref="Q190:R190" si="136">SUM(Q191)</f>
        <v>0</v>
      </c>
      <c r="R190" s="21">
        <f t="shared" si="136"/>
        <v>0</v>
      </c>
      <c r="S190" s="21">
        <f t="shared" si="92"/>
        <v>0</v>
      </c>
      <c r="T190" s="21">
        <f t="shared" ref="T190:U190" si="137">SUM(T191)</f>
        <v>0</v>
      </c>
      <c r="U190" s="21">
        <f t="shared" si="137"/>
        <v>0</v>
      </c>
      <c r="V190" s="21">
        <f t="shared" si="93"/>
        <v>0</v>
      </c>
      <c r="W190" s="21">
        <v>0</v>
      </c>
      <c r="X190" s="21">
        <f t="shared" ref="X190" si="138">SUM(X191)</f>
        <v>0</v>
      </c>
      <c r="Y190" s="21">
        <f t="shared" si="94"/>
        <v>0</v>
      </c>
      <c r="Z190" s="21">
        <f t="shared" ref="Z190:AA190" si="139">SUM(Z191)</f>
        <v>26340</v>
      </c>
      <c r="AA190" s="21">
        <f t="shared" si="139"/>
        <v>26340</v>
      </c>
      <c r="AB190" s="21">
        <f t="shared" si="95"/>
        <v>0</v>
      </c>
    </row>
    <row r="191" spans="1:189" s="22" customFormat="1" ht="31.5" x14ac:dyDescent="0.25">
      <c r="A191" s="27" t="s">
        <v>179</v>
      </c>
      <c r="B191" s="28">
        <f t="shared" si="73"/>
        <v>26340</v>
      </c>
      <c r="C191" s="28">
        <f t="shared" si="73"/>
        <v>26340</v>
      </c>
      <c r="D191" s="28">
        <f t="shared" si="73"/>
        <v>0</v>
      </c>
      <c r="E191" s="28"/>
      <c r="F191" s="28"/>
      <c r="G191" s="28">
        <f t="shared" si="65"/>
        <v>0</v>
      </c>
      <c r="H191" s="28"/>
      <c r="I191" s="28"/>
      <c r="J191" s="28">
        <f t="shared" si="89"/>
        <v>0</v>
      </c>
      <c r="K191" s="28"/>
      <c r="L191" s="28"/>
      <c r="M191" s="28">
        <f t="shared" si="90"/>
        <v>0</v>
      </c>
      <c r="N191" s="28"/>
      <c r="O191" s="28"/>
      <c r="P191" s="28">
        <f t="shared" si="91"/>
        <v>0</v>
      </c>
      <c r="Q191" s="28"/>
      <c r="R191" s="28"/>
      <c r="S191" s="28">
        <f t="shared" si="92"/>
        <v>0</v>
      </c>
      <c r="T191" s="28"/>
      <c r="U191" s="28"/>
      <c r="V191" s="28">
        <f t="shared" si="93"/>
        <v>0</v>
      </c>
      <c r="W191" s="28"/>
      <c r="X191" s="28"/>
      <c r="Y191" s="28">
        <f t="shared" si="94"/>
        <v>0</v>
      </c>
      <c r="Z191" s="28">
        <v>26340</v>
      </c>
      <c r="AA191" s="28">
        <v>26340</v>
      </c>
      <c r="AB191" s="28">
        <f t="shared" si="95"/>
        <v>0</v>
      </c>
    </row>
    <row r="192" spans="1:189" s="22" customFormat="1" x14ac:dyDescent="0.25">
      <c r="A192" s="20" t="s">
        <v>180</v>
      </c>
      <c r="B192" s="21">
        <f t="shared" si="73"/>
        <v>8364</v>
      </c>
      <c r="C192" s="21">
        <f t="shared" si="73"/>
        <v>8364</v>
      </c>
      <c r="D192" s="21">
        <f>G192+J192+M192+P192+S192+V192+AB192+Y192</f>
        <v>0</v>
      </c>
      <c r="E192" s="21">
        <f>SUM(E193:E193)</f>
        <v>0</v>
      </c>
      <c r="F192" s="21">
        <f>SUM(F193:F193)</f>
        <v>0</v>
      </c>
      <c r="G192" s="21">
        <f t="shared" si="65"/>
        <v>0</v>
      </c>
      <c r="H192" s="21">
        <f t="shared" ref="H192:I192" si="140">SUM(H193:H193)</f>
        <v>0</v>
      </c>
      <c r="I192" s="21">
        <f t="shared" si="140"/>
        <v>0</v>
      </c>
      <c r="J192" s="21">
        <f t="shared" si="89"/>
        <v>0</v>
      </c>
      <c r="K192" s="21">
        <f t="shared" ref="K192:L192" si="141">SUM(K193:K193)</f>
        <v>8364</v>
      </c>
      <c r="L192" s="21">
        <f t="shared" si="141"/>
        <v>8364</v>
      </c>
      <c r="M192" s="21">
        <f t="shared" si="90"/>
        <v>0</v>
      </c>
      <c r="N192" s="21">
        <f t="shared" ref="N192:O192" si="142">SUM(N193:N193)</f>
        <v>0</v>
      </c>
      <c r="O192" s="21">
        <f t="shared" si="142"/>
        <v>0</v>
      </c>
      <c r="P192" s="21">
        <f t="shared" si="91"/>
        <v>0</v>
      </c>
      <c r="Q192" s="21">
        <f t="shared" ref="Q192:R192" si="143">SUM(Q193:Q193)</f>
        <v>0</v>
      </c>
      <c r="R192" s="21">
        <f t="shared" si="143"/>
        <v>0</v>
      </c>
      <c r="S192" s="21">
        <f t="shared" si="92"/>
        <v>0</v>
      </c>
      <c r="T192" s="21">
        <f t="shared" ref="T192:U192" si="144">SUM(T193:T193)</f>
        <v>0</v>
      </c>
      <c r="U192" s="21">
        <f t="shared" si="144"/>
        <v>0</v>
      </c>
      <c r="V192" s="21">
        <f t="shared" si="93"/>
        <v>0</v>
      </c>
      <c r="W192" s="21">
        <v>0</v>
      </c>
      <c r="X192" s="21">
        <f t="shared" ref="X192" si="145">SUM(X193:X193)</f>
        <v>0</v>
      </c>
      <c r="Y192" s="21">
        <f t="shared" si="94"/>
        <v>0</v>
      </c>
      <c r="Z192" s="21">
        <f t="shared" ref="Z192:AA192" si="146">SUM(Z193:Z193)</f>
        <v>0</v>
      </c>
      <c r="AA192" s="21">
        <f t="shared" si="146"/>
        <v>0</v>
      </c>
      <c r="AB192" s="21">
        <f t="shared" si="95"/>
        <v>0</v>
      </c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  <c r="BQ192" s="19"/>
      <c r="BR192" s="19"/>
      <c r="BS192" s="19"/>
      <c r="BT192" s="19"/>
      <c r="BU192" s="19"/>
      <c r="BV192" s="19"/>
      <c r="BW192" s="19"/>
      <c r="BX192" s="19"/>
      <c r="BY192" s="19"/>
      <c r="BZ192" s="19"/>
      <c r="CA192" s="19"/>
      <c r="CB192" s="19"/>
      <c r="CC192" s="19"/>
      <c r="CD192" s="19"/>
      <c r="CE192" s="19"/>
      <c r="CF192" s="19"/>
      <c r="CG192" s="19"/>
      <c r="CH192" s="19"/>
      <c r="CI192" s="19"/>
      <c r="CJ192" s="19"/>
      <c r="CK192" s="19"/>
      <c r="CL192" s="19"/>
      <c r="CM192" s="19"/>
      <c r="CN192" s="19"/>
      <c r="CO192" s="19"/>
      <c r="CP192" s="19"/>
      <c r="CQ192" s="19"/>
      <c r="CR192" s="19"/>
      <c r="CS192" s="19"/>
      <c r="CT192" s="19"/>
      <c r="CU192" s="19"/>
      <c r="CV192" s="19"/>
      <c r="CW192" s="19"/>
      <c r="CX192" s="19"/>
      <c r="CY192" s="19"/>
      <c r="CZ192" s="19"/>
      <c r="DA192" s="19"/>
      <c r="DB192" s="19"/>
      <c r="DC192" s="19"/>
      <c r="DD192" s="19"/>
      <c r="DE192" s="19"/>
      <c r="DF192" s="19"/>
      <c r="DG192" s="19"/>
      <c r="DH192" s="19"/>
      <c r="DI192" s="19"/>
      <c r="DJ192" s="19"/>
      <c r="DK192" s="19"/>
      <c r="DL192" s="19"/>
      <c r="DM192" s="19"/>
      <c r="DN192" s="19"/>
      <c r="DO192" s="19"/>
      <c r="DP192" s="19"/>
      <c r="DQ192" s="19"/>
      <c r="DR192" s="19"/>
      <c r="DS192" s="19"/>
      <c r="DT192" s="19"/>
      <c r="DU192" s="19"/>
      <c r="DV192" s="19"/>
      <c r="DW192" s="19"/>
      <c r="DX192" s="19"/>
      <c r="DY192" s="19"/>
      <c r="DZ192" s="19"/>
      <c r="EA192" s="19"/>
      <c r="EB192" s="19"/>
      <c r="EC192" s="19"/>
      <c r="ED192" s="19"/>
      <c r="EE192" s="19"/>
      <c r="EF192" s="19"/>
      <c r="EG192" s="19"/>
      <c r="EH192" s="19"/>
      <c r="EI192" s="19"/>
      <c r="EJ192" s="19"/>
      <c r="EK192" s="19"/>
      <c r="EL192" s="19"/>
      <c r="EM192" s="19"/>
      <c r="EN192" s="19"/>
      <c r="EO192" s="19"/>
      <c r="EP192" s="19"/>
      <c r="EQ192" s="19"/>
      <c r="ER192" s="19"/>
      <c r="ES192" s="19"/>
      <c r="ET192" s="19"/>
      <c r="EU192" s="19"/>
      <c r="EV192" s="19"/>
      <c r="EW192" s="19"/>
      <c r="EX192" s="19"/>
      <c r="EY192" s="19"/>
      <c r="EZ192" s="19"/>
      <c r="FA192" s="19"/>
      <c r="FB192" s="19"/>
      <c r="FC192" s="19"/>
      <c r="FD192" s="19"/>
      <c r="FE192" s="19"/>
      <c r="FF192" s="19"/>
      <c r="FG192" s="19"/>
      <c r="FH192" s="19"/>
      <c r="FI192" s="19"/>
      <c r="FJ192" s="19"/>
      <c r="FK192" s="19"/>
      <c r="FL192" s="19"/>
      <c r="FM192" s="19"/>
      <c r="FN192" s="19"/>
      <c r="FO192" s="19"/>
      <c r="FP192" s="19"/>
      <c r="FQ192" s="19"/>
      <c r="FR192" s="19"/>
      <c r="FS192" s="19"/>
      <c r="FT192" s="19"/>
      <c r="FU192" s="19"/>
      <c r="FV192" s="19"/>
      <c r="FW192" s="19"/>
      <c r="FX192" s="19"/>
      <c r="FY192" s="19"/>
      <c r="FZ192" s="19"/>
      <c r="GA192" s="19"/>
      <c r="GB192" s="19"/>
      <c r="GC192" s="19"/>
      <c r="GD192" s="19"/>
      <c r="GE192" s="19"/>
      <c r="GF192" s="19"/>
      <c r="GG192" s="19"/>
    </row>
    <row r="193" spans="1:189" s="22" customFormat="1" ht="31.5" x14ac:dyDescent="0.25">
      <c r="A193" s="27" t="s">
        <v>181</v>
      </c>
      <c r="B193" s="28">
        <f t="shared" si="73"/>
        <v>8364</v>
      </c>
      <c r="C193" s="28">
        <f t="shared" si="73"/>
        <v>8364</v>
      </c>
      <c r="D193" s="28">
        <f>G193+J193+M193+P193+S193+V193+AB193+Y193</f>
        <v>0</v>
      </c>
      <c r="E193" s="28"/>
      <c r="F193" s="28"/>
      <c r="G193" s="28">
        <f t="shared" si="65"/>
        <v>0</v>
      </c>
      <c r="H193" s="28"/>
      <c r="I193" s="28"/>
      <c r="J193" s="28">
        <f t="shared" si="89"/>
        <v>0</v>
      </c>
      <c r="K193" s="28">
        <v>8364</v>
      </c>
      <c r="L193" s="28">
        <v>8364</v>
      </c>
      <c r="M193" s="28">
        <f t="shared" si="90"/>
        <v>0</v>
      </c>
      <c r="N193" s="28"/>
      <c r="O193" s="28"/>
      <c r="P193" s="28">
        <f t="shared" si="91"/>
        <v>0</v>
      </c>
      <c r="Q193" s="28"/>
      <c r="R193" s="28"/>
      <c r="S193" s="28">
        <f t="shared" si="92"/>
        <v>0</v>
      </c>
      <c r="T193" s="28"/>
      <c r="U193" s="28"/>
      <c r="V193" s="28">
        <f t="shared" si="93"/>
        <v>0</v>
      </c>
      <c r="W193" s="28"/>
      <c r="X193" s="28"/>
      <c r="Y193" s="28">
        <f t="shared" si="94"/>
        <v>0</v>
      </c>
      <c r="Z193" s="28"/>
      <c r="AA193" s="28"/>
      <c r="AB193" s="28">
        <f t="shared" si="95"/>
        <v>0</v>
      </c>
    </row>
    <row r="194" spans="1:189" s="22" customFormat="1" x14ac:dyDescent="0.25">
      <c r="A194" s="26" t="s">
        <v>34</v>
      </c>
      <c r="B194" s="23">
        <f t="shared" si="73"/>
        <v>358867</v>
      </c>
      <c r="C194" s="23">
        <f t="shared" si="73"/>
        <v>357726</v>
      </c>
      <c r="D194" s="23">
        <f t="shared" si="73"/>
        <v>-1141</v>
      </c>
      <c r="E194" s="23">
        <f>SUM(E195,E200)</f>
        <v>0</v>
      </c>
      <c r="F194" s="23">
        <f>SUM(F195,F200)</f>
        <v>48476</v>
      </c>
      <c r="G194" s="23">
        <f t="shared" si="65"/>
        <v>48476</v>
      </c>
      <c r="H194" s="23">
        <f t="shared" ref="H194:I194" si="147">SUM(H195,H200)</f>
        <v>10905</v>
      </c>
      <c r="I194" s="23">
        <f t="shared" si="147"/>
        <v>10905</v>
      </c>
      <c r="J194" s="23">
        <f t="shared" si="89"/>
        <v>0</v>
      </c>
      <c r="K194" s="23">
        <f t="shared" ref="K194:L194" si="148">SUM(K195,K200)</f>
        <v>68220</v>
      </c>
      <c r="L194" s="23">
        <f t="shared" si="148"/>
        <v>19744</v>
      </c>
      <c r="M194" s="23">
        <f t="shared" si="90"/>
        <v>-48476</v>
      </c>
      <c r="N194" s="23">
        <f t="shared" ref="N194:O194" si="149">SUM(N195,N200)</f>
        <v>0</v>
      </c>
      <c r="O194" s="23">
        <f t="shared" si="149"/>
        <v>0</v>
      </c>
      <c r="P194" s="23">
        <f t="shared" si="91"/>
        <v>0</v>
      </c>
      <c r="Q194" s="23">
        <f t="shared" ref="Q194:R194" si="150">SUM(Q195,Q200)</f>
        <v>11141</v>
      </c>
      <c r="R194" s="23">
        <f t="shared" si="150"/>
        <v>10000</v>
      </c>
      <c r="S194" s="23">
        <f t="shared" si="92"/>
        <v>-1141</v>
      </c>
      <c r="T194" s="23">
        <f t="shared" ref="T194:U194" si="151">SUM(T195,T200)</f>
        <v>268601</v>
      </c>
      <c r="U194" s="23">
        <f t="shared" si="151"/>
        <v>268601</v>
      </c>
      <c r="V194" s="23">
        <f t="shared" si="93"/>
        <v>0</v>
      </c>
      <c r="W194" s="23">
        <v>0</v>
      </c>
      <c r="X194" s="23">
        <f t="shared" ref="X194" si="152">SUM(X195,X200)</f>
        <v>0</v>
      </c>
      <c r="Y194" s="23">
        <f t="shared" si="94"/>
        <v>0</v>
      </c>
      <c r="Z194" s="23">
        <f t="shared" ref="Z194:AA194" si="153">SUM(Z195,Z200)</f>
        <v>0</v>
      </c>
      <c r="AA194" s="23">
        <f t="shared" si="153"/>
        <v>0</v>
      </c>
      <c r="AB194" s="23">
        <f t="shared" si="95"/>
        <v>0</v>
      </c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  <c r="BQ194" s="19"/>
      <c r="BR194" s="19"/>
      <c r="BS194" s="19"/>
      <c r="BT194" s="19"/>
      <c r="BU194" s="19"/>
      <c r="BV194" s="19"/>
      <c r="BW194" s="19"/>
      <c r="BX194" s="19"/>
      <c r="BY194" s="19"/>
      <c r="BZ194" s="19"/>
      <c r="CA194" s="19"/>
      <c r="CB194" s="19"/>
      <c r="CC194" s="19"/>
      <c r="CD194" s="19"/>
      <c r="CE194" s="19"/>
      <c r="CF194" s="19"/>
      <c r="CG194" s="19"/>
      <c r="CH194" s="19"/>
      <c r="CI194" s="19"/>
      <c r="CJ194" s="19"/>
      <c r="CK194" s="19"/>
      <c r="CL194" s="19"/>
      <c r="CM194" s="19"/>
      <c r="CN194" s="19"/>
      <c r="CO194" s="19"/>
      <c r="CP194" s="19"/>
      <c r="CQ194" s="19"/>
      <c r="CR194" s="19"/>
      <c r="CS194" s="19"/>
      <c r="CT194" s="19"/>
      <c r="CU194" s="19"/>
      <c r="CV194" s="19"/>
      <c r="CW194" s="19"/>
      <c r="CX194" s="19"/>
      <c r="CY194" s="19"/>
      <c r="CZ194" s="19"/>
      <c r="DA194" s="19"/>
      <c r="DB194" s="19"/>
      <c r="DC194" s="19"/>
      <c r="DD194" s="19"/>
      <c r="DE194" s="19"/>
      <c r="DF194" s="19"/>
      <c r="DG194" s="19"/>
      <c r="DH194" s="19"/>
      <c r="DI194" s="19"/>
      <c r="DJ194" s="19"/>
      <c r="DK194" s="19"/>
      <c r="DL194" s="19"/>
      <c r="DM194" s="19"/>
      <c r="DN194" s="19"/>
      <c r="DO194" s="19"/>
      <c r="DP194" s="19"/>
      <c r="DQ194" s="19"/>
      <c r="DR194" s="19"/>
      <c r="DS194" s="19"/>
      <c r="DT194" s="19"/>
      <c r="DU194" s="19"/>
      <c r="DV194" s="19"/>
      <c r="DW194" s="19"/>
      <c r="DX194" s="19"/>
      <c r="DY194" s="19"/>
      <c r="DZ194" s="19"/>
      <c r="EA194" s="19"/>
      <c r="EB194" s="19"/>
      <c r="EC194" s="19"/>
      <c r="ED194" s="19"/>
      <c r="EE194" s="19"/>
      <c r="EF194" s="19"/>
      <c r="EG194" s="19"/>
      <c r="EH194" s="19"/>
      <c r="EI194" s="19"/>
      <c r="EJ194" s="19"/>
      <c r="EK194" s="19"/>
      <c r="EL194" s="19"/>
      <c r="EM194" s="19"/>
      <c r="EN194" s="19"/>
      <c r="EO194" s="19"/>
      <c r="EP194" s="19"/>
      <c r="EQ194" s="19"/>
      <c r="ER194" s="19"/>
      <c r="ES194" s="19"/>
      <c r="ET194" s="19"/>
      <c r="EU194" s="19"/>
      <c r="EV194" s="19"/>
      <c r="EW194" s="19"/>
      <c r="EX194" s="19"/>
      <c r="EY194" s="19"/>
      <c r="EZ194" s="19"/>
      <c r="FA194" s="19"/>
      <c r="FB194" s="19"/>
      <c r="FC194" s="19"/>
      <c r="FD194" s="19"/>
      <c r="FE194" s="19"/>
      <c r="FF194" s="19"/>
      <c r="FG194" s="19"/>
      <c r="FH194" s="19"/>
      <c r="FI194" s="19"/>
      <c r="FJ194" s="19"/>
      <c r="FK194" s="19"/>
      <c r="FL194" s="19"/>
      <c r="FM194" s="19"/>
      <c r="FN194" s="19"/>
      <c r="FO194" s="19"/>
      <c r="FP194" s="19"/>
      <c r="FQ194" s="19"/>
      <c r="FR194" s="19"/>
      <c r="FS194" s="19"/>
      <c r="FT194" s="19"/>
      <c r="FU194" s="19"/>
      <c r="FV194" s="19"/>
      <c r="FW194" s="19"/>
      <c r="FX194" s="19"/>
      <c r="FY194" s="19"/>
      <c r="FZ194" s="19"/>
      <c r="GA194" s="19"/>
      <c r="GB194" s="19"/>
      <c r="GC194" s="19"/>
      <c r="GD194" s="19"/>
      <c r="GE194" s="19"/>
      <c r="GF194" s="19"/>
      <c r="GG194" s="19"/>
    </row>
    <row r="195" spans="1:189" s="22" customFormat="1" ht="31.5" x14ac:dyDescent="0.25">
      <c r="A195" s="20" t="s">
        <v>174</v>
      </c>
      <c r="B195" s="23">
        <f t="shared" si="73"/>
        <v>22046</v>
      </c>
      <c r="C195" s="23">
        <f t="shared" si="73"/>
        <v>20905</v>
      </c>
      <c r="D195" s="23">
        <f t="shared" si="73"/>
        <v>-1141</v>
      </c>
      <c r="E195" s="23">
        <f>SUM(E196:E199)</f>
        <v>0</v>
      </c>
      <c r="F195" s="23">
        <f>SUM(F196:F199)</f>
        <v>0</v>
      </c>
      <c r="G195" s="23">
        <f t="shared" si="65"/>
        <v>0</v>
      </c>
      <c r="H195" s="23">
        <f t="shared" ref="H195:I195" si="154">SUM(H196:H199)</f>
        <v>10905</v>
      </c>
      <c r="I195" s="23">
        <f t="shared" si="154"/>
        <v>10905</v>
      </c>
      <c r="J195" s="23">
        <f t="shared" si="89"/>
        <v>0</v>
      </c>
      <c r="K195" s="23">
        <f t="shared" ref="K195:L195" si="155">SUM(K196:K199)</f>
        <v>0</v>
      </c>
      <c r="L195" s="23">
        <f t="shared" si="155"/>
        <v>0</v>
      </c>
      <c r="M195" s="23">
        <f t="shared" si="90"/>
        <v>0</v>
      </c>
      <c r="N195" s="23">
        <f t="shared" ref="N195:O195" si="156">SUM(N196:N199)</f>
        <v>0</v>
      </c>
      <c r="O195" s="23">
        <f t="shared" si="156"/>
        <v>0</v>
      </c>
      <c r="P195" s="23">
        <f t="shared" si="91"/>
        <v>0</v>
      </c>
      <c r="Q195" s="23">
        <f t="shared" ref="Q195:R195" si="157">SUM(Q196:Q199)</f>
        <v>11141</v>
      </c>
      <c r="R195" s="23">
        <f t="shared" si="157"/>
        <v>10000</v>
      </c>
      <c r="S195" s="23">
        <f t="shared" si="92"/>
        <v>-1141</v>
      </c>
      <c r="T195" s="23">
        <f t="shared" ref="T195:U195" si="158">SUM(T196:T199)</f>
        <v>0</v>
      </c>
      <c r="U195" s="23">
        <f t="shared" si="158"/>
        <v>0</v>
      </c>
      <c r="V195" s="23">
        <f t="shared" si="93"/>
        <v>0</v>
      </c>
      <c r="W195" s="23">
        <v>0</v>
      </c>
      <c r="X195" s="23">
        <f t="shared" ref="X195" si="159">SUM(X196:X199)</f>
        <v>0</v>
      </c>
      <c r="Y195" s="23">
        <f t="shared" si="94"/>
        <v>0</v>
      </c>
      <c r="Z195" s="23">
        <f t="shared" ref="Z195:AA195" si="160">SUM(Z196:Z199)</f>
        <v>0</v>
      </c>
      <c r="AA195" s="23">
        <f t="shared" si="160"/>
        <v>0</v>
      </c>
      <c r="AB195" s="23">
        <f t="shared" si="95"/>
        <v>0</v>
      </c>
    </row>
    <row r="196" spans="1:189" s="22" customFormat="1" x14ac:dyDescent="0.25">
      <c r="A196" s="35" t="s">
        <v>182</v>
      </c>
      <c r="B196" s="28">
        <f t="shared" si="73"/>
        <v>10000</v>
      </c>
      <c r="C196" s="28">
        <f t="shared" si="73"/>
        <v>10000</v>
      </c>
      <c r="D196" s="28">
        <f t="shared" si="73"/>
        <v>0</v>
      </c>
      <c r="E196" s="28"/>
      <c r="F196" s="28"/>
      <c r="G196" s="28">
        <f t="shared" si="65"/>
        <v>0</v>
      </c>
      <c r="H196" s="28"/>
      <c r="I196" s="28"/>
      <c r="J196" s="28">
        <f t="shared" si="89"/>
        <v>0</v>
      </c>
      <c r="K196" s="28"/>
      <c r="L196" s="28"/>
      <c r="M196" s="28">
        <f t="shared" si="90"/>
        <v>0</v>
      </c>
      <c r="N196" s="28"/>
      <c r="O196" s="28"/>
      <c r="P196" s="28">
        <f t="shared" si="91"/>
        <v>0</v>
      </c>
      <c r="Q196" s="28">
        <v>10000</v>
      </c>
      <c r="R196" s="28">
        <v>10000</v>
      </c>
      <c r="S196" s="28">
        <f t="shared" si="92"/>
        <v>0</v>
      </c>
      <c r="T196" s="28"/>
      <c r="U196" s="28"/>
      <c r="V196" s="28">
        <f t="shared" si="93"/>
        <v>0</v>
      </c>
      <c r="W196" s="28"/>
      <c r="X196" s="28"/>
      <c r="Y196" s="28">
        <f t="shared" si="94"/>
        <v>0</v>
      </c>
      <c r="Z196" s="28"/>
      <c r="AA196" s="28"/>
      <c r="AB196" s="28">
        <f t="shared" si="95"/>
        <v>0</v>
      </c>
    </row>
    <row r="197" spans="1:189" s="22" customFormat="1" ht="47.25" x14ac:dyDescent="0.25">
      <c r="A197" s="27" t="s">
        <v>183</v>
      </c>
      <c r="B197" s="28">
        <f t="shared" si="73"/>
        <v>4845</v>
      </c>
      <c r="C197" s="28">
        <f t="shared" si="73"/>
        <v>4845</v>
      </c>
      <c r="D197" s="28">
        <f t="shared" si="73"/>
        <v>0</v>
      </c>
      <c r="E197" s="28"/>
      <c r="F197" s="28"/>
      <c r="G197" s="28">
        <f t="shared" si="65"/>
        <v>0</v>
      </c>
      <c r="H197" s="28">
        <v>4845</v>
      </c>
      <c r="I197" s="28">
        <v>4845</v>
      </c>
      <c r="J197" s="28">
        <f t="shared" si="89"/>
        <v>0</v>
      </c>
      <c r="K197" s="28"/>
      <c r="L197" s="28"/>
      <c r="M197" s="28">
        <f t="shared" si="90"/>
        <v>0</v>
      </c>
      <c r="N197" s="28"/>
      <c r="O197" s="28"/>
      <c r="P197" s="28">
        <f t="shared" si="91"/>
        <v>0</v>
      </c>
      <c r="Q197" s="28"/>
      <c r="R197" s="28"/>
      <c r="S197" s="28">
        <f t="shared" si="92"/>
        <v>0</v>
      </c>
      <c r="T197" s="28"/>
      <c r="U197" s="28"/>
      <c r="V197" s="28">
        <f t="shared" si="93"/>
        <v>0</v>
      </c>
      <c r="W197" s="28"/>
      <c r="X197" s="28"/>
      <c r="Y197" s="28">
        <f t="shared" si="94"/>
        <v>0</v>
      </c>
      <c r="Z197" s="28">
        <v>0</v>
      </c>
      <c r="AA197" s="28">
        <v>0</v>
      </c>
      <c r="AB197" s="28">
        <f t="shared" si="95"/>
        <v>0</v>
      </c>
    </row>
    <row r="198" spans="1:189" s="22" customFormat="1" ht="47.25" x14ac:dyDescent="0.25">
      <c r="A198" s="27" t="s">
        <v>184</v>
      </c>
      <c r="B198" s="28">
        <f t="shared" si="73"/>
        <v>6060</v>
      </c>
      <c r="C198" s="28">
        <f t="shared" si="73"/>
        <v>6060</v>
      </c>
      <c r="D198" s="28">
        <f t="shared" si="73"/>
        <v>0</v>
      </c>
      <c r="E198" s="28"/>
      <c r="F198" s="28"/>
      <c r="G198" s="28">
        <f t="shared" si="65"/>
        <v>0</v>
      </c>
      <c r="H198" s="28">
        <v>6060</v>
      </c>
      <c r="I198" s="28">
        <v>6060</v>
      </c>
      <c r="J198" s="28">
        <f t="shared" si="89"/>
        <v>0</v>
      </c>
      <c r="K198" s="28"/>
      <c r="L198" s="28"/>
      <c r="M198" s="28">
        <f t="shared" si="90"/>
        <v>0</v>
      </c>
      <c r="N198" s="28"/>
      <c r="O198" s="28"/>
      <c r="P198" s="28">
        <f t="shared" si="91"/>
        <v>0</v>
      </c>
      <c r="Q198" s="28"/>
      <c r="R198" s="28"/>
      <c r="S198" s="28">
        <f t="shared" si="92"/>
        <v>0</v>
      </c>
      <c r="T198" s="28"/>
      <c r="U198" s="28"/>
      <c r="V198" s="28">
        <f t="shared" si="93"/>
        <v>0</v>
      </c>
      <c r="W198" s="28"/>
      <c r="X198" s="28"/>
      <c r="Y198" s="28">
        <f t="shared" si="94"/>
        <v>0</v>
      </c>
      <c r="Z198" s="28">
        <v>0</v>
      </c>
      <c r="AA198" s="28">
        <v>0</v>
      </c>
      <c r="AB198" s="28">
        <f t="shared" si="95"/>
        <v>0</v>
      </c>
    </row>
    <row r="199" spans="1:189" s="22" customFormat="1" ht="31.5" x14ac:dyDescent="0.25">
      <c r="A199" s="35" t="s">
        <v>185</v>
      </c>
      <c r="B199" s="28">
        <f t="shared" si="73"/>
        <v>1141</v>
      </c>
      <c r="C199" s="28">
        <f t="shared" si="73"/>
        <v>0</v>
      </c>
      <c r="D199" s="28">
        <f t="shared" si="73"/>
        <v>-1141</v>
      </c>
      <c r="E199" s="28"/>
      <c r="F199" s="28"/>
      <c r="G199" s="28">
        <f t="shared" si="65"/>
        <v>0</v>
      </c>
      <c r="H199" s="28"/>
      <c r="I199" s="28"/>
      <c r="J199" s="28">
        <f t="shared" si="89"/>
        <v>0</v>
      </c>
      <c r="K199" s="28"/>
      <c r="L199" s="28"/>
      <c r="M199" s="28">
        <f t="shared" si="90"/>
        <v>0</v>
      </c>
      <c r="N199" s="28"/>
      <c r="O199" s="28"/>
      <c r="P199" s="28">
        <f t="shared" si="91"/>
        <v>0</v>
      </c>
      <c r="Q199" s="28">
        <v>1141</v>
      </c>
      <c r="R199" s="28">
        <f>1141-1141</f>
        <v>0</v>
      </c>
      <c r="S199" s="28">
        <f t="shared" si="92"/>
        <v>-1141</v>
      </c>
      <c r="T199" s="28"/>
      <c r="U199" s="28"/>
      <c r="V199" s="28">
        <f t="shared" si="93"/>
        <v>0</v>
      </c>
      <c r="W199" s="28"/>
      <c r="X199" s="28"/>
      <c r="Y199" s="28">
        <f t="shared" si="94"/>
        <v>0</v>
      </c>
      <c r="Z199" s="28"/>
      <c r="AA199" s="28"/>
      <c r="AB199" s="28">
        <f t="shared" si="95"/>
        <v>0</v>
      </c>
    </row>
    <row r="200" spans="1:189" s="22" customFormat="1" x14ac:dyDescent="0.25">
      <c r="A200" s="20" t="s">
        <v>186</v>
      </c>
      <c r="B200" s="21">
        <f t="shared" si="73"/>
        <v>336821</v>
      </c>
      <c r="C200" s="21">
        <f t="shared" si="73"/>
        <v>336821</v>
      </c>
      <c r="D200" s="21">
        <f t="shared" si="73"/>
        <v>0</v>
      </c>
      <c r="E200" s="21">
        <f t="shared" ref="E200:AA200" si="161">SUM(E201:E205)</f>
        <v>0</v>
      </c>
      <c r="F200" s="21">
        <f t="shared" si="161"/>
        <v>48476</v>
      </c>
      <c r="G200" s="21">
        <f t="shared" si="65"/>
        <v>48476</v>
      </c>
      <c r="H200" s="21">
        <f t="shared" ref="H200" si="162">SUM(H201:H205)</f>
        <v>0</v>
      </c>
      <c r="I200" s="21">
        <f t="shared" si="161"/>
        <v>0</v>
      </c>
      <c r="J200" s="21">
        <f t="shared" si="89"/>
        <v>0</v>
      </c>
      <c r="K200" s="21">
        <f t="shared" ref="K200" si="163">SUM(K201:K205)</f>
        <v>68220</v>
      </c>
      <c r="L200" s="21">
        <f t="shared" si="161"/>
        <v>19744</v>
      </c>
      <c r="M200" s="21">
        <f t="shared" si="90"/>
        <v>-48476</v>
      </c>
      <c r="N200" s="21">
        <f t="shared" ref="N200" si="164">SUM(N201:N205)</f>
        <v>0</v>
      </c>
      <c r="O200" s="21">
        <f t="shared" si="161"/>
        <v>0</v>
      </c>
      <c r="P200" s="21">
        <f t="shared" si="91"/>
        <v>0</v>
      </c>
      <c r="Q200" s="21">
        <f t="shared" ref="Q200" si="165">SUM(Q201:Q205)</f>
        <v>0</v>
      </c>
      <c r="R200" s="21">
        <f t="shared" si="161"/>
        <v>0</v>
      </c>
      <c r="S200" s="21">
        <f t="shared" si="92"/>
        <v>0</v>
      </c>
      <c r="T200" s="21">
        <f t="shared" ref="T200" si="166">SUM(T201:T205)</f>
        <v>268601</v>
      </c>
      <c r="U200" s="21">
        <f t="shared" si="161"/>
        <v>268601</v>
      </c>
      <c r="V200" s="21">
        <f t="shared" si="93"/>
        <v>0</v>
      </c>
      <c r="W200" s="21">
        <v>0</v>
      </c>
      <c r="X200" s="21">
        <f t="shared" si="161"/>
        <v>0</v>
      </c>
      <c r="Y200" s="21">
        <f t="shared" si="94"/>
        <v>0</v>
      </c>
      <c r="Z200" s="21">
        <f t="shared" ref="Z200" si="167">SUM(Z201:Z205)</f>
        <v>0</v>
      </c>
      <c r="AA200" s="21">
        <f t="shared" si="161"/>
        <v>0</v>
      </c>
      <c r="AB200" s="21">
        <f t="shared" si="95"/>
        <v>0</v>
      </c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  <c r="BP200" s="19"/>
      <c r="BQ200" s="19"/>
      <c r="BR200" s="19"/>
      <c r="BS200" s="19"/>
      <c r="BT200" s="19"/>
      <c r="BU200" s="19"/>
      <c r="BV200" s="19"/>
      <c r="BW200" s="19"/>
      <c r="BX200" s="19"/>
      <c r="BY200" s="19"/>
      <c r="BZ200" s="19"/>
      <c r="CA200" s="19"/>
      <c r="CB200" s="19"/>
      <c r="CC200" s="19"/>
      <c r="CD200" s="19"/>
      <c r="CE200" s="19"/>
      <c r="CF200" s="19"/>
      <c r="CG200" s="19"/>
      <c r="CH200" s="19"/>
      <c r="CI200" s="19"/>
      <c r="CJ200" s="19"/>
      <c r="CK200" s="19"/>
      <c r="CL200" s="19"/>
      <c r="CM200" s="19"/>
      <c r="CN200" s="19"/>
      <c r="CO200" s="19"/>
      <c r="CP200" s="19"/>
      <c r="CQ200" s="19"/>
      <c r="CR200" s="19"/>
      <c r="CS200" s="19"/>
      <c r="CT200" s="19"/>
      <c r="CU200" s="19"/>
      <c r="CV200" s="19"/>
      <c r="CW200" s="19"/>
      <c r="CX200" s="19"/>
      <c r="CY200" s="19"/>
      <c r="CZ200" s="19"/>
      <c r="DA200" s="19"/>
      <c r="DB200" s="19"/>
      <c r="DC200" s="19"/>
      <c r="DD200" s="19"/>
      <c r="DE200" s="19"/>
      <c r="DF200" s="19"/>
      <c r="DG200" s="19"/>
      <c r="DH200" s="19"/>
      <c r="DI200" s="19"/>
      <c r="DJ200" s="19"/>
      <c r="DK200" s="19"/>
      <c r="DL200" s="19"/>
      <c r="DM200" s="19"/>
      <c r="DN200" s="19"/>
      <c r="DO200" s="19"/>
      <c r="DP200" s="19"/>
      <c r="DQ200" s="19"/>
      <c r="DR200" s="19"/>
      <c r="DS200" s="19"/>
      <c r="DT200" s="19"/>
      <c r="DU200" s="19"/>
      <c r="DV200" s="19"/>
      <c r="DW200" s="19"/>
      <c r="DX200" s="19"/>
      <c r="DY200" s="19"/>
      <c r="DZ200" s="19"/>
      <c r="EA200" s="19"/>
      <c r="EB200" s="19"/>
      <c r="EC200" s="19"/>
      <c r="ED200" s="19"/>
      <c r="EE200" s="19"/>
      <c r="EF200" s="19"/>
      <c r="EG200" s="19"/>
      <c r="EH200" s="19"/>
      <c r="EI200" s="19"/>
      <c r="EJ200" s="19"/>
      <c r="EK200" s="19"/>
      <c r="EL200" s="19"/>
      <c r="EM200" s="19"/>
      <c r="EN200" s="19"/>
      <c r="EO200" s="19"/>
      <c r="EP200" s="19"/>
      <c r="EQ200" s="19"/>
      <c r="ER200" s="19"/>
      <c r="ES200" s="19"/>
      <c r="ET200" s="19"/>
      <c r="EU200" s="19"/>
      <c r="EV200" s="19"/>
      <c r="EW200" s="19"/>
      <c r="EX200" s="19"/>
      <c r="EY200" s="19"/>
      <c r="EZ200" s="19"/>
      <c r="FA200" s="19"/>
      <c r="FB200" s="19"/>
      <c r="FC200" s="19"/>
      <c r="FD200" s="19"/>
      <c r="FE200" s="19"/>
      <c r="FF200" s="19"/>
      <c r="FG200" s="19"/>
      <c r="FH200" s="19"/>
      <c r="FI200" s="19"/>
      <c r="FJ200" s="19"/>
      <c r="FK200" s="19"/>
      <c r="FL200" s="19"/>
      <c r="FM200" s="19"/>
      <c r="FN200" s="19"/>
      <c r="FO200" s="19"/>
      <c r="FP200" s="19"/>
      <c r="FQ200" s="19"/>
      <c r="FR200" s="19"/>
      <c r="FS200" s="19"/>
      <c r="FT200" s="19"/>
      <c r="FU200" s="19"/>
      <c r="FV200" s="19"/>
      <c r="FW200" s="19"/>
      <c r="FX200" s="19"/>
      <c r="FY200" s="19"/>
      <c r="FZ200" s="19"/>
      <c r="GA200" s="19"/>
      <c r="GB200" s="19"/>
      <c r="GC200" s="19"/>
      <c r="GD200" s="19"/>
      <c r="GE200" s="19"/>
      <c r="GF200" s="19"/>
      <c r="GG200" s="19"/>
    </row>
    <row r="201" spans="1:189" s="22" customFormat="1" ht="78.75" x14ac:dyDescent="0.25">
      <c r="A201" s="27" t="s">
        <v>187</v>
      </c>
      <c r="B201" s="28">
        <f t="shared" si="73"/>
        <v>0</v>
      </c>
      <c r="C201" s="28">
        <f t="shared" si="73"/>
        <v>0</v>
      </c>
      <c r="D201" s="28">
        <f t="shared" si="73"/>
        <v>0</v>
      </c>
      <c r="E201" s="28"/>
      <c r="F201" s="28"/>
      <c r="G201" s="28">
        <f t="shared" si="65"/>
        <v>0</v>
      </c>
      <c r="H201" s="28"/>
      <c r="I201" s="28"/>
      <c r="J201" s="28">
        <f t="shared" si="89"/>
        <v>0</v>
      </c>
      <c r="K201" s="28">
        <f>47000-47000</f>
        <v>0</v>
      </c>
      <c r="L201" s="28">
        <f>47000-47000</f>
        <v>0</v>
      </c>
      <c r="M201" s="28">
        <f t="shared" si="90"/>
        <v>0</v>
      </c>
      <c r="N201" s="28"/>
      <c r="O201" s="28"/>
      <c r="P201" s="28">
        <f t="shared" si="91"/>
        <v>0</v>
      </c>
      <c r="Q201" s="28"/>
      <c r="R201" s="28"/>
      <c r="S201" s="28">
        <f t="shared" si="92"/>
        <v>0</v>
      </c>
      <c r="T201" s="28"/>
      <c r="U201" s="28"/>
      <c r="V201" s="28">
        <f t="shared" si="93"/>
        <v>0</v>
      </c>
      <c r="W201" s="28"/>
      <c r="X201" s="28"/>
      <c r="Y201" s="28">
        <f t="shared" si="94"/>
        <v>0</v>
      </c>
      <c r="Z201" s="28"/>
      <c r="AA201" s="28"/>
      <c r="AB201" s="28">
        <f t="shared" si="95"/>
        <v>0</v>
      </c>
    </row>
    <row r="202" spans="1:189" s="22" customFormat="1" ht="78.75" x14ac:dyDescent="0.25">
      <c r="A202" s="27" t="s">
        <v>188</v>
      </c>
      <c r="B202" s="28">
        <f t="shared" si="73"/>
        <v>19744</v>
      </c>
      <c r="C202" s="28">
        <f t="shared" si="73"/>
        <v>19744</v>
      </c>
      <c r="D202" s="28">
        <f t="shared" si="73"/>
        <v>0</v>
      </c>
      <c r="E202" s="28"/>
      <c r="F202" s="28"/>
      <c r="G202" s="28">
        <f t="shared" si="65"/>
        <v>0</v>
      </c>
      <c r="H202" s="28"/>
      <c r="I202" s="28"/>
      <c r="J202" s="28">
        <f t="shared" si="89"/>
        <v>0</v>
      </c>
      <c r="K202" s="28">
        <v>19744</v>
      </c>
      <c r="L202" s="28">
        <v>19744</v>
      </c>
      <c r="M202" s="28">
        <f t="shared" si="90"/>
        <v>0</v>
      </c>
      <c r="N202" s="28"/>
      <c r="O202" s="28"/>
      <c r="P202" s="28">
        <f t="shared" si="91"/>
        <v>0</v>
      </c>
      <c r="Q202" s="28"/>
      <c r="R202" s="28"/>
      <c r="S202" s="28">
        <f t="shared" si="92"/>
        <v>0</v>
      </c>
      <c r="T202" s="28"/>
      <c r="U202" s="28"/>
      <c r="V202" s="28">
        <f t="shared" si="93"/>
        <v>0</v>
      </c>
      <c r="W202" s="28"/>
      <c r="X202" s="28"/>
      <c r="Y202" s="28">
        <f t="shared" si="94"/>
        <v>0</v>
      </c>
      <c r="Z202" s="28"/>
      <c r="AA202" s="28"/>
      <c r="AB202" s="28">
        <f t="shared" si="95"/>
        <v>0</v>
      </c>
    </row>
    <row r="203" spans="1:189" s="22" customFormat="1" ht="78.75" x14ac:dyDescent="0.25">
      <c r="A203" s="27" t="s">
        <v>189</v>
      </c>
      <c r="B203" s="28">
        <f t="shared" si="73"/>
        <v>232729</v>
      </c>
      <c r="C203" s="28">
        <f t="shared" si="73"/>
        <v>232729</v>
      </c>
      <c r="D203" s="28">
        <f t="shared" si="73"/>
        <v>0</v>
      </c>
      <c r="E203" s="28"/>
      <c r="F203" s="28">
        <v>48476</v>
      </c>
      <c r="G203" s="28">
        <f t="shared" si="65"/>
        <v>48476</v>
      </c>
      <c r="H203" s="28"/>
      <c r="I203" s="28"/>
      <c r="J203" s="28">
        <f t="shared" si="89"/>
        <v>0</v>
      </c>
      <c r="K203" s="28">
        <f>44496+3980</f>
        <v>48476</v>
      </c>
      <c r="L203" s="28">
        <v>0</v>
      </c>
      <c r="M203" s="28">
        <f t="shared" si="90"/>
        <v>-48476</v>
      </c>
      <c r="N203" s="28"/>
      <c r="O203" s="28"/>
      <c r="P203" s="28">
        <f t="shared" si="91"/>
        <v>0</v>
      </c>
      <c r="Q203" s="28"/>
      <c r="R203" s="28"/>
      <c r="S203" s="28">
        <f t="shared" si="92"/>
        <v>0</v>
      </c>
      <c r="T203" s="28">
        <v>184253</v>
      </c>
      <c r="U203" s="28">
        <v>184253</v>
      </c>
      <c r="V203" s="28">
        <f t="shared" si="93"/>
        <v>0</v>
      </c>
      <c r="W203" s="28"/>
      <c r="X203" s="28"/>
      <c r="Y203" s="28">
        <f t="shared" si="94"/>
        <v>0</v>
      </c>
      <c r="Z203" s="28"/>
      <c r="AA203" s="28"/>
      <c r="AB203" s="28">
        <f t="shared" si="95"/>
        <v>0</v>
      </c>
    </row>
    <row r="204" spans="1:189" s="22" customFormat="1" ht="31.5" x14ac:dyDescent="0.25">
      <c r="A204" s="27" t="s">
        <v>190</v>
      </c>
      <c r="B204" s="28">
        <f t="shared" si="73"/>
        <v>11886</v>
      </c>
      <c r="C204" s="28">
        <f t="shared" si="73"/>
        <v>11886</v>
      </c>
      <c r="D204" s="28">
        <f t="shared" si="73"/>
        <v>0</v>
      </c>
      <c r="E204" s="28"/>
      <c r="F204" s="28"/>
      <c r="G204" s="28">
        <f t="shared" si="65"/>
        <v>0</v>
      </c>
      <c r="H204" s="28"/>
      <c r="I204" s="28"/>
      <c r="J204" s="28">
        <f t="shared" si="89"/>
        <v>0</v>
      </c>
      <c r="K204" s="28"/>
      <c r="L204" s="28"/>
      <c r="M204" s="28">
        <f t="shared" si="90"/>
        <v>0</v>
      </c>
      <c r="N204" s="28"/>
      <c r="O204" s="28"/>
      <c r="P204" s="28">
        <f t="shared" si="91"/>
        <v>0</v>
      </c>
      <c r="Q204" s="28"/>
      <c r="R204" s="28"/>
      <c r="S204" s="28">
        <f t="shared" si="92"/>
        <v>0</v>
      </c>
      <c r="T204" s="28">
        <v>11886</v>
      </c>
      <c r="U204" s="28">
        <v>11886</v>
      </c>
      <c r="V204" s="28">
        <f t="shared" si="93"/>
        <v>0</v>
      </c>
      <c r="W204" s="28"/>
      <c r="X204" s="28"/>
      <c r="Y204" s="28">
        <f t="shared" si="94"/>
        <v>0</v>
      </c>
      <c r="Z204" s="28"/>
      <c r="AA204" s="28"/>
      <c r="AB204" s="28">
        <f t="shared" si="95"/>
        <v>0</v>
      </c>
    </row>
    <row r="205" spans="1:189" s="22" customFormat="1" ht="31.5" x14ac:dyDescent="0.25">
      <c r="A205" s="27" t="s">
        <v>191</v>
      </c>
      <c r="B205" s="28">
        <f t="shared" si="73"/>
        <v>72462</v>
      </c>
      <c r="C205" s="28">
        <f t="shared" si="73"/>
        <v>72462</v>
      </c>
      <c r="D205" s="28">
        <f t="shared" si="73"/>
        <v>0</v>
      </c>
      <c r="E205" s="28"/>
      <c r="F205" s="28"/>
      <c r="G205" s="28">
        <f t="shared" si="65"/>
        <v>0</v>
      </c>
      <c r="H205" s="28"/>
      <c r="I205" s="28"/>
      <c r="J205" s="28">
        <f t="shared" si="89"/>
        <v>0</v>
      </c>
      <c r="K205" s="28">
        <v>0</v>
      </c>
      <c r="L205" s="28">
        <v>0</v>
      </c>
      <c r="M205" s="28">
        <f t="shared" si="90"/>
        <v>0</v>
      </c>
      <c r="N205" s="28"/>
      <c r="O205" s="28"/>
      <c r="P205" s="28">
        <f t="shared" si="91"/>
        <v>0</v>
      </c>
      <c r="Q205" s="28"/>
      <c r="R205" s="28"/>
      <c r="S205" s="28">
        <f t="shared" si="92"/>
        <v>0</v>
      </c>
      <c r="T205" s="28">
        <v>72462</v>
      </c>
      <c r="U205" s="28">
        <v>72462</v>
      </c>
      <c r="V205" s="28">
        <f t="shared" si="93"/>
        <v>0</v>
      </c>
      <c r="W205" s="28"/>
      <c r="X205" s="28"/>
      <c r="Y205" s="28">
        <f t="shared" si="94"/>
        <v>0</v>
      </c>
      <c r="Z205" s="28"/>
      <c r="AA205" s="28"/>
      <c r="AB205" s="28">
        <f t="shared" si="95"/>
        <v>0</v>
      </c>
    </row>
    <row r="206" spans="1:189" s="22" customFormat="1" x14ac:dyDescent="0.25">
      <c r="A206" s="20" t="s">
        <v>49</v>
      </c>
      <c r="B206" s="21">
        <f t="shared" si="73"/>
        <v>4829715</v>
      </c>
      <c r="C206" s="21">
        <f t="shared" si="73"/>
        <v>4838917</v>
      </c>
      <c r="D206" s="21">
        <f t="shared" si="73"/>
        <v>9202</v>
      </c>
      <c r="E206" s="21">
        <f>SUM(E207,E228,E241,E224)</f>
        <v>235278</v>
      </c>
      <c r="F206" s="21">
        <f>SUM(F207,F228,F241,F224)</f>
        <v>235278</v>
      </c>
      <c r="G206" s="21">
        <f t="shared" si="65"/>
        <v>0</v>
      </c>
      <c r="H206" s="21">
        <f t="shared" ref="H206" si="168">SUM(H207,H228,H241,H224)</f>
        <v>0</v>
      </c>
      <c r="I206" s="21">
        <f>SUM(I207,I228,I241,I224)</f>
        <v>0</v>
      </c>
      <c r="J206" s="21">
        <f t="shared" si="89"/>
        <v>0</v>
      </c>
      <c r="K206" s="21">
        <f t="shared" ref="K206" si="169">SUM(K207,K228,K241,K224)</f>
        <v>131417</v>
      </c>
      <c r="L206" s="21">
        <f>SUM(L207,L228,L241,L224)</f>
        <v>140619</v>
      </c>
      <c r="M206" s="21">
        <f t="shared" si="90"/>
        <v>9202</v>
      </c>
      <c r="N206" s="21">
        <f t="shared" ref="N206" si="170">SUM(N207,N228,N241,N224)</f>
        <v>1663</v>
      </c>
      <c r="O206" s="21">
        <f>SUM(O207,O228,O241,O224)</f>
        <v>1663</v>
      </c>
      <c r="P206" s="21">
        <f t="shared" si="91"/>
        <v>0</v>
      </c>
      <c r="Q206" s="21">
        <f t="shared" ref="Q206" si="171">SUM(Q207,Q228,Q241,Q224)</f>
        <v>265799</v>
      </c>
      <c r="R206" s="21">
        <f>SUM(R207,R228,R241,R224)</f>
        <v>265799</v>
      </c>
      <c r="S206" s="21">
        <f t="shared" si="92"/>
        <v>0</v>
      </c>
      <c r="T206" s="21">
        <f t="shared" ref="T206" si="172">SUM(T207,T228,T241,T224)</f>
        <v>390208</v>
      </c>
      <c r="U206" s="21">
        <f>SUM(U207,U228,U241,U224)</f>
        <v>390208</v>
      </c>
      <c r="V206" s="21">
        <f t="shared" si="93"/>
        <v>0</v>
      </c>
      <c r="W206" s="21">
        <v>33750</v>
      </c>
      <c r="X206" s="21">
        <f>SUM(X207,X228,X241,X224)</f>
        <v>33750</v>
      </c>
      <c r="Y206" s="21">
        <f t="shared" si="94"/>
        <v>0</v>
      </c>
      <c r="Z206" s="21">
        <f t="shared" ref="Z206" si="173">SUM(Z207,Z228,Z241,Z224)</f>
        <v>3771600</v>
      </c>
      <c r="AA206" s="21">
        <f>SUM(AA207,AA228,AA241,AA224)</f>
        <v>3771600</v>
      </c>
      <c r="AB206" s="21">
        <f t="shared" si="95"/>
        <v>0</v>
      </c>
    </row>
    <row r="207" spans="1:189" s="22" customFormat="1" x14ac:dyDescent="0.25">
      <c r="A207" s="20" t="s">
        <v>166</v>
      </c>
      <c r="B207" s="21">
        <f t="shared" si="73"/>
        <v>312398</v>
      </c>
      <c r="C207" s="21">
        <f t="shared" si="73"/>
        <v>321600</v>
      </c>
      <c r="D207" s="21">
        <f t="shared" si="73"/>
        <v>9202</v>
      </c>
      <c r="E207" s="21">
        <f>SUM(E208:E223)</f>
        <v>0</v>
      </c>
      <c r="F207" s="21">
        <f>SUM(F208:F223)</f>
        <v>0</v>
      </c>
      <c r="G207" s="21">
        <f t="shared" si="65"/>
        <v>0</v>
      </c>
      <c r="H207" s="21">
        <f t="shared" ref="H207" si="174">SUM(H208:H223)</f>
        <v>0</v>
      </c>
      <c r="I207" s="21">
        <f>SUM(I208:I223)</f>
        <v>0</v>
      </c>
      <c r="J207" s="21">
        <f t="shared" si="89"/>
        <v>0</v>
      </c>
      <c r="K207" s="21">
        <f t="shared" ref="K207" si="175">SUM(K208:K223)</f>
        <v>38664</v>
      </c>
      <c r="L207" s="21">
        <f>SUM(L208:L223)</f>
        <v>47866</v>
      </c>
      <c r="M207" s="21">
        <f t="shared" si="90"/>
        <v>9202</v>
      </c>
      <c r="N207" s="21">
        <f t="shared" ref="N207" si="176">SUM(N208:N223)</f>
        <v>0</v>
      </c>
      <c r="O207" s="21">
        <f>SUM(O208:O223)</f>
        <v>0</v>
      </c>
      <c r="P207" s="21">
        <f t="shared" si="91"/>
        <v>0</v>
      </c>
      <c r="Q207" s="21">
        <f t="shared" ref="Q207" si="177">SUM(Q208:Q223)</f>
        <v>218968</v>
      </c>
      <c r="R207" s="21">
        <f>SUM(R208:R223)</f>
        <v>218968</v>
      </c>
      <c r="S207" s="21">
        <f t="shared" si="92"/>
        <v>0</v>
      </c>
      <c r="T207" s="21">
        <f t="shared" ref="T207" si="178">SUM(T208:T223)</f>
        <v>26016</v>
      </c>
      <c r="U207" s="21">
        <f>SUM(U208:U223)</f>
        <v>26016</v>
      </c>
      <c r="V207" s="21">
        <f t="shared" si="93"/>
        <v>0</v>
      </c>
      <c r="W207" s="21">
        <v>28750</v>
      </c>
      <c r="X207" s="21">
        <f>SUM(X208:X223)</f>
        <v>28750</v>
      </c>
      <c r="Y207" s="21">
        <f t="shared" si="94"/>
        <v>0</v>
      </c>
      <c r="Z207" s="21">
        <f t="shared" ref="Z207" si="179">SUM(Z208:Z223)</f>
        <v>0</v>
      </c>
      <c r="AA207" s="21">
        <f>SUM(AA208:AA223)</f>
        <v>0</v>
      </c>
      <c r="AB207" s="21">
        <f t="shared" si="95"/>
        <v>0</v>
      </c>
    </row>
    <row r="208" spans="1:189" s="19" customFormat="1" ht="47.25" x14ac:dyDescent="0.25">
      <c r="A208" s="27" t="s">
        <v>192</v>
      </c>
      <c r="B208" s="28">
        <f t="shared" si="73"/>
        <v>26016</v>
      </c>
      <c r="C208" s="28">
        <f t="shared" si="73"/>
        <v>26016</v>
      </c>
      <c r="D208" s="28">
        <f t="shared" si="73"/>
        <v>0</v>
      </c>
      <c r="E208" s="28"/>
      <c r="F208" s="28"/>
      <c r="G208" s="28">
        <f t="shared" si="65"/>
        <v>0</v>
      </c>
      <c r="H208" s="28"/>
      <c r="I208" s="28"/>
      <c r="J208" s="28">
        <f t="shared" si="89"/>
        <v>0</v>
      </c>
      <c r="K208" s="28"/>
      <c r="L208" s="28"/>
      <c r="M208" s="28">
        <f t="shared" si="90"/>
        <v>0</v>
      </c>
      <c r="N208" s="28"/>
      <c r="O208" s="28"/>
      <c r="P208" s="28">
        <f t="shared" si="91"/>
        <v>0</v>
      </c>
      <c r="Q208" s="28"/>
      <c r="R208" s="28"/>
      <c r="S208" s="28">
        <f t="shared" si="92"/>
        <v>0</v>
      </c>
      <c r="T208" s="28">
        <f>26016</f>
        <v>26016</v>
      </c>
      <c r="U208" s="28">
        <f>26016</f>
        <v>26016</v>
      </c>
      <c r="V208" s="28">
        <f t="shared" si="93"/>
        <v>0</v>
      </c>
      <c r="W208" s="28"/>
      <c r="X208" s="28"/>
      <c r="Y208" s="28">
        <f t="shared" si="94"/>
        <v>0</v>
      </c>
      <c r="Z208" s="28"/>
      <c r="AA208" s="28"/>
      <c r="AB208" s="28">
        <f t="shared" si="95"/>
        <v>0</v>
      </c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22"/>
      <c r="CR208" s="22"/>
      <c r="CS208" s="22"/>
      <c r="CT208" s="22"/>
      <c r="CU208" s="22"/>
      <c r="CV208" s="22"/>
      <c r="CW208" s="22"/>
      <c r="CX208" s="22"/>
      <c r="CY208" s="22"/>
      <c r="CZ208" s="22"/>
      <c r="DA208" s="22"/>
      <c r="DB208" s="22"/>
      <c r="DC208" s="22"/>
      <c r="DD208" s="22"/>
      <c r="DE208" s="22"/>
      <c r="DF208" s="22"/>
      <c r="DG208" s="22"/>
      <c r="DH208" s="22"/>
      <c r="DI208" s="22"/>
      <c r="DJ208" s="22"/>
      <c r="DK208" s="22"/>
      <c r="DL208" s="22"/>
      <c r="DM208" s="22"/>
      <c r="DN208" s="22"/>
      <c r="DO208" s="22"/>
      <c r="DP208" s="22"/>
      <c r="DQ208" s="22"/>
      <c r="DR208" s="22"/>
      <c r="DS208" s="22"/>
      <c r="DT208" s="22"/>
      <c r="DU208" s="22"/>
      <c r="DV208" s="22"/>
      <c r="DW208" s="22"/>
      <c r="DX208" s="22"/>
      <c r="DY208" s="22"/>
      <c r="DZ208" s="22"/>
      <c r="EA208" s="22"/>
      <c r="EB208" s="22"/>
      <c r="EC208" s="22"/>
      <c r="ED208" s="22"/>
      <c r="EE208" s="22"/>
      <c r="EF208" s="22"/>
      <c r="EG208" s="22"/>
      <c r="EH208" s="22"/>
      <c r="EI208" s="22"/>
      <c r="EJ208" s="22"/>
      <c r="EK208" s="22"/>
      <c r="EL208" s="22"/>
      <c r="EM208" s="22"/>
      <c r="EN208" s="22"/>
      <c r="EO208" s="22"/>
      <c r="EP208" s="22"/>
      <c r="EQ208" s="22"/>
      <c r="ER208" s="22"/>
      <c r="ES208" s="22"/>
      <c r="ET208" s="22"/>
      <c r="EU208" s="22"/>
      <c r="EV208" s="22"/>
      <c r="EW208" s="22"/>
      <c r="EX208" s="22"/>
      <c r="EY208" s="22"/>
      <c r="EZ208" s="22"/>
      <c r="FA208" s="22"/>
      <c r="FB208" s="22"/>
      <c r="FC208" s="22"/>
      <c r="FD208" s="22"/>
      <c r="FE208" s="22"/>
      <c r="FF208" s="22"/>
      <c r="FG208" s="22"/>
      <c r="FH208" s="22"/>
      <c r="FI208" s="22"/>
      <c r="FJ208" s="22"/>
      <c r="FK208" s="22"/>
      <c r="FL208" s="22"/>
      <c r="FM208" s="22"/>
      <c r="FN208" s="22"/>
      <c r="FO208" s="22"/>
      <c r="FP208" s="22"/>
      <c r="FQ208" s="22"/>
      <c r="FR208" s="22"/>
      <c r="FS208" s="22"/>
      <c r="FT208" s="22"/>
      <c r="FU208" s="22"/>
      <c r="FV208" s="22"/>
      <c r="FW208" s="22"/>
      <c r="FX208" s="22"/>
      <c r="FY208" s="22"/>
      <c r="FZ208" s="22"/>
      <c r="GA208" s="22"/>
      <c r="GB208" s="22"/>
      <c r="GC208" s="22"/>
      <c r="GD208" s="22"/>
      <c r="GE208" s="22"/>
      <c r="GF208" s="22"/>
      <c r="GG208" s="22"/>
    </row>
    <row r="209" spans="1:189" s="19" customFormat="1" ht="31.5" x14ac:dyDescent="0.25">
      <c r="A209" s="27" t="s">
        <v>193</v>
      </c>
      <c r="B209" s="28">
        <f t="shared" si="73"/>
        <v>20188</v>
      </c>
      <c r="C209" s="28">
        <f t="shared" si="73"/>
        <v>20188</v>
      </c>
      <c r="D209" s="28">
        <f t="shared" si="73"/>
        <v>0</v>
      </c>
      <c r="E209" s="28"/>
      <c r="F209" s="28"/>
      <c r="G209" s="28">
        <f t="shared" si="65"/>
        <v>0</v>
      </c>
      <c r="H209" s="28"/>
      <c r="I209" s="28"/>
      <c r="J209" s="28">
        <f t="shared" si="89"/>
        <v>0</v>
      </c>
      <c r="K209" s="28">
        <f>8340+9240+1408+1200</f>
        <v>20188</v>
      </c>
      <c r="L209" s="28">
        <f>8340+9240+1408+1200</f>
        <v>20188</v>
      </c>
      <c r="M209" s="28">
        <f t="shared" si="90"/>
        <v>0</v>
      </c>
      <c r="N209" s="28"/>
      <c r="O209" s="28"/>
      <c r="P209" s="28">
        <f t="shared" si="91"/>
        <v>0</v>
      </c>
      <c r="Q209" s="28"/>
      <c r="R209" s="28"/>
      <c r="S209" s="28">
        <f t="shared" si="92"/>
        <v>0</v>
      </c>
      <c r="T209" s="28"/>
      <c r="U209" s="28"/>
      <c r="V209" s="28">
        <f t="shared" si="93"/>
        <v>0</v>
      </c>
      <c r="W209" s="28"/>
      <c r="X209" s="28"/>
      <c r="Y209" s="28">
        <f t="shared" si="94"/>
        <v>0</v>
      </c>
      <c r="Z209" s="28"/>
      <c r="AA209" s="28"/>
      <c r="AB209" s="28">
        <f t="shared" si="95"/>
        <v>0</v>
      </c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22"/>
      <c r="CR209" s="22"/>
      <c r="CS209" s="22"/>
      <c r="CT209" s="22"/>
      <c r="CU209" s="22"/>
      <c r="CV209" s="22"/>
      <c r="CW209" s="22"/>
      <c r="CX209" s="22"/>
      <c r="CY209" s="22"/>
      <c r="CZ209" s="22"/>
      <c r="DA209" s="22"/>
      <c r="DB209" s="22"/>
      <c r="DC209" s="22"/>
      <c r="DD209" s="22"/>
      <c r="DE209" s="22"/>
      <c r="DF209" s="22"/>
      <c r="DG209" s="22"/>
      <c r="DH209" s="22"/>
      <c r="DI209" s="22"/>
      <c r="DJ209" s="22"/>
      <c r="DK209" s="22"/>
      <c r="DL209" s="22"/>
      <c r="DM209" s="22"/>
      <c r="DN209" s="22"/>
      <c r="DO209" s="22"/>
      <c r="DP209" s="22"/>
      <c r="DQ209" s="22"/>
      <c r="DR209" s="22"/>
      <c r="DS209" s="22"/>
      <c r="DT209" s="22"/>
      <c r="DU209" s="22"/>
      <c r="DV209" s="22"/>
      <c r="DW209" s="22"/>
      <c r="DX209" s="22"/>
      <c r="DY209" s="22"/>
      <c r="DZ209" s="22"/>
      <c r="EA209" s="22"/>
      <c r="EB209" s="22"/>
      <c r="EC209" s="22"/>
      <c r="ED209" s="22"/>
      <c r="EE209" s="22"/>
      <c r="EF209" s="22"/>
      <c r="EG209" s="22"/>
      <c r="EH209" s="22"/>
      <c r="EI209" s="22"/>
      <c r="EJ209" s="22"/>
      <c r="EK209" s="22"/>
      <c r="EL209" s="22"/>
      <c r="EM209" s="22"/>
      <c r="EN209" s="22"/>
      <c r="EO209" s="22"/>
      <c r="EP209" s="22"/>
      <c r="EQ209" s="22"/>
      <c r="ER209" s="22"/>
      <c r="ES209" s="22"/>
      <c r="ET209" s="22"/>
      <c r="EU209" s="22"/>
      <c r="EV209" s="22"/>
      <c r="EW209" s="22"/>
      <c r="EX209" s="22"/>
      <c r="EY209" s="22"/>
      <c r="EZ209" s="22"/>
      <c r="FA209" s="22"/>
      <c r="FB209" s="22"/>
      <c r="FC209" s="22"/>
      <c r="FD209" s="22"/>
      <c r="FE209" s="22"/>
      <c r="FF209" s="22"/>
      <c r="FG209" s="22"/>
      <c r="FH209" s="22"/>
      <c r="FI209" s="22"/>
      <c r="FJ209" s="22"/>
      <c r="FK209" s="22"/>
      <c r="FL209" s="22"/>
      <c r="FM209" s="22"/>
      <c r="FN209" s="22"/>
      <c r="FO209" s="22"/>
      <c r="FP209" s="22"/>
      <c r="FQ209" s="22"/>
      <c r="FR209" s="22"/>
      <c r="FS209" s="22"/>
      <c r="FT209" s="22"/>
      <c r="FU209" s="22"/>
      <c r="FV209" s="22"/>
      <c r="FW209" s="22"/>
      <c r="FX209" s="22"/>
      <c r="FY209" s="22"/>
      <c r="FZ209" s="22"/>
      <c r="GA209" s="22"/>
      <c r="GB209" s="22"/>
      <c r="GC209" s="22"/>
      <c r="GD209" s="22"/>
      <c r="GE209" s="22"/>
      <c r="GF209" s="22"/>
      <c r="GG209" s="22"/>
    </row>
    <row r="210" spans="1:189" s="19" customFormat="1" ht="31.5" x14ac:dyDescent="0.25">
      <c r="A210" s="27" t="s">
        <v>194</v>
      </c>
      <c r="B210" s="28">
        <f t="shared" si="73"/>
        <v>6940</v>
      </c>
      <c r="C210" s="28">
        <f t="shared" si="73"/>
        <v>6940</v>
      </c>
      <c r="D210" s="28">
        <f t="shared" si="73"/>
        <v>0</v>
      </c>
      <c r="E210" s="28"/>
      <c r="F210" s="28"/>
      <c r="G210" s="28">
        <f t="shared" si="65"/>
        <v>0</v>
      </c>
      <c r="H210" s="28"/>
      <c r="I210" s="28"/>
      <c r="J210" s="28">
        <f t="shared" si="89"/>
        <v>0</v>
      </c>
      <c r="K210" s="28">
        <v>1371</v>
      </c>
      <c r="L210" s="28">
        <v>1371</v>
      </c>
      <c r="M210" s="28">
        <f t="shared" si="90"/>
        <v>0</v>
      </c>
      <c r="N210" s="28"/>
      <c r="O210" s="28"/>
      <c r="P210" s="28">
        <f t="shared" si="91"/>
        <v>0</v>
      </c>
      <c r="Q210" s="28">
        <f>3840+1729</f>
        <v>5569</v>
      </c>
      <c r="R210" s="28">
        <f>3840+1729</f>
        <v>5569</v>
      </c>
      <c r="S210" s="28">
        <f t="shared" si="92"/>
        <v>0</v>
      </c>
      <c r="T210" s="28"/>
      <c r="U210" s="28"/>
      <c r="V210" s="28">
        <f t="shared" si="93"/>
        <v>0</v>
      </c>
      <c r="W210" s="28"/>
      <c r="X210" s="28"/>
      <c r="Y210" s="28">
        <f>X210-W210</f>
        <v>0</v>
      </c>
      <c r="Z210" s="28"/>
      <c r="AA210" s="28"/>
      <c r="AB210" s="28">
        <f t="shared" si="95"/>
        <v>0</v>
      </c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22"/>
      <c r="CR210" s="22"/>
      <c r="CS210" s="22"/>
      <c r="CT210" s="22"/>
      <c r="CU210" s="22"/>
      <c r="CV210" s="22"/>
      <c r="CW210" s="22"/>
      <c r="CX210" s="22"/>
      <c r="CY210" s="22"/>
      <c r="CZ210" s="22"/>
      <c r="DA210" s="22"/>
      <c r="DB210" s="22"/>
      <c r="DC210" s="22"/>
      <c r="DD210" s="22"/>
      <c r="DE210" s="22"/>
      <c r="DF210" s="22"/>
      <c r="DG210" s="22"/>
      <c r="DH210" s="22"/>
      <c r="DI210" s="22"/>
      <c r="DJ210" s="22"/>
      <c r="DK210" s="22"/>
      <c r="DL210" s="22"/>
      <c r="DM210" s="22"/>
      <c r="DN210" s="22"/>
      <c r="DO210" s="22"/>
      <c r="DP210" s="22"/>
      <c r="DQ210" s="22"/>
      <c r="DR210" s="22"/>
      <c r="DS210" s="22"/>
      <c r="DT210" s="22"/>
      <c r="DU210" s="22"/>
      <c r="DV210" s="22"/>
      <c r="DW210" s="22"/>
      <c r="DX210" s="22"/>
      <c r="DY210" s="22"/>
      <c r="DZ210" s="22"/>
      <c r="EA210" s="22"/>
      <c r="EB210" s="22"/>
      <c r="EC210" s="22"/>
      <c r="ED210" s="22"/>
      <c r="EE210" s="22"/>
      <c r="EF210" s="22"/>
      <c r="EG210" s="22"/>
      <c r="EH210" s="22"/>
      <c r="EI210" s="22"/>
      <c r="EJ210" s="22"/>
      <c r="EK210" s="22"/>
      <c r="EL210" s="22"/>
      <c r="EM210" s="22"/>
      <c r="EN210" s="22"/>
      <c r="EO210" s="22"/>
      <c r="EP210" s="22"/>
      <c r="EQ210" s="22"/>
      <c r="ER210" s="22"/>
      <c r="ES210" s="22"/>
      <c r="ET210" s="22"/>
      <c r="EU210" s="22"/>
      <c r="EV210" s="22"/>
      <c r="EW210" s="22"/>
      <c r="EX210" s="22"/>
      <c r="EY210" s="22"/>
      <c r="EZ210" s="22"/>
      <c r="FA210" s="22"/>
      <c r="FB210" s="22"/>
      <c r="FC210" s="22"/>
      <c r="FD210" s="22"/>
      <c r="FE210" s="22"/>
      <c r="FF210" s="22"/>
      <c r="FG210" s="22"/>
      <c r="FH210" s="22"/>
      <c r="FI210" s="22"/>
      <c r="FJ210" s="22"/>
      <c r="FK210" s="22"/>
      <c r="FL210" s="22"/>
      <c r="FM210" s="22"/>
      <c r="FN210" s="22"/>
      <c r="FO210" s="22"/>
      <c r="FP210" s="22"/>
      <c r="FQ210" s="22"/>
      <c r="FR210" s="22"/>
      <c r="FS210" s="22"/>
      <c r="FT210" s="22"/>
      <c r="FU210" s="22"/>
      <c r="FV210" s="22"/>
      <c r="FW210" s="22"/>
      <c r="FX210" s="22"/>
      <c r="FY210" s="22"/>
      <c r="FZ210" s="22"/>
      <c r="GA210" s="22"/>
      <c r="GB210" s="22"/>
      <c r="GC210" s="22"/>
      <c r="GD210" s="22"/>
      <c r="GE210" s="22"/>
      <c r="GF210" s="22"/>
      <c r="GG210" s="22"/>
    </row>
    <row r="211" spans="1:189" s="22" customFormat="1" x14ac:dyDescent="0.25">
      <c r="A211" s="27" t="s">
        <v>195</v>
      </c>
      <c r="B211" s="28">
        <f t="shared" si="73"/>
        <v>918</v>
      </c>
      <c r="C211" s="28">
        <f t="shared" si="73"/>
        <v>918</v>
      </c>
      <c r="D211" s="28">
        <f t="shared" si="73"/>
        <v>0</v>
      </c>
      <c r="E211" s="28"/>
      <c r="F211" s="28"/>
      <c r="G211" s="28">
        <f t="shared" si="65"/>
        <v>0</v>
      </c>
      <c r="H211" s="28"/>
      <c r="I211" s="28"/>
      <c r="J211" s="28">
        <f t="shared" si="89"/>
        <v>0</v>
      </c>
      <c r="K211" s="28">
        <v>918</v>
      </c>
      <c r="L211" s="28">
        <v>918</v>
      </c>
      <c r="M211" s="28">
        <f t="shared" si="90"/>
        <v>0</v>
      </c>
      <c r="N211" s="28"/>
      <c r="O211" s="28"/>
      <c r="P211" s="28">
        <f t="shared" si="91"/>
        <v>0</v>
      </c>
      <c r="Q211" s="28"/>
      <c r="R211" s="28"/>
      <c r="S211" s="28">
        <f t="shared" si="92"/>
        <v>0</v>
      </c>
      <c r="T211" s="28"/>
      <c r="U211" s="28"/>
      <c r="V211" s="28">
        <f t="shared" si="93"/>
        <v>0</v>
      </c>
      <c r="W211" s="28"/>
      <c r="X211" s="28"/>
      <c r="Y211" s="28">
        <f t="shared" ref="Y211:Y218" si="180">X211-W211</f>
        <v>0</v>
      </c>
      <c r="Z211" s="28"/>
      <c r="AA211" s="28"/>
      <c r="AB211" s="28">
        <f t="shared" si="95"/>
        <v>0</v>
      </c>
    </row>
    <row r="212" spans="1:189" s="47" customFormat="1" ht="31.5" x14ac:dyDescent="0.25">
      <c r="A212" s="45" t="s">
        <v>196</v>
      </c>
      <c r="B212" s="46">
        <f t="shared" si="73"/>
        <v>0</v>
      </c>
      <c r="C212" s="46">
        <f t="shared" si="73"/>
        <v>1836</v>
      </c>
      <c r="D212" s="46">
        <f t="shared" si="73"/>
        <v>1836</v>
      </c>
      <c r="E212" s="46"/>
      <c r="F212" s="46"/>
      <c r="G212" s="46">
        <f t="shared" si="65"/>
        <v>0</v>
      </c>
      <c r="H212" s="46"/>
      <c r="I212" s="46"/>
      <c r="J212" s="46">
        <f t="shared" si="89"/>
        <v>0</v>
      </c>
      <c r="K212" s="46">
        <f>0</f>
        <v>0</v>
      </c>
      <c r="L212" s="46">
        <f>1836</f>
        <v>1836</v>
      </c>
      <c r="M212" s="46">
        <f t="shared" si="90"/>
        <v>1836</v>
      </c>
      <c r="N212" s="46"/>
      <c r="O212" s="46"/>
      <c r="P212" s="46">
        <f t="shared" si="91"/>
        <v>0</v>
      </c>
      <c r="Q212" s="46"/>
      <c r="R212" s="46"/>
      <c r="S212" s="46">
        <f t="shared" si="92"/>
        <v>0</v>
      </c>
      <c r="T212" s="46"/>
      <c r="U212" s="46"/>
      <c r="V212" s="46">
        <f t="shared" si="93"/>
        <v>0</v>
      </c>
      <c r="W212" s="46"/>
      <c r="X212" s="46"/>
      <c r="Y212" s="46">
        <f t="shared" si="180"/>
        <v>0</v>
      </c>
      <c r="Z212" s="46"/>
      <c r="AA212" s="46"/>
      <c r="AB212" s="46">
        <f t="shared" si="95"/>
        <v>0</v>
      </c>
    </row>
    <row r="213" spans="1:189" s="19" customFormat="1" ht="31.5" x14ac:dyDescent="0.25">
      <c r="A213" s="27" t="s">
        <v>197</v>
      </c>
      <c r="B213" s="28">
        <f t="shared" si="73"/>
        <v>28750</v>
      </c>
      <c r="C213" s="28">
        <f t="shared" si="73"/>
        <v>28750</v>
      </c>
      <c r="D213" s="28">
        <f t="shared" si="73"/>
        <v>0</v>
      </c>
      <c r="E213" s="28"/>
      <c r="F213" s="28"/>
      <c r="G213" s="28">
        <f t="shared" si="65"/>
        <v>0</v>
      </c>
      <c r="H213" s="28"/>
      <c r="I213" s="28"/>
      <c r="J213" s="28">
        <f t="shared" si="89"/>
        <v>0</v>
      </c>
      <c r="K213" s="28"/>
      <c r="L213" s="28"/>
      <c r="M213" s="28">
        <f t="shared" si="90"/>
        <v>0</v>
      </c>
      <c r="N213" s="28"/>
      <c r="O213" s="28"/>
      <c r="P213" s="28">
        <f t="shared" si="91"/>
        <v>0</v>
      </c>
      <c r="Q213" s="28"/>
      <c r="R213" s="28"/>
      <c r="S213" s="28">
        <f t="shared" si="92"/>
        <v>0</v>
      </c>
      <c r="T213" s="28"/>
      <c r="U213" s="28"/>
      <c r="V213" s="28">
        <f t="shared" si="93"/>
        <v>0</v>
      </c>
      <c r="W213" s="28">
        <v>28750</v>
      </c>
      <c r="X213" s="28">
        <v>28750</v>
      </c>
      <c r="Y213" s="28">
        <f t="shared" si="180"/>
        <v>0</v>
      </c>
      <c r="Z213" s="28"/>
      <c r="AA213" s="28"/>
      <c r="AB213" s="28">
        <f t="shared" si="95"/>
        <v>0</v>
      </c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2"/>
      <c r="CR213" s="22"/>
      <c r="CS213" s="22"/>
      <c r="CT213" s="22"/>
      <c r="CU213" s="22"/>
      <c r="CV213" s="22"/>
      <c r="CW213" s="22"/>
      <c r="CX213" s="22"/>
      <c r="CY213" s="22"/>
      <c r="CZ213" s="22"/>
      <c r="DA213" s="22"/>
      <c r="DB213" s="22"/>
      <c r="DC213" s="22"/>
      <c r="DD213" s="22"/>
      <c r="DE213" s="22"/>
      <c r="DF213" s="22"/>
      <c r="DG213" s="22"/>
      <c r="DH213" s="22"/>
      <c r="DI213" s="22"/>
      <c r="DJ213" s="22"/>
      <c r="DK213" s="22"/>
      <c r="DL213" s="22"/>
      <c r="DM213" s="22"/>
      <c r="DN213" s="22"/>
      <c r="DO213" s="22"/>
      <c r="DP213" s="22"/>
      <c r="DQ213" s="22"/>
      <c r="DR213" s="22"/>
      <c r="DS213" s="22"/>
      <c r="DT213" s="22"/>
      <c r="DU213" s="22"/>
      <c r="DV213" s="22"/>
      <c r="DW213" s="22"/>
      <c r="DX213" s="22"/>
      <c r="DY213" s="22"/>
      <c r="DZ213" s="22"/>
      <c r="EA213" s="22"/>
      <c r="EB213" s="22"/>
      <c r="EC213" s="22"/>
      <c r="ED213" s="22"/>
      <c r="EE213" s="22"/>
      <c r="EF213" s="22"/>
      <c r="EG213" s="22"/>
      <c r="EH213" s="22"/>
      <c r="EI213" s="22"/>
      <c r="EJ213" s="22"/>
      <c r="EK213" s="22"/>
      <c r="EL213" s="22"/>
      <c r="EM213" s="22"/>
      <c r="EN213" s="22"/>
      <c r="EO213" s="22"/>
      <c r="EP213" s="22"/>
      <c r="EQ213" s="22"/>
      <c r="ER213" s="22"/>
      <c r="ES213" s="22"/>
      <c r="ET213" s="22"/>
      <c r="EU213" s="22"/>
      <c r="EV213" s="22"/>
      <c r="EW213" s="22"/>
      <c r="EX213" s="22"/>
      <c r="EY213" s="22"/>
      <c r="EZ213" s="22"/>
      <c r="FA213" s="22"/>
      <c r="FB213" s="22"/>
      <c r="FC213" s="22"/>
      <c r="FD213" s="22"/>
      <c r="FE213" s="22"/>
      <c r="FF213" s="22"/>
      <c r="FG213" s="22"/>
      <c r="FH213" s="22"/>
      <c r="FI213" s="22"/>
      <c r="FJ213" s="22"/>
      <c r="FK213" s="22"/>
      <c r="FL213" s="22"/>
      <c r="FM213" s="22"/>
      <c r="FN213" s="22"/>
      <c r="FO213" s="22"/>
      <c r="FP213" s="22"/>
      <c r="FQ213" s="22"/>
      <c r="FR213" s="22"/>
      <c r="FS213" s="22"/>
      <c r="FT213" s="22"/>
      <c r="FU213" s="22"/>
      <c r="FV213" s="22"/>
      <c r="FW213" s="22"/>
      <c r="FX213" s="22"/>
      <c r="FY213" s="22"/>
      <c r="FZ213" s="22"/>
      <c r="GA213" s="22"/>
      <c r="GB213" s="22"/>
      <c r="GC213" s="22"/>
      <c r="GD213" s="22"/>
      <c r="GE213" s="22"/>
      <c r="GF213" s="22"/>
      <c r="GG213" s="22"/>
    </row>
    <row r="214" spans="1:189" s="19" customFormat="1" ht="31.5" x14ac:dyDescent="0.25">
      <c r="A214" s="27" t="s">
        <v>198</v>
      </c>
      <c r="B214" s="28">
        <f t="shared" si="73"/>
        <v>2347</v>
      </c>
      <c r="C214" s="28">
        <f t="shared" si="73"/>
        <v>2347</v>
      </c>
      <c r="D214" s="28">
        <f t="shared" si="73"/>
        <v>0</v>
      </c>
      <c r="E214" s="28"/>
      <c r="F214" s="28"/>
      <c r="G214" s="28">
        <f t="shared" si="65"/>
        <v>0</v>
      </c>
      <c r="H214" s="28"/>
      <c r="I214" s="28"/>
      <c r="J214" s="28">
        <f t="shared" si="89"/>
        <v>0</v>
      </c>
      <c r="K214" s="28"/>
      <c r="L214" s="28"/>
      <c r="M214" s="28">
        <f t="shared" si="90"/>
        <v>0</v>
      </c>
      <c r="N214" s="28"/>
      <c r="O214" s="28"/>
      <c r="P214" s="28">
        <f t="shared" si="91"/>
        <v>0</v>
      </c>
      <c r="Q214" s="28">
        <v>2347</v>
      </c>
      <c r="R214" s="28">
        <v>2347</v>
      </c>
      <c r="S214" s="28">
        <f t="shared" si="92"/>
        <v>0</v>
      </c>
      <c r="T214" s="28"/>
      <c r="U214" s="28"/>
      <c r="V214" s="28">
        <f t="shared" si="93"/>
        <v>0</v>
      </c>
      <c r="W214" s="28"/>
      <c r="X214" s="28"/>
      <c r="Y214" s="28">
        <f t="shared" si="180"/>
        <v>0</v>
      </c>
      <c r="Z214" s="28"/>
      <c r="AA214" s="28"/>
      <c r="AB214" s="28">
        <f t="shared" si="95"/>
        <v>0</v>
      </c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2"/>
      <c r="CP214" s="22"/>
      <c r="CQ214" s="22"/>
      <c r="CR214" s="22"/>
      <c r="CS214" s="22"/>
      <c r="CT214" s="22"/>
      <c r="CU214" s="22"/>
      <c r="CV214" s="22"/>
      <c r="CW214" s="22"/>
      <c r="CX214" s="22"/>
      <c r="CY214" s="22"/>
      <c r="CZ214" s="22"/>
      <c r="DA214" s="22"/>
      <c r="DB214" s="22"/>
      <c r="DC214" s="22"/>
      <c r="DD214" s="22"/>
      <c r="DE214" s="22"/>
      <c r="DF214" s="22"/>
      <c r="DG214" s="22"/>
      <c r="DH214" s="22"/>
      <c r="DI214" s="22"/>
      <c r="DJ214" s="22"/>
      <c r="DK214" s="22"/>
      <c r="DL214" s="22"/>
      <c r="DM214" s="22"/>
      <c r="DN214" s="22"/>
      <c r="DO214" s="22"/>
      <c r="DP214" s="22"/>
      <c r="DQ214" s="22"/>
      <c r="DR214" s="22"/>
      <c r="DS214" s="22"/>
      <c r="DT214" s="22"/>
      <c r="DU214" s="22"/>
      <c r="DV214" s="22"/>
      <c r="DW214" s="22"/>
      <c r="DX214" s="22"/>
      <c r="DY214" s="22"/>
      <c r="DZ214" s="22"/>
      <c r="EA214" s="22"/>
      <c r="EB214" s="22"/>
      <c r="EC214" s="22"/>
      <c r="ED214" s="22"/>
      <c r="EE214" s="22"/>
      <c r="EF214" s="22"/>
      <c r="EG214" s="22"/>
      <c r="EH214" s="22"/>
      <c r="EI214" s="22"/>
      <c r="EJ214" s="22"/>
      <c r="EK214" s="22"/>
      <c r="EL214" s="22"/>
      <c r="EM214" s="22"/>
      <c r="EN214" s="22"/>
      <c r="EO214" s="22"/>
      <c r="EP214" s="22"/>
      <c r="EQ214" s="22"/>
      <c r="ER214" s="22"/>
      <c r="ES214" s="22"/>
      <c r="ET214" s="22"/>
      <c r="EU214" s="22"/>
      <c r="EV214" s="22"/>
      <c r="EW214" s="22"/>
      <c r="EX214" s="22"/>
      <c r="EY214" s="22"/>
      <c r="EZ214" s="22"/>
      <c r="FA214" s="22"/>
      <c r="FB214" s="22"/>
      <c r="FC214" s="22"/>
      <c r="FD214" s="22"/>
      <c r="FE214" s="22"/>
      <c r="FF214" s="22"/>
      <c r="FG214" s="22"/>
      <c r="FH214" s="22"/>
      <c r="FI214" s="22"/>
      <c r="FJ214" s="22"/>
      <c r="FK214" s="22"/>
      <c r="FL214" s="22"/>
      <c r="FM214" s="22"/>
      <c r="FN214" s="22"/>
      <c r="FO214" s="22"/>
      <c r="FP214" s="22"/>
      <c r="FQ214" s="22"/>
      <c r="FR214" s="22"/>
      <c r="FS214" s="22"/>
      <c r="FT214" s="22"/>
      <c r="FU214" s="22"/>
      <c r="FV214" s="22"/>
      <c r="FW214" s="22"/>
      <c r="FX214" s="22"/>
      <c r="FY214" s="22"/>
      <c r="FZ214" s="22"/>
      <c r="GA214" s="22"/>
      <c r="GB214" s="22"/>
      <c r="GC214" s="22"/>
      <c r="GD214" s="22"/>
      <c r="GE214" s="22"/>
      <c r="GF214" s="22"/>
      <c r="GG214" s="22"/>
    </row>
    <row r="215" spans="1:189" s="19" customFormat="1" ht="31.5" x14ac:dyDescent="0.25">
      <c r="A215" s="27" t="s">
        <v>199</v>
      </c>
      <c r="B215" s="28">
        <f t="shared" si="73"/>
        <v>6834</v>
      </c>
      <c r="C215" s="28">
        <f t="shared" si="73"/>
        <v>6834</v>
      </c>
      <c r="D215" s="28">
        <f t="shared" si="73"/>
        <v>0</v>
      </c>
      <c r="E215" s="28"/>
      <c r="F215" s="28"/>
      <c r="G215" s="28">
        <f t="shared" si="65"/>
        <v>0</v>
      </c>
      <c r="H215" s="28"/>
      <c r="I215" s="28"/>
      <c r="J215" s="28">
        <f t="shared" si="89"/>
        <v>0</v>
      </c>
      <c r="K215" s="28">
        <v>6834</v>
      </c>
      <c r="L215" s="28">
        <v>6834</v>
      </c>
      <c r="M215" s="28">
        <f t="shared" si="90"/>
        <v>0</v>
      </c>
      <c r="N215" s="28"/>
      <c r="O215" s="28"/>
      <c r="P215" s="28">
        <f t="shared" si="91"/>
        <v>0</v>
      </c>
      <c r="Q215" s="28"/>
      <c r="R215" s="28"/>
      <c r="S215" s="28">
        <f t="shared" si="92"/>
        <v>0</v>
      </c>
      <c r="T215" s="28"/>
      <c r="U215" s="28"/>
      <c r="V215" s="28">
        <f t="shared" si="93"/>
        <v>0</v>
      </c>
      <c r="W215" s="28"/>
      <c r="X215" s="28"/>
      <c r="Y215" s="28">
        <f t="shared" si="180"/>
        <v>0</v>
      </c>
      <c r="Z215" s="28"/>
      <c r="AA215" s="28"/>
      <c r="AB215" s="28">
        <f t="shared" si="95"/>
        <v>0</v>
      </c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  <c r="CL215" s="22"/>
      <c r="CM215" s="22"/>
      <c r="CN215" s="22"/>
      <c r="CO215" s="22"/>
      <c r="CP215" s="22"/>
      <c r="CQ215" s="22"/>
      <c r="CR215" s="22"/>
      <c r="CS215" s="22"/>
      <c r="CT215" s="22"/>
      <c r="CU215" s="22"/>
      <c r="CV215" s="22"/>
      <c r="CW215" s="22"/>
      <c r="CX215" s="22"/>
      <c r="CY215" s="22"/>
      <c r="CZ215" s="22"/>
      <c r="DA215" s="22"/>
      <c r="DB215" s="22"/>
      <c r="DC215" s="22"/>
      <c r="DD215" s="22"/>
      <c r="DE215" s="22"/>
      <c r="DF215" s="22"/>
      <c r="DG215" s="22"/>
      <c r="DH215" s="22"/>
      <c r="DI215" s="22"/>
      <c r="DJ215" s="22"/>
      <c r="DK215" s="22"/>
      <c r="DL215" s="22"/>
      <c r="DM215" s="22"/>
      <c r="DN215" s="22"/>
      <c r="DO215" s="22"/>
      <c r="DP215" s="22"/>
      <c r="DQ215" s="22"/>
      <c r="DR215" s="22"/>
      <c r="DS215" s="22"/>
      <c r="DT215" s="22"/>
      <c r="DU215" s="22"/>
      <c r="DV215" s="22"/>
      <c r="DW215" s="22"/>
      <c r="DX215" s="22"/>
      <c r="DY215" s="22"/>
      <c r="DZ215" s="22"/>
      <c r="EA215" s="22"/>
      <c r="EB215" s="22"/>
      <c r="EC215" s="22"/>
      <c r="ED215" s="22"/>
      <c r="EE215" s="22"/>
      <c r="EF215" s="22"/>
      <c r="EG215" s="22"/>
      <c r="EH215" s="22"/>
      <c r="EI215" s="22"/>
      <c r="EJ215" s="22"/>
      <c r="EK215" s="22"/>
      <c r="EL215" s="22"/>
      <c r="EM215" s="22"/>
      <c r="EN215" s="22"/>
      <c r="EO215" s="22"/>
      <c r="EP215" s="22"/>
      <c r="EQ215" s="22"/>
      <c r="ER215" s="22"/>
      <c r="ES215" s="22"/>
      <c r="ET215" s="22"/>
      <c r="EU215" s="22"/>
      <c r="EV215" s="22"/>
      <c r="EW215" s="22"/>
      <c r="EX215" s="22"/>
      <c r="EY215" s="22"/>
      <c r="EZ215" s="22"/>
      <c r="FA215" s="22"/>
      <c r="FB215" s="22"/>
      <c r="FC215" s="22"/>
      <c r="FD215" s="22"/>
      <c r="FE215" s="22"/>
      <c r="FF215" s="22"/>
      <c r="FG215" s="22"/>
      <c r="FH215" s="22"/>
      <c r="FI215" s="22"/>
      <c r="FJ215" s="22"/>
      <c r="FK215" s="22"/>
      <c r="FL215" s="22"/>
      <c r="FM215" s="22"/>
      <c r="FN215" s="22"/>
      <c r="FO215" s="22"/>
      <c r="FP215" s="22"/>
      <c r="FQ215" s="22"/>
      <c r="FR215" s="22"/>
      <c r="FS215" s="22"/>
      <c r="FT215" s="22"/>
      <c r="FU215" s="22"/>
      <c r="FV215" s="22"/>
      <c r="FW215" s="22"/>
      <c r="FX215" s="22"/>
      <c r="FY215" s="22"/>
      <c r="FZ215" s="22"/>
      <c r="GA215" s="22"/>
      <c r="GB215" s="22"/>
      <c r="GC215" s="22"/>
      <c r="GD215" s="22"/>
      <c r="GE215" s="22"/>
      <c r="GF215" s="22"/>
      <c r="GG215" s="22"/>
    </row>
    <row r="216" spans="1:189" s="19" customFormat="1" x14ac:dyDescent="0.25">
      <c r="A216" s="27" t="s">
        <v>200</v>
      </c>
      <c r="B216" s="28">
        <f t="shared" si="73"/>
        <v>1798</v>
      </c>
      <c r="C216" s="28">
        <f t="shared" si="73"/>
        <v>1798</v>
      </c>
      <c r="D216" s="28">
        <f t="shared" si="73"/>
        <v>0</v>
      </c>
      <c r="E216" s="28"/>
      <c r="F216" s="28"/>
      <c r="G216" s="28">
        <f t="shared" si="65"/>
        <v>0</v>
      </c>
      <c r="H216" s="28"/>
      <c r="I216" s="28"/>
      <c r="J216" s="28">
        <f t="shared" si="89"/>
        <v>0</v>
      </c>
      <c r="K216" s="28">
        <v>1798</v>
      </c>
      <c r="L216" s="28">
        <v>1798</v>
      </c>
      <c r="M216" s="28">
        <f t="shared" si="90"/>
        <v>0</v>
      </c>
      <c r="N216" s="28"/>
      <c r="O216" s="28"/>
      <c r="P216" s="28">
        <f t="shared" si="91"/>
        <v>0</v>
      </c>
      <c r="Q216" s="28"/>
      <c r="R216" s="28"/>
      <c r="S216" s="28">
        <f t="shared" si="92"/>
        <v>0</v>
      </c>
      <c r="T216" s="28"/>
      <c r="U216" s="28"/>
      <c r="V216" s="28">
        <f t="shared" si="93"/>
        <v>0</v>
      </c>
      <c r="W216" s="28"/>
      <c r="X216" s="28"/>
      <c r="Y216" s="28">
        <f t="shared" si="180"/>
        <v>0</v>
      </c>
      <c r="Z216" s="28"/>
      <c r="AA216" s="28"/>
      <c r="AB216" s="28">
        <f t="shared" si="95"/>
        <v>0</v>
      </c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2"/>
      <c r="CP216" s="22"/>
      <c r="CQ216" s="22"/>
      <c r="CR216" s="22"/>
      <c r="CS216" s="22"/>
      <c r="CT216" s="22"/>
      <c r="CU216" s="22"/>
      <c r="CV216" s="22"/>
      <c r="CW216" s="22"/>
      <c r="CX216" s="22"/>
      <c r="CY216" s="22"/>
      <c r="CZ216" s="22"/>
      <c r="DA216" s="22"/>
      <c r="DB216" s="22"/>
      <c r="DC216" s="22"/>
      <c r="DD216" s="22"/>
      <c r="DE216" s="22"/>
      <c r="DF216" s="22"/>
      <c r="DG216" s="22"/>
      <c r="DH216" s="22"/>
      <c r="DI216" s="22"/>
      <c r="DJ216" s="22"/>
      <c r="DK216" s="22"/>
      <c r="DL216" s="22"/>
      <c r="DM216" s="22"/>
      <c r="DN216" s="22"/>
      <c r="DO216" s="22"/>
      <c r="DP216" s="22"/>
      <c r="DQ216" s="22"/>
      <c r="DR216" s="22"/>
      <c r="DS216" s="22"/>
      <c r="DT216" s="22"/>
      <c r="DU216" s="22"/>
      <c r="DV216" s="22"/>
      <c r="DW216" s="22"/>
      <c r="DX216" s="22"/>
      <c r="DY216" s="22"/>
      <c r="DZ216" s="22"/>
      <c r="EA216" s="22"/>
      <c r="EB216" s="22"/>
      <c r="EC216" s="22"/>
      <c r="ED216" s="22"/>
      <c r="EE216" s="22"/>
      <c r="EF216" s="22"/>
      <c r="EG216" s="22"/>
      <c r="EH216" s="22"/>
      <c r="EI216" s="22"/>
      <c r="EJ216" s="22"/>
      <c r="EK216" s="22"/>
      <c r="EL216" s="22"/>
      <c r="EM216" s="22"/>
      <c r="EN216" s="22"/>
      <c r="EO216" s="22"/>
      <c r="EP216" s="22"/>
      <c r="EQ216" s="22"/>
      <c r="ER216" s="22"/>
      <c r="ES216" s="22"/>
      <c r="ET216" s="22"/>
      <c r="EU216" s="22"/>
      <c r="EV216" s="22"/>
      <c r="EW216" s="22"/>
      <c r="EX216" s="22"/>
      <c r="EY216" s="22"/>
      <c r="EZ216" s="22"/>
      <c r="FA216" s="22"/>
      <c r="FB216" s="22"/>
      <c r="FC216" s="22"/>
      <c r="FD216" s="22"/>
      <c r="FE216" s="22"/>
      <c r="FF216" s="22"/>
      <c r="FG216" s="22"/>
      <c r="FH216" s="22"/>
      <c r="FI216" s="22"/>
      <c r="FJ216" s="22"/>
      <c r="FK216" s="22"/>
      <c r="FL216" s="22"/>
      <c r="FM216" s="22"/>
      <c r="FN216" s="22"/>
      <c r="FO216" s="22"/>
      <c r="FP216" s="22"/>
      <c r="FQ216" s="22"/>
      <c r="FR216" s="22"/>
      <c r="FS216" s="22"/>
      <c r="FT216" s="22"/>
      <c r="FU216" s="22"/>
      <c r="FV216" s="22"/>
      <c r="FW216" s="22"/>
      <c r="FX216" s="22"/>
      <c r="FY216" s="22"/>
      <c r="FZ216" s="22"/>
      <c r="GA216" s="22"/>
      <c r="GB216" s="22"/>
      <c r="GC216" s="22"/>
      <c r="GD216" s="22"/>
      <c r="GE216" s="22"/>
      <c r="GF216" s="22"/>
      <c r="GG216" s="22"/>
    </row>
    <row r="217" spans="1:189" s="19" customFormat="1" x14ac:dyDescent="0.25">
      <c r="A217" s="27" t="s">
        <v>201</v>
      </c>
      <c r="B217" s="28">
        <f t="shared" si="73"/>
        <v>3336</v>
      </c>
      <c r="C217" s="28">
        <f t="shared" si="73"/>
        <v>3336</v>
      </c>
      <c r="D217" s="28">
        <f t="shared" si="73"/>
        <v>0</v>
      </c>
      <c r="E217" s="28"/>
      <c r="F217" s="28"/>
      <c r="G217" s="28">
        <f t="shared" si="65"/>
        <v>0</v>
      </c>
      <c r="H217" s="28"/>
      <c r="I217" s="28"/>
      <c r="J217" s="28">
        <f t="shared" si="89"/>
        <v>0</v>
      </c>
      <c r="K217" s="28">
        <v>3336</v>
      </c>
      <c r="L217" s="28">
        <v>3336</v>
      </c>
      <c r="M217" s="28">
        <f t="shared" si="90"/>
        <v>0</v>
      </c>
      <c r="N217" s="28"/>
      <c r="O217" s="28"/>
      <c r="P217" s="28">
        <f t="shared" si="91"/>
        <v>0</v>
      </c>
      <c r="Q217" s="28"/>
      <c r="R217" s="28"/>
      <c r="S217" s="28">
        <f t="shared" si="92"/>
        <v>0</v>
      </c>
      <c r="T217" s="28"/>
      <c r="U217" s="28"/>
      <c r="V217" s="28">
        <f t="shared" si="93"/>
        <v>0</v>
      </c>
      <c r="W217" s="28"/>
      <c r="X217" s="28"/>
      <c r="Y217" s="28">
        <f t="shared" si="180"/>
        <v>0</v>
      </c>
      <c r="Z217" s="28"/>
      <c r="AA217" s="28"/>
      <c r="AB217" s="28">
        <f t="shared" si="95"/>
        <v>0</v>
      </c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22"/>
      <c r="CR217" s="22"/>
      <c r="CS217" s="22"/>
      <c r="CT217" s="22"/>
      <c r="CU217" s="22"/>
      <c r="CV217" s="22"/>
      <c r="CW217" s="22"/>
      <c r="CX217" s="22"/>
      <c r="CY217" s="22"/>
      <c r="CZ217" s="22"/>
      <c r="DA217" s="22"/>
      <c r="DB217" s="22"/>
      <c r="DC217" s="22"/>
      <c r="DD217" s="22"/>
      <c r="DE217" s="22"/>
      <c r="DF217" s="22"/>
      <c r="DG217" s="22"/>
      <c r="DH217" s="22"/>
      <c r="DI217" s="22"/>
      <c r="DJ217" s="22"/>
      <c r="DK217" s="22"/>
      <c r="DL217" s="22"/>
      <c r="DM217" s="22"/>
      <c r="DN217" s="22"/>
      <c r="DO217" s="22"/>
      <c r="DP217" s="22"/>
      <c r="DQ217" s="22"/>
      <c r="DR217" s="22"/>
      <c r="DS217" s="22"/>
      <c r="DT217" s="22"/>
      <c r="DU217" s="22"/>
      <c r="DV217" s="22"/>
      <c r="DW217" s="22"/>
      <c r="DX217" s="22"/>
      <c r="DY217" s="22"/>
      <c r="DZ217" s="22"/>
      <c r="EA217" s="22"/>
      <c r="EB217" s="22"/>
      <c r="EC217" s="22"/>
      <c r="ED217" s="22"/>
      <c r="EE217" s="22"/>
      <c r="EF217" s="22"/>
      <c r="EG217" s="22"/>
      <c r="EH217" s="22"/>
      <c r="EI217" s="22"/>
      <c r="EJ217" s="22"/>
      <c r="EK217" s="22"/>
      <c r="EL217" s="22"/>
      <c r="EM217" s="22"/>
      <c r="EN217" s="22"/>
      <c r="EO217" s="22"/>
      <c r="EP217" s="22"/>
      <c r="EQ217" s="22"/>
      <c r="ER217" s="22"/>
      <c r="ES217" s="22"/>
      <c r="ET217" s="22"/>
      <c r="EU217" s="22"/>
      <c r="EV217" s="22"/>
      <c r="EW217" s="22"/>
      <c r="EX217" s="22"/>
      <c r="EY217" s="22"/>
      <c r="EZ217" s="22"/>
      <c r="FA217" s="22"/>
      <c r="FB217" s="22"/>
      <c r="FC217" s="22"/>
      <c r="FD217" s="22"/>
      <c r="FE217" s="22"/>
      <c r="FF217" s="22"/>
      <c r="FG217" s="22"/>
      <c r="FH217" s="22"/>
      <c r="FI217" s="22"/>
      <c r="FJ217" s="22"/>
      <c r="FK217" s="22"/>
      <c r="FL217" s="22"/>
      <c r="FM217" s="22"/>
      <c r="FN217" s="22"/>
      <c r="FO217" s="22"/>
      <c r="FP217" s="22"/>
      <c r="FQ217" s="22"/>
      <c r="FR217" s="22"/>
      <c r="FS217" s="22"/>
      <c r="FT217" s="22"/>
      <c r="FU217" s="22"/>
      <c r="FV217" s="22"/>
      <c r="FW217" s="22"/>
      <c r="FX217" s="22"/>
      <c r="FY217" s="22"/>
      <c r="FZ217" s="22"/>
      <c r="GA217" s="22"/>
      <c r="GB217" s="22"/>
      <c r="GC217" s="22"/>
      <c r="GD217" s="22"/>
      <c r="GE217" s="22"/>
      <c r="GF217" s="22"/>
      <c r="GG217" s="22"/>
    </row>
    <row r="218" spans="1:189" s="19" customFormat="1" ht="31.5" x14ac:dyDescent="0.25">
      <c r="A218" s="27" t="s">
        <v>202</v>
      </c>
      <c r="B218" s="28">
        <f t="shared" si="73"/>
        <v>4219</v>
      </c>
      <c r="C218" s="28">
        <f t="shared" si="73"/>
        <v>4219</v>
      </c>
      <c r="D218" s="28">
        <f t="shared" si="73"/>
        <v>0</v>
      </c>
      <c r="E218" s="28"/>
      <c r="F218" s="28"/>
      <c r="G218" s="28">
        <f t="shared" si="65"/>
        <v>0</v>
      </c>
      <c r="H218" s="28"/>
      <c r="I218" s="28"/>
      <c r="J218" s="28">
        <f t="shared" si="89"/>
        <v>0</v>
      </c>
      <c r="K218" s="28">
        <v>4219</v>
      </c>
      <c r="L218" s="28">
        <v>4219</v>
      </c>
      <c r="M218" s="28">
        <f t="shared" si="90"/>
        <v>0</v>
      </c>
      <c r="N218" s="28"/>
      <c r="O218" s="28"/>
      <c r="P218" s="28">
        <f t="shared" si="91"/>
        <v>0</v>
      </c>
      <c r="Q218" s="28"/>
      <c r="R218" s="28"/>
      <c r="S218" s="28">
        <f t="shared" si="92"/>
        <v>0</v>
      </c>
      <c r="T218" s="28"/>
      <c r="U218" s="28"/>
      <c r="V218" s="28">
        <f t="shared" si="93"/>
        <v>0</v>
      </c>
      <c r="W218" s="28"/>
      <c r="X218" s="28"/>
      <c r="Y218" s="28">
        <f t="shared" si="180"/>
        <v>0</v>
      </c>
      <c r="Z218" s="28"/>
      <c r="AA218" s="28"/>
      <c r="AB218" s="28">
        <f t="shared" si="95"/>
        <v>0</v>
      </c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2"/>
      <c r="CZ218" s="22"/>
      <c r="DA218" s="22"/>
      <c r="DB218" s="22"/>
      <c r="DC218" s="22"/>
      <c r="DD218" s="22"/>
      <c r="DE218" s="22"/>
      <c r="DF218" s="22"/>
      <c r="DG218" s="22"/>
      <c r="DH218" s="22"/>
      <c r="DI218" s="22"/>
      <c r="DJ218" s="22"/>
      <c r="DK218" s="22"/>
      <c r="DL218" s="22"/>
      <c r="DM218" s="22"/>
      <c r="DN218" s="22"/>
      <c r="DO218" s="22"/>
      <c r="DP218" s="22"/>
      <c r="DQ218" s="22"/>
      <c r="DR218" s="22"/>
      <c r="DS218" s="22"/>
      <c r="DT218" s="22"/>
      <c r="DU218" s="22"/>
      <c r="DV218" s="22"/>
      <c r="DW218" s="22"/>
      <c r="DX218" s="22"/>
      <c r="DY218" s="22"/>
      <c r="DZ218" s="22"/>
      <c r="EA218" s="22"/>
      <c r="EB218" s="22"/>
      <c r="EC218" s="22"/>
      <c r="ED218" s="22"/>
      <c r="EE218" s="22"/>
      <c r="EF218" s="22"/>
      <c r="EG218" s="22"/>
      <c r="EH218" s="22"/>
      <c r="EI218" s="22"/>
      <c r="EJ218" s="22"/>
      <c r="EK218" s="22"/>
      <c r="EL218" s="22"/>
      <c r="EM218" s="22"/>
      <c r="EN218" s="22"/>
      <c r="EO218" s="22"/>
      <c r="EP218" s="22"/>
      <c r="EQ218" s="22"/>
      <c r="ER218" s="22"/>
      <c r="ES218" s="22"/>
      <c r="ET218" s="22"/>
      <c r="EU218" s="22"/>
      <c r="EV218" s="22"/>
      <c r="EW218" s="22"/>
      <c r="EX218" s="22"/>
      <c r="EY218" s="22"/>
      <c r="EZ218" s="22"/>
      <c r="FA218" s="22"/>
      <c r="FB218" s="22"/>
      <c r="FC218" s="22"/>
      <c r="FD218" s="22"/>
      <c r="FE218" s="22"/>
      <c r="FF218" s="22"/>
      <c r="FG218" s="22"/>
      <c r="FH218" s="22"/>
      <c r="FI218" s="22"/>
      <c r="FJ218" s="22"/>
      <c r="FK218" s="22"/>
      <c r="FL218" s="22"/>
      <c r="FM218" s="22"/>
      <c r="FN218" s="22"/>
      <c r="FO218" s="22"/>
      <c r="FP218" s="22"/>
      <c r="FQ218" s="22"/>
      <c r="FR218" s="22"/>
      <c r="FS218" s="22"/>
      <c r="FT218" s="22"/>
      <c r="FU218" s="22"/>
      <c r="FV218" s="22"/>
      <c r="FW218" s="22"/>
      <c r="FX218" s="22"/>
      <c r="FY218" s="22"/>
      <c r="FZ218" s="22"/>
      <c r="GA218" s="22"/>
      <c r="GB218" s="22"/>
      <c r="GC218" s="22"/>
      <c r="GD218" s="22"/>
      <c r="GE218" s="22"/>
      <c r="GF218" s="22"/>
      <c r="GG218" s="22"/>
    </row>
    <row r="219" spans="1:189" s="19" customFormat="1" x14ac:dyDescent="0.25">
      <c r="A219" s="27" t="s">
        <v>203</v>
      </c>
      <c r="B219" s="28">
        <f t="shared" si="73"/>
        <v>2600</v>
      </c>
      <c r="C219" s="28">
        <f t="shared" si="73"/>
        <v>2600</v>
      </c>
      <c r="D219" s="28">
        <f t="shared" si="73"/>
        <v>0</v>
      </c>
      <c r="E219" s="28"/>
      <c r="F219" s="28"/>
      <c r="G219" s="28">
        <f t="shared" si="65"/>
        <v>0</v>
      </c>
      <c r="H219" s="28"/>
      <c r="I219" s="28"/>
      <c r="J219" s="28">
        <f t="shared" si="89"/>
        <v>0</v>
      </c>
      <c r="K219" s="28"/>
      <c r="L219" s="28"/>
      <c r="M219" s="28">
        <f t="shared" si="90"/>
        <v>0</v>
      </c>
      <c r="N219" s="28"/>
      <c r="O219" s="28"/>
      <c r="P219" s="28">
        <f t="shared" si="91"/>
        <v>0</v>
      </c>
      <c r="Q219" s="28">
        <v>2600</v>
      </c>
      <c r="R219" s="28">
        <v>2600</v>
      </c>
      <c r="S219" s="28">
        <f t="shared" si="92"/>
        <v>0</v>
      </c>
      <c r="T219" s="28"/>
      <c r="U219" s="28"/>
      <c r="V219" s="28">
        <f t="shared" si="93"/>
        <v>0</v>
      </c>
      <c r="W219" s="28"/>
      <c r="X219" s="28"/>
      <c r="Y219" s="28">
        <f t="shared" si="94"/>
        <v>0</v>
      </c>
      <c r="Z219" s="28"/>
      <c r="AA219" s="28"/>
      <c r="AB219" s="28">
        <f t="shared" si="95"/>
        <v>0</v>
      </c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22"/>
      <c r="DM219" s="22"/>
      <c r="DN219" s="22"/>
      <c r="DO219" s="22"/>
      <c r="DP219" s="22"/>
      <c r="DQ219" s="22"/>
      <c r="DR219" s="22"/>
      <c r="DS219" s="22"/>
      <c r="DT219" s="22"/>
      <c r="DU219" s="22"/>
      <c r="DV219" s="22"/>
      <c r="DW219" s="22"/>
      <c r="DX219" s="22"/>
      <c r="DY219" s="22"/>
      <c r="DZ219" s="22"/>
      <c r="EA219" s="22"/>
      <c r="EB219" s="22"/>
      <c r="EC219" s="22"/>
      <c r="ED219" s="22"/>
      <c r="EE219" s="22"/>
      <c r="EF219" s="22"/>
      <c r="EG219" s="22"/>
      <c r="EH219" s="22"/>
      <c r="EI219" s="22"/>
      <c r="EJ219" s="22"/>
      <c r="EK219" s="22"/>
      <c r="EL219" s="22"/>
      <c r="EM219" s="22"/>
      <c r="EN219" s="22"/>
      <c r="EO219" s="22"/>
      <c r="EP219" s="22"/>
      <c r="EQ219" s="22"/>
      <c r="ER219" s="22"/>
      <c r="ES219" s="22"/>
      <c r="ET219" s="22"/>
      <c r="EU219" s="22"/>
      <c r="EV219" s="22"/>
      <c r="EW219" s="22"/>
      <c r="EX219" s="22"/>
      <c r="EY219" s="22"/>
      <c r="EZ219" s="22"/>
      <c r="FA219" s="22"/>
      <c r="FB219" s="22"/>
      <c r="FC219" s="22"/>
      <c r="FD219" s="22"/>
      <c r="FE219" s="22"/>
      <c r="FF219" s="22"/>
      <c r="FG219" s="22"/>
      <c r="FH219" s="22"/>
      <c r="FI219" s="22"/>
      <c r="FJ219" s="22"/>
      <c r="FK219" s="22"/>
      <c r="FL219" s="22"/>
      <c r="FM219" s="22"/>
      <c r="FN219" s="22"/>
      <c r="FO219" s="22"/>
      <c r="FP219" s="22"/>
      <c r="FQ219" s="22"/>
      <c r="FR219" s="22"/>
      <c r="FS219" s="22"/>
      <c r="FT219" s="22"/>
      <c r="FU219" s="22"/>
      <c r="FV219" s="22"/>
      <c r="FW219" s="22"/>
      <c r="FX219" s="22"/>
      <c r="FY219" s="22"/>
      <c r="FZ219" s="22"/>
      <c r="GA219" s="22"/>
      <c r="GB219" s="22"/>
      <c r="GC219" s="22"/>
      <c r="GD219" s="22"/>
      <c r="GE219" s="22"/>
      <c r="GF219" s="22"/>
      <c r="GG219" s="22"/>
    </row>
    <row r="220" spans="1:189" s="19" customFormat="1" ht="31.5" x14ac:dyDescent="0.25">
      <c r="A220" s="27" t="s">
        <v>204</v>
      </c>
      <c r="B220" s="28">
        <f t="shared" si="73"/>
        <v>44571</v>
      </c>
      <c r="C220" s="28">
        <f t="shared" si="73"/>
        <v>44571</v>
      </c>
      <c r="D220" s="28">
        <f t="shared" si="73"/>
        <v>0</v>
      </c>
      <c r="E220" s="28"/>
      <c r="F220" s="28"/>
      <c r="G220" s="28">
        <f t="shared" si="65"/>
        <v>0</v>
      </c>
      <c r="H220" s="28"/>
      <c r="I220" s="28"/>
      <c r="J220" s="28">
        <f t="shared" si="89"/>
        <v>0</v>
      </c>
      <c r="K220" s="28"/>
      <c r="L220" s="28"/>
      <c r="M220" s="28">
        <f t="shared" si="90"/>
        <v>0</v>
      </c>
      <c r="N220" s="28"/>
      <c r="O220" s="28"/>
      <c r="P220" s="28">
        <f t="shared" si="91"/>
        <v>0</v>
      </c>
      <c r="Q220" s="28">
        <f>21490+20079+3002</f>
        <v>44571</v>
      </c>
      <c r="R220" s="28">
        <f>21490+20079+3002</f>
        <v>44571</v>
      </c>
      <c r="S220" s="28">
        <f t="shared" si="92"/>
        <v>0</v>
      </c>
      <c r="T220" s="28"/>
      <c r="U220" s="28"/>
      <c r="V220" s="28">
        <f t="shared" si="93"/>
        <v>0</v>
      </c>
      <c r="W220" s="28"/>
      <c r="X220" s="28"/>
      <c r="Y220" s="28">
        <f t="shared" si="94"/>
        <v>0</v>
      </c>
      <c r="Z220" s="28"/>
      <c r="AA220" s="28"/>
      <c r="AB220" s="28">
        <f t="shared" si="95"/>
        <v>0</v>
      </c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2"/>
      <c r="CR220" s="22"/>
      <c r="CS220" s="22"/>
      <c r="CT220" s="22"/>
      <c r="CU220" s="22"/>
      <c r="CV220" s="22"/>
      <c r="CW220" s="22"/>
      <c r="CX220" s="22"/>
      <c r="CY220" s="22"/>
      <c r="CZ220" s="22"/>
      <c r="DA220" s="22"/>
      <c r="DB220" s="22"/>
      <c r="DC220" s="22"/>
      <c r="DD220" s="22"/>
      <c r="DE220" s="22"/>
      <c r="DF220" s="22"/>
      <c r="DG220" s="22"/>
      <c r="DH220" s="22"/>
      <c r="DI220" s="22"/>
      <c r="DJ220" s="22"/>
      <c r="DK220" s="22"/>
      <c r="DL220" s="22"/>
      <c r="DM220" s="22"/>
      <c r="DN220" s="22"/>
      <c r="DO220" s="22"/>
      <c r="DP220" s="22"/>
      <c r="DQ220" s="22"/>
      <c r="DR220" s="22"/>
      <c r="DS220" s="22"/>
      <c r="DT220" s="22"/>
      <c r="DU220" s="22"/>
      <c r="DV220" s="22"/>
      <c r="DW220" s="22"/>
      <c r="DX220" s="22"/>
      <c r="DY220" s="22"/>
      <c r="DZ220" s="22"/>
      <c r="EA220" s="22"/>
      <c r="EB220" s="22"/>
      <c r="EC220" s="22"/>
      <c r="ED220" s="22"/>
      <c r="EE220" s="22"/>
      <c r="EF220" s="22"/>
      <c r="EG220" s="22"/>
      <c r="EH220" s="22"/>
      <c r="EI220" s="22"/>
      <c r="EJ220" s="22"/>
      <c r="EK220" s="22"/>
      <c r="EL220" s="22"/>
      <c r="EM220" s="22"/>
      <c r="EN220" s="22"/>
      <c r="EO220" s="22"/>
      <c r="EP220" s="22"/>
      <c r="EQ220" s="22"/>
      <c r="ER220" s="22"/>
      <c r="ES220" s="22"/>
      <c r="ET220" s="22"/>
      <c r="EU220" s="22"/>
      <c r="EV220" s="22"/>
      <c r="EW220" s="22"/>
      <c r="EX220" s="22"/>
      <c r="EY220" s="22"/>
      <c r="EZ220" s="22"/>
      <c r="FA220" s="22"/>
      <c r="FB220" s="22"/>
      <c r="FC220" s="22"/>
      <c r="FD220" s="22"/>
      <c r="FE220" s="22"/>
      <c r="FF220" s="22"/>
      <c r="FG220" s="22"/>
      <c r="FH220" s="22"/>
      <c r="FI220" s="22"/>
      <c r="FJ220" s="22"/>
      <c r="FK220" s="22"/>
      <c r="FL220" s="22"/>
      <c r="FM220" s="22"/>
      <c r="FN220" s="22"/>
      <c r="FO220" s="22"/>
      <c r="FP220" s="22"/>
      <c r="FQ220" s="22"/>
      <c r="FR220" s="22"/>
      <c r="FS220" s="22"/>
      <c r="FT220" s="22"/>
      <c r="FU220" s="22"/>
      <c r="FV220" s="22"/>
      <c r="FW220" s="22"/>
      <c r="FX220" s="22"/>
      <c r="FY220" s="22"/>
      <c r="FZ220" s="22"/>
      <c r="GA220" s="22"/>
      <c r="GB220" s="22"/>
      <c r="GC220" s="22"/>
      <c r="GD220" s="22"/>
      <c r="GE220" s="22"/>
      <c r="GF220" s="22"/>
      <c r="GG220" s="22"/>
    </row>
    <row r="221" spans="1:189" s="19" customFormat="1" ht="31.5" x14ac:dyDescent="0.25">
      <c r="A221" s="27" t="s">
        <v>205</v>
      </c>
      <c r="B221" s="28">
        <f t="shared" si="73"/>
        <v>2261</v>
      </c>
      <c r="C221" s="28">
        <f t="shared" si="73"/>
        <v>2261</v>
      </c>
      <c r="D221" s="28">
        <f t="shared" si="73"/>
        <v>0</v>
      </c>
      <c r="E221" s="28"/>
      <c r="F221" s="28"/>
      <c r="G221" s="28">
        <f t="shared" si="65"/>
        <v>0</v>
      </c>
      <c r="H221" s="28"/>
      <c r="I221" s="28"/>
      <c r="J221" s="28">
        <f t="shared" si="89"/>
        <v>0</v>
      </c>
      <c r="K221" s="28"/>
      <c r="L221" s="28"/>
      <c r="M221" s="28">
        <f t="shared" si="90"/>
        <v>0</v>
      </c>
      <c r="N221" s="28"/>
      <c r="O221" s="28"/>
      <c r="P221" s="28">
        <f t="shared" si="91"/>
        <v>0</v>
      </c>
      <c r="Q221" s="28">
        <f>834+1427</f>
        <v>2261</v>
      </c>
      <c r="R221" s="28">
        <f>834+1427</f>
        <v>2261</v>
      </c>
      <c r="S221" s="28">
        <f t="shared" si="92"/>
        <v>0</v>
      </c>
      <c r="T221" s="28"/>
      <c r="U221" s="28"/>
      <c r="V221" s="28">
        <f t="shared" si="93"/>
        <v>0</v>
      </c>
      <c r="W221" s="28"/>
      <c r="X221" s="28"/>
      <c r="Y221" s="28">
        <f t="shared" si="94"/>
        <v>0</v>
      </c>
      <c r="Z221" s="28"/>
      <c r="AA221" s="28"/>
      <c r="AB221" s="28">
        <f t="shared" si="95"/>
        <v>0</v>
      </c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2"/>
      <c r="CP221" s="22"/>
      <c r="CQ221" s="22"/>
      <c r="CR221" s="22"/>
      <c r="CS221" s="22"/>
      <c r="CT221" s="22"/>
      <c r="CU221" s="22"/>
      <c r="CV221" s="22"/>
      <c r="CW221" s="22"/>
      <c r="CX221" s="22"/>
      <c r="CY221" s="22"/>
      <c r="CZ221" s="22"/>
      <c r="DA221" s="22"/>
      <c r="DB221" s="22"/>
      <c r="DC221" s="22"/>
      <c r="DD221" s="22"/>
      <c r="DE221" s="22"/>
      <c r="DF221" s="22"/>
      <c r="DG221" s="22"/>
      <c r="DH221" s="22"/>
      <c r="DI221" s="22"/>
      <c r="DJ221" s="22"/>
      <c r="DK221" s="22"/>
      <c r="DL221" s="22"/>
      <c r="DM221" s="22"/>
      <c r="DN221" s="22"/>
      <c r="DO221" s="22"/>
      <c r="DP221" s="22"/>
      <c r="DQ221" s="22"/>
      <c r="DR221" s="22"/>
      <c r="DS221" s="22"/>
      <c r="DT221" s="22"/>
      <c r="DU221" s="22"/>
      <c r="DV221" s="22"/>
      <c r="DW221" s="22"/>
      <c r="DX221" s="22"/>
      <c r="DY221" s="22"/>
      <c r="DZ221" s="22"/>
      <c r="EA221" s="22"/>
      <c r="EB221" s="22"/>
      <c r="EC221" s="22"/>
      <c r="ED221" s="22"/>
      <c r="EE221" s="22"/>
      <c r="EF221" s="22"/>
      <c r="EG221" s="22"/>
      <c r="EH221" s="22"/>
      <c r="EI221" s="22"/>
      <c r="EJ221" s="22"/>
      <c r="EK221" s="22"/>
      <c r="EL221" s="22"/>
      <c r="EM221" s="22"/>
      <c r="EN221" s="22"/>
      <c r="EO221" s="22"/>
      <c r="EP221" s="22"/>
      <c r="EQ221" s="22"/>
      <c r="ER221" s="22"/>
      <c r="ES221" s="22"/>
      <c r="ET221" s="22"/>
      <c r="EU221" s="22"/>
      <c r="EV221" s="22"/>
      <c r="EW221" s="22"/>
      <c r="EX221" s="22"/>
      <c r="EY221" s="22"/>
      <c r="EZ221" s="22"/>
      <c r="FA221" s="22"/>
      <c r="FB221" s="22"/>
      <c r="FC221" s="22"/>
      <c r="FD221" s="22"/>
      <c r="FE221" s="22"/>
      <c r="FF221" s="22"/>
      <c r="FG221" s="22"/>
      <c r="FH221" s="22"/>
      <c r="FI221" s="22"/>
      <c r="FJ221" s="22"/>
      <c r="FK221" s="22"/>
      <c r="FL221" s="22"/>
      <c r="FM221" s="22"/>
      <c r="FN221" s="22"/>
      <c r="FO221" s="22"/>
      <c r="FP221" s="22"/>
      <c r="FQ221" s="22"/>
      <c r="FR221" s="22"/>
      <c r="FS221" s="22"/>
      <c r="FT221" s="22"/>
      <c r="FU221" s="22"/>
      <c r="FV221" s="22"/>
      <c r="FW221" s="22"/>
      <c r="FX221" s="22"/>
      <c r="FY221" s="22"/>
      <c r="FZ221" s="22"/>
      <c r="GA221" s="22"/>
      <c r="GB221" s="22"/>
      <c r="GC221" s="22"/>
      <c r="GD221" s="22"/>
      <c r="GE221" s="22"/>
      <c r="GF221" s="22"/>
      <c r="GG221" s="22"/>
    </row>
    <row r="222" spans="1:189" s="48" customFormat="1" ht="47.25" x14ac:dyDescent="0.25">
      <c r="A222" s="45" t="s">
        <v>206</v>
      </c>
      <c r="B222" s="46">
        <f t="shared" si="73"/>
        <v>0</v>
      </c>
      <c r="C222" s="46">
        <f t="shared" si="73"/>
        <v>7366</v>
      </c>
      <c r="D222" s="46">
        <f t="shared" si="73"/>
        <v>7366</v>
      </c>
      <c r="E222" s="46"/>
      <c r="F222" s="46"/>
      <c r="G222" s="46">
        <f t="shared" si="65"/>
        <v>0</v>
      </c>
      <c r="H222" s="46"/>
      <c r="I222" s="46"/>
      <c r="J222" s="46">
        <f t="shared" si="89"/>
        <v>0</v>
      </c>
      <c r="K222" s="46">
        <f>0</f>
        <v>0</v>
      </c>
      <c r="L222" s="46">
        <f>1966+5400</f>
        <v>7366</v>
      </c>
      <c r="M222" s="46">
        <f t="shared" si="90"/>
        <v>7366</v>
      </c>
      <c r="N222" s="46"/>
      <c r="O222" s="46"/>
      <c r="P222" s="46">
        <f t="shared" si="91"/>
        <v>0</v>
      </c>
      <c r="Q222" s="46"/>
      <c r="R222" s="46"/>
      <c r="S222" s="46">
        <f t="shared" si="92"/>
        <v>0</v>
      </c>
      <c r="T222" s="46"/>
      <c r="U222" s="46"/>
      <c r="V222" s="46">
        <f t="shared" si="93"/>
        <v>0</v>
      </c>
      <c r="W222" s="46"/>
      <c r="X222" s="46"/>
      <c r="Y222" s="46">
        <f t="shared" si="94"/>
        <v>0</v>
      </c>
      <c r="Z222" s="46"/>
      <c r="AA222" s="46"/>
      <c r="AB222" s="46">
        <f t="shared" si="95"/>
        <v>0</v>
      </c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  <c r="AT222" s="47"/>
      <c r="AU222" s="47"/>
      <c r="AV222" s="47"/>
      <c r="AW222" s="47"/>
      <c r="AX222" s="47"/>
      <c r="AY222" s="47"/>
      <c r="AZ222" s="47"/>
      <c r="BA222" s="47"/>
      <c r="BB222" s="47"/>
      <c r="BC222" s="47"/>
      <c r="BD222" s="47"/>
      <c r="BE222" s="47"/>
      <c r="BF222" s="47"/>
      <c r="BG222" s="47"/>
      <c r="BH222" s="47"/>
      <c r="BI222" s="47"/>
      <c r="BJ222" s="47"/>
      <c r="BK222" s="47"/>
      <c r="BL222" s="47"/>
      <c r="BM222" s="47"/>
      <c r="BN222" s="47"/>
      <c r="BO222" s="47"/>
      <c r="BP222" s="47"/>
      <c r="BQ222" s="47"/>
      <c r="BR222" s="47"/>
      <c r="BS222" s="47"/>
      <c r="BT222" s="47"/>
      <c r="BU222" s="47"/>
      <c r="BV222" s="47"/>
      <c r="BW222" s="47"/>
      <c r="BX222" s="47"/>
      <c r="BY222" s="47"/>
      <c r="BZ222" s="47"/>
      <c r="CA222" s="47"/>
      <c r="CB222" s="47"/>
      <c r="CC222" s="47"/>
      <c r="CD222" s="47"/>
      <c r="CE222" s="47"/>
      <c r="CF222" s="47"/>
      <c r="CG222" s="47"/>
      <c r="CH222" s="47"/>
      <c r="CI222" s="47"/>
      <c r="CJ222" s="47"/>
      <c r="CK222" s="47"/>
      <c r="CL222" s="47"/>
      <c r="CM222" s="47"/>
      <c r="CN222" s="47"/>
      <c r="CO222" s="47"/>
      <c r="CP222" s="47"/>
      <c r="CQ222" s="47"/>
      <c r="CR222" s="47"/>
      <c r="CS222" s="47"/>
      <c r="CT222" s="47"/>
      <c r="CU222" s="47"/>
      <c r="CV222" s="47"/>
      <c r="CW222" s="47"/>
      <c r="CX222" s="47"/>
      <c r="CY222" s="47"/>
      <c r="CZ222" s="47"/>
      <c r="DA222" s="47"/>
      <c r="DB222" s="47"/>
      <c r="DC222" s="47"/>
      <c r="DD222" s="47"/>
      <c r="DE222" s="47"/>
      <c r="DF222" s="47"/>
      <c r="DG222" s="47"/>
      <c r="DH222" s="47"/>
      <c r="DI222" s="47"/>
      <c r="DJ222" s="47"/>
      <c r="DK222" s="47"/>
      <c r="DL222" s="47"/>
      <c r="DM222" s="47"/>
      <c r="DN222" s="47"/>
      <c r="DO222" s="47"/>
      <c r="DP222" s="47"/>
      <c r="DQ222" s="47"/>
      <c r="DR222" s="47"/>
      <c r="DS222" s="47"/>
      <c r="DT222" s="47"/>
      <c r="DU222" s="47"/>
      <c r="DV222" s="47"/>
      <c r="DW222" s="47"/>
      <c r="DX222" s="47"/>
      <c r="DY222" s="47"/>
      <c r="DZ222" s="47"/>
      <c r="EA222" s="47"/>
      <c r="EB222" s="47"/>
      <c r="EC222" s="47"/>
      <c r="ED222" s="47"/>
      <c r="EE222" s="47"/>
      <c r="EF222" s="47"/>
      <c r="EG222" s="47"/>
      <c r="EH222" s="47"/>
      <c r="EI222" s="47"/>
      <c r="EJ222" s="47"/>
      <c r="EK222" s="47"/>
      <c r="EL222" s="47"/>
      <c r="EM222" s="47"/>
      <c r="EN222" s="47"/>
      <c r="EO222" s="47"/>
      <c r="EP222" s="47"/>
      <c r="EQ222" s="47"/>
      <c r="ER222" s="47"/>
      <c r="ES222" s="47"/>
      <c r="ET222" s="47"/>
      <c r="EU222" s="47"/>
      <c r="EV222" s="47"/>
      <c r="EW222" s="47"/>
      <c r="EX222" s="47"/>
      <c r="EY222" s="47"/>
      <c r="EZ222" s="47"/>
      <c r="FA222" s="47"/>
      <c r="FB222" s="47"/>
      <c r="FC222" s="47"/>
      <c r="FD222" s="47"/>
      <c r="FE222" s="47"/>
      <c r="FF222" s="47"/>
      <c r="FG222" s="47"/>
      <c r="FH222" s="47"/>
      <c r="FI222" s="47"/>
      <c r="FJ222" s="47"/>
      <c r="FK222" s="47"/>
      <c r="FL222" s="47"/>
      <c r="FM222" s="47"/>
      <c r="FN222" s="47"/>
      <c r="FO222" s="47"/>
      <c r="FP222" s="47"/>
      <c r="FQ222" s="47"/>
      <c r="FR222" s="47"/>
      <c r="FS222" s="47"/>
      <c r="FT222" s="47"/>
      <c r="FU222" s="47"/>
      <c r="FV222" s="47"/>
      <c r="FW222" s="47"/>
      <c r="FX222" s="47"/>
      <c r="FY222" s="47"/>
      <c r="FZ222" s="47"/>
      <c r="GA222" s="47"/>
      <c r="GB222" s="47"/>
      <c r="GC222" s="47"/>
      <c r="GD222" s="47"/>
      <c r="GE222" s="47"/>
      <c r="GF222" s="47"/>
      <c r="GG222" s="47"/>
    </row>
    <row r="223" spans="1:189" s="19" customFormat="1" ht="47.25" x14ac:dyDescent="0.25">
      <c r="A223" s="27" t="s">
        <v>207</v>
      </c>
      <c r="B223" s="28">
        <f t="shared" si="73"/>
        <v>161620</v>
      </c>
      <c r="C223" s="28">
        <f t="shared" si="73"/>
        <v>161620</v>
      </c>
      <c r="D223" s="28">
        <f t="shared" si="73"/>
        <v>0</v>
      </c>
      <c r="E223" s="28"/>
      <c r="F223" s="28"/>
      <c r="G223" s="28">
        <f t="shared" si="65"/>
        <v>0</v>
      </c>
      <c r="H223" s="28"/>
      <c r="I223" s="28"/>
      <c r="J223" s="28">
        <f t="shared" si="89"/>
        <v>0</v>
      </c>
      <c r="K223" s="28"/>
      <c r="L223" s="28"/>
      <c r="M223" s="28">
        <f t="shared" si="90"/>
        <v>0</v>
      </c>
      <c r="N223" s="28"/>
      <c r="O223" s="28"/>
      <c r="P223" s="28">
        <f t="shared" si="91"/>
        <v>0</v>
      </c>
      <c r="Q223" s="28">
        <f>19453+7200+8823+23491+5400+100633-3380</f>
        <v>161620</v>
      </c>
      <c r="R223" s="28">
        <f>19453+7200+8823+23491+5400+100633-3380</f>
        <v>161620</v>
      </c>
      <c r="S223" s="28">
        <f t="shared" si="92"/>
        <v>0</v>
      </c>
      <c r="T223" s="28"/>
      <c r="U223" s="28"/>
      <c r="V223" s="28">
        <f t="shared" si="93"/>
        <v>0</v>
      </c>
      <c r="W223" s="28"/>
      <c r="X223" s="28"/>
      <c r="Y223" s="28">
        <f t="shared" si="94"/>
        <v>0</v>
      </c>
      <c r="Z223" s="28"/>
      <c r="AA223" s="28"/>
      <c r="AB223" s="28">
        <f t="shared" si="95"/>
        <v>0</v>
      </c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22"/>
      <c r="DY223" s="22"/>
      <c r="DZ223" s="22"/>
      <c r="EA223" s="22"/>
      <c r="EB223" s="22"/>
      <c r="EC223" s="22"/>
      <c r="ED223" s="22"/>
      <c r="EE223" s="22"/>
      <c r="EF223" s="22"/>
      <c r="EG223" s="22"/>
      <c r="EH223" s="22"/>
      <c r="EI223" s="22"/>
      <c r="EJ223" s="22"/>
      <c r="EK223" s="22"/>
      <c r="EL223" s="22"/>
      <c r="EM223" s="22"/>
      <c r="EN223" s="22"/>
      <c r="EO223" s="22"/>
      <c r="EP223" s="22"/>
      <c r="EQ223" s="22"/>
      <c r="ER223" s="22"/>
      <c r="ES223" s="22"/>
      <c r="ET223" s="22"/>
      <c r="EU223" s="22"/>
      <c r="EV223" s="22"/>
      <c r="EW223" s="22"/>
      <c r="EX223" s="22"/>
      <c r="EY223" s="22"/>
      <c r="EZ223" s="22"/>
      <c r="FA223" s="22"/>
      <c r="FB223" s="22"/>
      <c r="FC223" s="22"/>
      <c r="FD223" s="22"/>
      <c r="FE223" s="22"/>
      <c r="FF223" s="22"/>
      <c r="FG223" s="22"/>
      <c r="FH223" s="22"/>
      <c r="FI223" s="22"/>
      <c r="FJ223" s="22"/>
      <c r="FK223" s="22"/>
      <c r="FL223" s="22"/>
      <c r="FM223" s="22"/>
      <c r="FN223" s="22"/>
      <c r="FO223" s="22"/>
      <c r="FP223" s="22"/>
      <c r="FQ223" s="22"/>
      <c r="FR223" s="22"/>
      <c r="FS223" s="22"/>
      <c r="FT223" s="22"/>
      <c r="FU223" s="22"/>
      <c r="FV223" s="22"/>
      <c r="FW223" s="22"/>
      <c r="FX223" s="22"/>
      <c r="FY223" s="22"/>
      <c r="FZ223" s="22"/>
      <c r="GA223" s="22"/>
      <c r="GB223" s="22"/>
      <c r="GC223" s="22"/>
      <c r="GD223" s="22"/>
      <c r="GE223" s="22"/>
      <c r="GF223" s="22"/>
      <c r="GG223" s="22"/>
    </row>
    <row r="224" spans="1:189" s="22" customFormat="1" x14ac:dyDescent="0.25">
      <c r="A224" s="20" t="s">
        <v>172</v>
      </c>
      <c r="B224" s="21">
        <f t="shared" ref="B224:D304" si="181">E224+H224+K224+N224+Q224+T224+Z224+W224</f>
        <v>4387802</v>
      </c>
      <c r="C224" s="21">
        <f t="shared" si="181"/>
        <v>4387802</v>
      </c>
      <c r="D224" s="21">
        <f t="shared" si="181"/>
        <v>0</v>
      </c>
      <c r="E224" s="21">
        <f t="shared" ref="E224:AA224" si="182">SUM(E225:E227)</f>
        <v>235278</v>
      </c>
      <c r="F224" s="21">
        <f t="shared" si="182"/>
        <v>235278</v>
      </c>
      <c r="G224" s="21">
        <f t="shared" si="65"/>
        <v>0</v>
      </c>
      <c r="H224" s="21">
        <f t="shared" ref="H224" si="183">SUM(H225:H227)</f>
        <v>0</v>
      </c>
      <c r="I224" s="21">
        <f t="shared" si="182"/>
        <v>0</v>
      </c>
      <c r="J224" s="21">
        <f t="shared" si="89"/>
        <v>0</v>
      </c>
      <c r="K224" s="21">
        <f t="shared" ref="K224" si="184">SUM(K225:K227)</f>
        <v>16732</v>
      </c>
      <c r="L224" s="21">
        <f t="shared" si="182"/>
        <v>16732</v>
      </c>
      <c r="M224" s="21">
        <f t="shared" si="90"/>
        <v>0</v>
      </c>
      <c r="N224" s="21">
        <f t="shared" ref="N224" si="185">SUM(N225:N227)</f>
        <v>0</v>
      </c>
      <c r="O224" s="21">
        <f t="shared" si="182"/>
        <v>0</v>
      </c>
      <c r="P224" s="21">
        <f t="shared" si="91"/>
        <v>0</v>
      </c>
      <c r="Q224" s="21">
        <f t="shared" ref="Q224" si="186">SUM(Q225:Q227)</f>
        <v>0</v>
      </c>
      <c r="R224" s="21">
        <f t="shared" si="182"/>
        <v>0</v>
      </c>
      <c r="S224" s="21">
        <f t="shared" si="92"/>
        <v>0</v>
      </c>
      <c r="T224" s="21">
        <f t="shared" ref="T224" si="187">SUM(T225:T227)</f>
        <v>364192</v>
      </c>
      <c r="U224" s="21">
        <f t="shared" si="182"/>
        <v>364192</v>
      </c>
      <c r="V224" s="21">
        <f t="shared" si="93"/>
        <v>0</v>
      </c>
      <c r="W224" s="21">
        <v>0</v>
      </c>
      <c r="X224" s="21">
        <f t="shared" si="182"/>
        <v>0</v>
      </c>
      <c r="Y224" s="21">
        <f t="shared" si="94"/>
        <v>0</v>
      </c>
      <c r="Z224" s="21">
        <f t="shared" ref="Z224" si="188">SUM(Z225:Z227)</f>
        <v>3771600</v>
      </c>
      <c r="AA224" s="21">
        <f t="shared" si="182"/>
        <v>3771600</v>
      </c>
      <c r="AB224" s="21">
        <f t="shared" si="95"/>
        <v>0</v>
      </c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  <c r="BP224" s="19"/>
      <c r="BQ224" s="19"/>
      <c r="BR224" s="19"/>
      <c r="BS224" s="19"/>
      <c r="BT224" s="19"/>
      <c r="BU224" s="19"/>
      <c r="BV224" s="19"/>
      <c r="BW224" s="19"/>
      <c r="BX224" s="19"/>
      <c r="BY224" s="19"/>
      <c r="BZ224" s="19"/>
      <c r="CA224" s="19"/>
      <c r="CB224" s="19"/>
      <c r="CC224" s="19"/>
      <c r="CD224" s="19"/>
      <c r="CE224" s="19"/>
      <c r="CF224" s="19"/>
      <c r="CG224" s="19"/>
      <c r="CH224" s="19"/>
      <c r="CI224" s="19"/>
      <c r="CJ224" s="19"/>
      <c r="CK224" s="19"/>
      <c r="CL224" s="19"/>
      <c r="CM224" s="19"/>
      <c r="CN224" s="19"/>
      <c r="CO224" s="19"/>
      <c r="CP224" s="19"/>
      <c r="CQ224" s="19"/>
      <c r="CR224" s="19"/>
      <c r="CS224" s="19"/>
      <c r="CT224" s="19"/>
      <c r="CU224" s="19"/>
      <c r="CV224" s="19"/>
      <c r="CW224" s="19"/>
      <c r="CX224" s="19"/>
      <c r="CY224" s="19"/>
      <c r="CZ224" s="19"/>
      <c r="DA224" s="19"/>
      <c r="DB224" s="19"/>
      <c r="DC224" s="19"/>
      <c r="DD224" s="19"/>
      <c r="DE224" s="19"/>
      <c r="DF224" s="19"/>
      <c r="DG224" s="19"/>
      <c r="DH224" s="19"/>
      <c r="DI224" s="19"/>
      <c r="DJ224" s="19"/>
      <c r="DK224" s="19"/>
      <c r="DL224" s="19"/>
      <c r="DM224" s="19"/>
      <c r="DN224" s="19"/>
      <c r="DO224" s="19"/>
      <c r="DP224" s="19"/>
      <c r="DQ224" s="19"/>
      <c r="DR224" s="19"/>
      <c r="DS224" s="19"/>
      <c r="DT224" s="19"/>
      <c r="DU224" s="19"/>
      <c r="DV224" s="19"/>
      <c r="DW224" s="19"/>
      <c r="DX224" s="19"/>
      <c r="DY224" s="19"/>
      <c r="DZ224" s="19"/>
      <c r="EA224" s="19"/>
      <c r="EB224" s="19"/>
      <c r="EC224" s="19"/>
      <c r="ED224" s="19"/>
      <c r="EE224" s="19"/>
      <c r="EF224" s="19"/>
      <c r="EG224" s="19"/>
      <c r="EH224" s="19"/>
      <c r="EI224" s="19"/>
      <c r="EJ224" s="19"/>
      <c r="EK224" s="19"/>
      <c r="EL224" s="19"/>
      <c r="EM224" s="19"/>
      <c r="EN224" s="19"/>
      <c r="EO224" s="19"/>
      <c r="EP224" s="19"/>
      <c r="EQ224" s="19"/>
      <c r="ER224" s="19"/>
      <c r="ES224" s="19"/>
      <c r="ET224" s="19"/>
      <c r="EU224" s="19"/>
      <c r="EV224" s="19"/>
      <c r="EW224" s="19"/>
      <c r="EX224" s="19"/>
      <c r="EY224" s="19"/>
      <c r="EZ224" s="19"/>
      <c r="FA224" s="19"/>
      <c r="FB224" s="19"/>
      <c r="FC224" s="19"/>
      <c r="FD224" s="19"/>
      <c r="FE224" s="19"/>
      <c r="FF224" s="19"/>
      <c r="FG224" s="19"/>
      <c r="FH224" s="19"/>
      <c r="FI224" s="19"/>
      <c r="FJ224" s="19"/>
      <c r="FK224" s="19"/>
      <c r="FL224" s="19"/>
      <c r="FM224" s="19"/>
      <c r="FN224" s="19"/>
      <c r="FO224" s="19"/>
      <c r="FP224" s="19"/>
      <c r="FQ224" s="19"/>
      <c r="FR224" s="19"/>
      <c r="FS224" s="19"/>
      <c r="FT224" s="19"/>
      <c r="FU224" s="19"/>
      <c r="FV224" s="19"/>
      <c r="FW224" s="19"/>
      <c r="FX224" s="19"/>
      <c r="FY224" s="19"/>
      <c r="FZ224" s="19"/>
      <c r="GA224" s="19"/>
      <c r="GB224" s="19"/>
      <c r="GC224" s="19"/>
      <c r="GD224" s="19"/>
      <c r="GE224" s="19"/>
      <c r="GF224" s="19"/>
      <c r="GG224" s="19"/>
    </row>
    <row r="225" spans="1:189" s="22" customFormat="1" ht="31.5" x14ac:dyDescent="0.25">
      <c r="A225" s="27" t="s">
        <v>208</v>
      </c>
      <c r="B225" s="28">
        <f t="shared" si="181"/>
        <v>1052010</v>
      </c>
      <c r="C225" s="28">
        <f t="shared" si="181"/>
        <v>1052010</v>
      </c>
      <c r="D225" s="28">
        <f t="shared" si="181"/>
        <v>0</v>
      </c>
      <c r="E225" s="28">
        <f>200000+35278</f>
        <v>235278</v>
      </c>
      <c r="F225" s="28">
        <f>200000+35278</f>
        <v>235278</v>
      </c>
      <c r="G225" s="28">
        <f t="shared" si="65"/>
        <v>0</v>
      </c>
      <c r="H225" s="28"/>
      <c r="I225" s="28"/>
      <c r="J225" s="28">
        <f t="shared" si="89"/>
        <v>0</v>
      </c>
      <c r="K225" s="28">
        <f>52010-35278</f>
        <v>16732</v>
      </c>
      <c r="L225" s="28">
        <f>52010-35278</f>
        <v>16732</v>
      </c>
      <c r="M225" s="28">
        <f t="shared" si="90"/>
        <v>0</v>
      </c>
      <c r="N225" s="28"/>
      <c r="O225" s="28"/>
      <c r="P225" s="28">
        <f t="shared" si="91"/>
        <v>0</v>
      </c>
      <c r="Q225" s="28"/>
      <c r="R225" s="28"/>
      <c r="S225" s="28">
        <f t="shared" si="92"/>
        <v>0</v>
      </c>
      <c r="T225" s="28"/>
      <c r="U225" s="28"/>
      <c r="V225" s="28">
        <f t="shared" si="93"/>
        <v>0</v>
      </c>
      <c r="W225" s="28"/>
      <c r="X225" s="28"/>
      <c r="Y225" s="28">
        <f t="shared" si="94"/>
        <v>0</v>
      </c>
      <c r="Z225" s="28">
        <f>800000</f>
        <v>800000</v>
      </c>
      <c r="AA225" s="28">
        <f>800000</f>
        <v>800000</v>
      </c>
      <c r="AB225" s="28">
        <f t="shared" si="95"/>
        <v>0</v>
      </c>
    </row>
    <row r="226" spans="1:189" s="22" customFormat="1" ht="31.5" x14ac:dyDescent="0.25">
      <c r="A226" s="27" t="s">
        <v>209</v>
      </c>
      <c r="B226" s="28">
        <f t="shared" si="181"/>
        <v>2971600</v>
      </c>
      <c r="C226" s="28">
        <f t="shared" si="181"/>
        <v>2971600</v>
      </c>
      <c r="D226" s="28">
        <f t="shared" si="181"/>
        <v>0</v>
      </c>
      <c r="E226" s="28"/>
      <c r="F226" s="28"/>
      <c r="G226" s="28">
        <f t="shared" ref="G226:G323" si="189">F226-E226</f>
        <v>0</v>
      </c>
      <c r="H226" s="28"/>
      <c r="I226" s="28"/>
      <c r="J226" s="28">
        <f t="shared" si="89"/>
        <v>0</v>
      </c>
      <c r="K226" s="28"/>
      <c r="L226" s="28"/>
      <c r="M226" s="28">
        <f t="shared" si="90"/>
        <v>0</v>
      </c>
      <c r="N226" s="28"/>
      <c r="O226" s="28"/>
      <c r="P226" s="28">
        <f t="shared" si="91"/>
        <v>0</v>
      </c>
      <c r="Q226" s="28"/>
      <c r="R226" s="28"/>
      <c r="S226" s="28">
        <f t="shared" si="92"/>
        <v>0</v>
      </c>
      <c r="T226" s="28"/>
      <c r="U226" s="28"/>
      <c r="V226" s="28">
        <f t="shared" si="93"/>
        <v>0</v>
      </c>
      <c r="W226" s="28"/>
      <c r="X226" s="28"/>
      <c r="Y226" s="28">
        <f t="shared" si="94"/>
        <v>0</v>
      </c>
      <c r="Z226" s="28">
        <v>2971600</v>
      </c>
      <c r="AA226" s="28">
        <v>2971600</v>
      </c>
      <c r="AB226" s="28">
        <f t="shared" si="95"/>
        <v>0</v>
      </c>
    </row>
    <row r="227" spans="1:189" s="22" customFormat="1" ht="47.25" x14ac:dyDescent="0.25">
      <c r="A227" s="27" t="s">
        <v>210</v>
      </c>
      <c r="B227" s="28">
        <f t="shared" si="181"/>
        <v>364192</v>
      </c>
      <c r="C227" s="28">
        <f t="shared" si="181"/>
        <v>364192</v>
      </c>
      <c r="D227" s="28">
        <f t="shared" si="181"/>
        <v>0</v>
      </c>
      <c r="E227" s="28"/>
      <c r="F227" s="28"/>
      <c r="G227" s="28">
        <f t="shared" si="189"/>
        <v>0</v>
      </c>
      <c r="H227" s="28"/>
      <c r="I227" s="28"/>
      <c r="J227" s="28">
        <f t="shared" si="89"/>
        <v>0</v>
      </c>
      <c r="K227" s="28"/>
      <c r="L227" s="28"/>
      <c r="M227" s="28">
        <f t="shared" si="90"/>
        <v>0</v>
      </c>
      <c r="N227" s="28"/>
      <c r="O227" s="28"/>
      <c r="P227" s="28">
        <f t="shared" si="91"/>
        <v>0</v>
      </c>
      <c r="Q227" s="28"/>
      <c r="R227" s="28"/>
      <c r="S227" s="28">
        <f t="shared" si="92"/>
        <v>0</v>
      </c>
      <c r="T227" s="28">
        <v>364192</v>
      </c>
      <c r="U227" s="28">
        <v>364192</v>
      </c>
      <c r="V227" s="28">
        <f t="shared" si="93"/>
        <v>0</v>
      </c>
      <c r="W227" s="28"/>
      <c r="X227" s="28"/>
      <c r="Y227" s="28">
        <f t="shared" si="94"/>
        <v>0</v>
      </c>
      <c r="Z227" s="28"/>
      <c r="AA227" s="28"/>
      <c r="AB227" s="28">
        <f t="shared" si="95"/>
        <v>0</v>
      </c>
    </row>
    <row r="228" spans="1:189" s="22" customFormat="1" ht="31.5" x14ac:dyDescent="0.25">
      <c r="A228" s="20" t="s">
        <v>174</v>
      </c>
      <c r="B228" s="21">
        <f t="shared" si="181"/>
        <v>64747</v>
      </c>
      <c r="C228" s="21">
        <f t="shared" si="181"/>
        <v>64747</v>
      </c>
      <c r="D228" s="21">
        <f t="shared" si="181"/>
        <v>0</v>
      </c>
      <c r="E228" s="21">
        <f>SUM(E229:E240)</f>
        <v>0</v>
      </c>
      <c r="F228" s="21">
        <f>SUM(F229:F240)</f>
        <v>0</v>
      </c>
      <c r="G228" s="21">
        <f t="shared" si="189"/>
        <v>0</v>
      </c>
      <c r="H228" s="21">
        <f t="shared" ref="H228:I228" si="190">SUM(H229:H240)</f>
        <v>0</v>
      </c>
      <c r="I228" s="21">
        <f t="shared" si="190"/>
        <v>0</v>
      </c>
      <c r="J228" s="21">
        <f t="shared" si="89"/>
        <v>0</v>
      </c>
      <c r="K228" s="21">
        <f t="shared" ref="K228:L228" si="191">SUM(K229:K240)</f>
        <v>37613</v>
      </c>
      <c r="L228" s="21">
        <f t="shared" si="191"/>
        <v>37613</v>
      </c>
      <c r="M228" s="21">
        <f t="shared" si="90"/>
        <v>0</v>
      </c>
      <c r="N228" s="21">
        <f t="shared" ref="N228:O228" si="192">SUM(N229:N240)</f>
        <v>0</v>
      </c>
      <c r="O228" s="21">
        <f t="shared" si="192"/>
        <v>0</v>
      </c>
      <c r="P228" s="21">
        <f t="shared" si="91"/>
        <v>0</v>
      </c>
      <c r="Q228" s="21">
        <f t="shared" ref="Q228:R228" si="193">SUM(Q229:Q240)</f>
        <v>22134</v>
      </c>
      <c r="R228" s="21">
        <f t="shared" si="193"/>
        <v>22134</v>
      </c>
      <c r="S228" s="21">
        <f t="shared" si="92"/>
        <v>0</v>
      </c>
      <c r="T228" s="21">
        <f t="shared" ref="T228:U228" si="194">SUM(T229:T240)</f>
        <v>0</v>
      </c>
      <c r="U228" s="21">
        <f t="shared" si="194"/>
        <v>0</v>
      </c>
      <c r="V228" s="21">
        <f t="shared" si="93"/>
        <v>0</v>
      </c>
      <c r="W228" s="21">
        <v>5000</v>
      </c>
      <c r="X228" s="21">
        <f t="shared" ref="X228" si="195">SUM(X229:X240)</f>
        <v>5000</v>
      </c>
      <c r="Y228" s="21">
        <f t="shared" si="94"/>
        <v>0</v>
      </c>
      <c r="Z228" s="21">
        <f t="shared" ref="Z228:AA228" si="196">SUM(Z229:Z240)</f>
        <v>0</v>
      </c>
      <c r="AA228" s="21">
        <f t="shared" si="196"/>
        <v>0</v>
      </c>
      <c r="AB228" s="21">
        <f t="shared" si="95"/>
        <v>0</v>
      </c>
    </row>
    <row r="229" spans="1:189" s="22" customFormat="1" ht="31.5" x14ac:dyDescent="0.25">
      <c r="A229" s="27" t="s">
        <v>211</v>
      </c>
      <c r="B229" s="28">
        <f t="shared" si="181"/>
        <v>3358</v>
      </c>
      <c r="C229" s="28">
        <f t="shared" si="181"/>
        <v>3358</v>
      </c>
      <c r="D229" s="28">
        <f t="shared" si="181"/>
        <v>0</v>
      </c>
      <c r="E229" s="28"/>
      <c r="F229" s="28"/>
      <c r="G229" s="28">
        <f t="shared" si="189"/>
        <v>0</v>
      </c>
      <c r="H229" s="28"/>
      <c r="I229" s="28"/>
      <c r="J229" s="28">
        <f t="shared" si="89"/>
        <v>0</v>
      </c>
      <c r="K229" s="28"/>
      <c r="L229" s="28"/>
      <c r="M229" s="28">
        <f t="shared" si="90"/>
        <v>0</v>
      </c>
      <c r="N229" s="28"/>
      <c r="O229" s="28"/>
      <c r="P229" s="28">
        <f t="shared" si="91"/>
        <v>0</v>
      </c>
      <c r="Q229" s="28">
        <f>131668-120000-8310</f>
        <v>3358</v>
      </c>
      <c r="R229" s="28">
        <f>131668-120000-8310</f>
        <v>3358</v>
      </c>
      <c r="S229" s="28">
        <f t="shared" si="92"/>
        <v>0</v>
      </c>
      <c r="T229" s="28"/>
      <c r="U229" s="28"/>
      <c r="V229" s="28">
        <f t="shared" si="93"/>
        <v>0</v>
      </c>
      <c r="W229" s="28"/>
      <c r="X229" s="28"/>
      <c r="Y229" s="28">
        <f t="shared" si="94"/>
        <v>0</v>
      </c>
      <c r="Z229" s="28"/>
      <c r="AA229" s="28"/>
      <c r="AB229" s="28">
        <f t="shared" si="95"/>
        <v>0</v>
      </c>
    </row>
    <row r="230" spans="1:189" s="22" customFormat="1" ht="31.5" x14ac:dyDescent="0.25">
      <c r="A230" s="27" t="s">
        <v>212</v>
      </c>
      <c r="B230" s="28">
        <f t="shared" si="181"/>
        <v>3054</v>
      </c>
      <c r="C230" s="28">
        <f t="shared" si="181"/>
        <v>3054</v>
      </c>
      <c r="D230" s="28">
        <f t="shared" si="181"/>
        <v>0</v>
      </c>
      <c r="E230" s="28"/>
      <c r="F230" s="28"/>
      <c r="G230" s="28">
        <f t="shared" si="189"/>
        <v>0</v>
      </c>
      <c r="H230" s="28"/>
      <c r="I230" s="28"/>
      <c r="J230" s="28">
        <f t="shared" si="89"/>
        <v>0</v>
      </c>
      <c r="K230" s="28">
        <v>3054</v>
      </c>
      <c r="L230" s="28">
        <v>3054</v>
      </c>
      <c r="M230" s="28">
        <f t="shared" si="90"/>
        <v>0</v>
      </c>
      <c r="N230" s="28"/>
      <c r="O230" s="28"/>
      <c r="P230" s="28">
        <f t="shared" si="91"/>
        <v>0</v>
      </c>
      <c r="Q230" s="28"/>
      <c r="R230" s="28"/>
      <c r="S230" s="28">
        <f t="shared" si="92"/>
        <v>0</v>
      </c>
      <c r="T230" s="28"/>
      <c r="U230" s="28"/>
      <c r="V230" s="28">
        <f t="shared" si="93"/>
        <v>0</v>
      </c>
      <c r="W230" s="28"/>
      <c r="X230" s="28"/>
      <c r="Y230" s="28">
        <f t="shared" si="94"/>
        <v>0</v>
      </c>
      <c r="Z230" s="28"/>
      <c r="AA230" s="28"/>
      <c r="AB230" s="28">
        <f t="shared" si="95"/>
        <v>0</v>
      </c>
    </row>
    <row r="231" spans="1:189" s="22" customFormat="1" ht="31.5" x14ac:dyDescent="0.25">
      <c r="A231" s="27" t="s">
        <v>213</v>
      </c>
      <c r="B231" s="28">
        <f t="shared" si="181"/>
        <v>3744</v>
      </c>
      <c r="C231" s="28">
        <f t="shared" si="181"/>
        <v>3744</v>
      </c>
      <c r="D231" s="28">
        <f t="shared" si="181"/>
        <v>0</v>
      </c>
      <c r="E231" s="28"/>
      <c r="F231" s="28"/>
      <c r="G231" s="28">
        <f t="shared" si="189"/>
        <v>0</v>
      </c>
      <c r="H231" s="28"/>
      <c r="I231" s="28"/>
      <c r="J231" s="28">
        <f t="shared" si="89"/>
        <v>0</v>
      </c>
      <c r="K231" s="28"/>
      <c r="L231" s="28"/>
      <c r="M231" s="28">
        <f t="shared" si="90"/>
        <v>0</v>
      </c>
      <c r="N231" s="28"/>
      <c r="O231" s="28"/>
      <c r="P231" s="28">
        <f t="shared" si="91"/>
        <v>0</v>
      </c>
      <c r="Q231" s="28">
        <v>3744</v>
      </c>
      <c r="R231" s="28">
        <v>3744</v>
      </c>
      <c r="S231" s="28">
        <f t="shared" si="92"/>
        <v>0</v>
      </c>
      <c r="T231" s="28"/>
      <c r="U231" s="28"/>
      <c r="V231" s="28">
        <f t="shared" si="93"/>
        <v>0</v>
      </c>
      <c r="W231" s="28"/>
      <c r="X231" s="28"/>
      <c r="Y231" s="28">
        <f t="shared" si="94"/>
        <v>0</v>
      </c>
      <c r="Z231" s="28"/>
      <c r="AA231" s="28"/>
      <c r="AB231" s="28">
        <f t="shared" si="95"/>
        <v>0</v>
      </c>
    </row>
    <row r="232" spans="1:189" s="19" customFormat="1" ht="31.5" x14ac:dyDescent="0.25">
      <c r="A232" s="27" t="s">
        <v>214</v>
      </c>
      <c r="B232" s="28">
        <f t="shared" si="181"/>
        <v>10482</v>
      </c>
      <c r="C232" s="28">
        <f t="shared" si="181"/>
        <v>10482</v>
      </c>
      <c r="D232" s="28">
        <f t="shared" si="181"/>
        <v>0</v>
      </c>
      <c r="E232" s="28"/>
      <c r="F232" s="28"/>
      <c r="G232" s="28">
        <f t="shared" si="189"/>
        <v>0</v>
      </c>
      <c r="H232" s="28"/>
      <c r="I232" s="28"/>
      <c r="J232" s="28">
        <f t="shared" si="89"/>
        <v>0</v>
      </c>
      <c r="K232" s="28"/>
      <c r="L232" s="28"/>
      <c r="M232" s="28">
        <f t="shared" si="90"/>
        <v>0</v>
      </c>
      <c r="N232" s="28"/>
      <c r="O232" s="28"/>
      <c r="P232" s="28">
        <f t="shared" si="91"/>
        <v>0</v>
      </c>
      <c r="Q232" s="28">
        <f>3108+1842+2532+3000</f>
        <v>10482</v>
      </c>
      <c r="R232" s="28">
        <f>3108+1842+2532+3000</f>
        <v>10482</v>
      </c>
      <c r="S232" s="28">
        <f t="shared" si="92"/>
        <v>0</v>
      </c>
      <c r="T232" s="28"/>
      <c r="U232" s="28"/>
      <c r="V232" s="28">
        <f t="shared" si="93"/>
        <v>0</v>
      </c>
      <c r="W232" s="28"/>
      <c r="X232" s="28"/>
      <c r="Y232" s="28">
        <f t="shared" si="94"/>
        <v>0</v>
      </c>
      <c r="Z232" s="28"/>
      <c r="AA232" s="28"/>
      <c r="AB232" s="28">
        <f t="shared" si="95"/>
        <v>0</v>
      </c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  <c r="BY232" s="22"/>
      <c r="BZ232" s="22"/>
      <c r="CA232" s="22"/>
      <c r="CB232" s="22"/>
      <c r="CC232" s="22"/>
      <c r="CD232" s="22"/>
      <c r="CE232" s="22"/>
      <c r="CF232" s="22"/>
      <c r="CG232" s="22"/>
      <c r="CH232" s="22"/>
      <c r="CI232" s="22"/>
      <c r="CJ232" s="22"/>
      <c r="CK232" s="22"/>
      <c r="CL232" s="22"/>
      <c r="CM232" s="22"/>
      <c r="CN232" s="22"/>
      <c r="CO232" s="22"/>
      <c r="CP232" s="22"/>
      <c r="CQ232" s="22"/>
      <c r="CR232" s="22"/>
      <c r="CS232" s="22"/>
      <c r="CT232" s="22"/>
      <c r="CU232" s="22"/>
      <c r="CV232" s="22"/>
      <c r="CW232" s="22"/>
      <c r="CX232" s="22"/>
      <c r="CY232" s="22"/>
      <c r="CZ232" s="22"/>
      <c r="DA232" s="22"/>
      <c r="DB232" s="22"/>
      <c r="DC232" s="22"/>
      <c r="DD232" s="22"/>
      <c r="DE232" s="22"/>
      <c r="DF232" s="22"/>
      <c r="DG232" s="22"/>
      <c r="DH232" s="22"/>
      <c r="DI232" s="22"/>
      <c r="DJ232" s="22"/>
      <c r="DK232" s="22"/>
      <c r="DL232" s="22"/>
      <c r="DM232" s="22"/>
      <c r="DN232" s="22"/>
      <c r="DO232" s="22"/>
      <c r="DP232" s="22"/>
      <c r="DQ232" s="22"/>
      <c r="DR232" s="22"/>
      <c r="DS232" s="22"/>
      <c r="DT232" s="22"/>
      <c r="DU232" s="22"/>
      <c r="DV232" s="22"/>
      <c r="DW232" s="22"/>
      <c r="DX232" s="22"/>
      <c r="DY232" s="22"/>
      <c r="DZ232" s="22"/>
      <c r="EA232" s="22"/>
      <c r="EB232" s="22"/>
      <c r="EC232" s="22"/>
      <c r="ED232" s="22"/>
      <c r="EE232" s="22"/>
      <c r="EF232" s="22"/>
      <c r="EG232" s="22"/>
      <c r="EH232" s="22"/>
      <c r="EI232" s="22"/>
      <c r="EJ232" s="22"/>
      <c r="EK232" s="22"/>
      <c r="EL232" s="22"/>
      <c r="EM232" s="22"/>
      <c r="EN232" s="22"/>
      <c r="EO232" s="22"/>
      <c r="EP232" s="22"/>
      <c r="EQ232" s="22"/>
      <c r="ER232" s="22"/>
      <c r="ES232" s="22"/>
      <c r="ET232" s="22"/>
      <c r="EU232" s="22"/>
      <c r="EV232" s="22"/>
      <c r="EW232" s="22"/>
      <c r="EX232" s="22"/>
      <c r="EY232" s="22"/>
      <c r="EZ232" s="22"/>
      <c r="FA232" s="22"/>
      <c r="FB232" s="22"/>
      <c r="FC232" s="22"/>
      <c r="FD232" s="22"/>
      <c r="FE232" s="22"/>
      <c r="FF232" s="22"/>
      <c r="FG232" s="22"/>
      <c r="FH232" s="22"/>
      <c r="FI232" s="22"/>
      <c r="FJ232" s="22"/>
      <c r="FK232" s="22"/>
      <c r="FL232" s="22"/>
      <c r="FM232" s="22"/>
      <c r="FN232" s="22"/>
      <c r="FO232" s="22"/>
      <c r="FP232" s="22"/>
      <c r="FQ232" s="22"/>
      <c r="FR232" s="22"/>
      <c r="FS232" s="22"/>
      <c r="FT232" s="22"/>
      <c r="FU232" s="22"/>
      <c r="FV232" s="22"/>
      <c r="FW232" s="22"/>
      <c r="FX232" s="22"/>
      <c r="FY232" s="22"/>
      <c r="FZ232" s="22"/>
      <c r="GA232" s="22"/>
      <c r="GB232" s="22"/>
      <c r="GC232" s="22"/>
      <c r="GD232" s="22"/>
      <c r="GE232" s="22"/>
      <c r="GF232" s="22"/>
      <c r="GG232" s="22"/>
    </row>
    <row r="233" spans="1:189" s="19" customFormat="1" x14ac:dyDescent="0.25">
      <c r="A233" s="27" t="s">
        <v>215</v>
      </c>
      <c r="B233" s="28">
        <f t="shared" si="181"/>
        <v>3580</v>
      </c>
      <c r="C233" s="28">
        <f t="shared" si="181"/>
        <v>3580</v>
      </c>
      <c r="D233" s="28">
        <f t="shared" si="181"/>
        <v>0</v>
      </c>
      <c r="E233" s="28"/>
      <c r="F233" s="28"/>
      <c r="G233" s="28">
        <f t="shared" si="189"/>
        <v>0</v>
      </c>
      <c r="H233" s="28"/>
      <c r="I233" s="28"/>
      <c r="J233" s="28">
        <f t="shared" si="89"/>
        <v>0</v>
      </c>
      <c r="K233" s="28">
        <v>3580</v>
      </c>
      <c r="L233" s="28">
        <v>3580</v>
      </c>
      <c r="M233" s="28">
        <f t="shared" si="90"/>
        <v>0</v>
      </c>
      <c r="N233" s="28"/>
      <c r="O233" s="28"/>
      <c r="P233" s="28">
        <f t="shared" si="91"/>
        <v>0</v>
      </c>
      <c r="Q233" s="28"/>
      <c r="R233" s="28"/>
      <c r="S233" s="28">
        <f t="shared" si="92"/>
        <v>0</v>
      </c>
      <c r="T233" s="28"/>
      <c r="U233" s="28"/>
      <c r="V233" s="28">
        <f t="shared" si="93"/>
        <v>0</v>
      </c>
      <c r="W233" s="28"/>
      <c r="X233" s="28"/>
      <c r="Y233" s="28">
        <f t="shared" si="94"/>
        <v>0</v>
      </c>
      <c r="Z233" s="28"/>
      <c r="AA233" s="28"/>
      <c r="AB233" s="28">
        <f t="shared" si="95"/>
        <v>0</v>
      </c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  <c r="BY233" s="22"/>
      <c r="BZ233" s="22"/>
      <c r="CA233" s="22"/>
      <c r="CB233" s="22"/>
      <c r="CC233" s="22"/>
      <c r="CD233" s="22"/>
      <c r="CE233" s="22"/>
      <c r="CF233" s="22"/>
      <c r="CG233" s="22"/>
      <c r="CH233" s="22"/>
      <c r="CI233" s="22"/>
      <c r="CJ233" s="22"/>
      <c r="CK233" s="22"/>
      <c r="CL233" s="22"/>
      <c r="CM233" s="22"/>
      <c r="CN233" s="22"/>
      <c r="CO233" s="22"/>
      <c r="CP233" s="22"/>
      <c r="CQ233" s="22"/>
      <c r="CR233" s="22"/>
      <c r="CS233" s="22"/>
      <c r="CT233" s="22"/>
      <c r="CU233" s="22"/>
      <c r="CV233" s="22"/>
      <c r="CW233" s="22"/>
      <c r="CX233" s="22"/>
      <c r="CY233" s="22"/>
      <c r="CZ233" s="22"/>
      <c r="DA233" s="22"/>
      <c r="DB233" s="22"/>
      <c r="DC233" s="22"/>
      <c r="DD233" s="22"/>
      <c r="DE233" s="22"/>
      <c r="DF233" s="22"/>
      <c r="DG233" s="22"/>
      <c r="DH233" s="22"/>
      <c r="DI233" s="22"/>
      <c r="DJ233" s="22"/>
      <c r="DK233" s="22"/>
      <c r="DL233" s="22"/>
      <c r="DM233" s="22"/>
      <c r="DN233" s="22"/>
      <c r="DO233" s="22"/>
      <c r="DP233" s="22"/>
      <c r="DQ233" s="22"/>
      <c r="DR233" s="22"/>
      <c r="DS233" s="22"/>
      <c r="DT233" s="22"/>
      <c r="DU233" s="22"/>
      <c r="DV233" s="22"/>
      <c r="DW233" s="22"/>
      <c r="DX233" s="22"/>
      <c r="DY233" s="22"/>
      <c r="DZ233" s="22"/>
      <c r="EA233" s="22"/>
      <c r="EB233" s="22"/>
      <c r="EC233" s="22"/>
      <c r="ED233" s="22"/>
      <c r="EE233" s="22"/>
      <c r="EF233" s="22"/>
      <c r="EG233" s="22"/>
      <c r="EH233" s="22"/>
      <c r="EI233" s="22"/>
      <c r="EJ233" s="22"/>
      <c r="EK233" s="22"/>
      <c r="EL233" s="22"/>
      <c r="EM233" s="22"/>
      <c r="EN233" s="22"/>
      <c r="EO233" s="22"/>
      <c r="EP233" s="22"/>
      <c r="EQ233" s="22"/>
      <c r="ER233" s="22"/>
      <c r="ES233" s="22"/>
      <c r="ET233" s="22"/>
      <c r="EU233" s="22"/>
      <c r="EV233" s="22"/>
      <c r="EW233" s="22"/>
      <c r="EX233" s="22"/>
      <c r="EY233" s="22"/>
      <c r="EZ233" s="22"/>
      <c r="FA233" s="22"/>
      <c r="FB233" s="22"/>
      <c r="FC233" s="22"/>
      <c r="FD233" s="22"/>
      <c r="FE233" s="22"/>
      <c r="FF233" s="22"/>
      <c r="FG233" s="22"/>
      <c r="FH233" s="22"/>
      <c r="FI233" s="22"/>
      <c r="FJ233" s="22"/>
      <c r="FK233" s="22"/>
      <c r="FL233" s="22"/>
      <c r="FM233" s="22"/>
      <c r="FN233" s="22"/>
      <c r="FO233" s="22"/>
      <c r="FP233" s="22"/>
      <c r="FQ233" s="22"/>
      <c r="FR233" s="22"/>
      <c r="FS233" s="22"/>
      <c r="FT233" s="22"/>
      <c r="FU233" s="22"/>
      <c r="FV233" s="22"/>
      <c r="FW233" s="22"/>
      <c r="FX233" s="22"/>
      <c r="FY233" s="22"/>
      <c r="FZ233" s="22"/>
      <c r="GA233" s="22"/>
      <c r="GB233" s="22"/>
      <c r="GC233" s="22"/>
      <c r="GD233" s="22"/>
      <c r="GE233" s="22"/>
      <c r="GF233" s="22"/>
      <c r="GG233" s="22"/>
    </row>
    <row r="234" spans="1:189" s="22" customFormat="1" ht="31.5" x14ac:dyDescent="0.25">
      <c r="A234" s="27" t="s">
        <v>216</v>
      </c>
      <c r="B234" s="28">
        <f t="shared" si="181"/>
        <v>4970</v>
      </c>
      <c r="C234" s="28">
        <f t="shared" si="181"/>
        <v>4970</v>
      </c>
      <c r="D234" s="28">
        <f t="shared" si="181"/>
        <v>0</v>
      </c>
      <c r="E234" s="28"/>
      <c r="F234" s="28"/>
      <c r="G234" s="28">
        <f t="shared" si="189"/>
        <v>0</v>
      </c>
      <c r="H234" s="28"/>
      <c r="I234" s="28"/>
      <c r="J234" s="28">
        <f t="shared" si="89"/>
        <v>0</v>
      </c>
      <c r="K234" s="28">
        <f>4970-2500</f>
        <v>2470</v>
      </c>
      <c r="L234" s="28">
        <f>4970-2500</f>
        <v>2470</v>
      </c>
      <c r="M234" s="28">
        <f t="shared" si="90"/>
        <v>0</v>
      </c>
      <c r="N234" s="28"/>
      <c r="O234" s="28"/>
      <c r="P234" s="28">
        <f t="shared" si="91"/>
        <v>0</v>
      </c>
      <c r="Q234" s="28"/>
      <c r="R234" s="28"/>
      <c r="S234" s="28">
        <f t="shared" si="92"/>
        <v>0</v>
      </c>
      <c r="T234" s="28"/>
      <c r="U234" s="28"/>
      <c r="V234" s="28">
        <f t="shared" si="93"/>
        <v>0</v>
      </c>
      <c r="W234" s="28">
        <v>2500</v>
      </c>
      <c r="X234" s="28">
        <v>2500</v>
      </c>
      <c r="Y234" s="28">
        <f t="shared" si="94"/>
        <v>0</v>
      </c>
      <c r="Z234" s="28"/>
      <c r="AA234" s="28"/>
      <c r="AB234" s="28">
        <f t="shared" si="95"/>
        <v>0</v>
      </c>
    </row>
    <row r="235" spans="1:189" s="22" customFormat="1" ht="31.5" x14ac:dyDescent="0.25">
      <c r="A235" s="27" t="s">
        <v>217</v>
      </c>
      <c r="B235" s="28">
        <f t="shared" si="181"/>
        <v>5790</v>
      </c>
      <c r="C235" s="28">
        <f t="shared" si="181"/>
        <v>5790</v>
      </c>
      <c r="D235" s="28">
        <f t="shared" si="181"/>
        <v>0</v>
      </c>
      <c r="E235" s="28"/>
      <c r="F235" s="28"/>
      <c r="G235" s="28">
        <f t="shared" si="189"/>
        <v>0</v>
      </c>
      <c r="H235" s="28"/>
      <c r="I235" s="28"/>
      <c r="J235" s="28">
        <f t="shared" si="89"/>
        <v>0</v>
      </c>
      <c r="K235" s="28">
        <v>3290</v>
      </c>
      <c r="L235" s="28">
        <v>3290</v>
      </c>
      <c r="M235" s="28">
        <f t="shared" si="90"/>
        <v>0</v>
      </c>
      <c r="N235" s="28"/>
      <c r="O235" s="28"/>
      <c r="P235" s="28">
        <f t="shared" si="91"/>
        <v>0</v>
      </c>
      <c r="Q235" s="28"/>
      <c r="R235" s="28"/>
      <c r="S235" s="28">
        <f t="shared" si="92"/>
        <v>0</v>
      </c>
      <c r="T235" s="28"/>
      <c r="U235" s="28"/>
      <c r="V235" s="28">
        <f t="shared" si="93"/>
        <v>0</v>
      </c>
      <c r="W235" s="28">
        <v>2500</v>
      </c>
      <c r="X235" s="28">
        <v>2500</v>
      </c>
      <c r="Y235" s="28">
        <f t="shared" si="94"/>
        <v>0</v>
      </c>
      <c r="Z235" s="28"/>
      <c r="AA235" s="28"/>
      <c r="AB235" s="28">
        <f t="shared" si="95"/>
        <v>0</v>
      </c>
    </row>
    <row r="236" spans="1:189" s="22" customFormat="1" ht="31.5" x14ac:dyDescent="0.25">
      <c r="A236" s="27" t="s">
        <v>218</v>
      </c>
      <c r="B236" s="28">
        <f t="shared" si="181"/>
        <v>5261</v>
      </c>
      <c r="C236" s="28">
        <f t="shared" si="181"/>
        <v>5261</v>
      </c>
      <c r="D236" s="28">
        <f t="shared" si="181"/>
        <v>0</v>
      </c>
      <c r="E236" s="28"/>
      <c r="F236" s="28"/>
      <c r="G236" s="28">
        <f t="shared" si="189"/>
        <v>0</v>
      </c>
      <c r="H236" s="28"/>
      <c r="I236" s="28"/>
      <c r="J236" s="28">
        <f t="shared" si="89"/>
        <v>0</v>
      </c>
      <c r="K236" s="28">
        <v>5261</v>
      </c>
      <c r="L236" s="28">
        <v>5261</v>
      </c>
      <c r="M236" s="28">
        <f t="shared" si="90"/>
        <v>0</v>
      </c>
      <c r="N236" s="28"/>
      <c r="O236" s="28"/>
      <c r="P236" s="28">
        <f t="shared" si="91"/>
        <v>0</v>
      </c>
      <c r="Q236" s="28"/>
      <c r="R236" s="28"/>
      <c r="S236" s="28">
        <f t="shared" si="92"/>
        <v>0</v>
      </c>
      <c r="T236" s="28"/>
      <c r="U236" s="28"/>
      <c r="V236" s="28">
        <f t="shared" si="93"/>
        <v>0</v>
      </c>
      <c r="W236" s="28"/>
      <c r="X236" s="28"/>
      <c r="Y236" s="28">
        <f t="shared" si="94"/>
        <v>0</v>
      </c>
      <c r="Z236" s="28"/>
      <c r="AA236" s="28"/>
      <c r="AB236" s="28">
        <f t="shared" si="95"/>
        <v>0</v>
      </c>
    </row>
    <row r="237" spans="1:189" s="22" customFormat="1" ht="31.5" x14ac:dyDescent="0.25">
      <c r="A237" s="27" t="s">
        <v>219</v>
      </c>
      <c r="B237" s="28">
        <f t="shared" si="181"/>
        <v>2754</v>
      </c>
      <c r="C237" s="28">
        <f t="shared" si="181"/>
        <v>2754</v>
      </c>
      <c r="D237" s="28">
        <f t="shared" si="181"/>
        <v>0</v>
      </c>
      <c r="E237" s="28"/>
      <c r="F237" s="28"/>
      <c r="G237" s="28">
        <f t="shared" si="189"/>
        <v>0</v>
      </c>
      <c r="H237" s="28"/>
      <c r="I237" s="28"/>
      <c r="J237" s="28">
        <f t="shared" si="89"/>
        <v>0</v>
      </c>
      <c r="K237" s="28">
        <v>2754</v>
      </c>
      <c r="L237" s="28">
        <v>2754</v>
      </c>
      <c r="M237" s="28">
        <f t="shared" si="90"/>
        <v>0</v>
      </c>
      <c r="N237" s="28"/>
      <c r="O237" s="28"/>
      <c r="P237" s="28">
        <f t="shared" si="91"/>
        <v>0</v>
      </c>
      <c r="Q237" s="28"/>
      <c r="R237" s="28"/>
      <c r="S237" s="28">
        <f t="shared" si="92"/>
        <v>0</v>
      </c>
      <c r="T237" s="28"/>
      <c r="U237" s="28"/>
      <c r="V237" s="28">
        <f t="shared" si="93"/>
        <v>0</v>
      </c>
      <c r="W237" s="28"/>
      <c r="X237" s="28"/>
      <c r="Y237" s="28">
        <f t="shared" si="94"/>
        <v>0</v>
      </c>
      <c r="Z237" s="28"/>
      <c r="AA237" s="28"/>
      <c r="AB237" s="28">
        <f t="shared" si="95"/>
        <v>0</v>
      </c>
    </row>
    <row r="238" spans="1:189" s="22" customFormat="1" ht="31.5" x14ac:dyDescent="0.25">
      <c r="A238" s="27" t="s">
        <v>220</v>
      </c>
      <c r="B238" s="28">
        <f t="shared" si="181"/>
        <v>4550</v>
      </c>
      <c r="C238" s="28">
        <f t="shared" si="181"/>
        <v>4550</v>
      </c>
      <c r="D238" s="28">
        <f t="shared" si="181"/>
        <v>0</v>
      </c>
      <c r="E238" s="28"/>
      <c r="F238" s="28"/>
      <c r="G238" s="28">
        <f t="shared" si="189"/>
        <v>0</v>
      </c>
      <c r="H238" s="28"/>
      <c r="I238" s="28"/>
      <c r="J238" s="28">
        <f t="shared" si="89"/>
        <v>0</v>
      </c>
      <c r="K238" s="28"/>
      <c r="L238" s="28"/>
      <c r="M238" s="28">
        <f t="shared" si="90"/>
        <v>0</v>
      </c>
      <c r="N238" s="28"/>
      <c r="O238" s="28"/>
      <c r="P238" s="28">
        <f t="shared" si="91"/>
        <v>0</v>
      </c>
      <c r="Q238" s="28">
        <v>4550</v>
      </c>
      <c r="R238" s="28">
        <v>4550</v>
      </c>
      <c r="S238" s="28">
        <f t="shared" si="92"/>
        <v>0</v>
      </c>
      <c r="T238" s="28"/>
      <c r="U238" s="28"/>
      <c r="V238" s="28">
        <f t="shared" si="93"/>
        <v>0</v>
      </c>
      <c r="W238" s="28"/>
      <c r="X238" s="28"/>
      <c r="Y238" s="28">
        <f t="shared" si="94"/>
        <v>0</v>
      </c>
      <c r="Z238" s="28"/>
      <c r="AA238" s="28"/>
      <c r="AB238" s="28">
        <f t="shared" si="95"/>
        <v>0</v>
      </c>
    </row>
    <row r="239" spans="1:189" s="22" customFormat="1" ht="31.5" x14ac:dyDescent="0.25">
      <c r="A239" s="27" t="s">
        <v>221</v>
      </c>
      <c r="B239" s="28">
        <f t="shared" si="181"/>
        <v>2204</v>
      </c>
      <c r="C239" s="28">
        <f t="shared" si="181"/>
        <v>2204</v>
      </c>
      <c r="D239" s="28">
        <f t="shared" si="181"/>
        <v>0</v>
      </c>
      <c r="E239" s="28"/>
      <c r="F239" s="28"/>
      <c r="G239" s="28">
        <f t="shared" si="189"/>
        <v>0</v>
      </c>
      <c r="H239" s="28"/>
      <c r="I239" s="28"/>
      <c r="J239" s="28">
        <f t="shared" si="89"/>
        <v>0</v>
      </c>
      <c r="K239" s="28">
        <v>2204</v>
      </c>
      <c r="L239" s="28">
        <v>2204</v>
      </c>
      <c r="M239" s="28">
        <f t="shared" si="90"/>
        <v>0</v>
      </c>
      <c r="N239" s="28"/>
      <c r="O239" s="28"/>
      <c r="P239" s="28">
        <f t="shared" si="91"/>
        <v>0</v>
      </c>
      <c r="Q239" s="28"/>
      <c r="R239" s="28"/>
      <c r="S239" s="28">
        <f t="shared" si="92"/>
        <v>0</v>
      </c>
      <c r="T239" s="28"/>
      <c r="U239" s="28"/>
      <c r="V239" s="28">
        <f t="shared" si="93"/>
        <v>0</v>
      </c>
      <c r="W239" s="28"/>
      <c r="X239" s="28"/>
      <c r="Y239" s="28">
        <f t="shared" si="94"/>
        <v>0</v>
      </c>
      <c r="Z239" s="28"/>
      <c r="AA239" s="28"/>
      <c r="AB239" s="28">
        <f t="shared" si="95"/>
        <v>0</v>
      </c>
    </row>
    <row r="240" spans="1:189" s="22" customFormat="1" ht="31.5" x14ac:dyDescent="0.25">
      <c r="A240" s="27" t="s">
        <v>222</v>
      </c>
      <c r="B240" s="28">
        <f t="shared" si="181"/>
        <v>15000</v>
      </c>
      <c r="C240" s="28">
        <f t="shared" si="181"/>
        <v>15000</v>
      </c>
      <c r="D240" s="28">
        <f t="shared" si="181"/>
        <v>0</v>
      </c>
      <c r="E240" s="28"/>
      <c r="F240" s="28"/>
      <c r="G240" s="28">
        <f t="shared" si="189"/>
        <v>0</v>
      </c>
      <c r="H240" s="28"/>
      <c r="I240" s="28"/>
      <c r="J240" s="28">
        <f t="shared" si="89"/>
        <v>0</v>
      </c>
      <c r="K240" s="28">
        <v>15000</v>
      </c>
      <c r="L240" s="28">
        <v>15000</v>
      </c>
      <c r="M240" s="28">
        <f t="shared" si="90"/>
        <v>0</v>
      </c>
      <c r="N240" s="28"/>
      <c r="O240" s="28"/>
      <c r="P240" s="28">
        <f t="shared" si="91"/>
        <v>0</v>
      </c>
      <c r="Q240" s="28"/>
      <c r="R240" s="28"/>
      <c r="S240" s="28">
        <f t="shared" si="92"/>
        <v>0</v>
      </c>
      <c r="T240" s="28"/>
      <c r="U240" s="28"/>
      <c r="V240" s="28">
        <f t="shared" si="93"/>
        <v>0</v>
      </c>
      <c r="W240" s="28"/>
      <c r="X240" s="28"/>
      <c r="Y240" s="28">
        <f t="shared" si="94"/>
        <v>0</v>
      </c>
      <c r="Z240" s="28"/>
      <c r="AA240" s="28"/>
      <c r="AB240" s="28">
        <f t="shared" si="95"/>
        <v>0</v>
      </c>
    </row>
    <row r="241" spans="1:189" s="22" customFormat="1" x14ac:dyDescent="0.25">
      <c r="A241" s="20" t="s">
        <v>180</v>
      </c>
      <c r="B241" s="21">
        <f t="shared" si="181"/>
        <v>64768</v>
      </c>
      <c r="C241" s="21">
        <f t="shared" si="181"/>
        <v>64768</v>
      </c>
      <c r="D241" s="21">
        <f t="shared" si="181"/>
        <v>0</v>
      </c>
      <c r="E241" s="21">
        <f>SUM(E242:E251)</f>
        <v>0</v>
      </c>
      <c r="F241" s="21">
        <f>SUM(F242:F251)</f>
        <v>0</v>
      </c>
      <c r="G241" s="21">
        <f t="shared" si="189"/>
        <v>0</v>
      </c>
      <c r="H241" s="21">
        <f t="shared" ref="H241:I241" si="197">SUM(H242:H251)</f>
        <v>0</v>
      </c>
      <c r="I241" s="21">
        <f t="shared" si="197"/>
        <v>0</v>
      </c>
      <c r="J241" s="21">
        <f t="shared" si="89"/>
        <v>0</v>
      </c>
      <c r="K241" s="21">
        <f t="shared" ref="K241:L241" si="198">SUM(K242:K251)</f>
        <v>38408</v>
      </c>
      <c r="L241" s="21">
        <f t="shared" si="198"/>
        <v>38408</v>
      </c>
      <c r="M241" s="21">
        <f t="shared" si="90"/>
        <v>0</v>
      </c>
      <c r="N241" s="21">
        <f t="shared" ref="N241:O241" si="199">SUM(N242:N251)</f>
        <v>1663</v>
      </c>
      <c r="O241" s="21">
        <f t="shared" si="199"/>
        <v>1663</v>
      </c>
      <c r="P241" s="21">
        <f t="shared" si="91"/>
        <v>0</v>
      </c>
      <c r="Q241" s="21">
        <f t="shared" ref="Q241:R241" si="200">SUM(Q242:Q251)</f>
        <v>24697</v>
      </c>
      <c r="R241" s="21">
        <f t="shared" si="200"/>
        <v>24697</v>
      </c>
      <c r="S241" s="21">
        <f t="shared" si="92"/>
        <v>0</v>
      </c>
      <c r="T241" s="21">
        <f t="shared" ref="T241:U241" si="201">SUM(T242:T251)</f>
        <v>0</v>
      </c>
      <c r="U241" s="21">
        <f t="shared" si="201"/>
        <v>0</v>
      </c>
      <c r="V241" s="21">
        <f t="shared" si="93"/>
        <v>0</v>
      </c>
      <c r="W241" s="21">
        <v>0</v>
      </c>
      <c r="X241" s="21">
        <f t="shared" ref="X241" si="202">SUM(X242:X251)</f>
        <v>0</v>
      </c>
      <c r="Y241" s="21">
        <f t="shared" si="94"/>
        <v>0</v>
      </c>
      <c r="Z241" s="21">
        <f t="shared" ref="Z241:AA241" si="203">SUM(Z242:Z251)</f>
        <v>0</v>
      </c>
      <c r="AA241" s="21">
        <f t="shared" si="203"/>
        <v>0</v>
      </c>
      <c r="AB241" s="21">
        <f t="shared" si="95"/>
        <v>0</v>
      </c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19"/>
      <c r="BS241" s="19"/>
      <c r="BT241" s="19"/>
      <c r="BU241" s="19"/>
      <c r="BV241" s="19"/>
      <c r="BW241" s="19"/>
      <c r="BX241" s="19"/>
      <c r="BY241" s="19"/>
      <c r="BZ241" s="19"/>
      <c r="CA241" s="19"/>
      <c r="CB241" s="19"/>
      <c r="CC241" s="19"/>
      <c r="CD241" s="19"/>
      <c r="CE241" s="19"/>
      <c r="CF241" s="19"/>
      <c r="CG241" s="19"/>
      <c r="CH241" s="19"/>
      <c r="CI241" s="19"/>
      <c r="CJ241" s="19"/>
      <c r="CK241" s="19"/>
      <c r="CL241" s="19"/>
      <c r="CM241" s="19"/>
      <c r="CN241" s="19"/>
      <c r="CO241" s="19"/>
      <c r="CP241" s="19"/>
      <c r="CQ241" s="19"/>
      <c r="CR241" s="19"/>
      <c r="CS241" s="19"/>
      <c r="CT241" s="19"/>
      <c r="CU241" s="19"/>
      <c r="CV241" s="19"/>
      <c r="CW241" s="19"/>
      <c r="CX241" s="19"/>
      <c r="CY241" s="19"/>
      <c r="CZ241" s="19"/>
      <c r="DA241" s="19"/>
      <c r="DB241" s="19"/>
      <c r="DC241" s="19"/>
      <c r="DD241" s="19"/>
      <c r="DE241" s="19"/>
      <c r="DF241" s="19"/>
      <c r="DG241" s="19"/>
      <c r="DH241" s="19"/>
      <c r="DI241" s="19"/>
      <c r="DJ241" s="19"/>
      <c r="DK241" s="19"/>
      <c r="DL241" s="19"/>
      <c r="DM241" s="19"/>
      <c r="DN241" s="19"/>
      <c r="DO241" s="19"/>
      <c r="DP241" s="19"/>
      <c r="DQ241" s="19"/>
      <c r="DR241" s="19"/>
      <c r="DS241" s="19"/>
      <c r="DT241" s="19"/>
      <c r="DU241" s="19"/>
      <c r="DV241" s="19"/>
      <c r="DW241" s="19"/>
      <c r="DX241" s="19"/>
      <c r="DY241" s="19"/>
      <c r="DZ241" s="19"/>
      <c r="EA241" s="19"/>
      <c r="EB241" s="19"/>
      <c r="EC241" s="19"/>
      <c r="ED241" s="19"/>
      <c r="EE241" s="19"/>
      <c r="EF241" s="19"/>
      <c r="EG241" s="19"/>
      <c r="EH241" s="19"/>
      <c r="EI241" s="19"/>
      <c r="EJ241" s="19"/>
      <c r="EK241" s="19"/>
      <c r="EL241" s="19"/>
      <c r="EM241" s="19"/>
      <c r="EN241" s="19"/>
      <c r="EO241" s="19"/>
      <c r="EP241" s="19"/>
      <c r="EQ241" s="19"/>
      <c r="ER241" s="19"/>
      <c r="ES241" s="19"/>
      <c r="ET241" s="19"/>
      <c r="EU241" s="19"/>
      <c r="EV241" s="19"/>
      <c r="EW241" s="19"/>
      <c r="EX241" s="19"/>
      <c r="EY241" s="19"/>
      <c r="EZ241" s="19"/>
      <c r="FA241" s="19"/>
      <c r="FB241" s="19"/>
      <c r="FC241" s="19"/>
      <c r="FD241" s="19"/>
      <c r="FE241" s="19"/>
      <c r="FF241" s="19"/>
      <c r="FG241" s="19"/>
      <c r="FH241" s="19"/>
      <c r="FI241" s="19"/>
      <c r="FJ241" s="19"/>
      <c r="FK241" s="19"/>
      <c r="FL241" s="19"/>
      <c r="FM241" s="19"/>
      <c r="FN241" s="19"/>
      <c r="FO241" s="19"/>
      <c r="FP241" s="19"/>
      <c r="FQ241" s="19"/>
      <c r="FR241" s="19"/>
      <c r="FS241" s="19"/>
      <c r="FT241" s="19"/>
      <c r="FU241" s="19"/>
      <c r="FV241" s="19"/>
      <c r="FW241" s="19"/>
      <c r="FX241" s="19"/>
      <c r="FY241" s="19"/>
      <c r="FZ241" s="19"/>
      <c r="GA241" s="19"/>
      <c r="GB241" s="19"/>
      <c r="GC241" s="19"/>
      <c r="GD241" s="19"/>
      <c r="GE241" s="19"/>
      <c r="GF241" s="19"/>
      <c r="GG241" s="19"/>
    </row>
    <row r="242" spans="1:189" s="22" customFormat="1" ht="31.5" x14ac:dyDescent="0.25">
      <c r="A242" s="27" t="s">
        <v>223</v>
      </c>
      <c r="B242" s="28">
        <f t="shared" si="181"/>
        <v>7970</v>
      </c>
      <c r="C242" s="28">
        <f t="shared" si="181"/>
        <v>7970</v>
      </c>
      <c r="D242" s="28">
        <f t="shared" si="181"/>
        <v>0</v>
      </c>
      <c r="E242" s="28"/>
      <c r="F242" s="28"/>
      <c r="G242" s="28">
        <f t="shared" si="189"/>
        <v>0</v>
      </c>
      <c r="H242" s="28"/>
      <c r="I242" s="28"/>
      <c r="J242" s="28">
        <f t="shared" si="89"/>
        <v>0</v>
      </c>
      <c r="K242" s="28">
        <v>7970</v>
      </c>
      <c r="L242" s="28">
        <v>7970</v>
      </c>
      <c r="M242" s="28">
        <f t="shared" si="90"/>
        <v>0</v>
      </c>
      <c r="N242" s="28"/>
      <c r="O242" s="28"/>
      <c r="P242" s="28">
        <f t="shared" si="91"/>
        <v>0</v>
      </c>
      <c r="Q242" s="28"/>
      <c r="R242" s="28"/>
      <c r="S242" s="28">
        <f t="shared" si="92"/>
        <v>0</v>
      </c>
      <c r="T242" s="28"/>
      <c r="U242" s="28"/>
      <c r="V242" s="28">
        <f t="shared" si="93"/>
        <v>0</v>
      </c>
      <c r="W242" s="28"/>
      <c r="X242" s="28"/>
      <c r="Y242" s="28">
        <f t="shared" si="94"/>
        <v>0</v>
      </c>
      <c r="Z242" s="28"/>
      <c r="AA242" s="28"/>
      <c r="AB242" s="28">
        <f t="shared" si="95"/>
        <v>0</v>
      </c>
    </row>
    <row r="243" spans="1:189" s="22" customFormat="1" x14ac:dyDescent="0.25">
      <c r="A243" s="30" t="s">
        <v>224</v>
      </c>
      <c r="B243" s="28">
        <f t="shared" si="181"/>
        <v>4920</v>
      </c>
      <c r="C243" s="28">
        <f t="shared" si="181"/>
        <v>4920</v>
      </c>
      <c r="D243" s="28">
        <f t="shared" si="181"/>
        <v>0</v>
      </c>
      <c r="E243" s="28"/>
      <c r="F243" s="28"/>
      <c r="G243" s="28">
        <f t="shared" si="189"/>
        <v>0</v>
      </c>
      <c r="H243" s="28"/>
      <c r="I243" s="28"/>
      <c r="J243" s="28">
        <f t="shared" si="89"/>
        <v>0</v>
      </c>
      <c r="K243" s="28">
        <v>4920</v>
      </c>
      <c r="L243" s="28">
        <v>4920</v>
      </c>
      <c r="M243" s="28">
        <f t="shared" si="90"/>
        <v>0</v>
      </c>
      <c r="N243" s="28"/>
      <c r="O243" s="28"/>
      <c r="P243" s="28">
        <f t="shared" si="91"/>
        <v>0</v>
      </c>
      <c r="Q243" s="28"/>
      <c r="R243" s="28"/>
      <c r="S243" s="28">
        <f t="shared" si="92"/>
        <v>0</v>
      </c>
      <c r="T243" s="28"/>
      <c r="U243" s="28"/>
      <c r="V243" s="28">
        <f t="shared" si="93"/>
        <v>0</v>
      </c>
      <c r="W243" s="28"/>
      <c r="X243" s="28"/>
      <c r="Y243" s="28">
        <f t="shared" si="94"/>
        <v>0</v>
      </c>
      <c r="Z243" s="28"/>
      <c r="AA243" s="28"/>
      <c r="AB243" s="28">
        <f t="shared" si="95"/>
        <v>0</v>
      </c>
    </row>
    <row r="244" spans="1:189" s="22" customFormat="1" ht="31.5" x14ac:dyDescent="0.25">
      <c r="A244" s="30" t="s">
        <v>225</v>
      </c>
      <c r="B244" s="28">
        <f t="shared" si="181"/>
        <v>4920</v>
      </c>
      <c r="C244" s="28">
        <f t="shared" si="181"/>
        <v>4920</v>
      </c>
      <c r="D244" s="28">
        <f t="shared" si="181"/>
        <v>0</v>
      </c>
      <c r="E244" s="28"/>
      <c r="F244" s="28"/>
      <c r="G244" s="28">
        <f t="shared" si="189"/>
        <v>0</v>
      </c>
      <c r="H244" s="28"/>
      <c r="I244" s="28"/>
      <c r="J244" s="28">
        <f t="shared" si="89"/>
        <v>0</v>
      </c>
      <c r="K244" s="28">
        <v>4920</v>
      </c>
      <c r="L244" s="28">
        <v>4920</v>
      </c>
      <c r="M244" s="28">
        <f t="shared" si="90"/>
        <v>0</v>
      </c>
      <c r="N244" s="28"/>
      <c r="O244" s="28"/>
      <c r="P244" s="28">
        <f t="shared" si="91"/>
        <v>0</v>
      </c>
      <c r="Q244" s="28"/>
      <c r="R244" s="28"/>
      <c r="S244" s="28">
        <f t="shared" si="92"/>
        <v>0</v>
      </c>
      <c r="T244" s="28"/>
      <c r="U244" s="28"/>
      <c r="V244" s="28">
        <f t="shared" si="93"/>
        <v>0</v>
      </c>
      <c r="W244" s="28"/>
      <c r="X244" s="28"/>
      <c r="Y244" s="28">
        <f t="shared" si="94"/>
        <v>0</v>
      </c>
      <c r="Z244" s="28"/>
      <c r="AA244" s="28"/>
      <c r="AB244" s="28">
        <f t="shared" si="95"/>
        <v>0</v>
      </c>
    </row>
    <row r="245" spans="1:189" s="22" customFormat="1" ht="31.5" x14ac:dyDescent="0.25">
      <c r="A245" s="30" t="s">
        <v>226</v>
      </c>
      <c r="B245" s="28">
        <f t="shared" si="181"/>
        <v>4920</v>
      </c>
      <c r="C245" s="28">
        <f t="shared" si="181"/>
        <v>4920</v>
      </c>
      <c r="D245" s="28">
        <f t="shared" si="181"/>
        <v>0</v>
      </c>
      <c r="E245" s="28"/>
      <c r="F245" s="28"/>
      <c r="G245" s="28">
        <f t="shared" si="189"/>
        <v>0</v>
      </c>
      <c r="H245" s="28"/>
      <c r="I245" s="28"/>
      <c r="J245" s="28">
        <f t="shared" si="89"/>
        <v>0</v>
      </c>
      <c r="K245" s="28">
        <v>4920</v>
      </c>
      <c r="L245" s="28">
        <v>4920</v>
      </c>
      <c r="M245" s="28">
        <f t="shared" si="90"/>
        <v>0</v>
      </c>
      <c r="N245" s="28"/>
      <c r="O245" s="28"/>
      <c r="P245" s="28">
        <f t="shared" si="91"/>
        <v>0</v>
      </c>
      <c r="Q245" s="28"/>
      <c r="R245" s="28"/>
      <c r="S245" s="28">
        <f t="shared" si="92"/>
        <v>0</v>
      </c>
      <c r="T245" s="28"/>
      <c r="U245" s="28"/>
      <c r="V245" s="28">
        <f t="shared" si="93"/>
        <v>0</v>
      </c>
      <c r="W245" s="28"/>
      <c r="X245" s="28"/>
      <c r="Y245" s="28">
        <f t="shared" si="94"/>
        <v>0</v>
      </c>
      <c r="Z245" s="28"/>
      <c r="AA245" s="28"/>
      <c r="AB245" s="28">
        <f t="shared" si="95"/>
        <v>0</v>
      </c>
    </row>
    <row r="246" spans="1:189" s="22" customFormat="1" ht="47.25" x14ac:dyDescent="0.25">
      <c r="A246" s="30" t="s">
        <v>227</v>
      </c>
      <c r="B246" s="28">
        <f t="shared" si="181"/>
        <v>7066</v>
      </c>
      <c r="C246" s="28">
        <f t="shared" si="181"/>
        <v>7066</v>
      </c>
      <c r="D246" s="28">
        <f t="shared" si="181"/>
        <v>0</v>
      </c>
      <c r="E246" s="28"/>
      <c r="F246" s="28"/>
      <c r="G246" s="28">
        <f t="shared" si="189"/>
        <v>0</v>
      </c>
      <c r="H246" s="28"/>
      <c r="I246" s="28"/>
      <c r="J246" s="28">
        <f t="shared" si="89"/>
        <v>0</v>
      </c>
      <c r="K246" s="28">
        <v>7066</v>
      </c>
      <c r="L246" s="28">
        <v>7066</v>
      </c>
      <c r="M246" s="28">
        <f t="shared" si="90"/>
        <v>0</v>
      </c>
      <c r="N246" s="28"/>
      <c r="O246" s="28"/>
      <c r="P246" s="28">
        <f t="shared" si="91"/>
        <v>0</v>
      </c>
      <c r="Q246" s="28"/>
      <c r="R246" s="28"/>
      <c r="S246" s="28">
        <f t="shared" si="92"/>
        <v>0</v>
      </c>
      <c r="T246" s="28"/>
      <c r="U246" s="28"/>
      <c r="V246" s="28">
        <f t="shared" si="93"/>
        <v>0</v>
      </c>
      <c r="W246" s="28"/>
      <c r="X246" s="28"/>
      <c r="Y246" s="28">
        <f t="shared" si="94"/>
        <v>0</v>
      </c>
      <c r="Z246" s="28"/>
      <c r="AA246" s="28"/>
      <c r="AB246" s="28">
        <f t="shared" si="95"/>
        <v>0</v>
      </c>
    </row>
    <row r="247" spans="1:189" s="22" customFormat="1" x14ac:dyDescent="0.25">
      <c r="A247" s="27" t="s">
        <v>228</v>
      </c>
      <c r="B247" s="28">
        <f t="shared" si="181"/>
        <v>2115</v>
      </c>
      <c r="C247" s="28">
        <f t="shared" si="181"/>
        <v>2115</v>
      </c>
      <c r="D247" s="28">
        <f t="shared" si="181"/>
        <v>0</v>
      </c>
      <c r="E247" s="28"/>
      <c r="F247" s="28"/>
      <c r="G247" s="28">
        <f t="shared" si="189"/>
        <v>0</v>
      </c>
      <c r="H247" s="28"/>
      <c r="I247" s="28"/>
      <c r="J247" s="28">
        <f t="shared" si="89"/>
        <v>0</v>
      </c>
      <c r="K247" s="28">
        <v>2115</v>
      </c>
      <c r="L247" s="28">
        <v>2115</v>
      </c>
      <c r="M247" s="28">
        <f t="shared" si="90"/>
        <v>0</v>
      </c>
      <c r="N247" s="28"/>
      <c r="O247" s="28"/>
      <c r="P247" s="28">
        <f t="shared" si="91"/>
        <v>0</v>
      </c>
      <c r="Q247" s="28"/>
      <c r="R247" s="28"/>
      <c r="S247" s="28">
        <f t="shared" si="92"/>
        <v>0</v>
      </c>
      <c r="T247" s="28"/>
      <c r="U247" s="28"/>
      <c r="V247" s="28">
        <f t="shared" si="93"/>
        <v>0</v>
      </c>
      <c r="W247" s="28"/>
      <c r="X247" s="28"/>
      <c r="Y247" s="28">
        <f t="shared" si="94"/>
        <v>0</v>
      </c>
      <c r="Z247" s="28"/>
      <c r="AA247" s="28"/>
      <c r="AB247" s="28">
        <f t="shared" si="95"/>
        <v>0</v>
      </c>
    </row>
    <row r="248" spans="1:189" s="22" customFormat="1" ht="47.25" x14ac:dyDescent="0.25">
      <c r="A248" s="27" t="s">
        <v>229</v>
      </c>
      <c r="B248" s="28">
        <f t="shared" si="181"/>
        <v>1663</v>
      </c>
      <c r="C248" s="28">
        <f t="shared" si="181"/>
        <v>1663</v>
      </c>
      <c r="D248" s="28">
        <f t="shared" si="181"/>
        <v>0</v>
      </c>
      <c r="E248" s="28"/>
      <c r="F248" s="28"/>
      <c r="G248" s="28">
        <f t="shared" si="189"/>
        <v>0</v>
      </c>
      <c r="H248" s="28"/>
      <c r="I248" s="28"/>
      <c r="J248" s="28">
        <f t="shared" si="89"/>
        <v>0</v>
      </c>
      <c r="K248" s="28"/>
      <c r="L248" s="28"/>
      <c r="M248" s="28">
        <f t="shared" si="90"/>
        <v>0</v>
      </c>
      <c r="N248" s="28">
        <v>1663</v>
      </c>
      <c r="O248" s="28">
        <v>1663</v>
      </c>
      <c r="P248" s="28">
        <f t="shared" si="91"/>
        <v>0</v>
      </c>
      <c r="Q248" s="28"/>
      <c r="R248" s="28"/>
      <c r="S248" s="28">
        <f t="shared" si="92"/>
        <v>0</v>
      </c>
      <c r="T248" s="28"/>
      <c r="U248" s="28"/>
      <c r="V248" s="28">
        <f t="shared" si="93"/>
        <v>0</v>
      </c>
      <c r="W248" s="28"/>
      <c r="X248" s="28"/>
      <c r="Y248" s="28">
        <f t="shared" si="94"/>
        <v>0</v>
      </c>
      <c r="Z248" s="28"/>
      <c r="AA248" s="28"/>
      <c r="AB248" s="28">
        <f t="shared" si="95"/>
        <v>0</v>
      </c>
    </row>
    <row r="249" spans="1:189" s="22" customFormat="1" ht="31.5" x14ac:dyDescent="0.25">
      <c r="A249" s="27" t="s">
        <v>230</v>
      </c>
      <c r="B249" s="28">
        <f t="shared" si="181"/>
        <v>2562</v>
      </c>
      <c r="C249" s="28">
        <f t="shared" si="181"/>
        <v>2562</v>
      </c>
      <c r="D249" s="28">
        <f t="shared" si="181"/>
        <v>0</v>
      </c>
      <c r="E249" s="28"/>
      <c r="F249" s="28"/>
      <c r="G249" s="28">
        <f t="shared" si="189"/>
        <v>0</v>
      </c>
      <c r="H249" s="28"/>
      <c r="I249" s="28"/>
      <c r="J249" s="28">
        <f t="shared" si="89"/>
        <v>0</v>
      </c>
      <c r="K249" s="28">
        <v>2562</v>
      </c>
      <c r="L249" s="28">
        <v>2562</v>
      </c>
      <c r="M249" s="28">
        <f t="shared" si="90"/>
        <v>0</v>
      </c>
      <c r="N249" s="28"/>
      <c r="O249" s="28"/>
      <c r="P249" s="28">
        <f t="shared" si="91"/>
        <v>0</v>
      </c>
      <c r="Q249" s="28"/>
      <c r="R249" s="28"/>
      <c r="S249" s="28">
        <f t="shared" si="92"/>
        <v>0</v>
      </c>
      <c r="T249" s="28"/>
      <c r="U249" s="28"/>
      <c r="V249" s="28">
        <f t="shared" si="93"/>
        <v>0</v>
      </c>
      <c r="W249" s="28"/>
      <c r="X249" s="28"/>
      <c r="Y249" s="28">
        <f t="shared" si="94"/>
        <v>0</v>
      </c>
      <c r="Z249" s="28"/>
      <c r="AA249" s="28"/>
      <c r="AB249" s="28">
        <f t="shared" si="95"/>
        <v>0</v>
      </c>
    </row>
    <row r="250" spans="1:189" s="22" customFormat="1" x14ac:dyDescent="0.25">
      <c r="A250" s="27" t="s">
        <v>231</v>
      </c>
      <c r="B250" s="28">
        <f t="shared" si="181"/>
        <v>3935</v>
      </c>
      <c r="C250" s="28">
        <f t="shared" si="181"/>
        <v>3935</v>
      </c>
      <c r="D250" s="28">
        <f t="shared" si="181"/>
        <v>0</v>
      </c>
      <c r="E250" s="28"/>
      <c r="F250" s="28"/>
      <c r="G250" s="28">
        <f t="shared" si="189"/>
        <v>0</v>
      </c>
      <c r="H250" s="28"/>
      <c r="I250" s="28"/>
      <c r="J250" s="28">
        <f t="shared" si="89"/>
        <v>0</v>
      </c>
      <c r="K250" s="28">
        <v>3935</v>
      </c>
      <c r="L250" s="28">
        <v>3935</v>
      </c>
      <c r="M250" s="28">
        <f t="shared" si="90"/>
        <v>0</v>
      </c>
      <c r="N250" s="28"/>
      <c r="O250" s="28"/>
      <c r="P250" s="28">
        <f t="shared" si="91"/>
        <v>0</v>
      </c>
      <c r="Q250" s="28"/>
      <c r="R250" s="28"/>
      <c r="S250" s="28">
        <f t="shared" si="92"/>
        <v>0</v>
      </c>
      <c r="T250" s="28"/>
      <c r="U250" s="28"/>
      <c r="V250" s="28">
        <f t="shared" si="93"/>
        <v>0</v>
      </c>
      <c r="W250" s="28"/>
      <c r="X250" s="28"/>
      <c r="Y250" s="28">
        <f t="shared" si="94"/>
        <v>0</v>
      </c>
      <c r="Z250" s="28"/>
      <c r="AA250" s="28"/>
      <c r="AB250" s="28">
        <f t="shared" si="95"/>
        <v>0</v>
      </c>
    </row>
    <row r="251" spans="1:189" s="22" customFormat="1" ht="31.5" x14ac:dyDescent="0.25">
      <c r="A251" s="27" t="s">
        <v>232</v>
      </c>
      <c r="B251" s="28">
        <f t="shared" si="181"/>
        <v>24697</v>
      </c>
      <c r="C251" s="28">
        <f t="shared" si="181"/>
        <v>24697</v>
      </c>
      <c r="D251" s="28">
        <f t="shared" si="181"/>
        <v>0</v>
      </c>
      <c r="E251" s="28"/>
      <c r="F251" s="28"/>
      <c r="G251" s="28">
        <f t="shared" si="189"/>
        <v>0</v>
      </c>
      <c r="H251" s="28"/>
      <c r="I251" s="28"/>
      <c r="J251" s="28">
        <f t="shared" si="89"/>
        <v>0</v>
      </c>
      <c r="K251" s="28"/>
      <c r="L251" s="28"/>
      <c r="M251" s="28">
        <f t="shared" si="90"/>
        <v>0</v>
      </c>
      <c r="N251" s="28"/>
      <c r="O251" s="28"/>
      <c r="P251" s="28">
        <f t="shared" si="91"/>
        <v>0</v>
      </c>
      <c r="Q251" s="28">
        <f>25000-20000+19697</f>
        <v>24697</v>
      </c>
      <c r="R251" s="28">
        <f>25000-20000+19697</f>
        <v>24697</v>
      </c>
      <c r="S251" s="28">
        <f t="shared" si="92"/>
        <v>0</v>
      </c>
      <c r="T251" s="28"/>
      <c r="U251" s="28"/>
      <c r="V251" s="28">
        <f t="shared" si="93"/>
        <v>0</v>
      </c>
      <c r="W251" s="28"/>
      <c r="X251" s="28"/>
      <c r="Y251" s="28">
        <f t="shared" si="94"/>
        <v>0</v>
      </c>
      <c r="Z251" s="28"/>
      <c r="AA251" s="28"/>
      <c r="AB251" s="28">
        <f t="shared" si="95"/>
        <v>0</v>
      </c>
    </row>
    <row r="252" spans="1:189" s="22" customFormat="1" x14ac:dyDescent="0.25">
      <c r="A252" s="20" t="s">
        <v>59</v>
      </c>
      <c r="B252" s="21">
        <f t="shared" si="181"/>
        <v>136876</v>
      </c>
      <c r="C252" s="21">
        <f t="shared" si="181"/>
        <v>136876</v>
      </c>
      <c r="D252" s="21">
        <f t="shared" si="181"/>
        <v>0</v>
      </c>
      <c r="E252" s="21">
        <f>SUM(E253,E258,E264,E266)</f>
        <v>0</v>
      </c>
      <c r="F252" s="21">
        <f>SUM(F253,F258,F264,F266)</f>
        <v>0</v>
      </c>
      <c r="G252" s="21">
        <f t="shared" si="189"/>
        <v>0</v>
      </c>
      <c r="H252" s="21">
        <f t="shared" ref="H252:I252" si="204">SUM(H253,H258,H264,H266)</f>
        <v>0</v>
      </c>
      <c r="I252" s="21">
        <f t="shared" si="204"/>
        <v>0</v>
      </c>
      <c r="J252" s="21">
        <f t="shared" si="89"/>
        <v>0</v>
      </c>
      <c r="K252" s="21">
        <f t="shared" ref="K252:L252" si="205">SUM(K253,K258,K264,K266)</f>
        <v>0</v>
      </c>
      <c r="L252" s="21">
        <f t="shared" si="205"/>
        <v>0</v>
      </c>
      <c r="M252" s="21">
        <f t="shared" si="90"/>
        <v>0</v>
      </c>
      <c r="N252" s="21">
        <f t="shared" ref="N252:O252" si="206">SUM(N253,N258,N264,N266)</f>
        <v>0</v>
      </c>
      <c r="O252" s="21">
        <f t="shared" si="206"/>
        <v>0</v>
      </c>
      <c r="P252" s="21">
        <f t="shared" si="91"/>
        <v>0</v>
      </c>
      <c r="Q252" s="21">
        <f t="shared" ref="Q252:R252" si="207">SUM(Q253,Q258,Q264,Q266)</f>
        <v>136876</v>
      </c>
      <c r="R252" s="21">
        <f t="shared" si="207"/>
        <v>136876</v>
      </c>
      <c r="S252" s="21">
        <f t="shared" si="92"/>
        <v>0</v>
      </c>
      <c r="T252" s="21">
        <f t="shared" ref="T252:U252" si="208">SUM(T253,T258,T264,T266)</f>
        <v>0</v>
      </c>
      <c r="U252" s="21">
        <f t="shared" si="208"/>
        <v>0</v>
      </c>
      <c r="V252" s="21">
        <f t="shared" si="93"/>
        <v>0</v>
      </c>
      <c r="W252" s="21">
        <v>0</v>
      </c>
      <c r="X252" s="21">
        <f t="shared" ref="X252" si="209">SUM(X253,X258,X264,X266)</f>
        <v>0</v>
      </c>
      <c r="Y252" s="21">
        <f t="shared" si="94"/>
        <v>0</v>
      </c>
      <c r="Z252" s="21">
        <f t="shared" ref="Z252:AA252" si="210">SUM(Z253,Z258,Z264,Z266)</f>
        <v>0</v>
      </c>
      <c r="AA252" s="21">
        <f t="shared" si="210"/>
        <v>0</v>
      </c>
      <c r="AB252" s="21">
        <f t="shared" si="95"/>
        <v>0</v>
      </c>
    </row>
    <row r="253" spans="1:189" s="22" customFormat="1" x14ac:dyDescent="0.25">
      <c r="A253" s="20" t="s">
        <v>166</v>
      </c>
      <c r="B253" s="21">
        <f t="shared" si="181"/>
        <v>11336</v>
      </c>
      <c r="C253" s="21">
        <f t="shared" si="181"/>
        <v>11336</v>
      </c>
      <c r="D253" s="21">
        <f t="shared" si="181"/>
        <v>0</v>
      </c>
      <c r="E253" s="21">
        <f>SUM(E254:E257)</f>
        <v>0</v>
      </c>
      <c r="F253" s="21">
        <f>SUM(F254:F257)</f>
        <v>0</v>
      </c>
      <c r="G253" s="21">
        <f t="shared" si="189"/>
        <v>0</v>
      </c>
      <c r="H253" s="21">
        <f t="shared" ref="H253:I253" si="211">SUM(H254:H257)</f>
        <v>0</v>
      </c>
      <c r="I253" s="21">
        <f t="shared" si="211"/>
        <v>0</v>
      </c>
      <c r="J253" s="21">
        <f t="shared" si="89"/>
        <v>0</v>
      </c>
      <c r="K253" s="21">
        <f t="shared" ref="K253:L253" si="212">SUM(K254:K257)</f>
        <v>0</v>
      </c>
      <c r="L253" s="21">
        <f t="shared" si="212"/>
        <v>0</v>
      </c>
      <c r="M253" s="21">
        <f t="shared" si="90"/>
        <v>0</v>
      </c>
      <c r="N253" s="21">
        <f t="shared" ref="N253:O253" si="213">SUM(N254:N257)</f>
        <v>0</v>
      </c>
      <c r="O253" s="21">
        <f t="shared" si="213"/>
        <v>0</v>
      </c>
      <c r="P253" s="21">
        <f t="shared" si="91"/>
        <v>0</v>
      </c>
      <c r="Q253" s="21">
        <f t="shared" ref="Q253:R253" si="214">SUM(Q254:Q257)</f>
        <v>11336</v>
      </c>
      <c r="R253" s="21">
        <f t="shared" si="214"/>
        <v>11336</v>
      </c>
      <c r="S253" s="21">
        <f t="shared" si="92"/>
        <v>0</v>
      </c>
      <c r="T253" s="21">
        <f t="shared" ref="T253:U253" si="215">SUM(T254:T257)</f>
        <v>0</v>
      </c>
      <c r="U253" s="21">
        <f t="shared" si="215"/>
        <v>0</v>
      </c>
      <c r="V253" s="21">
        <f t="shared" si="93"/>
        <v>0</v>
      </c>
      <c r="W253" s="21">
        <v>0</v>
      </c>
      <c r="X253" s="21">
        <f t="shared" ref="X253" si="216">SUM(X254:X257)</f>
        <v>0</v>
      </c>
      <c r="Y253" s="21">
        <f t="shared" si="94"/>
        <v>0</v>
      </c>
      <c r="Z253" s="21">
        <f t="shared" ref="Z253:AA253" si="217">SUM(Z254:Z257)</f>
        <v>0</v>
      </c>
      <c r="AA253" s="21">
        <f t="shared" si="217"/>
        <v>0</v>
      </c>
      <c r="AB253" s="21">
        <f t="shared" si="95"/>
        <v>0</v>
      </c>
    </row>
    <row r="254" spans="1:189" s="22" customFormat="1" x14ac:dyDescent="0.25">
      <c r="A254" s="27" t="s">
        <v>233</v>
      </c>
      <c r="B254" s="28">
        <f t="shared" si="181"/>
        <v>1944</v>
      </c>
      <c r="C254" s="28">
        <f t="shared" si="181"/>
        <v>1944</v>
      </c>
      <c r="D254" s="28">
        <f t="shared" si="181"/>
        <v>0</v>
      </c>
      <c r="E254" s="28"/>
      <c r="F254" s="28"/>
      <c r="G254" s="28">
        <f t="shared" si="189"/>
        <v>0</v>
      </c>
      <c r="H254" s="28"/>
      <c r="I254" s="28"/>
      <c r="J254" s="28">
        <f t="shared" si="89"/>
        <v>0</v>
      </c>
      <c r="K254" s="28"/>
      <c r="L254" s="28"/>
      <c r="M254" s="28">
        <f t="shared" si="90"/>
        <v>0</v>
      </c>
      <c r="N254" s="28"/>
      <c r="O254" s="28"/>
      <c r="P254" s="28">
        <f t="shared" si="91"/>
        <v>0</v>
      </c>
      <c r="Q254" s="28">
        <v>1944</v>
      </c>
      <c r="R254" s="28">
        <v>1944</v>
      </c>
      <c r="S254" s="28">
        <f t="shared" si="92"/>
        <v>0</v>
      </c>
      <c r="T254" s="28"/>
      <c r="U254" s="28"/>
      <c r="V254" s="28">
        <f t="shared" si="93"/>
        <v>0</v>
      </c>
      <c r="W254" s="28"/>
      <c r="X254" s="28"/>
      <c r="Y254" s="28">
        <f t="shared" si="94"/>
        <v>0</v>
      </c>
      <c r="Z254" s="28"/>
      <c r="AA254" s="28"/>
      <c r="AB254" s="28">
        <f t="shared" si="95"/>
        <v>0</v>
      </c>
    </row>
    <row r="255" spans="1:189" s="22" customFormat="1" x14ac:dyDescent="0.25">
      <c r="A255" s="27" t="s">
        <v>234</v>
      </c>
      <c r="B255" s="28">
        <f t="shared" si="181"/>
        <v>1198</v>
      </c>
      <c r="C255" s="28">
        <f t="shared" si="181"/>
        <v>1198</v>
      </c>
      <c r="D255" s="28">
        <f t="shared" si="181"/>
        <v>0</v>
      </c>
      <c r="E255" s="28"/>
      <c r="F255" s="28"/>
      <c r="G255" s="28">
        <f t="shared" si="189"/>
        <v>0</v>
      </c>
      <c r="H255" s="28"/>
      <c r="I255" s="28"/>
      <c r="J255" s="28">
        <f t="shared" si="89"/>
        <v>0</v>
      </c>
      <c r="K255" s="28"/>
      <c r="L255" s="28"/>
      <c r="M255" s="28">
        <f t="shared" si="90"/>
        <v>0</v>
      </c>
      <c r="N255" s="28"/>
      <c r="O255" s="28"/>
      <c r="P255" s="28">
        <f t="shared" si="91"/>
        <v>0</v>
      </c>
      <c r="Q255" s="28">
        <v>1198</v>
      </c>
      <c r="R255" s="28">
        <v>1198</v>
      </c>
      <c r="S255" s="28">
        <f t="shared" si="92"/>
        <v>0</v>
      </c>
      <c r="T255" s="28"/>
      <c r="U255" s="28"/>
      <c r="V255" s="28">
        <f t="shared" si="93"/>
        <v>0</v>
      </c>
      <c r="W255" s="28"/>
      <c r="X255" s="28"/>
      <c r="Y255" s="28">
        <f t="shared" si="94"/>
        <v>0</v>
      </c>
      <c r="Z255" s="28"/>
      <c r="AA255" s="28"/>
      <c r="AB255" s="28">
        <f t="shared" si="95"/>
        <v>0</v>
      </c>
    </row>
    <row r="256" spans="1:189" s="22" customFormat="1" ht="31.5" x14ac:dyDescent="0.25">
      <c r="A256" s="27" t="s">
        <v>235</v>
      </c>
      <c r="B256" s="28">
        <f t="shared" si="181"/>
        <v>1500</v>
      </c>
      <c r="C256" s="28">
        <f t="shared" si="181"/>
        <v>1500</v>
      </c>
      <c r="D256" s="28">
        <f t="shared" si="181"/>
        <v>0</v>
      </c>
      <c r="E256" s="28"/>
      <c r="F256" s="28"/>
      <c r="G256" s="28">
        <f t="shared" si="189"/>
        <v>0</v>
      </c>
      <c r="H256" s="28"/>
      <c r="I256" s="28"/>
      <c r="J256" s="28">
        <f t="shared" si="89"/>
        <v>0</v>
      </c>
      <c r="K256" s="28"/>
      <c r="L256" s="28"/>
      <c r="M256" s="28">
        <f t="shared" si="90"/>
        <v>0</v>
      </c>
      <c r="N256" s="28"/>
      <c r="O256" s="28"/>
      <c r="P256" s="28">
        <f t="shared" si="91"/>
        <v>0</v>
      </c>
      <c r="Q256" s="28">
        <v>1500</v>
      </c>
      <c r="R256" s="28">
        <v>1500</v>
      </c>
      <c r="S256" s="28">
        <f t="shared" si="92"/>
        <v>0</v>
      </c>
      <c r="T256" s="28"/>
      <c r="U256" s="28"/>
      <c r="V256" s="28">
        <f t="shared" si="93"/>
        <v>0</v>
      </c>
      <c r="W256" s="28"/>
      <c r="X256" s="28"/>
      <c r="Y256" s="28">
        <f t="shared" si="94"/>
        <v>0</v>
      </c>
      <c r="Z256" s="28"/>
      <c r="AA256" s="28"/>
      <c r="AB256" s="28">
        <f t="shared" si="95"/>
        <v>0</v>
      </c>
    </row>
    <row r="257" spans="1:189" s="22" customFormat="1" x14ac:dyDescent="0.25">
      <c r="A257" s="27" t="s">
        <v>236</v>
      </c>
      <c r="B257" s="28">
        <f t="shared" si="181"/>
        <v>6694</v>
      </c>
      <c r="C257" s="28">
        <f t="shared" si="181"/>
        <v>6694</v>
      </c>
      <c r="D257" s="28">
        <f t="shared" si="181"/>
        <v>0</v>
      </c>
      <c r="E257" s="28"/>
      <c r="F257" s="28"/>
      <c r="G257" s="28">
        <f t="shared" si="189"/>
        <v>0</v>
      </c>
      <c r="H257" s="28"/>
      <c r="I257" s="28"/>
      <c r="J257" s="28">
        <f t="shared" si="89"/>
        <v>0</v>
      </c>
      <c r="K257" s="28"/>
      <c r="L257" s="28"/>
      <c r="M257" s="28">
        <f t="shared" si="90"/>
        <v>0</v>
      </c>
      <c r="N257" s="28"/>
      <c r="O257" s="28"/>
      <c r="P257" s="28">
        <f t="shared" si="91"/>
        <v>0</v>
      </c>
      <c r="Q257" s="28">
        <f>6642+52</f>
        <v>6694</v>
      </c>
      <c r="R257" s="28">
        <f>6642+52</f>
        <v>6694</v>
      </c>
      <c r="S257" s="28">
        <f t="shared" si="92"/>
        <v>0</v>
      </c>
      <c r="T257" s="28"/>
      <c r="U257" s="28"/>
      <c r="V257" s="28">
        <f t="shared" si="93"/>
        <v>0</v>
      </c>
      <c r="W257" s="28"/>
      <c r="X257" s="28"/>
      <c r="Y257" s="28">
        <f t="shared" si="94"/>
        <v>0</v>
      </c>
      <c r="Z257" s="28"/>
      <c r="AA257" s="28"/>
      <c r="AB257" s="28">
        <f t="shared" si="95"/>
        <v>0</v>
      </c>
    </row>
    <row r="258" spans="1:189" s="22" customFormat="1" ht="31.5" x14ac:dyDescent="0.25">
      <c r="A258" s="20" t="s">
        <v>174</v>
      </c>
      <c r="B258" s="21">
        <f t="shared" si="181"/>
        <v>55524</v>
      </c>
      <c r="C258" s="21">
        <f t="shared" si="181"/>
        <v>55524</v>
      </c>
      <c r="D258" s="21">
        <f t="shared" si="181"/>
        <v>0</v>
      </c>
      <c r="E258" s="21">
        <f>SUM(E259:E263)</f>
        <v>0</v>
      </c>
      <c r="F258" s="21">
        <f>SUM(F259:F263)</f>
        <v>0</v>
      </c>
      <c r="G258" s="21">
        <f t="shared" si="189"/>
        <v>0</v>
      </c>
      <c r="H258" s="21">
        <f t="shared" ref="H258:I258" si="218">SUM(H259:H263)</f>
        <v>0</v>
      </c>
      <c r="I258" s="21">
        <f t="shared" si="218"/>
        <v>0</v>
      </c>
      <c r="J258" s="21">
        <f t="shared" si="89"/>
        <v>0</v>
      </c>
      <c r="K258" s="21">
        <f t="shared" ref="K258:L258" si="219">SUM(K259:K263)</f>
        <v>0</v>
      </c>
      <c r="L258" s="21">
        <f t="shared" si="219"/>
        <v>0</v>
      </c>
      <c r="M258" s="21">
        <f t="shared" si="90"/>
        <v>0</v>
      </c>
      <c r="N258" s="21">
        <f t="shared" ref="N258:O258" si="220">SUM(N259:N263)</f>
        <v>0</v>
      </c>
      <c r="O258" s="21">
        <f t="shared" si="220"/>
        <v>0</v>
      </c>
      <c r="P258" s="21">
        <f t="shared" si="91"/>
        <v>0</v>
      </c>
      <c r="Q258" s="21">
        <f t="shared" ref="Q258:R258" si="221">SUM(Q259:Q263)</f>
        <v>55524</v>
      </c>
      <c r="R258" s="21">
        <f t="shared" si="221"/>
        <v>55524</v>
      </c>
      <c r="S258" s="21">
        <f t="shared" si="92"/>
        <v>0</v>
      </c>
      <c r="T258" s="21">
        <f t="shared" ref="T258:U258" si="222">SUM(T259:T263)</f>
        <v>0</v>
      </c>
      <c r="U258" s="21">
        <f t="shared" si="222"/>
        <v>0</v>
      </c>
      <c r="V258" s="21">
        <f t="shared" si="93"/>
        <v>0</v>
      </c>
      <c r="W258" s="21">
        <v>0</v>
      </c>
      <c r="X258" s="21">
        <f t="shared" ref="X258" si="223">SUM(X259:X263)</f>
        <v>0</v>
      </c>
      <c r="Y258" s="21">
        <f t="shared" si="94"/>
        <v>0</v>
      </c>
      <c r="Z258" s="21">
        <f t="shared" ref="Z258:AA258" si="224">SUM(Z259:Z263)</f>
        <v>0</v>
      </c>
      <c r="AA258" s="21">
        <f t="shared" si="224"/>
        <v>0</v>
      </c>
      <c r="AB258" s="21">
        <f t="shared" si="95"/>
        <v>0</v>
      </c>
    </row>
    <row r="259" spans="1:189" s="22" customFormat="1" ht="31.5" x14ac:dyDescent="0.25">
      <c r="A259" s="27" t="s">
        <v>237</v>
      </c>
      <c r="B259" s="28">
        <f t="shared" si="181"/>
        <v>4434</v>
      </c>
      <c r="C259" s="28">
        <f t="shared" si="181"/>
        <v>4434</v>
      </c>
      <c r="D259" s="28">
        <f t="shared" si="181"/>
        <v>0</v>
      </c>
      <c r="E259" s="28"/>
      <c r="F259" s="28"/>
      <c r="G259" s="28">
        <f t="shared" si="189"/>
        <v>0</v>
      </c>
      <c r="H259" s="28"/>
      <c r="I259" s="28"/>
      <c r="J259" s="28">
        <f t="shared" si="89"/>
        <v>0</v>
      </c>
      <c r="K259" s="28"/>
      <c r="L259" s="28"/>
      <c r="M259" s="28">
        <f t="shared" si="90"/>
        <v>0</v>
      </c>
      <c r="N259" s="28"/>
      <c r="O259" s="28"/>
      <c r="P259" s="28">
        <f t="shared" si="91"/>
        <v>0</v>
      </c>
      <c r="Q259" s="28">
        <f>1065+3369</f>
        <v>4434</v>
      </c>
      <c r="R259" s="28">
        <f>1065+3369</f>
        <v>4434</v>
      </c>
      <c r="S259" s="28">
        <f t="shared" si="92"/>
        <v>0</v>
      </c>
      <c r="T259" s="28"/>
      <c r="U259" s="28"/>
      <c r="V259" s="28">
        <f t="shared" si="93"/>
        <v>0</v>
      </c>
      <c r="W259" s="28"/>
      <c r="X259" s="28"/>
      <c r="Y259" s="28">
        <f t="shared" si="94"/>
        <v>0</v>
      </c>
      <c r="Z259" s="28"/>
      <c r="AA259" s="28"/>
      <c r="AB259" s="28">
        <f t="shared" si="95"/>
        <v>0</v>
      </c>
    </row>
    <row r="260" spans="1:189" s="22" customFormat="1" ht="31.5" x14ac:dyDescent="0.25">
      <c r="A260" s="27" t="s">
        <v>238</v>
      </c>
      <c r="B260" s="28">
        <f t="shared" si="181"/>
        <v>23310</v>
      </c>
      <c r="C260" s="28">
        <f t="shared" si="181"/>
        <v>23310</v>
      </c>
      <c r="D260" s="28">
        <f t="shared" si="181"/>
        <v>0</v>
      </c>
      <c r="E260" s="28"/>
      <c r="F260" s="28"/>
      <c r="G260" s="28">
        <f t="shared" si="189"/>
        <v>0</v>
      </c>
      <c r="H260" s="28"/>
      <c r="I260" s="28"/>
      <c r="J260" s="28">
        <f t="shared" si="89"/>
        <v>0</v>
      </c>
      <c r="K260" s="28"/>
      <c r="L260" s="28"/>
      <c r="M260" s="28">
        <f t="shared" si="90"/>
        <v>0</v>
      </c>
      <c r="N260" s="28"/>
      <c r="O260" s="28"/>
      <c r="P260" s="28">
        <f t="shared" si="91"/>
        <v>0</v>
      </c>
      <c r="Q260" s="28">
        <v>23310</v>
      </c>
      <c r="R260" s="28">
        <v>23310</v>
      </c>
      <c r="S260" s="28">
        <f t="shared" si="92"/>
        <v>0</v>
      </c>
      <c r="T260" s="28"/>
      <c r="U260" s="28"/>
      <c r="V260" s="28">
        <f t="shared" si="93"/>
        <v>0</v>
      </c>
      <c r="W260" s="28"/>
      <c r="X260" s="28"/>
      <c r="Y260" s="28">
        <f t="shared" si="94"/>
        <v>0</v>
      </c>
      <c r="Z260" s="28"/>
      <c r="AA260" s="28"/>
      <c r="AB260" s="28">
        <f t="shared" si="95"/>
        <v>0</v>
      </c>
    </row>
    <row r="261" spans="1:189" s="22" customFormat="1" ht="47.25" x14ac:dyDescent="0.25">
      <c r="A261" s="27" t="s">
        <v>239</v>
      </c>
      <c r="B261" s="28">
        <f t="shared" si="181"/>
        <v>6600</v>
      </c>
      <c r="C261" s="28">
        <f t="shared" si="181"/>
        <v>6600</v>
      </c>
      <c r="D261" s="28">
        <f t="shared" si="181"/>
        <v>0</v>
      </c>
      <c r="E261" s="28"/>
      <c r="F261" s="28"/>
      <c r="G261" s="28">
        <f t="shared" si="189"/>
        <v>0</v>
      </c>
      <c r="H261" s="28"/>
      <c r="I261" s="28"/>
      <c r="J261" s="28">
        <f t="shared" si="89"/>
        <v>0</v>
      </c>
      <c r="K261" s="28"/>
      <c r="L261" s="28"/>
      <c r="M261" s="28">
        <f t="shared" si="90"/>
        <v>0</v>
      </c>
      <c r="N261" s="28"/>
      <c r="O261" s="28"/>
      <c r="P261" s="28">
        <f t="shared" si="91"/>
        <v>0</v>
      </c>
      <c r="Q261" s="28">
        <v>6600</v>
      </c>
      <c r="R261" s="28">
        <v>6600</v>
      </c>
      <c r="S261" s="28">
        <f t="shared" si="92"/>
        <v>0</v>
      </c>
      <c r="T261" s="28"/>
      <c r="U261" s="28"/>
      <c r="V261" s="28">
        <f t="shared" si="93"/>
        <v>0</v>
      </c>
      <c r="W261" s="28"/>
      <c r="X261" s="28"/>
      <c r="Y261" s="28">
        <f t="shared" si="94"/>
        <v>0</v>
      </c>
      <c r="Z261" s="28"/>
      <c r="AA261" s="28"/>
      <c r="AB261" s="28">
        <f t="shared" si="95"/>
        <v>0</v>
      </c>
    </row>
    <row r="262" spans="1:189" s="22" customFormat="1" x14ac:dyDescent="0.25">
      <c r="A262" s="27" t="s">
        <v>240</v>
      </c>
      <c r="B262" s="28">
        <f t="shared" si="181"/>
        <v>6499</v>
      </c>
      <c r="C262" s="28">
        <f t="shared" si="181"/>
        <v>6499</v>
      </c>
      <c r="D262" s="28">
        <f t="shared" si="181"/>
        <v>0</v>
      </c>
      <c r="E262" s="28"/>
      <c r="F262" s="28"/>
      <c r="G262" s="28">
        <f t="shared" si="189"/>
        <v>0</v>
      </c>
      <c r="H262" s="28"/>
      <c r="I262" s="28"/>
      <c r="J262" s="28">
        <f t="shared" si="89"/>
        <v>0</v>
      </c>
      <c r="K262" s="28"/>
      <c r="L262" s="28"/>
      <c r="M262" s="28">
        <f t="shared" si="90"/>
        <v>0</v>
      </c>
      <c r="N262" s="28"/>
      <c r="O262" s="28"/>
      <c r="P262" s="28">
        <f t="shared" si="91"/>
        <v>0</v>
      </c>
      <c r="Q262" s="28">
        <v>6499</v>
      </c>
      <c r="R262" s="28">
        <v>6499</v>
      </c>
      <c r="S262" s="28">
        <f t="shared" si="92"/>
        <v>0</v>
      </c>
      <c r="T262" s="28"/>
      <c r="U262" s="28"/>
      <c r="V262" s="28">
        <f t="shared" si="93"/>
        <v>0</v>
      </c>
      <c r="W262" s="28"/>
      <c r="X262" s="28"/>
      <c r="Y262" s="28">
        <f t="shared" si="94"/>
        <v>0</v>
      </c>
      <c r="Z262" s="28"/>
      <c r="AA262" s="28"/>
      <c r="AB262" s="28">
        <f t="shared" si="95"/>
        <v>0</v>
      </c>
    </row>
    <row r="263" spans="1:189" s="22" customFormat="1" x14ac:dyDescent="0.25">
      <c r="A263" s="27" t="s">
        <v>241</v>
      </c>
      <c r="B263" s="28">
        <f t="shared" si="181"/>
        <v>14681</v>
      </c>
      <c r="C263" s="28">
        <f t="shared" si="181"/>
        <v>14681</v>
      </c>
      <c r="D263" s="28">
        <f t="shared" si="181"/>
        <v>0</v>
      </c>
      <c r="E263" s="28"/>
      <c r="F263" s="28"/>
      <c r="G263" s="28">
        <f t="shared" si="189"/>
        <v>0</v>
      </c>
      <c r="H263" s="28"/>
      <c r="I263" s="28"/>
      <c r="J263" s="28">
        <f t="shared" si="89"/>
        <v>0</v>
      </c>
      <c r="K263" s="28"/>
      <c r="L263" s="28"/>
      <c r="M263" s="28">
        <f t="shared" si="90"/>
        <v>0</v>
      </c>
      <c r="N263" s="28"/>
      <c r="O263" s="28"/>
      <c r="P263" s="28">
        <f t="shared" si="91"/>
        <v>0</v>
      </c>
      <c r="Q263" s="28">
        <v>14681</v>
      </c>
      <c r="R263" s="28">
        <v>14681</v>
      </c>
      <c r="S263" s="28">
        <f t="shared" si="92"/>
        <v>0</v>
      </c>
      <c r="T263" s="28"/>
      <c r="U263" s="28"/>
      <c r="V263" s="28">
        <f t="shared" si="93"/>
        <v>0</v>
      </c>
      <c r="W263" s="28"/>
      <c r="X263" s="28"/>
      <c r="Y263" s="28">
        <f t="shared" si="94"/>
        <v>0</v>
      </c>
      <c r="Z263" s="28"/>
      <c r="AA263" s="28"/>
      <c r="AB263" s="28">
        <f t="shared" si="95"/>
        <v>0</v>
      </c>
    </row>
    <row r="264" spans="1:189" s="22" customFormat="1" x14ac:dyDescent="0.25">
      <c r="A264" s="20" t="s">
        <v>178</v>
      </c>
      <c r="B264" s="21">
        <f t="shared" si="181"/>
        <v>40000</v>
      </c>
      <c r="C264" s="21">
        <f t="shared" si="181"/>
        <v>40000</v>
      </c>
      <c r="D264" s="21">
        <f t="shared" si="181"/>
        <v>0</v>
      </c>
      <c r="E264" s="21">
        <f t="shared" ref="E264:AA264" si="225">SUM(E265)</f>
        <v>0</v>
      </c>
      <c r="F264" s="21">
        <f t="shared" si="225"/>
        <v>0</v>
      </c>
      <c r="G264" s="21">
        <f t="shared" si="189"/>
        <v>0</v>
      </c>
      <c r="H264" s="21">
        <f t="shared" si="225"/>
        <v>0</v>
      </c>
      <c r="I264" s="21">
        <f t="shared" si="225"/>
        <v>0</v>
      </c>
      <c r="J264" s="21">
        <f t="shared" si="89"/>
        <v>0</v>
      </c>
      <c r="K264" s="21">
        <f t="shared" si="225"/>
        <v>0</v>
      </c>
      <c r="L264" s="21">
        <f t="shared" si="225"/>
        <v>0</v>
      </c>
      <c r="M264" s="21">
        <f t="shared" si="90"/>
        <v>0</v>
      </c>
      <c r="N264" s="21">
        <f t="shared" si="225"/>
        <v>0</v>
      </c>
      <c r="O264" s="21">
        <f t="shared" si="225"/>
        <v>0</v>
      </c>
      <c r="P264" s="21">
        <f t="shared" si="91"/>
        <v>0</v>
      </c>
      <c r="Q264" s="21">
        <f t="shared" si="225"/>
        <v>40000</v>
      </c>
      <c r="R264" s="21">
        <f t="shared" si="225"/>
        <v>40000</v>
      </c>
      <c r="S264" s="21">
        <f t="shared" si="92"/>
        <v>0</v>
      </c>
      <c r="T264" s="21">
        <f t="shared" si="225"/>
        <v>0</v>
      </c>
      <c r="U264" s="21">
        <f t="shared" si="225"/>
        <v>0</v>
      </c>
      <c r="V264" s="21">
        <f t="shared" si="93"/>
        <v>0</v>
      </c>
      <c r="W264" s="21">
        <v>0</v>
      </c>
      <c r="X264" s="21">
        <f t="shared" si="225"/>
        <v>0</v>
      </c>
      <c r="Y264" s="21">
        <f t="shared" si="94"/>
        <v>0</v>
      </c>
      <c r="Z264" s="21">
        <f t="shared" si="225"/>
        <v>0</v>
      </c>
      <c r="AA264" s="21">
        <f t="shared" si="225"/>
        <v>0</v>
      </c>
      <c r="AB264" s="21">
        <f t="shared" si="95"/>
        <v>0</v>
      </c>
    </row>
    <row r="265" spans="1:189" s="19" customFormat="1" x14ac:dyDescent="0.25">
      <c r="A265" s="32" t="s">
        <v>242</v>
      </c>
      <c r="B265" s="28">
        <f t="shared" si="181"/>
        <v>40000</v>
      </c>
      <c r="C265" s="28">
        <f t="shared" si="181"/>
        <v>40000</v>
      </c>
      <c r="D265" s="28">
        <f t="shared" si="181"/>
        <v>0</v>
      </c>
      <c r="E265" s="28"/>
      <c r="F265" s="28"/>
      <c r="G265" s="28">
        <f t="shared" si="189"/>
        <v>0</v>
      </c>
      <c r="H265" s="28"/>
      <c r="I265" s="28"/>
      <c r="J265" s="28">
        <f t="shared" si="89"/>
        <v>0</v>
      </c>
      <c r="K265" s="28"/>
      <c r="L265" s="28"/>
      <c r="M265" s="28">
        <f t="shared" si="90"/>
        <v>0</v>
      </c>
      <c r="N265" s="28"/>
      <c r="O265" s="28"/>
      <c r="P265" s="28">
        <f t="shared" si="91"/>
        <v>0</v>
      </c>
      <c r="Q265" s="28">
        <v>40000</v>
      </c>
      <c r="R265" s="28">
        <v>40000</v>
      </c>
      <c r="S265" s="28">
        <f t="shared" si="92"/>
        <v>0</v>
      </c>
      <c r="T265" s="28"/>
      <c r="U265" s="28"/>
      <c r="V265" s="28">
        <f t="shared" si="93"/>
        <v>0</v>
      </c>
      <c r="W265" s="28"/>
      <c r="X265" s="28"/>
      <c r="Y265" s="28">
        <f t="shared" si="94"/>
        <v>0</v>
      </c>
      <c r="Z265" s="28"/>
      <c r="AA265" s="28"/>
      <c r="AB265" s="28">
        <f t="shared" si="95"/>
        <v>0</v>
      </c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2"/>
      <c r="CP265" s="22"/>
      <c r="CQ265" s="22"/>
      <c r="CR265" s="22"/>
      <c r="CS265" s="22"/>
      <c r="CT265" s="22"/>
      <c r="CU265" s="22"/>
      <c r="CV265" s="22"/>
      <c r="CW265" s="22"/>
      <c r="CX265" s="22"/>
      <c r="CY265" s="22"/>
      <c r="CZ265" s="22"/>
      <c r="DA265" s="22"/>
      <c r="DB265" s="22"/>
      <c r="DC265" s="22"/>
      <c r="DD265" s="22"/>
      <c r="DE265" s="22"/>
      <c r="DF265" s="22"/>
      <c r="DG265" s="22"/>
      <c r="DH265" s="22"/>
      <c r="DI265" s="22"/>
      <c r="DJ265" s="22"/>
      <c r="DK265" s="22"/>
      <c r="DL265" s="22"/>
      <c r="DM265" s="22"/>
      <c r="DN265" s="22"/>
      <c r="DO265" s="22"/>
      <c r="DP265" s="22"/>
      <c r="DQ265" s="22"/>
      <c r="DR265" s="22"/>
      <c r="DS265" s="22"/>
      <c r="DT265" s="22"/>
      <c r="DU265" s="22"/>
      <c r="DV265" s="22"/>
      <c r="DW265" s="22"/>
      <c r="DX265" s="22"/>
      <c r="DY265" s="22"/>
      <c r="DZ265" s="22"/>
      <c r="EA265" s="22"/>
      <c r="EB265" s="22"/>
      <c r="EC265" s="22"/>
      <c r="ED265" s="22"/>
      <c r="EE265" s="22"/>
      <c r="EF265" s="22"/>
      <c r="EG265" s="22"/>
      <c r="EH265" s="22"/>
      <c r="EI265" s="22"/>
      <c r="EJ265" s="22"/>
      <c r="EK265" s="22"/>
      <c r="EL265" s="22"/>
      <c r="EM265" s="22"/>
      <c r="EN265" s="22"/>
      <c r="EO265" s="22"/>
      <c r="EP265" s="22"/>
      <c r="EQ265" s="22"/>
      <c r="ER265" s="22"/>
      <c r="ES265" s="22"/>
      <c r="ET265" s="22"/>
      <c r="EU265" s="22"/>
      <c r="EV265" s="22"/>
      <c r="EW265" s="22"/>
      <c r="EX265" s="22"/>
      <c r="EY265" s="22"/>
      <c r="EZ265" s="22"/>
      <c r="FA265" s="22"/>
      <c r="FB265" s="22"/>
      <c r="FC265" s="22"/>
      <c r="FD265" s="22"/>
      <c r="FE265" s="22"/>
      <c r="FF265" s="22"/>
      <c r="FG265" s="22"/>
      <c r="FH265" s="22"/>
      <c r="FI265" s="22"/>
      <c r="FJ265" s="22"/>
      <c r="FK265" s="22"/>
      <c r="FL265" s="22"/>
      <c r="FM265" s="22"/>
      <c r="FN265" s="22"/>
      <c r="FO265" s="22"/>
      <c r="FP265" s="22"/>
      <c r="FQ265" s="22"/>
      <c r="FR265" s="22"/>
      <c r="FS265" s="22"/>
      <c r="FT265" s="22"/>
      <c r="FU265" s="22"/>
      <c r="FV265" s="22"/>
      <c r="FW265" s="22"/>
      <c r="FX265" s="22"/>
      <c r="FY265" s="22"/>
      <c r="FZ265" s="22"/>
      <c r="GA265" s="22"/>
      <c r="GB265" s="22"/>
      <c r="GC265" s="22"/>
      <c r="GD265" s="22"/>
      <c r="GE265" s="22"/>
      <c r="GF265" s="22"/>
      <c r="GG265" s="22"/>
    </row>
    <row r="266" spans="1:189" s="22" customFormat="1" x14ac:dyDescent="0.25">
      <c r="A266" s="20" t="s">
        <v>180</v>
      </c>
      <c r="B266" s="21">
        <f t="shared" si="181"/>
        <v>30016</v>
      </c>
      <c r="C266" s="21">
        <f t="shared" si="181"/>
        <v>30016</v>
      </c>
      <c r="D266" s="21">
        <f>G266+J266+M266+P266+S266+V266+AB266+Y266</f>
        <v>0</v>
      </c>
      <c r="E266" s="21">
        <f>SUM(E267:E268)</f>
        <v>0</v>
      </c>
      <c r="F266" s="21">
        <f>SUM(F267:F268)</f>
        <v>0</v>
      </c>
      <c r="G266" s="21">
        <f t="shared" si="189"/>
        <v>0</v>
      </c>
      <c r="H266" s="21">
        <f t="shared" ref="H266:I266" si="226">SUM(H267:H268)</f>
        <v>0</v>
      </c>
      <c r="I266" s="21">
        <f t="shared" si="226"/>
        <v>0</v>
      </c>
      <c r="J266" s="21">
        <f t="shared" si="89"/>
        <v>0</v>
      </c>
      <c r="K266" s="21">
        <f t="shared" ref="K266:L266" si="227">SUM(K267:K268)</f>
        <v>0</v>
      </c>
      <c r="L266" s="21">
        <f t="shared" si="227"/>
        <v>0</v>
      </c>
      <c r="M266" s="21">
        <f t="shared" si="90"/>
        <v>0</v>
      </c>
      <c r="N266" s="21">
        <f t="shared" ref="N266:O266" si="228">SUM(N267:N268)</f>
        <v>0</v>
      </c>
      <c r="O266" s="21">
        <f t="shared" si="228"/>
        <v>0</v>
      </c>
      <c r="P266" s="21">
        <f t="shared" si="91"/>
        <v>0</v>
      </c>
      <c r="Q266" s="21">
        <f t="shared" ref="Q266:R266" si="229">SUM(Q267:Q268)</f>
        <v>30016</v>
      </c>
      <c r="R266" s="21">
        <f t="shared" si="229"/>
        <v>30016</v>
      </c>
      <c r="S266" s="21">
        <f t="shared" si="92"/>
        <v>0</v>
      </c>
      <c r="T266" s="21">
        <f t="shared" ref="T266:U266" si="230">SUM(T267:T268)</f>
        <v>0</v>
      </c>
      <c r="U266" s="21">
        <f t="shared" si="230"/>
        <v>0</v>
      </c>
      <c r="V266" s="21">
        <f t="shared" si="93"/>
        <v>0</v>
      </c>
      <c r="W266" s="21">
        <v>0</v>
      </c>
      <c r="X266" s="21">
        <f t="shared" ref="X266" si="231">SUM(X267:X268)</f>
        <v>0</v>
      </c>
      <c r="Y266" s="21">
        <f t="shared" si="94"/>
        <v>0</v>
      </c>
      <c r="Z266" s="21">
        <f t="shared" ref="Z266:AA266" si="232">SUM(Z267:Z268)</f>
        <v>0</v>
      </c>
      <c r="AA266" s="21">
        <f t="shared" si="232"/>
        <v>0</v>
      </c>
      <c r="AB266" s="21">
        <f t="shared" si="95"/>
        <v>0</v>
      </c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  <c r="BP266" s="19"/>
      <c r="BQ266" s="19"/>
      <c r="BR266" s="19"/>
      <c r="BS266" s="19"/>
      <c r="BT266" s="19"/>
      <c r="BU266" s="19"/>
      <c r="BV266" s="19"/>
      <c r="BW266" s="19"/>
      <c r="BX266" s="19"/>
      <c r="BY266" s="19"/>
      <c r="BZ266" s="19"/>
      <c r="CA266" s="19"/>
      <c r="CB266" s="19"/>
      <c r="CC266" s="19"/>
      <c r="CD266" s="19"/>
      <c r="CE266" s="19"/>
      <c r="CF266" s="19"/>
      <c r="CG266" s="19"/>
      <c r="CH266" s="19"/>
      <c r="CI266" s="19"/>
      <c r="CJ266" s="19"/>
      <c r="CK266" s="19"/>
      <c r="CL266" s="19"/>
      <c r="CM266" s="19"/>
      <c r="CN266" s="19"/>
      <c r="CO266" s="19"/>
      <c r="CP266" s="19"/>
      <c r="CQ266" s="19"/>
      <c r="CR266" s="19"/>
      <c r="CS266" s="19"/>
      <c r="CT266" s="19"/>
      <c r="CU266" s="19"/>
      <c r="CV266" s="19"/>
      <c r="CW266" s="19"/>
      <c r="CX266" s="19"/>
      <c r="CY266" s="19"/>
      <c r="CZ266" s="19"/>
      <c r="DA266" s="19"/>
      <c r="DB266" s="19"/>
      <c r="DC266" s="19"/>
      <c r="DD266" s="19"/>
      <c r="DE266" s="19"/>
      <c r="DF266" s="19"/>
      <c r="DG266" s="19"/>
      <c r="DH266" s="19"/>
      <c r="DI266" s="19"/>
      <c r="DJ266" s="19"/>
      <c r="DK266" s="19"/>
      <c r="DL266" s="19"/>
      <c r="DM266" s="19"/>
      <c r="DN266" s="19"/>
      <c r="DO266" s="19"/>
      <c r="DP266" s="19"/>
      <c r="DQ266" s="19"/>
      <c r="DR266" s="19"/>
      <c r="DS266" s="19"/>
      <c r="DT266" s="19"/>
      <c r="DU266" s="19"/>
      <c r="DV266" s="19"/>
      <c r="DW266" s="19"/>
      <c r="DX266" s="19"/>
      <c r="DY266" s="19"/>
      <c r="DZ266" s="19"/>
      <c r="EA266" s="19"/>
      <c r="EB266" s="19"/>
      <c r="EC266" s="19"/>
      <c r="ED266" s="19"/>
      <c r="EE266" s="19"/>
      <c r="EF266" s="19"/>
      <c r="EG266" s="19"/>
      <c r="EH266" s="19"/>
      <c r="EI266" s="19"/>
      <c r="EJ266" s="19"/>
      <c r="EK266" s="19"/>
      <c r="EL266" s="19"/>
      <c r="EM266" s="19"/>
      <c r="EN266" s="19"/>
      <c r="EO266" s="19"/>
      <c r="EP266" s="19"/>
      <c r="EQ266" s="19"/>
      <c r="ER266" s="19"/>
      <c r="ES266" s="19"/>
      <c r="ET266" s="19"/>
      <c r="EU266" s="19"/>
      <c r="EV266" s="19"/>
      <c r="EW266" s="19"/>
      <c r="EX266" s="19"/>
      <c r="EY266" s="19"/>
      <c r="EZ266" s="19"/>
      <c r="FA266" s="19"/>
      <c r="FB266" s="19"/>
      <c r="FC266" s="19"/>
      <c r="FD266" s="19"/>
      <c r="FE266" s="19"/>
      <c r="FF266" s="19"/>
      <c r="FG266" s="19"/>
      <c r="FH266" s="19"/>
      <c r="FI266" s="19"/>
      <c r="FJ266" s="19"/>
      <c r="FK266" s="19"/>
      <c r="FL266" s="19"/>
      <c r="FM266" s="19"/>
      <c r="FN266" s="19"/>
      <c r="FO266" s="19"/>
      <c r="FP266" s="19"/>
      <c r="FQ266" s="19"/>
      <c r="FR266" s="19"/>
      <c r="FS266" s="19"/>
      <c r="FT266" s="19"/>
      <c r="FU266" s="19"/>
      <c r="FV266" s="19"/>
      <c r="FW266" s="19"/>
      <c r="FX266" s="19"/>
      <c r="FY266" s="19"/>
      <c r="FZ266" s="19"/>
      <c r="GA266" s="19"/>
      <c r="GB266" s="19"/>
      <c r="GC266" s="19"/>
      <c r="GD266" s="19"/>
      <c r="GE266" s="19"/>
      <c r="GF266" s="19"/>
      <c r="GG266" s="19"/>
    </row>
    <row r="267" spans="1:189" s="22" customFormat="1" x14ac:dyDescent="0.25">
      <c r="A267" s="27" t="s">
        <v>243</v>
      </c>
      <c r="B267" s="28">
        <f t="shared" si="181"/>
        <v>1700</v>
      </c>
      <c r="C267" s="28">
        <f t="shared" si="181"/>
        <v>1700</v>
      </c>
      <c r="D267" s="28">
        <f>G267+J267+M267+P267+S267+V267+AB267+Y267</f>
        <v>0</v>
      </c>
      <c r="E267" s="28"/>
      <c r="F267" s="28"/>
      <c r="G267" s="28">
        <f t="shared" si="189"/>
        <v>0</v>
      </c>
      <c r="H267" s="28"/>
      <c r="I267" s="28"/>
      <c r="J267" s="28">
        <f t="shared" si="89"/>
        <v>0</v>
      </c>
      <c r="K267" s="28"/>
      <c r="L267" s="28"/>
      <c r="M267" s="28">
        <f t="shared" si="90"/>
        <v>0</v>
      </c>
      <c r="N267" s="28"/>
      <c r="O267" s="28"/>
      <c r="P267" s="28">
        <f t="shared" si="91"/>
        <v>0</v>
      </c>
      <c r="Q267" s="28">
        <v>1700</v>
      </c>
      <c r="R267" s="28">
        <v>1700</v>
      </c>
      <c r="S267" s="28">
        <f t="shared" si="92"/>
        <v>0</v>
      </c>
      <c r="T267" s="28"/>
      <c r="U267" s="28"/>
      <c r="V267" s="28">
        <f t="shared" si="93"/>
        <v>0</v>
      </c>
      <c r="W267" s="28"/>
      <c r="X267" s="28"/>
      <c r="Y267" s="28">
        <f t="shared" si="94"/>
        <v>0</v>
      </c>
      <c r="Z267" s="28"/>
      <c r="AA267" s="28"/>
      <c r="AB267" s="28">
        <f t="shared" si="95"/>
        <v>0</v>
      </c>
    </row>
    <row r="268" spans="1:189" s="22" customFormat="1" ht="47.25" x14ac:dyDescent="0.25">
      <c r="A268" s="27" t="s">
        <v>244</v>
      </c>
      <c r="B268" s="28">
        <f t="shared" si="181"/>
        <v>28316</v>
      </c>
      <c r="C268" s="28">
        <f t="shared" si="181"/>
        <v>28316</v>
      </c>
      <c r="D268" s="28">
        <f>G268+J268+M268+P268+S268+V268+AB268+Y268</f>
        <v>0</v>
      </c>
      <c r="E268" s="28"/>
      <c r="F268" s="28"/>
      <c r="G268" s="28">
        <f t="shared" si="189"/>
        <v>0</v>
      </c>
      <c r="H268" s="28"/>
      <c r="I268" s="28"/>
      <c r="J268" s="28">
        <f t="shared" si="89"/>
        <v>0</v>
      </c>
      <c r="K268" s="28"/>
      <c r="L268" s="28"/>
      <c r="M268" s="28">
        <f t="shared" si="90"/>
        <v>0</v>
      </c>
      <c r="N268" s="28"/>
      <c r="O268" s="28"/>
      <c r="P268" s="28">
        <f t="shared" si="91"/>
        <v>0</v>
      </c>
      <c r="Q268" s="28">
        <f>7079+21237</f>
        <v>28316</v>
      </c>
      <c r="R268" s="28">
        <f>7079+21237</f>
        <v>28316</v>
      </c>
      <c r="S268" s="28">
        <f t="shared" si="92"/>
        <v>0</v>
      </c>
      <c r="T268" s="28"/>
      <c r="U268" s="28"/>
      <c r="V268" s="28">
        <f t="shared" si="93"/>
        <v>0</v>
      </c>
      <c r="W268" s="28"/>
      <c r="X268" s="28"/>
      <c r="Y268" s="28">
        <f t="shared" si="94"/>
        <v>0</v>
      </c>
      <c r="Z268" s="28"/>
      <c r="AA268" s="28"/>
      <c r="AB268" s="28">
        <f t="shared" si="95"/>
        <v>0</v>
      </c>
    </row>
    <row r="269" spans="1:189" s="22" customFormat="1" ht="31.5" x14ac:dyDescent="0.25">
      <c r="A269" s="20" t="s">
        <v>63</v>
      </c>
      <c r="B269" s="21">
        <f t="shared" si="181"/>
        <v>733419</v>
      </c>
      <c r="C269" s="21">
        <f t="shared" si="181"/>
        <v>733419</v>
      </c>
      <c r="D269" s="21">
        <f t="shared" si="181"/>
        <v>0</v>
      </c>
      <c r="E269" s="21">
        <f>SUM(E270,E280,E287,E292,E295,E278)</f>
        <v>0</v>
      </c>
      <c r="F269" s="21">
        <f>SUM(F270,F280,F287,F292,F295,F278)</f>
        <v>0</v>
      </c>
      <c r="G269" s="21">
        <f t="shared" si="189"/>
        <v>0</v>
      </c>
      <c r="H269" s="21">
        <f t="shared" ref="H269:I269" si="233">SUM(H270,H280,H287,H292,H295,H278)</f>
        <v>27000</v>
      </c>
      <c r="I269" s="21">
        <f t="shared" si="233"/>
        <v>27000</v>
      </c>
      <c r="J269" s="21">
        <f t="shared" si="89"/>
        <v>0</v>
      </c>
      <c r="K269" s="21">
        <f t="shared" ref="K269:L269" si="234">SUM(K270,K280,K287,K292,K295,K278)</f>
        <v>33510</v>
      </c>
      <c r="L269" s="21">
        <f t="shared" si="234"/>
        <v>33510</v>
      </c>
      <c r="M269" s="21">
        <f t="shared" si="90"/>
        <v>0</v>
      </c>
      <c r="N269" s="21">
        <f t="shared" ref="N269:O269" si="235">SUM(N270,N280,N287,N292,N295,N278)</f>
        <v>647608</v>
      </c>
      <c r="O269" s="21">
        <f t="shared" si="235"/>
        <v>647608</v>
      </c>
      <c r="P269" s="21">
        <f t="shared" si="91"/>
        <v>0</v>
      </c>
      <c r="Q269" s="21">
        <f t="shared" ref="Q269:R269" si="236">SUM(Q270,Q280,Q287,Q292,Q295,Q278)</f>
        <v>25301</v>
      </c>
      <c r="R269" s="21">
        <f t="shared" si="236"/>
        <v>25301</v>
      </c>
      <c r="S269" s="21">
        <f t="shared" si="92"/>
        <v>0</v>
      </c>
      <c r="T269" s="21">
        <f t="shared" ref="T269:U269" si="237">SUM(T270,T280,T287,T292,T295,T278)</f>
        <v>0</v>
      </c>
      <c r="U269" s="21">
        <f t="shared" si="237"/>
        <v>0</v>
      </c>
      <c r="V269" s="21">
        <f t="shared" si="93"/>
        <v>0</v>
      </c>
      <c r="W269" s="21">
        <v>0</v>
      </c>
      <c r="X269" s="21">
        <f t="shared" ref="X269" si="238">SUM(X270,X280,X287,X292,X295,X278)</f>
        <v>0</v>
      </c>
      <c r="Y269" s="21">
        <f t="shared" si="94"/>
        <v>0</v>
      </c>
      <c r="Z269" s="21">
        <f t="shared" ref="Z269:AA269" si="239">SUM(Z270,Z280,Z287,Z292,Z295,Z278)</f>
        <v>0</v>
      </c>
      <c r="AA269" s="21">
        <f t="shared" si="239"/>
        <v>0</v>
      </c>
      <c r="AB269" s="21">
        <f t="shared" si="95"/>
        <v>0</v>
      </c>
    </row>
    <row r="270" spans="1:189" s="22" customFormat="1" x14ac:dyDescent="0.25">
      <c r="A270" s="20" t="s">
        <v>166</v>
      </c>
      <c r="B270" s="21">
        <f t="shared" si="181"/>
        <v>48526</v>
      </c>
      <c r="C270" s="21">
        <f t="shared" si="181"/>
        <v>48526</v>
      </c>
      <c r="D270" s="21">
        <f t="shared" si="181"/>
        <v>0</v>
      </c>
      <c r="E270" s="21">
        <f t="shared" ref="E270:F270" si="240">SUM(E271:E277)</f>
        <v>0</v>
      </c>
      <c r="F270" s="21">
        <f t="shared" si="240"/>
        <v>0</v>
      </c>
      <c r="G270" s="21">
        <f t="shared" si="189"/>
        <v>0</v>
      </c>
      <c r="H270" s="21">
        <f t="shared" ref="H270:AA270" si="241">SUM(H271:H277)</f>
        <v>0</v>
      </c>
      <c r="I270" s="21">
        <f t="shared" si="241"/>
        <v>0</v>
      </c>
      <c r="J270" s="21">
        <f t="shared" si="89"/>
        <v>0</v>
      </c>
      <c r="K270" s="21">
        <f t="shared" ref="K270" si="242">SUM(K271:K277)</f>
        <v>2754</v>
      </c>
      <c r="L270" s="21">
        <f t="shared" si="241"/>
        <v>2754</v>
      </c>
      <c r="M270" s="21">
        <f t="shared" si="90"/>
        <v>0</v>
      </c>
      <c r="N270" s="21">
        <f t="shared" ref="N270" si="243">SUM(N271:N277)</f>
        <v>40152</v>
      </c>
      <c r="O270" s="21">
        <f t="shared" si="241"/>
        <v>40152</v>
      </c>
      <c r="P270" s="21">
        <f t="shared" si="91"/>
        <v>0</v>
      </c>
      <c r="Q270" s="21">
        <f t="shared" ref="Q270" si="244">SUM(Q271:Q277)</f>
        <v>5620</v>
      </c>
      <c r="R270" s="21">
        <f t="shared" si="241"/>
        <v>5620</v>
      </c>
      <c r="S270" s="21">
        <f t="shared" si="92"/>
        <v>0</v>
      </c>
      <c r="T270" s="21">
        <f t="shared" ref="T270" si="245">SUM(T271:T277)</f>
        <v>0</v>
      </c>
      <c r="U270" s="21">
        <f t="shared" si="241"/>
        <v>0</v>
      </c>
      <c r="V270" s="21">
        <f t="shared" si="93"/>
        <v>0</v>
      </c>
      <c r="W270" s="21">
        <v>0</v>
      </c>
      <c r="X270" s="21">
        <f t="shared" si="241"/>
        <v>0</v>
      </c>
      <c r="Y270" s="21">
        <f t="shared" si="94"/>
        <v>0</v>
      </c>
      <c r="Z270" s="21">
        <f t="shared" ref="Z270" si="246">SUM(Z271:Z277)</f>
        <v>0</v>
      </c>
      <c r="AA270" s="21">
        <f t="shared" si="241"/>
        <v>0</v>
      </c>
      <c r="AB270" s="21">
        <f t="shared" si="95"/>
        <v>0</v>
      </c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  <c r="BO270" s="19"/>
      <c r="BP270" s="19"/>
      <c r="BQ270" s="19"/>
      <c r="BR270" s="19"/>
      <c r="BS270" s="19"/>
      <c r="BT270" s="19"/>
      <c r="BU270" s="19"/>
      <c r="BV270" s="19"/>
      <c r="BW270" s="19"/>
      <c r="BX270" s="19"/>
      <c r="BY270" s="19"/>
      <c r="BZ270" s="19"/>
      <c r="CA270" s="19"/>
      <c r="CB270" s="19"/>
      <c r="CC270" s="19"/>
      <c r="CD270" s="19"/>
      <c r="CE270" s="19"/>
      <c r="CF270" s="19"/>
      <c r="CG270" s="19"/>
      <c r="CH270" s="19"/>
      <c r="CI270" s="19"/>
      <c r="CJ270" s="19"/>
      <c r="CK270" s="19"/>
      <c r="CL270" s="19"/>
      <c r="CM270" s="19"/>
      <c r="CN270" s="19"/>
      <c r="CO270" s="19"/>
      <c r="CP270" s="19"/>
      <c r="CQ270" s="19"/>
      <c r="CR270" s="19"/>
      <c r="CS270" s="19"/>
      <c r="CT270" s="19"/>
      <c r="CU270" s="19"/>
      <c r="CV270" s="19"/>
      <c r="CW270" s="19"/>
      <c r="CX270" s="19"/>
      <c r="CY270" s="19"/>
      <c r="CZ270" s="19"/>
      <c r="DA270" s="19"/>
      <c r="DB270" s="19"/>
      <c r="DC270" s="19"/>
      <c r="DD270" s="19"/>
      <c r="DE270" s="19"/>
      <c r="DF270" s="19"/>
      <c r="DG270" s="19"/>
      <c r="DH270" s="19"/>
      <c r="DI270" s="19"/>
      <c r="DJ270" s="19"/>
      <c r="DK270" s="19"/>
      <c r="DL270" s="19"/>
      <c r="DM270" s="19"/>
      <c r="DN270" s="19"/>
      <c r="DO270" s="19"/>
      <c r="DP270" s="19"/>
      <c r="DQ270" s="19"/>
      <c r="DR270" s="19"/>
      <c r="DS270" s="19"/>
      <c r="DT270" s="19"/>
      <c r="DU270" s="19"/>
      <c r="DV270" s="19"/>
      <c r="DW270" s="19"/>
      <c r="DX270" s="19"/>
      <c r="DY270" s="19"/>
      <c r="DZ270" s="19"/>
      <c r="EA270" s="19"/>
      <c r="EB270" s="19"/>
      <c r="EC270" s="19"/>
      <c r="ED270" s="19"/>
      <c r="EE270" s="19"/>
      <c r="EF270" s="19"/>
      <c r="EG270" s="19"/>
      <c r="EH270" s="19"/>
      <c r="EI270" s="19"/>
      <c r="EJ270" s="19"/>
      <c r="EK270" s="19"/>
      <c r="EL270" s="19"/>
      <c r="EM270" s="19"/>
      <c r="EN270" s="19"/>
      <c r="EO270" s="19"/>
      <c r="EP270" s="19"/>
      <c r="EQ270" s="19"/>
      <c r="ER270" s="19"/>
      <c r="ES270" s="19"/>
      <c r="ET270" s="19"/>
      <c r="EU270" s="19"/>
      <c r="EV270" s="19"/>
      <c r="EW270" s="19"/>
      <c r="EX270" s="19"/>
      <c r="EY270" s="19"/>
      <c r="EZ270" s="19"/>
      <c r="FA270" s="19"/>
      <c r="FB270" s="19"/>
      <c r="FC270" s="19"/>
      <c r="FD270" s="19"/>
      <c r="FE270" s="19"/>
      <c r="FF270" s="19"/>
      <c r="FG270" s="19"/>
      <c r="FH270" s="19"/>
      <c r="FI270" s="19"/>
      <c r="FJ270" s="19"/>
      <c r="FK270" s="19"/>
      <c r="FL270" s="19"/>
      <c r="FM270" s="19"/>
      <c r="FN270" s="19"/>
      <c r="FO270" s="19"/>
      <c r="FP270" s="19"/>
      <c r="FQ270" s="19"/>
      <c r="FR270" s="19"/>
      <c r="FS270" s="19"/>
      <c r="FT270" s="19"/>
      <c r="FU270" s="19"/>
      <c r="FV270" s="19"/>
      <c r="FW270" s="19"/>
      <c r="FX270" s="19"/>
      <c r="FY270" s="19"/>
      <c r="FZ270" s="19"/>
      <c r="GA270" s="19"/>
      <c r="GB270" s="19"/>
      <c r="GC270" s="19"/>
      <c r="GD270" s="19"/>
      <c r="GE270" s="19"/>
      <c r="GF270" s="19"/>
      <c r="GG270" s="19"/>
    </row>
    <row r="271" spans="1:189" s="22" customFormat="1" ht="31.5" x14ac:dyDescent="0.25">
      <c r="A271" s="27" t="s">
        <v>245</v>
      </c>
      <c r="B271" s="28">
        <f t="shared" si="181"/>
        <v>2754</v>
      </c>
      <c r="C271" s="28">
        <f t="shared" si="181"/>
        <v>2754</v>
      </c>
      <c r="D271" s="28">
        <f t="shared" si="181"/>
        <v>0</v>
      </c>
      <c r="E271" s="28"/>
      <c r="F271" s="28"/>
      <c r="G271" s="28">
        <f t="shared" si="189"/>
        <v>0</v>
      </c>
      <c r="H271" s="28"/>
      <c r="I271" s="28"/>
      <c r="J271" s="28">
        <f t="shared" si="89"/>
        <v>0</v>
      </c>
      <c r="K271" s="28">
        <f>1330+1424</f>
        <v>2754</v>
      </c>
      <c r="L271" s="28">
        <f>1330+1424</f>
        <v>2754</v>
      </c>
      <c r="M271" s="28">
        <f t="shared" si="90"/>
        <v>0</v>
      </c>
      <c r="N271" s="28"/>
      <c r="O271" s="28"/>
      <c r="P271" s="28">
        <f t="shared" si="91"/>
        <v>0</v>
      </c>
      <c r="Q271" s="28"/>
      <c r="R271" s="28"/>
      <c r="S271" s="28">
        <f t="shared" si="92"/>
        <v>0</v>
      </c>
      <c r="T271" s="28"/>
      <c r="U271" s="28"/>
      <c r="V271" s="28">
        <f t="shared" si="93"/>
        <v>0</v>
      </c>
      <c r="W271" s="28"/>
      <c r="X271" s="28"/>
      <c r="Y271" s="28">
        <f t="shared" si="94"/>
        <v>0</v>
      </c>
      <c r="Z271" s="28"/>
      <c r="AA271" s="28"/>
      <c r="AB271" s="28">
        <f t="shared" si="95"/>
        <v>0</v>
      </c>
    </row>
    <row r="272" spans="1:189" s="19" customFormat="1" x14ac:dyDescent="0.25">
      <c r="A272" s="29" t="s">
        <v>246</v>
      </c>
      <c r="B272" s="31">
        <f t="shared" si="181"/>
        <v>726</v>
      </c>
      <c r="C272" s="31">
        <f t="shared" si="181"/>
        <v>726</v>
      </c>
      <c r="D272" s="31">
        <f t="shared" si="181"/>
        <v>0</v>
      </c>
      <c r="E272" s="31"/>
      <c r="F272" s="31"/>
      <c r="G272" s="31">
        <f t="shared" si="189"/>
        <v>0</v>
      </c>
      <c r="H272" s="31"/>
      <c r="I272" s="31"/>
      <c r="J272" s="31">
        <f t="shared" si="89"/>
        <v>0</v>
      </c>
      <c r="K272" s="31"/>
      <c r="L272" s="31"/>
      <c r="M272" s="31">
        <f t="shared" si="90"/>
        <v>0</v>
      </c>
      <c r="N272" s="31"/>
      <c r="O272" s="31"/>
      <c r="P272" s="31">
        <f t="shared" si="91"/>
        <v>0</v>
      </c>
      <c r="Q272" s="31">
        <v>726</v>
      </c>
      <c r="R272" s="31">
        <v>726</v>
      </c>
      <c r="S272" s="31">
        <f t="shared" si="92"/>
        <v>0</v>
      </c>
      <c r="T272" s="31"/>
      <c r="U272" s="31"/>
      <c r="V272" s="31">
        <f t="shared" si="93"/>
        <v>0</v>
      </c>
      <c r="W272" s="31"/>
      <c r="X272" s="31"/>
      <c r="Y272" s="31">
        <f t="shared" si="94"/>
        <v>0</v>
      </c>
      <c r="Z272" s="31"/>
      <c r="AA272" s="31"/>
      <c r="AB272" s="31">
        <f t="shared" si="95"/>
        <v>0</v>
      </c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22"/>
      <c r="BQ272" s="22"/>
      <c r="BR272" s="22"/>
      <c r="BS272" s="22"/>
      <c r="BT272" s="22"/>
      <c r="BU272" s="22"/>
      <c r="BV272" s="22"/>
      <c r="BW272" s="22"/>
      <c r="BX272" s="22"/>
      <c r="BY272" s="22"/>
      <c r="BZ272" s="22"/>
      <c r="CA272" s="22"/>
      <c r="CB272" s="22"/>
      <c r="CC272" s="22"/>
      <c r="CD272" s="22"/>
      <c r="CE272" s="22"/>
      <c r="CF272" s="22"/>
      <c r="CG272" s="22"/>
      <c r="CH272" s="22"/>
      <c r="CI272" s="22"/>
      <c r="CJ272" s="22"/>
      <c r="CK272" s="22"/>
      <c r="CL272" s="22"/>
      <c r="CM272" s="22"/>
      <c r="CN272" s="22"/>
      <c r="CO272" s="22"/>
      <c r="CP272" s="22"/>
      <c r="CQ272" s="22"/>
      <c r="CR272" s="22"/>
      <c r="CS272" s="22"/>
      <c r="CT272" s="22"/>
      <c r="CU272" s="22"/>
      <c r="CV272" s="22"/>
      <c r="CW272" s="22"/>
      <c r="CX272" s="22"/>
      <c r="CY272" s="22"/>
      <c r="CZ272" s="22"/>
      <c r="DA272" s="22"/>
      <c r="DB272" s="22"/>
      <c r="DC272" s="22"/>
      <c r="DD272" s="22"/>
      <c r="DE272" s="22"/>
      <c r="DF272" s="22"/>
      <c r="DG272" s="22"/>
      <c r="DH272" s="22"/>
      <c r="DI272" s="22"/>
      <c r="DJ272" s="22"/>
      <c r="DK272" s="22"/>
      <c r="DL272" s="22"/>
      <c r="DM272" s="22"/>
      <c r="DN272" s="22"/>
      <c r="DO272" s="22"/>
      <c r="DP272" s="22"/>
      <c r="DQ272" s="22"/>
      <c r="DR272" s="22"/>
      <c r="DS272" s="22"/>
      <c r="DT272" s="22"/>
      <c r="DU272" s="22"/>
      <c r="DV272" s="22"/>
      <c r="DW272" s="22"/>
      <c r="DX272" s="22"/>
      <c r="DY272" s="22"/>
      <c r="DZ272" s="22"/>
      <c r="EA272" s="22"/>
      <c r="EB272" s="22"/>
      <c r="EC272" s="22"/>
      <c r="ED272" s="22"/>
      <c r="EE272" s="22"/>
      <c r="EF272" s="22"/>
      <c r="EG272" s="22"/>
      <c r="EH272" s="22"/>
      <c r="EI272" s="22"/>
      <c r="EJ272" s="22"/>
      <c r="EK272" s="22"/>
      <c r="EL272" s="22"/>
      <c r="EM272" s="22"/>
      <c r="EN272" s="22"/>
      <c r="EO272" s="22"/>
      <c r="EP272" s="22"/>
      <c r="EQ272" s="22"/>
      <c r="ER272" s="22"/>
      <c r="ES272" s="22"/>
      <c r="ET272" s="22"/>
      <c r="EU272" s="22"/>
      <c r="EV272" s="22"/>
      <c r="EW272" s="22"/>
      <c r="EX272" s="22"/>
      <c r="EY272" s="22"/>
      <c r="EZ272" s="22"/>
      <c r="FA272" s="22"/>
      <c r="FB272" s="22"/>
      <c r="FC272" s="22"/>
      <c r="FD272" s="22"/>
      <c r="FE272" s="22"/>
      <c r="FF272" s="22"/>
      <c r="FG272" s="22"/>
      <c r="FH272" s="22"/>
      <c r="FI272" s="22"/>
      <c r="FJ272" s="22"/>
      <c r="FK272" s="22"/>
      <c r="FL272" s="22"/>
      <c r="FM272" s="22"/>
      <c r="FN272" s="22"/>
      <c r="FO272" s="22"/>
      <c r="FP272" s="22"/>
      <c r="FQ272" s="22"/>
      <c r="FR272" s="22"/>
      <c r="FS272" s="22"/>
      <c r="FT272" s="22"/>
      <c r="FU272" s="22"/>
      <c r="FV272" s="22"/>
      <c r="FW272" s="22"/>
      <c r="FX272" s="22"/>
      <c r="FY272" s="22"/>
      <c r="FZ272" s="22"/>
      <c r="GA272" s="22"/>
      <c r="GB272" s="22"/>
      <c r="GC272" s="22"/>
      <c r="GD272" s="22"/>
      <c r="GE272" s="22"/>
      <c r="GF272" s="22"/>
      <c r="GG272" s="22"/>
    </row>
    <row r="273" spans="1:189" s="19" customFormat="1" x14ac:dyDescent="0.25">
      <c r="A273" s="29" t="s">
        <v>247</v>
      </c>
      <c r="B273" s="31">
        <f t="shared" si="181"/>
        <v>4894</v>
      </c>
      <c r="C273" s="31">
        <f t="shared" si="181"/>
        <v>4894</v>
      </c>
      <c r="D273" s="31">
        <f t="shared" si="181"/>
        <v>0</v>
      </c>
      <c r="E273" s="31"/>
      <c r="F273" s="31"/>
      <c r="G273" s="31">
        <f t="shared" si="189"/>
        <v>0</v>
      </c>
      <c r="H273" s="31"/>
      <c r="I273" s="31"/>
      <c r="J273" s="31">
        <f t="shared" si="89"/>
        <v>0</v>
      </c>
      <c r="K273" s="31"/>
      <c r="L273" s="31"/>
      <c r="M273" s="31">
        <f t="shared" si="90"/>
        <v>0</v>
      </c>
      <c r="N273" s="31"/>
      <c r="O273" s="31"/>
      <c r="P273" s="31">
        <f t="shared" si="91"/>
        <v>0</v>
      </c>
      <c r="Q273" s="31">
        <v>4894</v>
      </c>
      <c r="R273" s="31">
        <v>4894</v>
      </c>
      <c r="S273" s="31">
        <f t="shared" si="92"/>
        <v>0</v>
      </c>
      <c r="T273" s="31"/>
      <c r="U273" s="31"/>
      <c r="V273" s="31">
        <f t="shared" si="93"/>
        <v>0</v>
      </c>
      <c r="W273" s="31"/>
      <c r="X273" s="31"/>
      <c r="Y273" s="31">
        <f t="shared" si="94"/>
        <v>0</v>
      </c>
      <c r="Z273" s="31"/>
      <c r="AA273" s="31"/>
      <c r="AB273" s="31">
        <f t="shared" si="95"/>
        <v>0</v>
      </c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/>
      <c r="BM273" s="22"/>
      <c r="BN273" s="22"/>
      <c r="BO273" s="22"/>
      <c r="BP273" s="22"/>
      <c r="BQ273" s="22"/>
      <c r="BR273" s="22"/>
      <c r="BS273" s="22"/>
      <c r="BT273" s="22"/>
      <c r="BU273" s="22"/>
      <c r="BV273" s="22"/>
      <c r="BW273" s="22"/>
      <c r="BX273" s="22"/>
      <c r="BY273" s="22"/>
      <c r="BZ273" s="22"/>
      <c r="CA273" s="22"/>
      <c r="CB273" s="22"/>
      <c r="CC273" s="22"/>
      <c r="CD273" s="22"/>
      <c r="CE273" s="22"/>
      <c r="CF273" s="22"/>
      <c r="CG273" s="22"/>
      <c r="CH273" s="22"/>
      <c r="CI273" s="22"/>
      <c r="CJ273" s="22"/>
      <c r="CK273" s="22"/>
      <c r="CL273" s="22"/>
      <c r="CM273" s="22"/>
      <c r="CN273" s="22"/>
      <c r="CO273" s="22"/>
      <c r="CP273" s="22"/>
      <c r="CQ273" s="22"/>
      <c r="CR273" s="22"/>
      <c r="CS273" s="22"/>
      <c r="CT273" s="22"/>
      <c r="CU273" s="22"/>
      <c r="CV273" s="22"/>
      <c r="CW273" s="22"/>
      <c r="CX273" s="22"/>
      <c r="CY273" s="22"/>
      <c r="CZ273" s="22"/>
      <c r="DA273" s="22"/>
      <c r="DB273" s="22"/>
      <c r="DC273" s="22"/>
      <c r="DD273" s="22"/>
      <c r="DE273" s="22"/>
      <c r="DF273" s="22"/>
      <c r="DG273" s="22"/>
      <c r="DH273" s="22"/>
      <c r="DI273" s="22"/>
      <c r="DJ273" s="22"/>
      <c r="DK273" s="22"/>
      <c r="DL273" s="22"/>
      <c r="DM273" s="22"/>
      <c r="DN273" s="22"/>
      <c r="DO273" s="22"/>
      <c r="DP273" s="22"/>
      <c r="DQ273" s="22"/>
      <c r="DR273" s="22"/>
      <c r="DS273" s="22"/>
      <c r="DT273" s="22"/>
      <c r="DU273" s="22"/>
      <c r="DV273" s="22"/>
      <c r="DW273" s="22"/>
      <c r="DX273" s="22"/>
      <c r="DY273" s="22"/>
      <c r="DZ273" s="22"/>
      <c r="EA273" s="22"/>
      <c r="EB273" s="22"/>
      <c r="EC273" s="22"/>
      <c r="ED273" s="22"/>
      <c r="EE273" s="22"/>
      <c r="EF273" s="22"/>
      <c r="EG273" s="22"/>
      <c r="EH273" s="22"/>
      <c r="EI273" s="22"/>
      <c r="EJ273" s="22"/>
      <c r="EK273" s="22"/>
      <c r="EL273" s="22"/>
      <c r="EM273" s="22"/>
      <c r="EN273" s="22"/>
      <c r="EO273" s="22"/>
      <c r="EP273" s="22"/>
      <c r="EQ273" s="22"/>
      <c r="ER273" s="22"/>
      <c r="ES273" s="22"/>
      <c r="ET273" s="22"/>
      <c r="EU273" s="22"/>
      <c r="EV273" s="22"/>
      <c r="EW273" s="22"/>
      <c r="EX273" s="22"/>
      <c r="EY273" s="22"/>
      <c r="EZ273" s="22"/>
      <c r="FA273" s="22"/>
      <c r="FB273" s="22"/>
      <c r="FC273" s="22"/>
      <c r="FD273" s="22"/>
      <c r="FE273" s="22"/>
      <c r="FF273" s="22"/>
      <c r="FG273" s="22"/>
      <c r="FH273" s="22"/>
      <c r="FI273" s="22"/>
      <c r="FJ273" s="22"/>
      <c r="FK273" s="22"/>
      <c r="FL273" s="22"/>
      <c r="FM273" s="22"/>
      <c r="FN273" s="22"/>
      <c r="FO273" s="22"/>
      <c r="FP273" s="22"/>
      <c r="FQ273" s="22"/>
      <c r="FR273" s="22"/>
      <c r="FS273" s="22"/>
      <c r="FT273" s="22"/>
      <c r="FU273" s="22"/>
      <c r="FV273" s="22"/>
      <c r="FW273" s="22"/>
      <c r="FX273" s="22"/>
      <c r="FY273" s="22"/>
      <c r="FZ273" s="22"/>
      <c r="GA273" s="22"/>
      <c r="GB273" s="22"/>
      <c r="GC273" s="22"/>
      <c r="GD273" s="22"/>
      <c r="GE273" s="22"/>
      <c r="GF273" s="22"/>
      <c r="GG273" s="22"/>
    </row>
    <row r="274" spans="1:189" s="22" customFormat="1" ht="94.5" x14ac:dyDescent="0.25">
      <c r="A274" s="32" t="s">
        <v>248</v>
      </c>
      <c r="B274" s="28">
        <f t="shared" si="181"/>
        <v>3480</v>
      </c>
      <c r="C274" s="28">
        <f t="shared" si="181"/>
        <v>3480</v>
      </c>
      <c r="D274" s="28">
        <f t="shared" si="181"/>
        <v>0</v>
      </c>
      <c r="E274" s="28"/>
      <c r="F274" s="28"/>
      <c r="G274" s="28">
        <f t="shared" si="189"/>
        <v>0</v>
      </c>
      <c r="H274" s="28"/>
      <c r="I274" s="28"/>
      <c r="J274" s="28">
        <f t="shared" si="89"/>
        <v>0</v>
      </c>
      <c r="K274" s="28"/>
      <c r="L274" s="28"/>
      <c r="M274" s="28">
        <f t="shared" si="90"/>
        <v>0</v>
      </c>
      <c r="N274" s="31">
        <v>3480</v>
      </c>
      <c r="O274" s="31">
        <v>3480</v>
      </c>
      <c r="P274" s="28">
        <f t="shared" si="91"/>
        <v>0</v>
      </c>
      <c r="Q274" s="28"/>
      <c r="R274" s="28"/>
      <c r="S274" s="28">
        <f t="shared" si="92"/>
        <v>0</v>
      </c>
      <c r="T274" s="28"/>
      <c r="U274" s="28"/>
      <c r="V274" s="28">
        <f t="shared" si="93"/>
        <v>0</v>
      </c>
      <c r="W274" s="28"/>
      <c r="X274" s="28"/>
      <c r="Y274" s="28">
        <f t="shared" si="94"/>
        <v>0</v>
      </c>
      <c r="Z274" s="28"/>
      <c r="AA274" s="28"/>
      <c r="AB274" s="28">
        <f t="shared" si="95"/>
        <v>0</v>
      </c>
    </row>
    <row r="275" spans="1:189" s="22" customFormat="1" ht="63" x14ac:dyDescent="0.25">
      <c r="A275" s="29" t="s">
        <v>249</v>
      </c>
      <c r="B275" s="25">
        <f t="shared" si="181"/>
        <v>27500</v>
      </c>
      <c r="C275" s="25">
        <f t="shared" si="181"/>
        <v>27500</v>
      </c>
      <c r="D275" s="25">
        <f t="shared" si="181"/>
        <v>0</v>
      </c>
      <c r="E275" s="25"/>
      <c r="F275" s="25"/>
      <c r="G275" s="25">
        <f t="shared" si="189"/>
        <v>0</v>
      </c>
      <c r="H275" s="25"/>
      <c r="I275" s="25"/>
      <c r="J275" s="25">
        <f t="shared" si="89"/>
        <v>0</v>
      </c>
      <c r="K275" s="25"/>
      <c r="L275" s="25"/>
      <c r="M275" s="25">
        <f t="shared" si="90"/>
        <v>0</v>
      </c>
      <c r="N275" s="25">
        <v>27500</v>
      </c>
      <c r="O275" s="25">
        <v>27500</v>
      </c>
      <c r="P275" s="25">
        <f t="shared" si="91"/>
        <v>0</v>
      </c>
      <c r="Q275" s="25"/>
      <c r="R275" s="25"/>
      <c r="S275" s="25">
        <f t="shared" si="92"/>
        <v>0</v>
      </c>
      <c r="T275" s="25"/>
      <c r="U275" s="25"/>
      <c r="V275" s="25">
        <f t="shared" si="93"/>
        <v>0</v>
      </c>
      <c r="W275" s="25"/>
      <c r="X275" s="25"/>
      <c r="Y275" s="25">
        <f t="shared" si="94"/>
        <v>0</v>
      </c>
      <c r="Z275" s="25"/>
      <c r="AA275" s="25"/>
      <c r="AB275" s="25">
        <f t="shared" si="95"/>
        <v>0</v>
      </c>
    </row>
    <row r="276" spans="1:189" s="22" customFormat="1" ht="110.25" x14ac:dyDescent="0.25">
      <c r="A276" s="29" t="s">
        <v>250</v>
      </c>
      <c r="B276" s="25">
        <f t="shared" si="181"/>
        <v>5500</v>
      </c>
      <c r="C276" s="25">
        <f t="shared" si="181"/>
        <v>5500</v>
      </c>
      <c r="D276" s="25">
        <f t="shared" si="181"/>
        <v>0</v>
      </c>
      <c r="E276" s="25"/>
      <c r="F276" s="25"/>
      <c r="G276" s="25">
        <f t="shared" si="189"/>
        <v>0</v>
      </c>
      <c r="H276" s="25"/>
      <c r="I276" s="25"/>
      <c r="J276" s="25">
        <f t="shared" si="89"/>
        <v>0</v>
      </c>
      <c r="K276" s="25"/>
      <c r="L276" s="25"/>
      <c r="M276" s="25">
        <f t="shared" si="90"/>
        <v>0</v>
      </c>
      <c r="N276" s="25">
        <v>5500</v>
      </c>
      <c r="O276" s="25">
        <v>5500</v>
      </c>
      <c r="P276" s="25">
        <f t="shared" si="91"/>
        <v>0</v>
      </c>
      <c r="Q276" s="25"/>
      <c r="R276" s="25"/>
      <c r="S276" s="25">
        <f t="shared" si="92"/>
        <v>0</v>
      </c>
      <c r="T276" s="25"/>
      <c r="U276" s="25"/>
      <c r="V276" s="25">
        <f t="shared" si="93"/>
        <v>0</v>
      </c>
      <c r="W276" s="25"/>
      <c r="X276" s="25"/>
      <c r="Y276" s="25">
        <f t="shared" si="94"/>
        <v>0</v>
      </c>
      <c r="Z276" s="25"/>
      <c r="AA276" s="25"/>
      <c r="AB276" s="25">
        <f t="shared" si="95"/>
        <v>0</v>
      </c>
    </row>
    <row r="277" spans="1:189" s="22" customFormat="1" ht="63" x14ac:dyDescent="0.25">
      <c r="A277" s="27" t="s">
        <v>251</v>
      </c>
      <c r="B277" s="28">
        <f t="shared" si="181"/>
        <v>3672</v>
      </c>
      <c r="C277" s="28">
        <f t="shared" si="181"/>
        <v>3672</v>
      </c>
      <c r="D277" s="28">
        <f t="shared" si="181"/>
        <v>0</v>
      </c>
      <c r="E277" s="28"/>
      <c r="F277" s="28"/>
      <c r="G277" s="28">
        <f t="shared" si="189"/>
        <v>0</v>
      </c>
      <c r="H277" s="28"/>
      <c r="I277" s="28"/>
      <c r="J277" s="28">
        <f t="shared" si="89"/>
        <v>0</v>
      </c>
      <c r="K277" s="28"/>
      <c r="L277" s="28"/>
      <c r="M277" s="28">
        <f t="shared" si="90"/>
        <v>0</v>
      </c>
      <c r="N277" s="28">
        <f>3000+672</f>
        <v>3672</v>
      </c>
      <c r="O277" s="28">
        <f>3000+672</f>
        <v>3672</v>
      </c>
      <c r="P277" s="28">
        <f t="shared" si="91"/>
        <v>0</v>
      </c>
      <c r="Q277" s="28"/>
      <c r="R277" s="28"/>
      <c r="S277" s="28">
        <f t="shared" si="92"/>
        <v>0</v>
      </c>
      <c r="T277" s="28"/>
      <c r="U277" s="28"/>
      <c r="V277" s="28">
        <f t="shared" si="93"/>
        <v>0</v>
      </c>
      <c r="W277" s="28"/>
      <c r="X277" s="28"/>
      <c r="Y277" s="28">
        <f t="shared" si="94"/>
        <v>0</v>
      </c>
      <c r="Z277" s="28"/>
      <c r="AA277" s="28"/>
      <c r="AB277" s="28">
        <f t="shared" si="95"/>
        <v>0</v>
      </c>
    </row>
    <row r="278" spans="1:189" s="19" customFormat="1" x14ac:dyDescent="0.25">
      <c r="A278" s="20" t="s">
        <v>172</v>
      </c>
      <c r="B278" s="21">
        <f t="shared" si="181"/>
        <v>386882</v>
      </c>
      <c r="C278" s="21">
        <f t="shared" si="181"/>
        <v>386882</v>
      </c>
      <c r="D278" s="21">
        <f t="shared" si="181"/>
        <v>0</v>
      </c>
      <c r="E278" s="21">
        <f t="shared" ref="E278:AA278" si="247">SUM(E279:E279)</f>
        <v>0</v>
      </c>
      <c r="F278" s="21">
        <f t="shared" si="247"/>
        <v>0</v>
      </c>
      <c r="G278" s="21">
        <f t="shared" si="189"/>
        <v>0</v>
      </c>
      <c r="H278" s="21">
        <f t="shared" si="247"/>
        <v>0</v>
      </c>
      <c r="I278" s="21">
        <f t="shared" si="247"/>
        <v>0</v>
      </c>
      <c r="J278" s="21">
        <f t="shared" si="89"/>
        <v>0</v>
      </c>
      <c r="K278" s="21">
        <f t="shared" si="247"/>
        <v>0</v>
      </c>
      <c r="L278" s="21">
        <f t="shared" si="247"/>
        <v>0</v>
      </c>
      <c r="M278" s="21">
        <f t="shared" si="90"/>
        <v>0</v>
      </c>
      <c r="N278" s="21">
        <f t="shared" si="247"/>
        <v>386882</v>
      </c>
      <c r="O278" s="21">
        <f t="shared" si="247"/>
        <v>386882</v>
      </c>
      <c r="P278" s="21">
        <f t="shared" si="91"/>
        <v>0</v>
      </c>
      <c r="Q278" s="21">
        <f t="shared" si="247"/>
        <v>0</v>
      </c>
      <c r="R278" s="21">
        <f t="shared" si="247"/>
        <v>0</v>
      </c>
      <c r="S278" s="21">
        <f t="shared" si="92"/>
        <v>0</v>
      </c>
      <c r="T278" s="21">
        <f t="shared" si="247"/>
        <v>0</v>
      </c>
      <c r="U278" s="21">
        <f t="shared" si="247"/>
        <v>0</v>
      </c>
      <c r="V278" s="21">
        <f t="shared" si="93"/>
        <v>0</v>
      </c>
      <c r="W278" s="21">
        <v>0</v>
      </c>
      <c r="X278" s="21">
        <f t="shared" si="247"/>
        <v>0</v>
      </c>
      <c r="Y278" s="21">
        <f t="shared" si="94"/>
        <v>0</v>
      </c>
      <c r="Z278" s="21">
        <f t="shared" si="247"/>
        <v>0</v>
      </c>
      <c r="AA278" s="21">
        <f t="shared" si="247"/>
        <v>0</v>
      </c>
      <c r="AB278" s="21">
        <f t="shared" si="95"/>
        <v>0</v>
      </c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  <c r="BS278" s="22"/>
      <c r="BT278" s="22"/>
      <c r="BU278" s="22"/>
      <c r="BV278" s="22"/>
      <c r="BW278" s="22"/>
      <c r="BX278" s="22"/>
      <c r="BY278" s="22"/>
      <c r="BZ278" s="22"/>
      <c r="CA278" s="22"/>
      <c r="CB278" s="22"/>
      <c r="CC278" s="22"/>
      <c r="CD278" s="22"/>
      <c r="CE278" s="22"/>
      <c r="CF278" s="22"/>
      <c r="CG278" s="22"/>
      <c r="CH278" s="22"/>
      <c r="CI278" s="22"/>
      <c r="CJ278" s="22"/>
      <c r="CK278" s="22"/>
      <c r="CL278" s="22"/>
      <c r="CM278" s="22"/>
      <c r="CN278" s="22"/>
      <c r="CO278" s="22"/>
      <c r="CP278" s="22"/>
      <c r="CQ278" s="22"/>
      <c r="CR278" s="22"/>
      <c r="CS278" s="22"/>
      <c r="CT278" s="22"/>
      <c r="CU278" s="22"/>
      <c r="CV278" s="22"/>
      <c r="CW278" s="22"/>
      <c r="CX278" s="22"/>
      <c r="CY278" s="22"/>
      <c r="CZ278" s="22"/>
      <c r="DA278" s="22"/>
      <c r="DB278" s="22"/>
      <c r="DC278" s="22"/>
      <c r="DD278" s="22"/>
      <c r="DE278" s="22"/>
      <c r="DF278" s="22"/>
      <c r="DG278" s="22"/>
      <c r="DH278" s="22"/>
      <c r="DI278" s="22"/>
      <c r="DJ278" s="22"/>
      <c r="DK278" s="22"/>
      <c r="DL278" s="22"/>
      <c r="DM278" s="22"/>
      <c r="DN278" s="22"/>
      <c r="DO278" s="22"/>
      <c r="DP278" s="22"/>
      <c r="DQ278" s="22"/>
      <c r="DR278" s="22"/>
      <c r="DS278" s="22"/>
      <c r="DT278" s="22"/>
      <c r="DU278" s="22"/>
      <c r="DV278" s="22"/>
      <c r="DW278" s="22"/>
      <c r="DX278" s="22"/>
      <c r="DY278" s="22"/>
      <c r="DZ278" s="22"/>
      <c r="EA278" s="22"/>
      <c r="EB278" s="22"/>
      <c r="EC278" s="22"/>
      <c r="ED278" s="22"/>
      <c r="EE278" s="22"/>
      <c r="EF278" s="22"/>
      <c r="EG278" s="22"/>
      <c r="EH278" s="22"/>
      <c r="EI278" s="22"/>
      <c r="EJ278" s="22"/>
      <c r="EK278" s="22"/>
      <c r="EL278" s="22"/>
      <c r="EM278" s="22"/>
      <c r="EN278" s="22"/>
      <c r="EO278" s="22"/>
      <c r="EP278" s="22"/>
      <c r="EQ278" s="22"/>
      <c r="ER278" s="22"/>
      <c r="ES278" s="22"/>
      <c r="ET278" s="22"/>
      <c r="EU278" s="22"/>
      <c r="EV278" s="22"/>
      <c r="EW278" s="22"/>
      <c r="EX278" s="22"/>
      <c r="EY278" s="22"/>
      <c r="EZ278" s="22"/>
      <c r="FA278" s="22"/>
      <c r="FB278" s="22"/>
      <c r="FC278" s="22"/>
      <c r="FD278" s="22"/>
      <c r="FE278" s="22"/>
      <c r="FF278" s="22"/>
      <c r="FG278" s="22"/>
      <c r="FH278" s="22"/>
      <c r="FI278" s="22"/>
      <c r="FJ278" s="22"/>
      <c r="FK278" s="22"/>
      <c r="FL278" s="22"/>
      <c r="FM278" s="22"/>
      <c r="FN278" s="22"/>
      <c r="FO278" s="22"/>
      <c r="FP278" s="22"/>
      <c r="FQ278" s="22"/>
      <c r="FR278" s="22"/>
      <c r="FS278" s="22"/>
      <c r="FT278" s="22"/>
      <c r="FU278" s="22"/>
      <c r="FV278" s="22"/>
      <c r="FW278" s="22"/>
      <c r="FX278" s="22"/>
      <c r="FY278" s="22"/>
      <c r="FZ278" s="22"/>
      <c r="GA278" s="22"/>
      <c r="GB278" s="22"/>
      <c r="GC278" s="22"/>
      <c r="GD278" s="22"/>
      <c r="GE278" s="22"/>
      <c r="GF278" s="22"/>
      <c r="GG278" s="22"/>
    </row>
    <row r="279" spans="1:189" s="22" customFormat="1" ht="94.5" x14ac:dyDescent="0.25">
      <c r="A279" s="32" t="s">
        <v>252</v>
      </c>
      <c r="B279" s="28">
        <f t="shared" si="181"/>
        <v>386882</v>
      </c>
      <c r="C279" s="28">
        <f t="shared" si="181"/>
        <v>386882</v>
      </c>
      <c r="D279" s="28">
        <f t="shared" si="181"/>
        <v>0</v>
      </c>
      <c r="E279" s="28"/>
      <c r="F279" s="28"/>
      <c r="G279" s="28">
        <f t="shared" si="189"/>
        <v>0</v>
      </c>
      <c r="H279" s="28"/>
      <c r="I279" s="28"/>
      <c r="J279" s="28">
        <f t="shared" si="89"/>
        <v>0</v>
      </c>
      <c r="K279" s="28">
        <v>0</v>
      </c>
      <c r="L279" s="28">
        <v>0</v>
      </c>
      <c r="M279" s="28">
        <f t="shared" si="90"/>
        <v>0</v>
      </c>
      <c r="N279" s="28">
        <v>386882</v>
      </c>
      <c r="O279" s="28">
        <v>386882</v>
      </c>
      <c r="P279" s="28">
        <f t="shared" si="91"/>
        <v>0</v>
      </c>
      <c r="Q279" s="28"/>
      <c r="R279" s="28"/>
      <c r="S279" s="28">
        <f t="shared" si="92"/>
        <v>0</v>
      </c>
      <c r="T279" s="28"/>
      <c r="U279" s="28"/>
      <c r="V279" s="28">
        <f t="shared" si="93"/>
        <v>0</v>
      </c>
      <c r="W279" s="28"/>
      <c r="X279" s="28"/>
      <c r="Y279" s="28">
        <f t="shared" si="94"/>
        <v>0</v>
      </c>
      <c r="Z279" s="28"/>
      <c r="AA279" s="28"/>
      <c r="AB279" s="28">
        <f t="shared" si="95"/>
        <v>0</v>
      </c>
      <c r="FN279" s="19"/>
      <c r="FO279" s="19"/>
      <c r="FP279" s="19"/>
      <c r="FQ279" s="19"/>
      <c r="FR279" s="19"/>
      <c r="FS279" s="19"/>
      <c r="FT279" s="19"/>
      <c r="FU279" s="19"/>
      <c r="FV279" s="19"/>
      <c r="FW279" s="19"/>
      <c r="FX279" s="19"/>
      <c r="FY279" s="19"/>
      <c r="FZ279" s="19"/>
      <c r="GA279" s="19"/>
      <c r="GB279" s="19"/>
      <c r="GC279" s="19"/>
      <c r="GD279" s="19"/>
      <c r="GE279" s="19"/>
      <c r="GF279" s="19"/>
      <c r="GG279" s="19"/>
    </row>
    <row r="280" spans="1:189" s="22" customFormat="1" ht="31.5" x14ac:dyDescent="0.25">
      <c r="A280" s="20" t="s">
        <v>174</v>
      </c>
      <c r="B280" s="21">
        <f t="shared" si="181"/>
        <v>26490</v>
      </c>
      <c r="C280" s="21">
        <f t="shared" si="181"/>
        <v>26490</v>
      </c>
      <c r="D280" s="21">
        <f t="shared" si="181"/>
        <v>0</v>
      </c>
      <c r="E280" s="21">
        <f>SUM(E281:E286)</f>
        <v>0</v>
      </c>
      <c r="F280" s="21">
        <f>SUM(F281:F286)</f>
        <v>0</v>
      </c>
      <c r="G280" s="21">
        <f t="shared" si="189"/>
        <v>0</v>
      </c>
      <c r="H280" s="21">
        <f t="shared" ref="H280:I280" si="248">SUM(H281:H286)</f>
        <v>0</v>
      </c>
      <c r="I280" s="21">
        <f t="shared" si="248"/>
        <v>0</v>
      </c>
      <c r="J280" s="21">
        <f t="shared" si="89"/>
        <v>0</v>
      </c>
      <c r="K280" s="21">
        <f t="shared" ref="K280:L280" si="249">SUM(K281:K286)</f>
        <v>1461</v>
      </c>
      <c r="L280" s="21">
        <f t="shared" si="249"/>
        <v>1461</v>
      </c>
      <c r="M280" s="21">
        <f t="shared" si="90"/>
        <v>0</v>
      </c>
      <c r="N280" s="21">
        <f t="shared" ref="N280:O280" si="250">SUM(N281:N286)</f>
        <v>5348</v>
      </c>
      <c r="O280" s="21">
        <f t="shared" si="250"/>
        <v>5348</v>
      </c>
      <c r="P280" s="21">
        <f t="shared" si="91"/>
        <v>0</v>
      </c>
      <c r="Q280" s="21">
        <f t="shared" ref="Q280:R280" si="251">SUM(Q281:Q286)</f>
        <v>19681</v>
      </c>
      <c r="R280" s="21">
        <f t="shared" si="251"/>
        <v>19681</v>
      </c>
      <c r="S280" s="21">
        <f t="shared" si="92"/>
        <v>0</v>
      </c>
      <c r="T280" s="21">
        <f t="shared" ref="T280:U280" si="252">SUM(T281:T286)</f>
        <v>0</v>
      </c>
      <c r="U280" s="21">
        <f t="shared" si="252"/>
        <v>0</v>
      </c>
      <c r="V280" s="21">
        <f t="shared" si="93"/>
        <v>0</v>
      </c>
      <c r="W280" s="21">
        <v>0</v>
      </c>
      <c r="X280" s="21">
        <f t="shared" ref="X280" si="253">SUM(X281:X286)</f>
        <v>0</v>
      </c>
      <c r="Y280" s="21">
        <f t="shared" si="94"/>
        <v>0</v>
      </c>
      <c r="Z280" s="21">
        <f t="shared" ref="Z280:AA280" si="254">SUM(Z281:Z286)</f>
        <v>0</v>
      </c>
      <c r="AA280" s="21">
        <f t="shared" si="254"/>
        <v>0</v>
      </c>
      <c r="AB280" s="21">
        <f t="shared" si="95"/>
        <v>0</v>
      </c>
    </row>
    <row r="281" spans="1:189" s="22" customFormat="1" ht="94.5" x14ac:dyDescent="0.25">
      <c r="A281" s="29" t="s">
        <v>253</v>
      </c>
      <c r="B281" s="25">
        <f t="shared" si="181"/>
        <v>1600</v>
      </c>
      <c r="C281" s="25">
        <f t="shared" si="181"/>
        <v>1600</v>
      </c>
      <c r="D281" s="25">
        <f t="shared" si="181"/>
        <v>0</v>
      </c>
      <c r="E281" s="25"/>
      <c r="F281" s="25"/>
      <c r="G281" s="25">
        <f t="shared" si="189"/>
        <v>0</v>
      </c>
      <c r="H281" s="25"/>
      <c r="I281" s="25"/>
      <c r="J281" s="25">
        <f t="shared" si="89"/>
        <v>0</v>
      </c>
      <c r="K281" s="25"/>
      <c r="L281" s="25"/>
      <c r="M281" s="25">
        <f t="shared" si="90"/>
        <v>0</v>
      </c>
      <c r="N281" s="25">
        <v>1600</v>
      </c>
      <c r="O281" s="25">
        <v>1600</v>
      </c>
      <c r="P281" s="25">
        <f t="shared" si="91"/>
        <v>0</v>
      </c>
      <c r="Q281" s="25"/>
      <c r="R281" s="25"/>
      <c r="S281" s="25">
        <f t="shared" si="92"/>
        <v>0</v>
      </c>
      <c r="T281" s="25"/>
      <c r="U281" s="25"/>
      <c r="V281" s="25">
        <f t="shared" si="93"/>
        <v>0</v>
      </c>
      <c r="W281" s="25"/>
      <c r="X281" s="25"/>
      <c r="Y281" s="25">
        <f t="shared" si="94"/>
        <v>0</v>
      </c>
      <c r="Z281" s="25"/>
      <c r="AA281" s="25"/>
      <c r="AB281" s="25">
        <f t="shared" si="95"/>
        <v>0</v>
      </c>
    </row>
    <row r="282" spans="1:189" s="19" customFormat="1" ht="78.75" x14ac:dyDescent="0.25">
      <c r="A282" s="29" t="s">
        <v>254</v>
      </c>
      <c r="B282" s="31">
        <f t="shared" si="181"/>
        <v>3748</v>
      </c>
      <c r="C282" s="31">
        <f t="shared" si="181"/>
        <v>3748</v>
      </c>
      <c r="D282" s="31">
        <f t="shared" si="181"/>
        <v>0</v>
      </c>
      <c r="E282" s="31"/>
      <c r="F282" s="31"/>
      <c r="G282" s="31">
        <f t="shared" si="189"/>
        <v>0</v>
      </c>
      <c r="H282" s="31"/>
      <c r="I282" s="31"/>
      <c r="J282" s="31">
        <f t="shared" si="89"/>
        <v>0</v>
      </c>
      <c r="K282" s="31"/>
      <c r="L282" s="31"/>
      <c r="M282" s="31">
        <f t="shared" si="90"/>
        <v>0</v>
      </c>
      <c r="N282" s="31">
        <v>3748</v>
      </c>
      <c r="O282" s="31">
        <v>3748</v>
      </c>
      <c r="P282" s="31">
        <f t="shared" si="91"/>
        <v>0</v>
      </c>
      <c r="Q282" s="31"/>
      <c r="R282" s="31"/>
      <c r="S282" s="31">
        <f t="shared" si="92"/>
        <v>0</v>
      </c>
      <c r="T282" s="31"/>
      <c r="U282" s="31"/>
      <c r="V282" s="31">
        <f t="shared" si="93"/>
        <v>0</v>
      </c>
      <c r="W282" s="31"/>
      <c r="X282" s="31"/>
      <c r="Y282" s="31">
        <f t="shared" si="94"/>
        <v>0</v>
      </c>
      <c r="Z282" s="31"/>
      <c r="AA282" s="31"/>
      <c r="AB282" s="31">
        <f t="shared" si="95"/>
        <v>0</v>
      </c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22"/>
      <c r="BR282" s="22"/>
      <c r="BS282" s="22"/>
      <c r="BT282" s="22"/>
      <c r="BU282" s="22"/>
      <c r="BV282" s="22"/>
      <c r="BW282" s="22"/>
      <c r="BX282" s="22"/>
      <c r="BY282" s="22"/>
      <c r="BZ282" s="22"/>
      <c r="CA282" s="22"/>
      <c r="CB282" s="22"/>
      <c r="CC282" s="22"/>
      <c r="CD282" s="22"/>
      <c r="CE282" s="22"/>
      <c r="CF282" s="22"/>
      <c r="CG282" s="22"/>
      <c r="CH282" s="22"/>
      <c r="CI282" s="22"/>
      <c r="CJ282" s="22"/>
      <c r="CK282" s="22"/>
      <c r="CL282" s="22"/>
      <c r="CM282" s="22"/>
      <c r="CN282" s="22"/>
      <c r="CO282" s="22"/>
      <c r="CP282" s="22"/>
      <c r="CQ282" s="22"/>
      <c r="CR282" s="22"/>
      <c r="CS282" s="22"/>
      <c r="CT282" s="22"/>
      <c r="CU282" s="22"/>
      <c r="CV282" s="22"/>
      <c r="CW282" s="22"/>
      <c r="CX282" s="22"/>
      <c r="CY282" s="22"/>
      <c r="CZ282" s="22"/>
      <c r="DA282" s="22"/>
      <c r="DB282" s="22"/>
      <c r="DC282" s="22"/>
      <c r="DD282" s="22"/>
      <c r="DE282" s="22"/>
      <c r="DF282" s="22"/>
      <c r="DG282" s="22"/>
      <c r="DH282" s="22"/>
      <c r="DI282" s="22"/>
      <c r="DJ282" s="22"/>
      <c r="DK282" s="22"/>
      <c r="DL282" s="22"/>
      <c r="DM282" s="22"/>
      <c r="DN282" s="22"/>
      <c r="DO282" s="22"/>
      <c r="DP282" s="22"/>
      <c r="DQ282" s="22"/>
      <c r="DR282" s="22"/>
      <c r="DS282" s="22"/>
      <c r="DT282" s="22"/>
      <c r="DU282" s="22"/>
      <c r="DV282" s="22"/>
      <c r="DW282" s="22"/>
      <c r="DX282" s="22"/>
      <c r="DY282" s="22"/>
      <c r="DZ282" s="22"/>
      <c r="EA282" s="22"/>
      <c r="EB282" s="22"/>
      <c r="EC282" s="22"/>
      <c r="ED282" s="22"/>
      <c r="EE282" s="22"/>
      <c r="EF282" s="22"/>
      <c r="EG282" s="22"/>
      <c r="EH282" s="22"/>
      <c r="EI282" s="22"/>
      <c r="EJ282" s="22"/>
      <c r="EK282" s="22"/>
      <c r="EL282" s="22"/>
      <c r="EM282" s="22"/>
      <c r="EN282" s="22"/>
      <c r="EO282" s="22"/>
      <c r="EP282" s="22"/>
      <c r="EQ282" s="22"/>
      <c r="ER282" s="22"/>
      <c r="ES282" s="22"/>
      <c r="ET282" s="22"/>
      <c r="EU282" s="22"/>
      <c r="EV282" s="22"/>
      <c r="EW282" s="22"/>
      <c r="EX282" s="22"/>
      <c r="EY282" s="22"/>
      <c r="EZ282" s="22"/>
      <c r="FA282" s="22"/>
      <c r="FB282" s="22"/>
      <c r="FC282" s="22"/>
      <c r="FD282" s="22"/>
      <c r="FE282" s="22"/>
      <c r="FF282" s="22"/>
      <c r="FG282" s="22"/>
      <c r="FH282" s="22"/>
      <c r="FI282" s="22"/>
      <c r="FJ282" s="22"/>
      <c r="FK282" s="22"/>
      <c r="FL282" s="22"/>
      <c r="FM282" s="22"/>
      <c r="FN282" s="22"/>
      <c r="FO282" s="22"/>
      <c r="FP282" s="22"/>
      <c r="FQ282" s="22"/>
      <c r="FR282" s="22"/>
      <c r="FS282" s="22"/>
      <c r="FT282" s="22"/>
      <c r="FU282" s="22"/>
      <c r="FV282" s="22"/>
      <c r="FW282" s="22"/>
      <c r="FX282" s="22"/>
      <c r="FY282" s="22"/>
      <c r="FZ282" s="22"/>
      <c r="GA282" s="22"/>
      <c r="GB282" s="22"/>
      <c r="GC282" s="22"/>
      <c r="GD282" s="22"/>
      <c r="GE282" s="22"/>
      <c r="GF282" s="22"/>
      <c r="GG282" s="22"/>
    </row>
    <row r="283" spans="1:189" s="22" customFormat="1" ht="47.25" x14ac:dyDescent="0.25">
      <c r="A283" s="27" t="s">
        <v>255</v>
      </c>
      <c r="B283" s="28">
        <f t="shared" si="181"/>
        <v>6414</v>
      </c>
      <c r="C283" s="28">
        <f t="shared" si="181"/>
        <v>6414</v>
      </c>
      <c r="D283" s="28">
        <f t="shared" si="181"/>
        <v>0</v>
      </c>
      <c r="E283" s="28"/>
      <c r="F283" s="28"/>
      <c r="G283" s="28">
        <f t="shared" si="189"/>
        <v>0</v>
      </c>
      <c r="H283" s="28"/>
      <c r="I283" s="28"/>
      <c r="J283" s="28">
        <f t="shared" si="89"/>
        <v>0</v>
      </c>
      <c r="K283" s="28"/>
      <c r="L283" s="28"/>
      <c r="M283" s="28">
        <f t="shared" si="90"/>
        <v>0</v>
      </c>
      <c r="N283" s="28"/>
      <c r="O283" s="28"/>
      <c r="P283" s="28">
        <f t="shared" si="91"/>
        <v>0</v>
      </c>
      <c r="Q283" s="28">
        <v>6414</v>
      </c>
      <c r="R283" s="28">
        <v>6414</v>
      </c>
      <c r="S283" s="28">
        <f t="shared" si="92"/>
        <v>0</v>
      </c>
      <c r="T283" s="28"/>
      <c r="U283" s="28"/>
      <c r="V283" s="28">
        <f t="shared" si="93"/>
        <v>0</v>
      </c>
      <c r="W283" s="28"/>
      <c r="X283" s="28"/>
      <c r="Y283" s="28">
        <f t="shared" si="94"/>
        <v>0</v>
      </c>
      <c r="Z283" s="28"/>
      <c r="AA283" s="28"/>
      <c r="AB283" s="28">
        <f t="shared" si="95"/>
        <v>0</v>
      </c>
    </row>
    <row r="284" spans="1:189" s="22" customFormat="1" ht="47.25" x14ac:dyDescent="0.25">
      <c r="A284" s="27" t="s">
        <v>256</v>
      </c>
      <c r="B284" s="28">
        <f t="shared" si="181"/>
        <v>1461</v>
      </c>
      <c r="C284" s="28">
        <f t="shared" si="181"/>
        <v>1461</v>
      </c>
      <c r="D284" s="28">
        <f t="shared" si="181"/>
        <v>0</v>
      </c>
      <c r="E284" s="28"/>
      <c r="F284" s="28"/>
      <c r="G284" s="28">
        <f t="shared" si="189"/>
        <v>0</v>
      </c>
      <c r="H284" s="28"/>
      <c r="I284" s="28"/>
      <c r="J284" s="28">
        <f t="shared" si="89"/>
        <v>0</v>
      </c>
      <c r="K284" s="28"/>
      <c r="L284" s="28"/>
      <c r="M284" s="28">
        <f t="shared" si="90"/>
        <v>0</v>
      </c>
      <c r="N284" s="28"/>
      <c r="O284" s="28"/>
      <c r="P284" s="28">
        <f t="shared" si="91"/>
        <v>0</v>
      </c>
      <c r="Q284" s="28">
        <v>1461</v>
      </c>
      <c r="R284" s="28">
        <v>1461</v>
      </c>
      <c r="S284" s="28">
        <f t="shared" si="92"/>
        <v>0</v>
      </c>
      <c r="T284" s="28"/>
      <c r="U284" s="28"/>
      <c r="V284" s="28">
        <f t="shared" si="93"/>
        <v>0</v>
      </c>
      <c r="W284" s="28"/>
      <c r="X284" s="28"/>
      <c r="Y284" s="28">
        <f t="shared" si="94"/>
        <v>0</v>
      </c>
      <c r="Z284" s="28"/>
      <c r="AA284" s="28"/>
      <c r="AB284" s="28">
        <f t="shared" si="95"/>
        <v>0</v>
      </c>
    </row>
    <row r="285" spans="1:189" s="22" customFormat="1" ht="31.5" x14ac:dyDescent="0.25">
      <c r="A285" s="27" t="s">
        <v>257</v>
      </c>
      <c r="B285" s="28">
        <f t="shared" si="181"/>
        <v>1461</v>
      </c>
      <c r="C285" s="28">
        <f t="shared" si="181"/>
        <v>1461</v>
      </c>
      <c r="D285" s="28">
        <f t="shared" si="181"/>
        <v>0</v>
      </c>
      <c r="E285" s="28"/>
      <c r="F285" s="28"/>
      <c r="G285" s="28">
        <f t="shared" si="189"/>
        <v>0</v>
      </c>
      <c r="H285" s="28"/>
      <c r="I285" s="28"/>
      <c r="J285" s="28">
        <f t="shared" si="89"/>
        <v>0</v>
      </c>
      <c r="K285" s="28">
        <v>1461</v>
      </c>
      <c r="L285" s="28">
        <v>1461</v>
      </c>
      <c r="M285" s="28">
        <f t="shared" si="90"/>
        <v>0</v>
      </c>
      <c r="N285" s="28"/>
      <c r="O285" s="28"/>
      <c r="P285" s="28">
        <f t="shared" si="91"/>
        <v>0</v>
      </c>
      <c r="Q285" s="28"/>
      <c r="R285" s="28"/>
      <c r="S285" s="28">
        <f t="shared" si="92"/>
        <v>0</v>
      </c>
      <c r="T285" s="28"/>
      <c r="U285" s="28"/>
      <c r="V285" s="28">
        <f t="shared" si="93"/>
        <v>0</v>
      </c>
      <c r="W285" s="28"/>
      <c r="X285" s="28"/>
      <c r="Y285" s="28">
        <f t="shared" si="94"/>
        <v>0</v>
      </c>
      <c r="Z285" s="28"/>
      <c r="AA285" s="28"/>
      <c r="AB285" s="28">
        <f t="shared" si="95"/>
        <v>0</v>
      </c>
    </row>
    <row r="286" spans="1:189" s="22" customFormat="1" ht="31.5" x14ac:dyDescent="0.25">
      <c r="A286" s="27" t="s">
        <v>258</v>
      </c>
      <c r="B286" s="28">
        <f t="shared" si="181"/>
        <v>11806</v>
      </c>
      <c r="C286" s="28">
        <f t="shared" si="181"/>
        <v>11806</v>
      </c>
      <c r="D286" s="28">
        <f t="shared" si="181"/>
        <v>0</v>
      </c>
      <c r="E286" s="28"/>
      <c r="F286" s="28"/>
      <c r="G286" s="28">
        <f t="shared" si="189"/>
        <v>0</v>
      </c>
      <c r="H286" s="28"/>
      <c r="I286" s="28"/>
      <c r="J286" s="28">
        <f t="shared" si="89"/>
        <v>0</v>
      </c>
      <c r="K286" s="28"/>
      <c r="L286" s="28"/>
      <c r="M286" s="28">
        <f t="shared" si="90"/>
        <v>0</v>
      </c>
      <c r="N286" s="28"/>
      <c r="O286" s="28"/>
      <c r="P286" s="28">
        <f t="shared" si="91"/>
        <v>0</v>
      </c>
      <c r="Q286" s="28">
        <v>11806</v>
      </c>
      <c r="R286" s="28">
        <v>11806</v>
      </c>
      <c r="S286" s="28">
        <f t="shared" si="92"/>
        <v>0</v>
      </c>
      <c r="T286" s="28"/>
      <c r="U286" s="28"/>
      <c r="V286" s="28">
        <f t="shared" si="93"/>
        <v>0</v>
      </c>
      <c r="W286" s="28"/>
      <c r="X286" s="28"/>
      <c r="Y286" s="28">
        <f t="shared" si="94"/>
        <v>0</v>
      </c>
      <c r="Z286" s="28"/>
      <c r="AA286" s="28"/>
      <c r="AB286" s="28">
        <f t="shared" si="95"/>
        <v>0</v>
      </c>
    </row>
    <row r="287" spans="1:189" s="22" customFormat="1" x14ac:dyDescent="0.25">
      <c r="A287" s="20" t="s">
        <v>178</v>
      </c>
      <c r="B287" s="21">
        <f t="shared" si="181"/>
        <v>211283</v>
      </c>
      <c r="C287" s="21">
        <f t="shared" si="181"/>
        <v>211283</v>
      </c>
      <c r="D287" s="21">
        <f t="shared" si="181"/>
        <v>0</v>
      </c>
      <c r="E287" s="21">
        <f t="shared" ref="E287:AA287" si="255">SUM(E288:E291)</f>
        <v>0</v>
      </c>
      <c r="F287" s="21">
        <f t="shared" si="255"/>
        <v>0</v>
      </c>
      <c r="G287" s="21">
        <f t="shared" si="189"/>
        <v>0</v>
      </c>
      <c r="H287" s="21">
        <f t="shared" ref="H287" si="256">SUM(H288:H291)</f>
        <v>0</v>
      </c>
      <c r="I287" s="21">
        <f t="shared" si="255"/>
        <v>0</v>
      </c>
      <c r="J287" s="21">
        <f t="shared" si="89"/>
        <v>0</v>
      </c>
      <c r="K287" s="21">
        <f t="shared" ref="K287" si="257">SUM(K288:K291)</f>
        <v>29295</v>
      </c>
      <c r="L287" s="21">
        <f t="shared" si="255"/>
        <v>29295</v>
      </c>
      <c r="M287" s="21">
        <f t="shared" si="90"/>
        <v>0</v>
      </c>
      <c r="N287" s="21">
        <f t="shared" ref="N287" si="258">SUM(N288:N291)</f>
        <v>181988</v>
      </c>
      <c r="O287" s="21">
        <f t="shared" si="255"/>
        <v>181988</v>
      </c>
      <c r="P287" s="21">
        <f t="shared" si="91"/>
        <v>0</v>
      </c>
      <c r="Q287" s="21">
        <f t="shared" ref="Q287" si="259">SUM(Q288:Q291)</f>
        <v>0</v>
      </c>
      <c r="R287" s="21">
        <f t="shared" si="255"/>
        <v>0</v>
      </c>
      <c r="S287" s="21">
        <f t="shared" si="92"/>
        <v>0</v>
      </c>
      <c r="T287" s="21">
        <f t="shared" ref="T287" si="260">SUM(T288:T291)</f>
        <v>0</v>
      </c>
      <c r="U287" s="21">
        <f t="shared" si="255"/>
        <v>0</v>
      </c>
      <c r="V287" s="21">
        <f t="shared" si="93"/>
        <v>0</v>
      </c>
      <c r="W287" s="21">
        <v>0</v>
      </c>
      <c r="X287" s="21">
        <f t="shared" si="255"/>
        <v>0</v>
      </c>
      <c r="Y287" s="21">
        <f t="shared" si="94"/>
        <v>0</v>
      </c>
      <c r="Z287" s="21">
        <f t="shared" ref="Z287" si="261">SUM(Z288:Z291)</f>
        <v>0</v>
      </c>
      <c r="AA287" s="21">
        <f t="shared" si="255"/>
        <v>0</v>
      </c>
      <c r="AB287" s="21">
        <f t="shared" si="95"/>
        <v>0</v>
      </c>
    </row>
    <row r="288" spans="1:189" s="19" customFormat="1" ht="110.25" x14ac:dyDescent="0.25">
      <c r="A288" s="29" t="s">
        <v>259</v>
      </c>
      <c r="B288" s="31">
        <f t="shared" si="181"/>
        <v>75000</v>
      </c>
      <c r="C288" s="31">
        <f t="shared" si="181"/>
        <v>75000</v>
      </c>
      <c r="D288" s="31">
        <f t="shared" si="181"/>
        <v>0</v>
      </c>
      <c r="E288" s="31"/>
      <c r="F288" s="31"/>
      <c r="G288" s="31">
        <f t="shared" si="189"/>
        <v>0</v>
      </c>
      <c r="H288" s="31"/>
      <c r="I288" s="31"/>
      <c r="J288" s="31">
        <f t="shared" si="89"/>
        <v>0</v>
      </c>
      <c r="K288" s="31"/>
      <c r="L288" s="31"/>
      <c r="M288" s="31">
        <f t="shared" si="90"/>
        <v>0</v>
      </c>
      <c r="N288" s="31">
        <v>75000</v>
      </c>
      <c r="O288" s="31">
        <v>75000</v>
      </c>
      <c r="P288" s="31">
        <f t="shared" si="91"/>
        <v>0</v>
      </c>
      <c r="Q288" s="31"/>
      <c r="R288" s="31"/>
      <c r="S288" s="31">
        <f t="shared" si="92"/>
        <v>0</v>
      </c>
      <c r="T288" s="31"/>
      <c r="U288" s="31"/>
      <c r="V288" s="31">
        <f t="shared" si="93"/>
        <v>0</v>
      </c>
      <c r="W288" s="31"/>
      <c r="X288" s="31"/>
      <c r="Y288" s="31">
        <f t="shared" si="94"/>
        <v>0</v>
      </c>
      <c r="Z288" s="31"/>
      <c r="AA288" s="31"/>
      <c r="AB288" s="31">
        <f t="shared" si="95"/>
        <v>0</v>
      </c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  <c r="BK288" s="22"/>
      <c r="BL288" s="22"/>
      <c r="BM288" s="22"/>
      <c r="BN288" s="22"/>
      <c r="BO288" s="22"/>
      <c r="BP288" s="22"/>
      <c r="BQ288" s="22"/>
      <c r="BR288" s="22"/>
      <c r="BS288" s="22"/>
      <c r="BT288" s="22"/>
      <c r="BU288" s="22"/>
      <c r="BV288" s="22"/>
      <c r="BW288" s="22"/>
      <c r="BX288" s="22"/>
      <c r="BY288" s="22"/>
      <c r="BZ288" s="22"/>
      <c r="CA288" s="22"/>
      <c r="CB288" s="22"/>
      <c r="CC288" s="22"/>
      <c r="CD288" s="22"/>
      <c r="CE288" s="22"/>
      <c r="CF288" s="22"/>
      <c r="CG288" s="22"/>
      <c r="CH288" s="22"/>
      <c r="CI288" s="22"/>
      <c r="CJ288" s="22"/>
      <c r="CK288" s="22"/>
      <c r="CL288" s="22"/>
      <c r="CM288" s="22"/>
      <c r="CN288" s="22"/>
      <c r="CO288" s="22"/>
      <c r="CP288" s="22"/>
      <c r="CQ288" s="22"/>
      <c r="CR288" s="22"/>
      <c r="CS288" s="22"/>
      <c r="CT288" s="22"/>
      <c r="CU288" s="22"/>
      <c r="CV288" s="22"/>
      <c r="CW288" s="22"/>
      <c r="CX288" s="22"/>
      <c r="CY288" s="22"/>
      <c r="CZ288" s="22"/>
      <c r="DA288" s="22"/>
      <c r="DB288" s="22"/>
      <c r="DC288" s="22"/>
      <c r="DD288" s="22"/>
      <c r="DE288" s="22"/>
      <c r="DF288" s="22"/>
      <c r="DG288" s="22"/>
      <c r="DH288" s="22"/>
      <c r="DI288" s="22"/>
      <c r="DJ288" s="22"/>
      <c r="DK288" s="22"/>
      <c r="DL288" s="22"/>
      <c r="DM288" s="22"/>
      <c r="DN288" s="22"/>
      <c r="DO288" s="22"/>
      <c r="DP288" s="22"/>
      <c r="DQ288" s="22"/>
      <c r="DR288" s="22"/>
      <c r="DS288" s="22"/>
      <c r="DT288" s="22"/>
      <c r="DU288" s="22"/>
      <c r="DV288" s="22"/>
      <c r="DW288" s="22"/>
      <c r="DX288" s="22"/>
      <c r="DY288" s="22"/>
      <c r="DZ288" s="22"/>
      <c r="EA288" s="22"/>
      <c r="EB288" s="22"/>
      <c r="EC288" s="22"/>
      <c r="ED288" s="22"/>
      <c r="EE288" s="22"/>
      <c r="EF288" s="22"/>
      <c r="EG288" s="22"/>
      <c r="EH288" s="22"/>
      <c r="EI288" s="22"/>
      <c r="EJ288" s="22"/>
      <c r="EK288" s="22"/>
      <c r="EL288" s="22"/>
      <c r="EM288" s="22"/>
      <c r="EN288" s="22"/>
      <c r="EO288" s="22"/>
      <c r="EP288" s="22"/>
      <c r="EQ288" s="22"/>
      <c r="ER288" s="22"/>
      <c r="ES288" s="22"/>
      <c r="ET288" s="22"/>
      <c r="EU288" s="22"/>
      <c r="EV288" s="22"/>
      <c r="EW288" s="22"/>
      <c r="EX288" s="22"/>
      <c r="EY288" s="22"/>
      <c r="EZ288" s="22"/>
      <c r="FA288" s="22"/>
      <c r="FB288" s="22"/>
      <c r="FC288" s="22"/>
      <c r="FD288" s="22"/>
      <c r="FE288" s="22"/>
      <c r="FF288" s="22"/>
      <c r="FG288" s="22"/>
      <c r="FH288" s="22"/>
      <c r="FI288" s="22"/>
      <c r="FJ288" s="22"/>
      <c r="FK288" s="22"/>
      <c r="FL288" s="22"/>
      <c r="FM288" s="22"/>
      <c r="FN288" s="22"/>
      <c r="FO288" s="22"/>
      <c r="FP288" s="22"/>
      <c r="FQ288" s="22"/>
      <c r="FR288" s="22"/>
      <c r="FS288" s="22"/>
      <c r="FT288" s="22"/>
      <c r="FU288" s="22"/>
      <c r="FV288" s="22"/>
      <c r="FW288" s="22"/>
      <c r="FX288" s="22"/>
      <c r="FY288" s="22"/>
      <c r="FZ288" s="22"/>
      <c r="GA288" s="22"/>
      <c r="GB288" s="22"/>
      <c r="GC288" s="22"/>
      <c r="GD288" s="22"/>
      <c r="GE288" s="22"/>
      <c r="GF288" s="22"/>
      <c r="GG288" s="22"/>
    </row>
    <row r="289" spans="1:189" s="22" customFormat="1" ht="31.5" x14ac:dyDescent="0.25">
      <c r="A289" s="29" t="s">
        <v>260</v>
      </c>
      <c r="B289" s="25">
        <f t="shared" si="181"/>
        <v>29295</v>
      </c>
      <c r="C289" s="25">
        <f t="shared" si="181"/>
        <v>29295</v>
      </c>
      <c r="D289" s="25">
        <f t="shared" si="181"/>
        <v>0</v>
      </c>
      <c r="E289" s="25"/>
      <c r="F289" s="25"/>
      <c r="G289" s="25">
        <f t="shared" si="189"/>
        <v>0</v>
      </c>
      <c r="H289" s="25"/>
      <c r="I289" s="25"/>
      <c r="J289" s="25">
        <f t="shared" si="89"/>
        <v>0</v>
      </c>
      <c r="K289" s="25">
        <v>29295</v>
      </c>
      <c r="L289" s="25">
        <v>29295</v>
      </c>
      <c r="M289" s="25">
        <f t="shared" si="90"/>
        <v>0</v>
      </c>
      <c r="N289" s="25"/>
      <c r="O289" s="25"/>
      <c r="P289" s="25">
        <f t="shared" si="91"/>
        <v>0</v>
      </c>
      <c r="Q289" s="25"/>
      <c r="R289" s="25"/>
      <c r="S289" s="25">
        <f t="shared" si="92"/>
        <v>0</v>
      </c>
      <c r="T289" s="25"/>
      <c r="U289" s="25"/>
      <c r="V289" s="25">
        <f t="shared" si="93"/>
        <v>0</v>
      </c>
      <c r="W289" s="25"/>
      <c r="X289" s="25"/>
      <c r="Y289" s="25">
        <f t="shared" si="94"/>
        <v>0</v>
      </c>
      <c r="Z289" s="25"/>
      <c r="AA289" s="25"/>
      <c r="AB289" s="25">
        <f t="shared" si="95"/>
        <v>0</v>
      </c>
    </row>
    <row r="290" spans="1:189" s="22" customFormat="1" ht="94.5" x14ac:dyDescent="0.25">
      <c r="A290" s="29" t="s">
        <v>261</v>
      </c>
      <c r="B290" s="25">
        <f t="shared" si="181"/>
        <v>29988</v>
      </c>
      <c r="C290" s="25">
        <f t="shared" si="181"/>
        <v>29988</v>
      </c>
      <c r="D290" s="25">
        <f t="shared" si="181"/>
        <v>0</v>
      </c>
      <c r="E290" s="25"/>
      <c r="F290" s="25"/>
      <c r="G290" s="25">
        <f t="shared" si="189"/>
        <v>0</v>
      </c>
      <c r="H290" s="25"/>
      <c r="I290" s="25"/>
      <c r="J290" s="25">
        <f t="shared" si="89"/>
        <v>0</v>
      </c>
      <c r="K290" s="25"/>
      <c r="L290" s="25"/>
      <c r="M290" s="25">
        <f t="shared" si="90"/>
        <v>0</v>
      </c>
      <c r="N290" s="25">
        <f>29970+18</f>
        <v>29988</v>
      </c>
      <c r="O290" s="25">
        <f>29970+18</f>
        <v>29988</v>
      </c>
      <c r="P290" s="25">
        <f t="shared" si="91"/>
        <v>0</v>
      </c>
      <c r="Q290" s="25"/>
      <c r="R290" s="25"/>
      <c r="S290" s="25">
        <f t="shared" si="92"/>
        <v>0</v>
      </c>
      <c r="T290" s="25"/>
      <c r="U290" s="25"/>
      <c r="V290" s="25">
        <f t="shared" si="93"/>
        <v>0</v>
      </c>
      <c r="W290" s="25"/>
      <c r="X290" s="25"/>
      <c r="Y290" s="25">
        <f t="shared" si="94"/>
        <v>0</v>
      </c>
      <c r="Z290" s="25"/>
      <c r="AA290" s="25"/>
      <c r="AB290" s="25">
        <f t="shared" si="95"/>
        <v>0</v>
      </c>
    </row>
    <row r="291" spans="1:189" s="19" customFormat="1" ht="78.75" x14ac:dyDescent="0.25">
      <c r="A291" s="29" t="s">
        <v>262</v>
      </c>
      <c r="B291" s="31">
        <f t="shared" si="181"/>
        <v>77000</v>
      </c>
      <c r="C291" s="31">
        <f t="shared" si="181"/>
        <v>77000</v>
      </c>
      <c r="D291" s="31">
        <f t="shared" si="181"/>
        <v>0</v>
      </c>
      <c r="E291" s="31"/>
      <c r="F291" s="31"/>
      <c r="G291" s="31">
        <f t="shared" si="189"/>
        <v>0</v>
      </c>
      <c r="H291" s="31"/>
      <c r="I291" s="31"/>
      <c r="J291" s="31">
        <f t="shared" si="89"/>
        <v>0</v>
      </c>
      <c r="K291" s="31"/>
      <c r="L291" s="31"/>
      <c r="M291" s="31">
        <f t="shared" si="90"/>
        <v>0</v>
      </c>
      <c r="N291" s="31">
        <v>77000</v>
      </c>
      <c r="O291" s="31">
        <v>77000</v>
      </c>
      <c r="P291" s="31">
        <f t="shared" si="91"/>
        <v>0</v>
      </c>
      <c r="Q291" s="31"/>
      <c r="R291" s="31"/>
      <c r="S291" s="31">
        <f t="shared" si="92"/>
        <v>0</v>
      </c>
      <c r="T291" s="31"/>
      <c r="U291" s="31"/>
      <c r="V291" s="31">
        <f t="shared" si="93"/>
        <v>0</v>
      </c>
      <c r="W291" s="31"/>
      <c r="X291" s="31"/>
      <c r="Y291" s="31">
        <f t="shared" si="94"/>
        <v>0</v>
      </c>
      <c r="Z291" s="31"/>
      <c r="AA291" s="31"/>
      <c r="AB291" s="31">
        <f t="shared" si="95"/>
        <v>0</v>
      </c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22"/>
      <c r="BK291" s="22"/>
      <c r="BL291" s="22"/>
      <c r="BM291" s="22"/>
      <c r="BN291" s="22"/>
      <c r="BO291" s="22"/>
      <c r="BP291" s="22"/>
      <c r="BQ291" s="22"/>
      <c r="BR291" s="22"/>
      <c r="BS291" s="22"/>
      <c r="BT291" s="22"/>
      <c r="BU291" s="22"/>
      <c r="BV291" s="22"/>
      <c r="BW291" s="22"/>
      <c r="BX291" s="22"/>
      <c r="BY291" s="22"/>
      <c r="BZ291" s="22"/>
      <c r="CA291" s="22"/>
      <c r="CB291" s="22"/>
      <c r="CC291" s="22"/>
      <c r="CD291" s="22"/>
      <c r="CE291" s="22"/>
      <c r="CF291" s="22"/>
      <c r="CG291" s="22"/>
      <c r="CH291" s="22"/>
      <c r="CI291" s="22"/>
      <c r="CJ291" s="22"/>
      <c r="CK291" s="22"/>
      <c r="CL291" s="22"/>
      <c r="CM291" s="22"/>
      <c r="CN291" s="22"/>
      <c r="CO291" s="22"/>
      <c r="CP291" s="22"/>
      <c r="CQ291" s="22"/>
      <c r="CR291" s="22"/>
      <c r="CS291" s="22"/>
      <c r="CT291" s="22"/>
      <c r="CU291" s="22"/>
      <c r="CV291" s="22"/>
      <c r="CW291" s="22"/>
      <c r="CX291" s="22"/>
      <c r="CY291" s="22"/>
      <c r="CZ291" s="22"/>
      <c r="DA291" s="22"/>
      <c r="DB291" s="22"/>
      <c r="DC291" s="22"/>
      <c r="DD291" s="22"/>
      <c r="DE291" s="22"/>
      <c r="DF291" s="22"/>
      <c r="DG291" s="22"/>
      <c r="DH291" s="22"/>
      <c r="DI291" s="22"/>
      <c r="DJ291" s="22"/>
      <c r="DK291" s="22"/>
      <c r="DL291" s="22"/>
      <c r="DM291" s="22"/>
      <c r="DN291" s="22"/>
      <c r="DO291" s="22"/>
      <c r="DP291" s="22"/>
      <c r="DQ291" s="22"/>
      <c r="DR291" s="22"/>
      <c r="DS291" s="22"/>
      <c r="DT291" s="22"/>
      <c r="DU291" s="22"/>
      <c r="DV291" s="22"/>
      <c r="DW291" s="22"/>
      <c r="DX291" s="22"/>
      <c r="DY291" s="22"/>
      <c r="DZ291" s="22"/>
      <c r="EA291" s="22"/>
      <c r="EB291" s="22"/>
      <c r="EC291" s="22"/>
      <c r="ED291" s="22"/>
      <c r="EE291" s="22"/>
      <c r="EF291" s="22"/>
      <c r="EG291" s="22"/>
      <c r="EH291" s="22"/>
      <c r="EI291" s="22"/>
      <c r="EJ291" s="22"/>
      <c r="EK291" s="22"/>
      <c r="EL291" s="22"/>
      <c r="EM291" s="22"/>
      <c r="EN291" s="22"/>
      <c r="EO291" s="22"/>
      <c r="EP291" s="22"/>
      <c r="EQ291" s="22"/>
      <c r="ER291" s="22"/>
      <c r="ES291" s="22"/>
      <c r="ET291" s="22"/>
      <c r="EU291" s="22"/>
      <c r="EV291" s="22"/>
      <c r="EW291" s="22"/>
      <c r="EX291" s="22"/>
      <c r="EY291" s="22"/>
      <c r="EZ291" s="22"/>
      <c r="FA291" s="22"/>
      <c r="FB291" s="22"/>
      <c r="FC291" s="22"/>
      <c r="FD291" s="22"/>
      <c r="FE291" s="22"/>
      <c r="FF291" s="22"/>
      <c r="FG291" s="22"/>
      <c r="FH291" s="22"/>
      <c r="FI291" s="22"/>
      <c r="FJ291" s="22"/>
      <c r="FK291" s="22"/>
      <c r="FL291" s="22"/>
      <c r="FM291" s="22"/>
      <c r="FN291" s="22"/>
      <c r="FO291" s="22"/>
      <c r="FP291" s="22"/>
      <c r="FQ291" s="22"/>
      <c r="FR291" s="22"/>
      <c r="FS291" s="22"/>
      <c r="FT291" s="22"/>
      <c r="FU291" s="22"/>
      <c r="FV291" s="22"/>
      <c r="FW291" s="22"/>
      <c r="FX291" s="22"/>
      <c r="FY291" s="22"/>
      <c r="FZ291" s="22"/>
      <c r="GA291" s="22"/>
      <c r="GB291" s="22"/>
      <c r="GC291" s="22"/>
      <c r="GD291" s="22"/>
      <c r="GE291" s="22"/>
      <c r="GF291" s="22"/>
      <c r="GG291" s="22"/>
    </row>
    <row r="292" spans="1:189" s="22" customFormat="1" x14ac:dyDescent="0.25">
      <c r="A292" s="20" t="s">
        <v>180</v>
      </c>
      <c r="B292" s="21">
        <f t="shared" si="181"/>
        <v>33238</v>
      </c>
      <c r="C292" s="21">
        <f t="shared" si="181"/>
        <v>33238</v>
      </c>
      <c r="D292" s="21">
        <f t="shared" si="181"/>
        <v>0</v>
      </c>
      <c r="E292" s="21">
        <f>SUM(E293:E294)</f>
        <v>0</v>
      </c>
      <c r="F292" s="21">
        <f>SUM(F293:F294)</f>
        <v>0</v>
      </c>
      <c r="G292" s="21">
        <f t="shared" si="189"/>
        <v>0</v>
      </c>
      <c r="H292" s="21">
        <f>SUM(H293:H294)</f>
        <v>0</v>
      </c>
      <c r="I292" s="21">
        <f>SUM(I293:I294)</f>
        <v>0</v>
      </c>
      <c r="J292" s="21">
        <f t="shared" si="89"/>
        <v>0</v>
      </c>
      <c r="K292" s="21">
        <f>SUM(K293:K294)</f>
        <v>0</v>
      </c>
      <c r="L292" s="21">
        <f>SUM(L293:L294)</f>
        <v>0</v>
      </c>
      <c r="M292" s="21">
        <f t="shared" si="90"/>
        <v>0</v>
      </c>
      <c r="N292" s="21">
        <f>SUM(N293:N294)</f>
        <v>33238</v>
      </c>
      <c r="O292" s="21">
        <f>SUM(O293:O294)</f>
        <v>33238</v>
      </c>
      <c r="P292" s="21">
        <f t="shared" si="91"/>
        <v>0</v>
      </c>
      <c r="Q292" s="21">
        <f>SUM(Q293:Q294)</f>
        <v>0</v>
      </c>
      <c r="R292" s="21">
        <f>SUM(R293:R294)</f>
        <v>0</v>
      </c>
      <c r="S292" s="21">
        <f t="shared" si="92"/>
        <v>0</v>
      </c>
      <c r="T292" s="21">
        <f>SUM(T293:T294)</f>
        <v>0</v>
      </c>
      <c r="U292" s="21">
        <f>SUM(U293:U294)</f>
        <v>0</v>
      </c>
      <c r="V292" s="21">
        <f t="shared" si="93"/>
        <v>0</v>
      </c>
      <c r="W292" s="21">
        <v>0</v>
      </c>
      <c r="X292" s="21">
        <f>SUM(X293:X294)</f>
        <v>0</v>
      </c>
      <c r="Y292" s="21">
        <f t="shared" si="94"/>
        <v>0</v>
      </c>
      <c r="Z292" s="21">
        <f>SUM(Z293:Z294)</f>
        <v>0</v>
      </c>
      <c r="AA292" s="21">
        <f>SUM(AA293:AA294)</f>
        <v>0</v>
      </c>
      <c r="AB292" s="21">
        <f t="shared" si="95"/>
        <v>0</v>
      </c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19"/>
      <c r="BM292" s="19"/>
      <c r="BN292" s="19"/>
      <c r="BO292" s="19"/>
      <c r="BP292" s="19"/>
      <c r="BQ292" s="19"/>
      <c r="BR292" s="19"/>
      <c r="BS292" s="19"/>
      <c r="BT292" s="19"/>
      <c r="BU292" s="19"/>
      <c r="BV292" s="19"/>
      <c r="BW292" s="19"/>
      <c r="BX292" s="19"/>
      <c r="BY292" s="19"/>
      <c r="BZ292" s="19"/>
      <c r="CA292" s="19"/>
      <c r="CB292" s="19"/>
      <c r="CC292" s="19"/>
      <c r="CD292" s="19"/>
      <c r="CE292" s="19"/>
      <c r="CF292" s="19"/>
      <c r="CG292" s="19"/>
      <c r="CH292" s="19"/>
      <c r="CI292" s="19"/>
      <c r="CJ292" s="19"/>
      <c r="CK292" s="19"/>
      <c r="CL292" s="19"/>
      <c r="CM292" s="19"/>
      <c r="CN292" s="19"/>
      <c r="CO292" s="19"/>
      <c r="CP292" s="19"/>
      <c r="CQ292" s="19"/>
      <c r="CR292" s="19"/>
      <c r="CS292" s="19"/>
      <c r="CT292" s="19"/>
      <c r="CU292" s="19"/>
      <c r="CV292" s="19"/>
      <c r="CW292" s="19"/>
      <c r="CX292" s="19"/>
      <c r="CY292" s="19"/>
      <c r="CZ292" s="19"/>
      <c r="DA292" s="19"/>
      <c r="DB292" s="19"/>
      <c r="DC292" s="19"/>
      <c r="DD292" s="19"/>
      <c r="DE292" s="19"/>
      <c r="DF292" s="19"/>
      <c r="DG292" s="19"/>
      <c r="DH292" s="19"/>
      <c r="DI292" s="19"/>
      <c r="DJ292" s="19"/>
      <c r="DK292" s="19"/>
      <c r="DL292" s="19"/>
      <c r="DM292" s="19"/>
      <c r="DN292" s="19"/>
      <c r="DO292" s="19"/>
      <c r="DP292" s="19"/>
      <c r="DQ292" s="19"/>
      <c r="DR292" s="19"/>
      <c r="DS292" s="19"/>
      <c r="DT292" s="19"/>
      <c r="DU292" s="19"/>
      <c r="DV292" s="19"/>
      <c r="DW292" s="19"/>
      <c r="DX292" s="19"/>
      <c r="DY292" s="19"/>
      <c r="DZ292" s="19"/>
      <c r="EA292" s="19"/>
      <c r="EB292" s="19"/>
      <c r="EC292" s="19"/>
      <c r="ED292" s="19"/>
      <c r="EE292" s="19"/>
      <c r="EF292" s="19"/>
      <c r="EG292" s="19"/>
      <c r="EH292" s="19"/>
      <c r="EI292" s="19"/>
      <c r="EJ292" s="19"/>
      <c r="EK292" s="19"/>
      <c r="EL292" s="19"/>
      <c r="EM292" s="19"/>
      <c r="EN292" s="19"/>
      <c r="EO292" s="19"/>
      <c r="EP292" s="19"/>
      <c r="EQ292" s="19"/>
      <c r="ER292" s="19"/>
      <c r="ES292" s="19"/>
      <c r="ET292" s="19"/>
      <c r="EU292" s="19"/>
      <c r="EV292" s="19"/>
      <c r="EW292" s="19"/>
      <c r="EX292" s="19"/>
      <c r="EY292" s="19"/>
      <c r="EZ292" s="19"/>
      <c r="FA292" s="19"/>
      <c r="FB292" s="19"/>
      <c r="FC292" s="19"/>
      <c r="FD292" s="19"/>
      <c r="FE292" s="19"/>
      <c r="FF292" s="19"/>
      <c r="FG292" s="19"/>
      <c r="FH292" s="19"/>
      <c r="FI292" s="19"/>
      <c r="FJ292" s="19"/>
      <c r="FK292" s="19"/>
      <c r="FL292" s="19"/>
      <c r="FM292" s="19"/>
      <c r="FN292" s="19"/>
      <c r="FO292" s="19"/>
      <c r="FP292" s="19"/>
      <c r="FQ292" s="19"/>
      <c r="FR292" s="19"/>
      <c r="FS292" s="19"/>
      <c r="FT292" s="19"/>
      <c r="FU292" s="19"/>
      <c r="FV292" s="19"/>
      <c r="FW292" s="19"/>
      <c r="FX292" s="19"/>
      <c r="FY292" s="19"/>
      <c r="FZ292" s="19"/>
      <c r="GA292" s="19"/>
      <c r="GB292" s="19"/>
      <c r="GC292" s="19"/>
      <c r="GD292" s="19"/>
      <c r="GE292" s="19"/>
      <c r="GF292" s="19"/>
      <c r="GG292" s="19"/>
    </row>
    <row r="293" spans="1:189" s="22" customFormat="1" ht="110.25" x14ac:dyDescent="0.25">
      <c r="A293" s="32" t="s">
        <v>263</v>
      </c>
      <c r="B293" s="28">
        <f t="shared" si="181"/>
        <v>31838</v>
      </c>
      <c r="C293" s="28">
        <f t="shared" si="181"/>
        <v>31838</v>
      </c>
      <c r="D293" s="28">
        <f t="shared" si="181"/>
        <v>0</v>
      </c>
      <c r="E293" s="28"/>
      <c r="F293" s="28"/>
      <c r="G293" s="28">
        <f t="shared" si="189"/>
        <v>0</v>
      </c>
      <c r="H293" s="28"/>
      <c r="I293" s="28"/>
      <c r="J293" s="28">
        <f t="shared" si="89"/>
        <v>0</v>
      </c>
      <c r="K293" s="28"/>
      <c r="L293" s="28"/>
      <c r="M293" s="28">
        <f t="shared" si="90"/>
        <v>0</v>
      </c>
      <c r="N293" s="28">
        <f>30228+1610</f>
        <v>31838</v>
      </c>
      <c r="O293" s="28">
        <f>30228+1610</f>
        <v>31838</v>
      </c>
      <c r="P293" s="28">
        <f t="shared" si="91"/>
        <v>0</v>
      </c>
      <c r="Q293" s="28"/>
      <c r="R293" s="28"/>
      <c r="S293" s="28">
        <f t="shared" si="92"/>
        <v>0</v>
      </c>
      <c r="T293" s="28"/>
      <c r="U293" s="28"/>
      <c r="V293" s="28">
        <f t="shared" si="93"/>
        <v>0</v>
      </c>
      <c r="W293" s="28"/>
      <c r="X293" s="28"/>
      <c r="Y293" s="28">
        <f t="shared" si="94"/>
        <v>0</v>
      </c>
      <c r="Z293" s="28"/>
      <c r="AA293" s="28"/>
      <c r="AB293" s="28">
        <f t="shared" si="95"/>
        <v>0</v>
      </c>
    </row>
    <row r="294" spans="1:189" s="22" customFormat="1" ht="110.25" x14ac:dyDescent="0.25">
      <c r="A294" s="29" t="s">
        <v>264</v>
      </c>
      <c r="B294" s="25">
        <f t="shared" si="181"/>
        <v>1400</v>
      </c>
      <c r="C294" s="25">
        <f t="shared" si="181"/>
        <v>1400</v>
      </c>
      <c r="D294" s="25">
        <f t="shared" si="181"/>
        <v>0</v>
      </c>
      <c r="E294" s="25"/>
      <c r="F294" s="25"/>
      <c r="G294" s="25">
        <f t="shared" si="189"/>
        <v>0</v>
      </c>
      <c r="H294" s="25"/>
      <c r="I294" s="25"/>
      <c r="J294" s="25">
        <f t="shared" si="89"/>
        <v>0</v>
      </c>
      <c r="K294" s="25"/>
      <c r="L294" s="25"/>
      <c r="M294" s="25">
        <f t="shared" si="90"/>
        <v>0</v>
      </c>
      <c r="N294" s="25">
        <f>2625-1225</f>
        <v>1400</v>
      </c>
      <c r="O294" s="25">
        <f>2625-1225</f>
        <v>1400</v>
      </c>
      <c r="P294" s="25">
        <f t="shared" si="91"/>
        <v>0</v>
      </c>
      <c r="Q294" s="25"/>
      <c r="R294" s="25"/>
      <c r="S294" s="25">
        <f t="shared" si="92"/>
        <v>0</v>
      </c>
      <c r="T294" s="25"/>
      <c r="U294" s="25"/>
      <c r="V294" s="25">
        <f t="shared" si="93"/>
        <v>0</v>
      </c>
      <c r="W294" s="25"/>
      <c r="X294" s="25"/>
      <c r="Y294" s="25">
        <f t="shared" si="94"/>
        <v>0</v>
      </c>
      <c r="Z294" s="25"/>
      <c r="AA294" s="25"/>
      <c r="AB294" s="25">
        <f t="shared" si="95"/>
        <v>0</v>
      </c>
    </row>
    <row r="295" spans="1:189" s="22" customFormat="1" x14ac:dyDescent="0.25">
      <c r="A295" s="20" t="s">
        <v>186</v>
      </c>
      <c r="B295" s="21">
        <f t="shared" si="181"/>
        <v>27000</v>
      </c>
      <c r="C295" s="21">
        <f t="shared" si="181"/>
        <v>27000</v>
      </c>
      <c r="D295" s="21">
        <f t="shared" si="181"/>
        <v>0</v>
      </c>
      <c r="E295" s="21">
        <f>SUM(E296:E296)</f>
        <v>0</v>
      </c>
      <c r="F295" s="21">
        <f>SUM(F296:F296)</f>
        <v>0</v>
      </c>
      <c r="G295" s="21">
        <f t="shared" si="189"/>
        <v>0</v>
      </c>
      <c r="H295" s="21">
        <f t="shared" ref="H295:I295" si="262">SUM(H296:H296)</f>
        <v>27000</v>
      </c>
      <c r="I295" s="21">
        <f t="shared" si="262"/>
        <v>27000</v>
      </c>
      <c r="J295" s="21">
        <f t="shared" si="89"/>
        <v>0</v>
      </c>
      <c r="K295" s="21">
        <f t="shared" ref="K295:L295" si="263">SUM(K296:K296)</f>
        <v>0</v>
      </c>
      <c r="L295" s="21">
        <f t="shared" si="263"/>
        <v>0</v>
      </c>
      <c r="M295" s="21">
        <f t="shared" si="90"/>
        <v>0</v>
      </c>
      <c r="N295" s="21">
        <f t="shared" ref="N295:O295" si="264">SUM(N296:N296)</f>
        <v>0</v>
      </c>
      <c r="O295" s="21">
        <f t="shared" si="264"/>
        <v>0</v>
      </c>
      <c r="P295" s="21">
        <f t="shared" si="91"/>
        <v>0</v>
      </c>
      <c r="Q295" s="21">
        <f t="shared" ref="Q295:R295" si="265">SUM(Q296:Q296)</f>
        <v>0</v>
      </c>
      <c r="R295" s="21">
        <f t="shared" si="265"/>
        <v>0</v>
      </c>
      <c r="S295" s="21">
        <f t="shared" si="92"/>
        <v>0</v>
      </c>
      <c r="T295" s="21">
        <f t="shared" ref="T295:U295" si="266">SUM(T296:T296)</f>
        <v>0</v>
      </c>
      <c r="U295" s="21">
        <f t="shared" si="266"/>
        <v>0</v>
      </c>
      <c r="V295" s="21">
        <f t="shared" si="93"/>
        <v>0</v>
      </c>
      <c r="W295" s="21">
        <v>0</v>
      </c>
      <c r="X295" s="21">
        <f t="shared" ref="X295" si="267">SUM(X296:X296)</f>
        <v>0</v>
      </c>
      <c r="Y295" s="21">
        <f t="shared" si="94"/>
        <v>0</v>
      </c>
      <c r="Z295" s="21">
        <f t="shared" ref="Z295:AA295" si="268">SUM(Z296:Z296)</f>
        <v>0</v>
      </c>
      <c r="AA295" s="21">
        <f t="shared" si="268"/>
        <v>0</v>
      </c>
      <c r="AB295" s="21">
        <f t="shared" si="95"/>
        <v>0</v>
      </c>
    </row>
    <row r="296" spans="1:189" s="22" customFormat="1" ht="63" x14ac:dyDescent="0.25">
      <c r="A296" s="35" t="s">
        <v>265</v>
      </c>
      <c r="B296" s="28">
        <f t="shared" si="181"/>
        <v>27000</v>
      </c>
      <c r="C296" s="28">
        <f t="shared" si="181"/>
        <v>27000</v>
      </c>
      <c r="D296" s="28">
        <f t="shared" si="181"/>
        <v>0</v>
      </c>
      <c r="E296" s="28"/>
      <c r="F296" s="28"/>
      <c r="G296" s="28">
        <f t="shared" si="189"/>
        <v>0</v>
      </c>
      <c r="H296" s="28">
        <v>27000</v>
      </c>
      <c r="I296" s="28">
        <v>27000</v>
      </c>
      <c r="J296" s="28">
        <f t="shared" si="89"/>
        <v>0</v>
      </c>
      <c r="K296" s="28"/>
      <c r="L296" s="28"/>
      <c r="M296" s="28">
        <f t="shared" si="90"/>
        <v>0</v>
      </c>
      <c r="N296" s="28"/>
      <c r="O296" s="28"/>
      <c r="P296" s="28">
        <f t="shared" si="91"/>
        <v>0</v>
      </c>
      <c r="Q296" s="28"/>
      <c r="R296" s="28"/>
      <c r="S296" s="28">
        <f t="shared" si="92"/>
        <v>0</v>
      </c>
      <c r="T296" s="28"/>
      <c r="U296" s="28"/>
      <c r="V296" s="28">
        <f t="shared" si="93"/>
        <v>0</v>
      </c>
      <c r="W296" s="28"/>
      <c r="X296" s="28"/>
      <c r="Y296" s="28">
        <f t="shared" si="94"/>
        <v>0</v>
      </c>
      <c r="Z296" s="28"/>
      <c r="AA296" s="28"/>
      <c r="AB296" s="28">
        <f t="shared" si="95"/>
        <v>0</v>
      </c>
    </row>
    <row r="297" spans="1:189" s="22" customFormat="1" ht="31.5" x14ac:dyDescent="0.25">
      <c r="A297" s="20" t="s">
        <v>74</v>
      </c>
      <c r="B297" s="21">
        <f t="shared" si="181"/>
        <v>6556213</v>
      </c>
      <c r="C297" s="21">
        <f t="shared" si="181"/>
        <v>6564961</v>
      </c>
      <c r="D297" s="21">
        <f t="shared" si="181"/>
        <v>8748</v>
      </c>
      <c r="E297" s="21">
        <f>SUM(E298,E301,E306,E316,E310,E334)</f>
        <v>345914</v>
      </c>
      <c r="F297" s="21">
        <f>SUM(F298,F301,F306,F316,F310,F334)</f>
        <v>360914</v>
      </c>
      <c r="G297" s="21">
        <f t="shared" si="189"/>
        <v>15000</v>
      </c>
      <c r="H297" s="21">
        <f t="shared" ref="H297:I297" si="269">SUM(H298,H301,H306,H316,H310,H334)</f>
        <v>245317</v>
      </c>
      <c r="I297" s="21">
        <f t="shared" si="269"/>
        <v>270323</v>
      </c>
      <c r="J297" s="21">
        <f t="shared" si="89"/>
        <v>25006</v>
      </c>
      <c r="K297" s="21">
        <f t="shared" ref="K297:L297" si="270">SUM(K298,K301,K306,K316,K310,K334)</f>
        <v>321032</v>
      </c>
      <c r="L297" s="21">
        <f t="shared" si="270"/>
        <v>327439</v>
      </c>
      <c r="M297" s="21">
        <f t="shared" si="90"/>
        <v>6407</v>
      </c>
      <c r="N297" s="21">
        <f t="shared" ref="N297:O297" si="271">SUM(N298,N301,N306,N316,N310,N334)</f>
        <v>1413680</v>
      </c>
      <c r="O297" s="21">
        <f t="shared" si="271"/>
        <v>1413680</v>
      </c>
      <c r="P297" s="21">
        <f t="shared" si="91"/>
        <v>0</v>
      </c>
      <c r="Q297" s="21">
        <f t="shared" ref="Q297:R297" si="272">SUM(Q298,Q301,Q306,Q316,Q310,Q334)</f>
        <v>0</v>
      </c>
      <c r="R297" s="21">
        <f t="shared" si="272"/>
        <v>0</v>
      </c>
      <c r="S297" s="21">
        <f t="shared" si="92"/>
        <v>0</v>
      </c>
      <c r="T297" s="21">
        <f t="shared" ref="T297:U297" si="273">SUM(T298,T301,T306,T316,T310,T334)</f>
        <v>3672605</v>
      </c>
      <c r="U297" s="21">
        <f t="shared" si="273"/>
        <v>3672605</v>
      </c>
      <c r="V297" s="21">
        <f t="shared" si="93"/>
        <v>0</v>
      </c>
      <c r="W297" s="21">
        <v>10000</v>
      </c>
      <c r="X297" s="21">
        <f t="shared" ref="X297" si="274">SUM(X298,X301,X306,X316,X310,X334)</f>
        <v>10000</v>
      </c>
      <c r="Y297" s="21">
        <f t="shared" si="94"/>
        <v>0</v>
      </c>
      <c r="Z297" s="21">
        <f t="shared" ref="Z297:AA297" si="275">SUM(Z298,Z301,Z306,Z316,Z310,Z334)</f>
        <v>547665</v>
      </c>
      <c r="AA297" s="21">
        <f t="shared" si="275"/>
        <v>510000</v>
      </c>
      <c r="AB297" s="21">
        <f t="shared" si="95"/>
        <v>-37665</v>
      </c>
    </row>
    <row r="298" spans="1:189" s="19" customFormat="1" x14ac:dyDescent="0.25">
      <c r="A298" s="20" t="s">
        <v>166</v>
      </c>
      <c r="B298" s="21">
        <f t="shared" si="181"/>
        <v>2994</v>
      </c>
      <c r="C298" s="21">
        <f t="shared" si="181"/>
        <v>2994</v>
      </c>
      <c r="D298" s="21">
        <f t="shared" si="181"/>
        <v>0</v>
      </c>
      <c r="E298" s="21">
        <f>SUM(E299:E300)</f>
        <v>0</v>
      </c>
      <c r="F298" s="21">
        <f>SUM(F299:F300)</f>
        <v>0</v>
      </c>
      <c r="G298" s="21">
        <f t="shared" si="189"/>
        <v>0</v>
      </c>
      <c r="H298" s="21">
        <f t="shared" ref="H298:I298" si="276">SUM(H299:H300)</f>
        <v>0</v>
      </c>
      <c r="I298" s="21">
        <f t="shared" si="276"/>
        <v>0</v>
      </c>
      <c r="J298" s="21">
        <f t="shared" ref="J298:J391" si="277">I298-H298</f>
        <v>0</v>
      </c>
      <c r="K298" s="21">
        <f t="shared" ref="K298:L298" si="278">SUM(K299:K300)</f>
        <v>650</v>
      </c>
      <c r="L298" s="21">
        <f t="shared" si="278"/>
        <v>650</v>
      </c>
      <c r="M298" s="21">
        <f t="shared" ref="M298:M391" si="279">L298-K298</f>
        <v>0</v>
      </c>
      <c r="N298" s="21">
        <f t="shared" ref="N298:O298" si="280">SUM(N299:N300)</f>
        <v>2344</v>
      </c>
      <c r="O298" s="21">
        <f t="shared" si="280"/>
        <v>2344</v>
      </c>
      <c r="P298" s="21">
        <f t="shared" ref="P298:P391" si="281">O298-N298</f>
        <v>0</v>
      </c>
      <c r="Q298" s="21">
        <f t="shared" ref="Q298:R298" si="282">SUM(Q299:Q300)</f>
        <v>0</v>
      </c>
      <c r="R298" s="21">
        <f t="shared" si="282"/>
        <v>0</v>
      </c>
      <c r="S298" s="21">
        <f t="shared" ref="S298:S391" si="283">R298-Q298</f>
        <v>0</v>
      </c>
      <c r="T298" s="21">
        <f t="shared" ref="T298:U298" si="284">SUM(T299:T300)</f>
        <v>0</v>
      </c>
      <c r="U298" s="21">
        <f t="shared" si="284"/>
        <v>0</v>
      </c>
      <c r="V298" s="21">
        <f t="shared" ref="V298:V391" si="285">U298-T298</f>
        <v>0</v>
      </c>
      <c r="W298" s="21">
        <v>0</v>
      </c>
      <c r="X298" s="21">
        <f t="shared" ref="X298" si="286">SUM(X299:X300)</f>
        <v>0</v>
      </c>
      <c r="Y298" s="21">
        <f t="shared" ref="Y298:Y391" si="287">X298-W298</f>
        <v>0</v>
      </c>
      <c r="Z298" s="21">
        <f t="shared" ref="Z298:AA298" si="288">SUM(Z299:Z300)</f>
        <v>0</v>
      </c>
      <c r="AA298" s="21">
        <f t="shared" si="288"/>
        <v>0</v>
      </c>
      <c r="AB298" s="21">
        <f t="shared" ref="AB298:AB391" si="289">AA298-Z298</f>
        <v>0</v>
      </c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2"/>
      <c r="BO298" s="22"/>
      <c r="BP298" s="22"/>
      <c r="BQ298" s="22"/>
      <c r="BR298" s="22"/>
      <c r="BS298" s="22"/>
      <c r="BT298" s="22"/>
      <c r="BU298" s="22"/>
      <c r="BV298" s="22"/>
      <c r="BW298" s="22"/>
      <c r="BX298" s="22"/>
      <c r="BY298" s="22"/>
      <c r="BZ298" s="22"/>
      <c r="CA298" s="22"/>
      <c r="CB298" s="22"/>
      <c r="CC298" s="22"/>
      <c r="CD298" s="22"/>
      <c r="CE298" s="22"/>
      <c r="CF298" s="22"/>
      <c r="CG298" s="22"/>
      <c r="CH298" s="22"/>
      <c r="CI298" s="22"/>
      <c r="CJ298" s="22"/>
      <c r="CK298" s="22"/>
      <c r="CL298" s="22"/>
      <c r="CM298" s="22"/>
      <c r="CN298" s="22"/>
      <c r="CO298" s="22"/>
      <c r="CP298" s="22"/>
      <c r="CQ298" s="22"/>
      <c r="CR298" s="22"/>
      <c r="CS298" s="22"/>
      <c r="CT298" s="22"/>
      <c r="CU298" s="22"/>
      <c r="CV298" s="22"/>
      <c r="CW298" s="22"/>
      <c r="CX298" s="22"/>
      <c r="CY298" s="22"/>
      <c r="CZ298" s="22"/>
      <c r="DA298" s="22"/>
      <c r="DB298" s="22"/>
      <c r="DC298" s="22"/>
      <c r="DD298" s="22"/>
      <c r="DE298" s="22"/>
      <c r="DF298" s="22"/>
      <c r="DG298" s="22"/>
      <c r="DH298" s="22"/>
      <c r="DI298" s="22"/>
      <c r="DJ298" s="22"/>
      <c r="DK298" s="22"/>
      <c r="DL298" s="22"/>
      <c r="DM298" s="22"/>
      <c r="DN298" s="22"/>
      <c r="DO298" s="22"/>
      <c r="DP298" s="22"/>
      <c r="DQ298" s="22"/>
      <c r="DR298" s="22"/>
      <c r="DS298" s="22"/>
      <c r="DT298" s="22"/>
      <c r="DU298" s="22"/>
      <c r="DV298" s="22"/>
      <c r="DW298" s="22"/>
      <c r="DX298" s="22"/>
      <c r="DY298" s="22"/>
      <c r="DZ298" s="22"/>
      <c r="EA298" s="22"/>
      <c r="EB298" s="22"/>
      <c r="EC298" s="22"/>
      <c r="ED298" s="22"/>
      <c r="EE298" s="22"/>
      <c r="EF298" s="22"/>
      <c r="EG298" s="22"/>
      <c r="EH298" s="22"/>
      <c r="EI298" s="22"/>
      <c r="EJ298" s="22"/>
      <c r="EK298" s="22"/>
      <c r="EL298" s="22"/>
      <c r="EM298" s="22"/>
      <c r="EN298" s="22"/>
      <c r="EO298" s="22"/>
      <c r="EP298" s="22"/>
      <c r="EQ298" s="22"/>
      <c r="ER298" s="22"/>
      <c r="ES298" s="22"/>
      <c r="ET298" s="22"/>
      <c r="EU298" s="22"/>
      <c r="EV298" s="22"/>
      <c r="EW298" s="22"/>
      <c r="EX298" s="22"/>
      <c r="EY298" s="22"/>
      <c r="EZ298" s="22"/>
      <c r="FA298" s="22"/>
      <c r="FB298" s="22"/>
      <c r="FC298" s="22"/>
      <c r="FD298" s="22"/>
      <c r="FE298" s="22"/>
      <c r="FF298" s="22"/>
      <c r="FG298" s="22"/>
      <c r="FH298" s="22"/>
      <c r="FI298" s="22"/>
      <c r="FJ298" s="22"/>
      <c r="FK298" s="22"/>
      <c r="FL298" s="22"/>
      <c r="FM298" s="22"/>
      <c r="FN298" s="22"/>
      <c r="FO298" s="22"/>
      <c r="FP298" s="22"/>
      <c r="FQ298" s="22"/>
      <c r="FR298" s="22"/>
      <c r="FS298" s="22"/>
      <c r="FT298" s="22"/>
      <c r="FU298" s="22"/>
      <c r="FV298" s="22"/>
      <c r="FW298" s="22"/>
      <c r="FX298" s="22"/>
      <c r="FY298" s="22"/>
      <c r="FZ298" s="22"/>
      <c r="GA298" s="22"/>
      <c r="GB298" s="22"/>
      <c r="GC298" s="22"/>
      <c r="GD298" s="22"/>
      <c r="GE298" s="22"/>
      <c r="GF298" s="22"/>
      <c r="GG298" s="22"/>
    </row>
    <row r="299" spans="1:189" s="22" customFormat="1" ht="31.5" x14ac:dyDescent="0.25">
      <c r="A299" s="35" t="s">
        <v>266</v>
      </c>
      <c r="B299" s="28">
        <f t="shared" si="181"/>
        <v>650</v>
      </c>
      <c r="C299" s="28">
        <f t="shared" si="181"/>
        <v>650</v>
      </c>
      <c r="D299" s="28">
        <f t="shared" si="181"/>
        <v>0</v>
      </c>
      <c r="E299" s="28"/>
      <c r="F299" s="28"/>
      <c r="G299" s="28">
        <f t="shared" si="189"/>
        <v>0</v>
      </c>
      <c r="H299" s="28"/>
      <c r="I299" s="28"/>
      <c r="J299" s="28">
        <f t="shared" si="277"/>
        <v>0</v>
      </c>
      <c r="K299" s="28">
        <v>650</v>
      </c>
      <c r="L299" s="28">
        <v>650</v>
      </c>
      <c r="M299" s="28">
        <f t="shared" si="279"/>
        <v>0</v>
      </c>
      <c r="N299" s="28"/>
      <c r="O299" s="28"/>
      <c r="P299" s="28">
        <f t="shared" si="281"/>
        <v>0</v>
      </c>
      <c r="Q299" s="28"/>
      <c r="R299" s="28"/>
      <c r="S299" s="28">
        <f t="shared" si="283"/>
        <v>0</v>
      </c>
      <c r="T299" s="28"/>
      <c r="U299" s="28"/>
      <c r="V299" s="28">
        <f t="shared" si="285"/>
        <v>0</v>
      </c>
      <c r="W299" s="28"/>
      <c r="X299" s="28"/>
      <c r="Y299" s="28">
        <f t="shared" si="287"/>
        <v>0</v>
      </c>
      <c r="Z299" s="28"/>
      <c r="AA299" s="28"/>
      <c r="AB299" s="28">
        <f t="shared" si="289"/>
        <v>0</v>
      </c>
    </row>
    <row r="300" spans="1:189" s="22" customFormat="1" ht="78.75" x14ac:dyDescent="0.25">
      <c r="A300" s="32" t="s">
        <v>267</v>
      </c>
      <c r="B300" s="28">
        <f t="shared" si="181"/>
        <v>2344</v>
      </c>
      <c r="C300" s="28">
        <f t="shared" si="181"/>
        <v>2344</v>
      </c>
      <c r="D300" s="28">
        <f t="shared" si="181"/>
        <v>0</v>
      </c>
      <c r="E300" s="28"/>
      <c r="F300" s="28"/>
      <c r="G300" s="28">
        <f t="shared" si="189"/>
        <v>0</v>
      </c>
      <c r="H300" s="28"/>
      <c r="I300" s="28"/>
      <c r="J300" s="28">
        <f t="shared" si="277"/>
        <v>0</v>
      </c>
      <c r="K300" s="28"/>
      <c r="L300" s="28"/>
      <c r="M300" s="28">
        <f t="shared" si="279"/>
        <v>0</v>
      </c>
      <c r="N300" s="28">
        <v>2344</v>
      </c>
      <c r="O300" s="28">
        <v>2344</v>
      </c>
      <c r="P300" s="28">
        <f t="shared" si="281"/>
        <v>0</v>
      </c>
      <c r="Q300" s="28"/>
      <c r="R300" s="28"/>
      <c r="S300" s="28">
        <f t="shared" si="283"/>
        <v>0</v>
      </c>
      <c r="T300" s="28"/>
      <c r="U300" s="28"/>
      <c r="V300" s="28">
        <f t="shared" si="285"/>
        <v>0</v>
      </c>
      <c r="W300" s="28"/>
      <c r="X300" s="28"/>
      <c r="Y300" s="28">
        <f t="shared" si="287"/>
        <v>0</v>
      </c>
      <c r="Z300" s="28"/>
      <c r="AA300" s="28"/>
      <c r="AB300" s="28">
        <f t="shared" si="289"/>
        <v>0</v>
      </c>
    </row>
    <row r="301" spans="1:189" s="19" customFormat="1" ht="31.5" x14ac:dyDescent="0.25">
      <c r="A301" s="20" t="s">
        <v>174</v>
      </c>
      <c r="B301" s="21">
        <f t="shared" si="181"/>
        <v>369765</v>
      </c>
      <c r="C301" s="21">
        <f t="shared" si="181"/>
        <v>369765</v>
      </c>
      <c r="D301" s="21">
        <f t="shared" si="181"/>
        <v>0</v>
      </c>
      <c r="E301" s="21">
        <f>SUM(E302:E305)</f>
        <v>0</v>
      </c>
      <c r="F301" s="21">
        <f>SUM(F302:F305)</f>
        <v>0</v>
      </c>
      <c r="G301" s="21">
        <f t="shared" si="189"/>
        <v>0</v>
      </c>
      <c r="H301" s="21">
        <f t="shared" ref="H301:I301" si="290">SUM(H302:H305)</f>
        <v>0</v>
      </c>
      <c r="I301" s="21">
        <f t="shared" si="290"/>
        <v>0</v>
      </c>
      <c r="J301" s="21">
        <f t="shared" si="277"/>
        <v>0</v>
      </c>
      <c r="K301" s="21">
        <f t="shared" ref="K301:L301" si="291">SUM(K302:K305)</f>
        <v>49765</v>
      </c>
      <c r="L301" s="21">
        <f t="shared" si="291"/>
        <v>49765</v>
      </c>
      <c r="M301" s="21">
        <f t="shared" si="279"/>
        <v>0</v>
      </c>
      <c r="N301" s="21">
        <f t="shared" ref="N301:O301" si="292">SUM(N302:N305)</f>
        <v>320000</v>
      </c>
      <c r="O301" s="21">
        <f t="shared" si="292"/>
        <v>320000</v>
      </c>
      <c r="P301" s="21">
        <f t="shared" si="281"/>
        <v>0</v>
      </c>
      <c r="Q301" s="21">
        <f t="shared" ref="Q301:R301" si="293">SUM(Q302:Q305)</f>
        <v>0</v>
      </c>
      <c r="R301" s="21">
        <f t="shared" si="293"/>
        <v>0</v>
      </c>
      <c r="S301" s="21">
        <f t="shared" si="283"/>
        <v>0</v>
      </c>
      <c r="T301" s="21">
        <f t="shared" ref="T301:U301" si="294">SUM(T302:T305)</f>
        <v>0</v>
      </c>
      <c r="U301" s="21">
        <f t="shared" si="294"/>
        <v>0</v>
      </c>
      <c r="V301" s="21">
        <f t="shared" si="285"/>
        <v>0</v>
      </c>
      <c r="W301" s="21">
        <v>0</v>
      </c>
      <c r="X301" s="21">
        <f t="shared" ref="X301" si="295">SUM(X302:X305)</f>
        <v>0</v>
      </c>
      <c r="Y301" s="21">
        <f t="shared" si="287"/>
        <v>0</v>
      </c>
      <c r="Z301" s="21">
        <f t="shared" ref="Z301:AA301" si="296">SUM(Z302:Z305)</f>
        <v>0</v>
      </c>
      <c r="AA301" s="21">
        <f t="shared" si="296"/>
        <v>0</v>
      </c>
      <c r="AB301" s="21">
        <f t="shared" si="289"/>
        <v>0</v>
      </c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2"/>
      <c r="BO301" s="22"/>
      <c r="BP301" s="22"/>
      <c r="BQ301" s="22"/>
      <c r="BR301" s="22"/>
      <c r="BS301" s="22"/>
      <c r="BT301" s="22"/>
      <c r="BU301" s="22"/>
      <c r="BV301" s="22"/>
      <c r="BW301" s="22"/>
      <c r="BX301" s="22"/>
      <c r="BY301" s="22"/>
      <c r="BZ301" s="22"/>
      <c r="CA301" s="22"/>
      <c r="CB301" s="22"/>
      <c r="CC301" s="22"/>
      <c r="CD301" s="22"/>
      <c r="CE301" s="22"/>
      <c r="CF301" s="22"/>
      <c r="CG301" s="22"/>
      <c r="CH301" s="22"/>
      <c r="CI301" s="22"/>
      <c r="CJ301" s="22"/>
      <c r="CK301" s="22"/>
      <c r="CL301" s="22"/>
      <c r="CM301" s="22"/>
      <c r="CN301" s="22"/>
      <c r="CO301" s="22"/>
      <c r="CP301" s="22"/>
      <c r="CQ301" s="22"/>
      <c r="CR301" s="22"/>
      <c r="CS301" s="22"/>
      <c r="CT301" s="22"/>
      <c r="CU301" s="22"/>
      <c r="CV301" s="22"/>
      <c r="CW301" s="22"/>
      <c r="CX301" s="22"/>
      <c r="CY301" s="22"/>
      <c r="CZ301" s="22"/>
      <c r="DA301" s="22"/>
      <c r="DB301" s="22"/>
      <c r="DC301" s="22"/>
      <c r="DD301" s="22"/>
      <c r="DE301" s="22"/>
      <c r="DF301" s="22"/>
      <c r="DG301" s="22"/>
      <c r="DH301" s="22"/>
      <c r="DI301" s="22"/>
      <c r="DJ301" s="22"/>
      <c r="DK301" s="22"/>
      <c r="DL301" s="22"/>
      <c r="DM301" s="22"/>
      <c r="DN301" s="22"/>
      <c r="DO301" s="22"/>
      <c r="DP301" s="22"/>
      <c r="DQ301" s="22"/>
      <c r="DR301" s="22"/>
      <c r="DS301" s="22"/>
      <c r="DT301" s="22"/>
      <c r="DU301" s="22"/>
      <c r="DV301" s="22"/>
      <c r="DW301" s="22"/>
      <c r="DX301" s="22"/>
      <c r="DY301" s="22"/>
      <c r="DZ301" s="22"/>
      <c r="EA301" s="22"/>
      <c r="EB301" s="22"/>
      <c r="EC301" s="22"/>
      <c r="ED301" s="22"/>
      <c r="EE301" s="22"/>
      <c r="EF301" s="22"/>
      <c r="EG301" s="22"/>
      <c r="EH301" s="22"/>
      <c r="EI301" s="22"/>
      <c r="EJ301" s="22"/>
      <c r="EK301" s="22"/>
      <c r="EL301" s="22"/>
      <c r="EM301" s="22"/>
      <c r="EN301" s="22"/>
      <c r="EO301" s="22"/>
      <c r="EP301" s="22"/>
      <c r="EQ301" s="22"/>
      <c r="ER301" s="22"/>
      <c r="ES301" s="22"/>
      <c r="ET301" s="22"/>
      <c r="EU301" s="22"/>
      <c r="EV301" s="22"/>
      <c r="EW301" s="22"/>
      <c r="EX301" s="22"/>
      <c r="EY301" s="22"/>
      <c r="EZ301" s="22"/>
      <c r="FA301" s="22"/>
      <c r="FB301" s="22"/>
      <c r="FC301" s="22"/>
      <c r="FD301" s="22"/>
      <c r="FE301" s="22"/>
      <c r="FF301" s="22"/>
      <c r="FG301" s="22"/>
      <c r="FH301" s="22"/>
      <c r="FI301" s="22"/>
      <c r="FJ301" s="22"/>
      <c r="FK301" s="22"/>
      <c r="FL301" s="22"/>
      <c r="FM301" s="22"/>
      <c r="FN301" s="22"/>
      <c r="FO301" s="22"/>
      <c r="FP301" s="22"/>
      <c r="FQ301" s="22"/>
      <c r="FR301" s="22"/>
      <c r="FS301" s="22"/>
      <c r="FT301" s="22"/>
      <c r="FU301" s="22"/>
      <c r="FV301" s="22"/>
      <c r="FW301" s="22"/>
      <c r="FX301" s="22"/>
      <c r="FY301" s="22"/>
      <c r="FZ301" s="22"/>
      <c r="GA301" s="22"/>
      <c r="GB301" s="22"/>
      <c r="GC301" s="22"/>
      <c r="GD301" s="22"/>
      <c r="GE301" s="22"/>
      <c r="GF301" s="22"/>
      <c r="GG301" s="22"/>
    </row>
    <row r="302" spans="1:189" s="22" customFormat="1" ht="78.75" x14ac:dyDescent="0.25">
      <c r="A302" s="35" t="s">
        <v>268</v>
      </c>
      <c r="B302" s="28">
        <f t="shared" si="181"/>
        <v>37000</v>
      </c>
      <c r="C302" s="28">
        <f t="shared" si="181"/>
        <v>37000</v>
      </c>
      <c r="D302" s="28">
        <f t="shared" si="181"/>
        <v>0</v>
      </c>
      <c r="E302" s="28"/>
      <c r="F302" s="28"/>
      <c r="G302" s="28">
        <f t="shared" si="189"/>
        <v>0</v>
      </c>
      <c r="H302" s="28"/>
      <c r="I302" s="28"/>
      <c r="J302" s="28">
        <f t="shared" si="277"/>
        <v>0</v>
      </c>
      <c r="K302" s="28">
        <v>37000</v>
      </c>
      <c r="L302" s="28">
        <v>37000</v>
      </c>
      <c r="M302" s="28">
        <f t="shared" si="279"/>
        <v>0</v>
      </c>
      <c r="N302" s="28"/>
      <c r="O302" s="28"/>
      <c r="P302" s="28">
        <f t="shared" si="281"/>
        <v>0</v>
      </c>
      <c r="Q302" s="28"/>
      <c r="R302" s="28"/>
      <c r="S302" s="28">
        <f t="shared" si="283"/>
        <v>0</v>
      </c>
      <c r="T302" s="28"/>
      <c r="U302" s="28"/>
      <c r="V302" s="28">
        <f t="shared" si="285"/>
        <v>0</v>
      </c>
      <c r="W302" s="28"/>
      <c r="X302" s="28"/>
      <c r="Y302" s="28">
        <f t="shared" si="287"/>
        <v>0</v>
      </c>
      <c r="Z302" s="28"/>
      <c r="AA302" s="28"/>
      <c r="AB302" s="28">
        <f t="shared" si="289"/>
        <v>0</v>
      </c>
    </row>
    <row r="303" spans="1:189" s="22" customFormat="1" x14ac:dyDescent="0.25">
      <c r="A303" s="35" t="s">
        <v>269</v>
      </c>
      <c r="B303" s="28">
        <f t="shared" si="181"/>
        <v>11478</v>
      </c>
      <c r="C303" s="28">
        <f t="shared" si="181"/>
        <v>11478</v>
      </c>
      <c r="D303" s="28">
        <f t="shared" si="181"/>
        <v>0</v>
      </c>
      <c r="E303" s="28"/>
      <c r="F303" s="28"/>
      <c r="G303" s="28">
        <f t="shared" si="189"/>
        <v>0</v>
      </c>
      <c r="H303" s="28"/>
      <c r="I303" s="28"/>
      <c r="J303" s="28">
        <f t="shared" si="277"/>
        <v>0</v>
      </c>
      <c r="K303" s="28">
        <v>11478</v>
      </c>
      <c r="L303" s="28">
        <v>11478</v>
      </c>
      <c r="M303" s="28">
        <f t="shared" si="279"/>
        <v>0</v>
      </c>
      <c r="N303" s="28"/>
      <c r="O303" s="28"/>
      <c r="P303" s="28">
        <f t="shared" si="281"/>
        <v>0</v>
      </c>
      <c r="Q303" s="28"/>
      <c r="R303" s="28"/>
      <c r="S303" s="28">
        <f t="shared" si="283"/>
        <v>0</v>
      </c>
      <c r="T303" s="28"/>
      <c r="U303" s="28"/>
      <c r="V303" s="28">
        <f t="shared" si="285"/>
        <v>0</v>
      </c>
      <c r="W303" s="28"/>
      <c r="X303" s="28"/>
      <c r="Y303" s="28">
        <f t="shared" si="287"/>
        <v>0</v>
      </c>
      <c r="Z303" s="28"/>
      <c r="AA303" s="28"/>
      <c r="AB303" s="28">
        <f t="shared" si="289"/>
        <v>0</v>
      </c>
    </row>
    <row r="304" spans="1:189" s="22" customFormat="1" x14ac:dyDescent="0.25">
      <c r="A304" s="35" t="s">
        <v>270</v>
      </c>
      <c r="B304" s="28">
        <f t="shared" si="181"/>
        <v>1287</v>
      </c>
      <c r="C304" s="28">
        <f t="shared" si="181"/>
        <v>1287</v>
      </c>
      <c r="D304" s="28">
        <f t="shared" si="181"/>
        <v>0</v>
      </c>
      <c r="E304" s="28"/>
      <c r="F304" s="28"/>
      <c r="G304" s="28">
        <f t="shared" si="189"/>
        <v>0</v>
      </c>
      <c r="H304" s="28"/>
      <c r="I304" s="28"/>
      <c r="J304" s="28">
        <f t="shared" si="277"/>
        <v>0</v>
      </c>
      <c r="K304" s="28">
        <v>1287</v>
      </c>
      <c r="L304" s="28">
        <v>1287</v>
      </c>
      <c r="M304" s="28">
        <f t="shared" si="279"/>
        <v>0</v>
      </c>
      <c r="N304" s="28"/>
      <c r="O304" s="28"/>
      <c r="P304" s="28">
        <f t="shared" si="281"/>
        <v>0</v>
      </c>
      <c r="Q304" s="28"/>
      <c r="R304" s="28"/>
      <c r="S304" s="28">
        <f t="shared" si="283"/>
        <v>0</v>
      </c>
      <c r="T304" s="28"/>
      <c r="U304" s="28"/>
      <c r="V304" s="28">
        <f t="shared" si="285"/>
        <v>0</v>
      </c>
      <c r="W304" s="28"/>
      <c r="X304" s="28"/>
      <c r="Y304" s="28">
        <f t="shared" si="287"/>
        <v>0</v>
      </c>
      <c r="Z304" s="28"/>
      <c r="AA304" s="28"/>
      <c r="AB304" s="28">
        <f t="shared" si="289"/>
        <v>0</v>
      </c>
    </row>
    <row r="305" spans="1:28" s="22" customFormat="1" ht="78.75" x14ac:dyDescent="0.25">
      <c r="A305" s="32" t="s">
        <v>271</v>
      </c>
      <c r="B305" s="28">
        <f t="shared" ref="B305:D389" si="297">E305+H305+K305+N305+Q305+T305+Z305+W305</f>
        <v>320000</v>
      </c>
      <c r="C305" s="28">
        <f t="shared" si="297"/>
        <v>320000</v>
      </c>
      <c r="D305" s="28">
        <f t="shared" si="297"/>
        <v>0</v>
      </c>
      <c r="E305" s="28"/>
      <c r="F305" s="28"/>
      <c r="G305" s="28">
        <f t="shared" si="189"/>
        <v>0</v>
      </c>
      <c r="H305" s="28"/>
      <c r="I305" s="28"/>
      <c r="J305" s="28">
        <f t="shared" si="277"/>
        <v>0</v>
      </c>
      <c r="K305" s="28"/>
      <c r="L305" s="28"/>
      <c r="M305" s="28">
        <f t="shared" si="279"/>
        <v>0</v>
      </c>
      <c r="N305" s="28">
        <v>320000</v>
      </c>
      <c r="O305" s="28">
        <v>320000</v>
      </c>
      <c r="P305" s="28">
        <f t="shared" si="281"/>
        <v>0</v>
      </c>
      <c r="Q305" s="28"/>
      <c r="R305" s="28"/>
      <c r="S305" s="28">
        <f t="shared" si="283"/>
        <v>0</v>
      </c>
      <c r="T305" s="28"/>
      <c r="U305" s="28"/>
      <c r="V305" s="28">
        <f t="shared" si="285"/>
        <v>0</v>
      </c>
      <c r="W305" s="28"/>
      <c r="X305" s="28"/>
      <c r="Y305" s="28">
        <f t="shared" si="287"/>
        <v>0</v>
      </c>
      <c r="Z305" s="28"/>
      <c r="AA305" s="28"/>
      <c r="AB305" s="28">
        <f t="shared" si="289"/>
        <v>0</v>
      </c>
    </row>
    <row r="306" spans="1:28" s="22" customFormat="1" x14ac:dyDescent="0.25">
      <c r="A306" s="20" t="s">
        <v>178</v>
      </c>
      <c r="B306" s="21">
        <f t="shared" si="297"/>
        <v>107443</v>
      </c>
      <c r="C306" s="21">
        <f t="shared" si="297"/>
        <v>107443</v>
      </c>
      <c r="D306" s="21">
        <f t="shared" si="297"/>
        <v>0</v>
      </c>
      <c r="E306" s="21">
        <f t="shared" ref="E306:AA306" si="298">SUM(E307:E309)</f>
        <v>0</v>
      </c>
      <c r="F306" s="21">
        <f t="shared" si="298"/>
        <v>0</v>
      </c>
      <c r="G306" s="21">
        <f t="shared" si="189"/>
        <v>0</v>
      </c>
      <c r="H306" s="21">
        <f t="shared" ref="H306" si="299">SUM(H307:H309)</f>
        <v>0</v>
      </c>
      <c r="I306" s="21">
        <f t="shared" si="298"/>
        <v>0</v>
      </c>
      <c r="J306" s="21">
        <f t="shared" si="277"/>
        <v>0</v>
      </c>
      <c r="K306" s="21">
        <f t="shared" ref="K306" si="300">SUM(K307:K309)</f>
        <v>107443</v>
      </c>
      <c r="L306" s="21">
        <f t="shared" si="298"/>
        <v>107443</v>
      </c>
      <c r="M306" s="21">
        <f t="shared" si="279"/>
        <v>0</v>
      </c>
      <c r="N306" s="21">
        <f t="shared" ref="N306" si="301">SUM(N307:N309)</f>
        <v>0</v>
      </c>
      <c r="O306" s="21">
        <f t="shared" si="298"/>
        <v>0</v>
      </c>
      <c r="P306" s="21">
        <f t="shared" si="281"/>
        <v>0</v>
      </c>
      <c r="Q306" s="21">
        <f t="shared" ref="Q306" si="302">SUM(Q307:Q309)</f>
        <v>0</v>
      </c>
      <c r="R306" s="21">
        <f t="shared" si="298"/>
        <v>0</v>
      </c>
      <c r="S306" s="21">
        <f t="shared" si="283"/>
        <v>0</v>
      </c>
      <c r="T306" s="21">
        <f t="shared" ref="T306" si="303">SUM(T307:T309)</f>
        <v>0</v>
      </c>
      <c r="U306" s="21">
        <f t="shared" si="298"/>
        <v>0</v>
      </c>
      <c r="V306" s="21">
        <f t="shared" si="285"/>
        <v>0</v>
      </c>
      <c r="W306" s="21">
        <v>0</v>
      </c>
      <c r="X306" s="21">
        <f t="shared" si="298"/>
        <v>0</v>
      </c>
      <c r="Y306" s="21">
        <f t="shared" si="287"/>
        <v>0</v>
      </c>
      <c r="Z306" s="21">
        <f t="shared" ref="Z306" si="304">SUM(Z307:Z309)</f>
        <v>0</v>
      </c>
      <c r="AA306" s="21">
        <f t="shared" si="298"/>
        <v>0</v>
      </c>
      <c r="AB306" s="21">
        <f t="shared" si="289"/>
        <v>0</v>
      </c>
    </row>
    <row r="307" spans="1:28" s="22" customFormat="1" ht="31.5" x14ac:dyDescent="0.25">
      <c r="A307" s="32" t="s">
        <v>272</v>
      </c>
      <c r="B307" s="28">
        <f t="shared" si="297"/>
        <v>15120</v>
      </c>
      <c r="C307" s="28">
        <f t="shared" si="297"/>
        <v>15120</v>
      </c>
      <c r="D307" s="28">
        <f t="shared" si="297"/>
        <v>0</v>
      </c>
      <c r="E307" s="28"/>
      <c r="F307" s="28"/>
      <c r="G307" s="28">
        <f t="shared" si="189"/>
        <v>0</v>
      </c>
      <c r="H307" s="28"/>
      <c r="I307" s="28"/>
      <c r="J307" s="28">
        <f t="shared" si="277"/>
        <v>0</v>
      </c>
      <c r="K307" s="28">
        <v>15120</v>
      </c>
      <c r="L307" s="28">
        <v>15120</v>
      </c>
      <c r="M307" s="28">
        <f t="shared" si="279"/>
        <v>0</v>
      </c>
      <c r="N307" s="28"/>
      <c r="O307" s="28"/>
      <c r="P307" s="28">
        <f t="shared" si="281"/>
        <v>0</v>
      </c>
      <c r="Q307" s="28"/>
      <c r="R307" s="28"/>
      <c r="S307" s="28">
        <f t="shared" si="283"/>
        <v>0</v>
      </c>
      <c r="T307" s="28"/>
      <c r="U307" s="28"/>
      <c r="V307" s="28">
        <f t="shared" si="285"/>
        <v>0</v>
      </c>
      <c r="W307" s="28"/>
      <c r="X307" s="28"/>
      <c r="Y307" s="28">
        <f t="shared" si="287"/>
        <v>0</v>
      </c>
      <c r="Z307" s="28"/>
      <c r="AA307" s="28"/>
      <c r="AB307" s="28">
        <f t="shared" si="289"/>
        <v>0</v>
      </c>
    </row>
    <row r="308" spans="1:28" s="22" customFormat="1" ht="31.5" x14ac:dyDescent="0.25">
      <c r="A308" s="32" t="s">
        <v>273</v>
      </c>
      <c r="B308" s="28">
        <f t="shared" si="297"/>
        <v>71323</v>
      </c>
      <c r="C308" s="28">
        <f t="shared" si="297"/>
        <v>71323</v>
      </c>
      <c r="D308" s="28">
        <f t="shared" si="297"/>
        <v>0</v>
      </c>
      <c r="E308" s="28"/>
      <c r="F308" s="28"/>
      <c r="G308" s="28">
        <f t="shared" si="189"/>
        <v>0</v>
      </c>
      <c r="H308" s="28"/>
      <c r="I308" s="28"/>
      <c r="J308" s="28">
        <f t="shared" si="277"/>
        <v>0</v>
      </c>
      <c r="K308" s="28">
        <v>71323</v>
      </c>
      <c r="L308" s="28">
        <v>71323</v>
      </c>
      <c r="M308" s="28">
        <f t="shared" si="279"/>
        <v>0</v>
      </c>
      <c r="N308" s="28"/>
      <c r="O308" s="28"/>
      <c r="P308" s="28">
        <f t="shared" si="281"/>
        <v>0</v>
      </c>
      <c r="Q308" s="28"/>
      <c r="R308" s="28"/>
      <c r="S308" s="28">
        <f t="shared" si="283"/>
        <v>0</v>
      </c>
      <c r="T308" s="28"/>
      <c r="U308" s="28"/>
      <c r="V308" s="28">
        <f t="shared" si="285"/>
        <v>0</v>
      </c>
      <c r="W308" s="28"/>
      <c r="X308" s="28"/>
      <c r="Y308" s="28">
        <f t="shared" si="287"/>
        <v>0</v>
      </c>
      <c r="Z308" s="28"/>
      <c r="AA308" s="28"/>
      <c r="AB308" s="28">
        <f t="shared" si="289"/>
        <v>0</v>
      </c>
    </row>
    <row r="309" spans="1:28" s="22" customFormat="1" ht="31.5" x14ac:dyDescent="0.25">
      <c r="A309" s="32" t="s">
        <v>274</v>
      </c>
      <c r="B309" s="28">
        <f t="shared" si="297"/>
        <v>21000</v>
      </c>
      <c r="C309" s="28">
        <f t="shared" si="297"/>
        <v>21000</v>
      </c>
      <c r="D309" s="28">
        <f t="shared" si="297"/>
        <v>0</v>
      </c>
      <c r="E309" s="28"/>
      <c r="F309" s="28"/>
      <c r="G309" s="28">
        <f t="shared" si="189"/>
        <v>0</v>
      </c>
      <c r="H309" s="28"/>
      <c r="I309" s="28"/>
      <c r="J309" s="28">
        <f t="shared" si="277"/>
        <v>0</v>
      </c>
      <c r="K309" s="28">
        <v>21000</v>
      </c>
      <c r="L309" s="28">
        <v>21000</v>
      </c>
      <c r="M309" s="28">
        <f t="shared" si="279"/>
        <v>0</v>
      </c>
      <c r="N309" s="28"/>
      <c r="O309" s="28"/>
      <c r="P309" s="28">
        <f t="shared" si="281"/>
        <v>0</v>
      </c>
      <c r="Q309" s="28"/>
      <c r="R309" s="28"/>
      <c r="S309" s="28">
        <f t="shared" si="283"/>
        <v>0</v>
      </c>
      <c r="T309" s="28"/>
      <c r="U309" s="28"/>
      <c r="V309" s="28">
        <f t="shared" si="285"/>
        <v>0</v>
      </c>
      <c r="W309" s="28"/>
      <c r="X309" s="28"/>
      <c r="Y309" s="28">
        <f t="shared" si="287"/>
        <v>0</v>
      </c>
      <c r="Z309" s="28"/>
      <c r="AA309" s="28"/>
      <c r="AB309" s="28">
        <f t="shared" si="289"/>
        <v>0</v>
      </c>
    </row>
    <row r="310" spans="1:28" s="22" customFormat="1" x14ac:dyDescent="0.25">
      <c r="A310" s="20" t="s">
        <v>180</v>
      </c>
      <c r="B310" s="21">
        <f t="shared" si="297"/>
        <v>13426</v>
      </c>
      <c r="C310" s="21">
        <f t="shared" si="297"/>
        <v>22174</v>
      </c>
      <c r="D310" s="21">
        <f t="shared" si="297"/>
        <v>8748</v>
      </c>
      <c r="E310" s="21">
        <f>SUM(E311:E315)</f>
        <v>0</v>
      </c>
      <c r="F310" s="21">
        <f>SUM(F311:F315)</f>
        <v>0</v>
      </c>
      <c r="G310" s="21">
        <f t="shared" si="189"/>
        <v>0</v>
      </c>
      <c r="H310" s="21">
        <f t="shared" ref="H310:I310" si="305">SUM(H311:H315)</f>
        <v>0</v>
      </c>
      <c r="I310" s="21">
        <f t="shared" si="305"/>
        <v>0</v>
      </c>
      <c r="J310" s="21">
        <f t="shared" si="277"/>
        <v>0</v>
      </c>
      <c r="K310" s="21">
        <f t="shared" ref="K310:L310" si="306">SUM(K311:K315)</f>
        <v>13426</v>
      </c>
      <c r="L310" s="21">
        <f t="shared" si="306"/>
        <v>22174</v>
      </c>
      <c r="M310" s="21">
        <f t="shared" si="279"/>
        <v>8748</v>
      </c>
      <c r="N310" s="21">
        <f t="shared" ref="N310:O310" si="307">SUM(N311:N315)</f>
        <v>0</v>
      </c>
      <c r="O310" s="21">
        <f t="shared" si="307"/>
        <v>0</v>
      </c>
      <c r="P310" s="21">
        <f t="shared" si="281"/>
        <v>0</v>
      </c>
      <c r="Q310" s="21">
        <f t="shared" ref="Q310:R310" si="308">SUM(Q311:Q315)</f>
        <v>0</v>
      </c>
      <c r="R310" s="21">
        <f t="shared" si="308"/>
        <v>0</v>
      </c>
      <c r="S310" s="21">
        <f t="shared" si="283"/>
        <v>0</v>
      </c>
      <c r="T310" s="21">
        <f t="shared" ref="T310:U310" si="309">SUM(T311:T315)</f>
        <v>0</v>
      </c>
      <c r="U310" s="21">
        <f t="shared" si="309"/>
        <v>0</v>
      </c>
      <c r="V310" s="21">
        <f t="shared" si="285"/>
        <v>0</v>
      </c>
      <c r="W310" s="21">
        <v>0</v>
      </c>
      <c r="X310" s="21">
        <f t="shared" ref="X310" si="310">SUM(X311:X315)</f>
        <v>0</v>
      </c>
      <c r="Y310" s="21">
        <f t="shared" si="287"/>
        <v>0</v>
      </c>
      <c r="Z310" s="21">
        <f t="shared" ref="Z310:AA310" si="311">SUM(Z311:Z315)</f>
        <v>0</v>
      </c>
      <c r="AA310" s="21">
        <f t="shared" si="311"/>
        <v>0</v>
      </c>
      <c r="AB310" s="21">
        <f t="shared" si="289"/>
        <v>0</v>
      </c>
    </row>
    <row r="311" spans="1:28" s="22" customFormat="1" ht="47.25" x14ac:dyDescent="0.25">
      <c r="A311" s="32" t="s">
        <v>275</v>
      </c>
      <c r="B311" s="28">
        <f t="shared" si="297"/>
        <v>2400</v>
      </c>
      <c r="C311" s="28">
        <f t="shared" si="297"/>
        <v>2400</v>
      </c>
      <c r="D311" s="28">
        <f t="shared" si="297"/>
        <v>0</v>
      </c>
      <c r="E311" s="28"/>
      <c r="F311" s="28"/>
      <c r="G311" s="28">
        <f t="shared" si="189"/>
        <v>0</v>
      </c>
      <c r="H311" s="28"/>
      <c r="I311" s="28"/>
      <c r="J311" s="28">
        <f t="shared" si="277"/>
        <v>0</v>
      </c>
      <c r="K311" s="28">
        <v>2400</v>
      </c>
      <c r="L311" s="28">
        <v>2400</v>
      </c>
      <c r="M311" s="28">
        <f t="shared" si="279"/>
        <v>0</v>
      </c>
      <c r="N311" s="28"/>
      <c r="O311" s="28"/>
      <c r="P311" s="28">
        <f t="shared" si="281"/>
        <v>0</v>
      </c>
      <c r="Q311" s="28"/>
      <c r="R311" s="28"/>
      <c r="S311" s="28">
        <f t="shared" si="283"/>
        <v>0</v>
      </c>
      <c r="T311" s="28"/>
      <c r="U311" s="28"/>
      <c r="V311" s="28">
        <f t="shared" si="285"/>
        <v>0</v>
      </c>
      <c r="W311" s="28"/>
      <c r="X311" s="28"/>
      <c r="Y311" s="28">
        <f t="shared" si="287"/>
        <v>0</v>
      </c>
      <c r="Z311" s="28"/>
      <c r="AA311" s="28"/>
      <c r="AB311" s="28">
        <f t="shared" si="289"/>
        <v>0</v>
      </c>
    </row>
    <row r="312" spans="1:28" s="22" customFormat="1" x14ac:dyDescent="0.25">
      <c r="A312" s="32" t="s">
        <v>276</v>
      </c>
      <c r="B312" s="28">
        <f t="shared" si="297"/>
        <v>1185</v>
      </c>
      <c r="C312" s="28">
        <f t="shared" si="297"/>
        <v>0</v>
      </c>
      <c r="D312" s="28">
        <f t="shared" si="297"/>
        <v>-1185</v>
      </c>
      <c r="E312" s="28"/>
      <c r="F312" s="28"/>
      <c r="G312" s="28">
        <f t="shared" si="189"/>
        <v>0</v>
      </c>
      <c r="H312" s="28"/>
      <c r="I312" s="28"/>
      <c r="J312" s="28">
        <f t="shared" si="277"/>
        <v>0</v>
      </c>
      <c r="K312" s="28">
        <v>1185</v>
      </c>
      <c r="L312" s="28">
        <f>1185-1185</f>
        <v>0</v>
      </c>
      <c r="M312" s="28">
        <f t="shared" si="279"/>
        <v>-1185</v>
      </c>
      <c r="N312" s="28"/>
      <c r="O312" s="28"/>
      <c r="P312" s="28">
        <f t="shared" si="281"/>
        <v>0</v>
      </c>
      <c r="Q312" s="28"/>
      <c r="R312" s="28"/>
      <c r="S312" s="28">
        <f t="shared" si="283"/>
        <v>0</v>
      </c>
      <c r="T312" s="28"/>
      <c r="U312" s="28"/>
      <c r="V312" s="28">
        <f t="shared" si="285"/>
        <v>0</v>
      </c>
      <c r="W312" s="28"/>
      <c r="X312" s="28"/>
      <c r="Y312" s="28">
        <f t="shared" si="287"/>
        <v>0</v>
      </c>
      <c r="Z312" s="28"/>
      <c r="AA312" s="28"/>
      <c r="AB312" s="28">
        <f t="shared" si="289"/>
        <v>0</v>
      </c>
    </row>
    <row r="313" spans="1:28" s="22" customFormat="1" ht="31.5" x14ac:dyDescent="0.25">
      <c r="A313" s="32" t="s">
        <v>277</v>
      </c>
      <c r="B313" s="28">
        <f t="shared" si="297"/>
        <v>0</v>
      </c>
      <c r="C313" s="28">
        <f t="shared" si="297"/>
        <v>9933</v>
      </c>
      <c r="D313" s="28">
        <f t="shared" si="297"/>
        <v>9933</v>
      </c>
      <c r="E313" s="28"/>
      <c r="F313" s="28"/>
      <c r="G313" s="28">
        <f t="shared" si="189"/>
        <v>0</v>
      </c>
      <c r="H313" s="28"/>
      <c r="I313" s="28"/>
      <c r="J313" s="28">
        <f t="shared" si="277"/>
        <v>0</v>
      </c>
      <c r="K313" s="28">
        <v>0</v>
      </c>
      <c r="L313" s="28">
        <v>9933</v>
      </c>
      <c r="M313" s="28">
        <f t="shared" si="279"/>
        <v>9933</v>
      </c>
      <c r="N313" s="28"/>
      <c r="O313" s="28"/>
      <c r="P313" s="28">
        <f t="shared" si="281"/>
        <v>0</v>
      </c>
      <c r="Q313" s="28"/>
      <c r="R313" s="28"/>
      <c r="S313" s="28">
        <f t="shared" si="283"/>
        <v>0</v>
      </c>
      <c r="T313" s="28"/>
      <c r="U313" s="28"/>
      <c r="V313" s="28">
        <f t="shared" si="285"/>
        <v>0</v>
      </c>
      <c r="W313" s="28"/>
      <c r="X313" s="28"/>
      <c r="Y313" s="28">
        <f t="shared" si="287"/>
        <v>0</v>
      </c>
      <c r="Z313" s="28"/>
      <c r="AA313" s="28"/>
      <c r="AB313" s="28">
        <f t="shared" si="289"/>
        <v>0</v>
      </c>
    </row>
    <row r="314" spans="1:28" s="22" customFormat="1" ht="31.5" x14ac:dyDescent="0.25">
      <c r="A314" s="32" t="s">
        <v>278</v>
      </c>
      <c r="B314" s="28">
        <f t="shared" si="297"/>
        <v>1430</v>
      </c>
      <c r="C314" s="28">
        <f t="shared" si="297"/>
        <v>1430</v>
      </c>
      <c r="D314" s="28">
        <f t="shared" si="297"/>
        <v>0</v>
      </c>
      <c r="E314" s="28"/>
      <c r="F314" s="28"/>
      <c r="G314" s="28">
        <f t="shared" si="189"/>
        <v>0</v>
      </c>
      <c r="H314" s="28"/>
      <c r="I314" s="28"/>
      <c r="J314" s="28">
        <f t="shared" si="277"/>
        <v>0</v>
      </c>
      <c r="K314" s="28">
        <v>1430</v>
      </c>
      <c r="L314" s="28">
        <v>1430</v>
      </c>
      <c r="M314" s="28">
        <f t="shared" si="279"/>
        <v>0</v>
      </c>
      <c r="N314" s="28"/>
      <c r="O314" s="28"/>
      <c r="P314" s="28">
        <f t="shared" si="281"/>
        <v>0</v>
      </c>
      <c r="Q314" s="28"/>
      <c r="R314" s="28"/>
      <c r="S314" s="28">
        <f t="shared" si="283"/>
        <v>0</v>
      </c>
      <c r="T314" s="28"/>
      <c r="U314" s="28"/>
      <c r="V314" s="28">
        <f t="shared" si="285"/>
        <v>0</v>
      </c>
      <c r="W314" s="28"/>
      <c r="X314" s="28"/>
      <c r="Y314" s="28">
        <f t="shared" si="287"/>
        <v>0</v>
      </c>
      <c r="Z314" s="28"/>
      <c r="AA314" s="28"/>
      <c r="AB314" s="28">
        <f t="shared" si="289"/>
        <v>0</v>
      </c>
    </row>
    <row r="315" spans="1:28" s="22" customFormat="1" ht="63" x14ac:dyDescent="0.25">
      <c r="A315" s="32" t="s">
        <v>279</v>
      </c>
      <c r="B315" s="28">
        <f t="shared" si="297"/>
        <v>8411</v>
      </c>
      <c r="C315" s="28">
        <f t="shared" si="297"/>
        <v>8411</v>
      </c>
      <c r="D315" s="28">
        <f t="shared" si="297"/>
        <v>0</v>
      </c>
      <c r="E315" s="28"/>
      <c r="F315" s="28"/>
      <c r="G315" s="28">
        <f t="shared" si="189"/>
        <v>0</v>
      </c>
      <c r="H315" s="28"/>
      <c r="I315" s="28"/>
      <c r="J315" s="28">
        <f t="shared" si="277"/>
        <v>0</v>
      </c>
      <c r="K315" s="28">
        <v>8411</v>
      </c>
      <c r="L315" s="28">
        <v>8411</v>
      </c>
      <c r="M315" s="28">
        <f t="shared" si="279"/>
        <v>0</v>
      </c>
      <c r="N315" s="28"/>
      <c r="O315" s="28"/>
      <c r="P315" s="28">
        <f t="shared" si="281"/>
        <v>0</v>
      </c>
      <c r="Q315" s="28"/>
      <c r="R315" s="28"/>
      <c r="S315" s="28">
        <f t="shared" si="283"/>
        <v>0</v>
      </c>
      <c r="T315" s="28"/>
      <c r="U315" s="28"/>
      <c r="V315" s="28">
        <f t="shared" si="285"/>
        <v>0</v>
      </c>
      <c r="W315" s="28"/>
      <c r="X315" s="28"/>
      <c r="Y315" s="28">
        <f t="shared" si="287"/>
        <v>0</v>
      </c>
      <c r="Z315" s="28"/>
      <c r="AA315" s="28"/>
      <c r="AB315" s="28">
        <f t="shared" si="289"/>
        <v>0</v>
      </c>
    </row>
    <row r="316" spans="1:28" s="22" customFormat="1" x14ac:dyDescent="0.25">
      <c r="A316" s="20" t="s">
        <v>186</v>
      </c>
      <c r="B316" s="21">
        <f t="shared" si="297"/>
        <v>6059585</v>
      </c>
      <c r="C316" s="21">
        <f t="shared" si="297"/>
        <v>6059585</v>
      </c>
      <c r="D316" s="21">
        <f t="shared" si="297"/>
        <v>0</v>
      </c>
      <c r="E316" s="21">
        <f>SUM(E317:E333)</f>
        <v>345914</v>
      </c>
      <c r="F316" s="21">
        <f>SUM(F317:F333)</f>
        <v>360914</v>
      </c>
      <c r="G316" s="21">
        <f t="shared" si="189"/>
        <v>15000</v>
      </c>
      <c r="H316" s="21">
        <f t="shared" ref="H316:I316" si="312">SUM(H317:H333)</f>
        <v>245317</v>
      </c>
      <c r="I316" s="21">
        <f t="shared" si="312"/>
        <v>270323</v>
      </c>
      <c r="J316" s="21">
        <f t="shared" si="277"/>
        <v>25006</v>
      </c>
      <c r="K316" s="21">
        <f t="shared" ref="K316:L316" si="313">SUM(K317:K333)</f>
        <v>146748</v>
      </c>
      <c r="L316" s="21">
        <f t="shared" si="313"/>
        <v>144407</v>
      </c>
      <c r="M316" s="21">
        <f t="shared" si="279"/>
        <v>-2341</v>
      </c>
      <c r="N316" s="21">
        <f t="shared" ref="N316:O316" si="314">SUM(N317:N333)</f>
        <v>1091336</v>
      </c>
      <c r="O316" s="21">
        <f t="shared" si="314"/>
        <v>1091336</v>
      </c>
      <c r="P316" s="21">
        <f t="shared" si="281"/>
        <v>0</v>
      </c>
      <c r="Q316" s="21">
        <f t="shared" ref="Q316:R316" si="315">SUM(Q317:Q333)</f>
        <v>0</v>
      </c>
      <c r="R316" s="21">
        <f t="shared" si="315"/>
        <v>0</v>
      </c>
      <c r="S316" s="21">
        <f t="shared" si="283"/>
        <v>0</v>
      </c>
      <c r="T316" s="21">
        <f t="shared" ref="T316:U316" si="316">SUM(T317:T333)</f>
        <v>3672605</v>
      </c>
      <c r="U316" s="21">
        <f t="shared" si="316"/>
        <v>3672605</v>
      </c>
      <c r="V316" s="21">
        <f t="shared" si="285"/>
        <v>0</v>
      </c>
      <c r="W316" s="21">
        <v>10000</v>
      </c>
      <c r="X316" s="21">
        <f t="shared" ref="X316" si="317">SUM(X317:X333)</f>
        <v>10000</v>
      </c>
      <c r="Y316" s="21">
        <f t="shared" si="287"/>
        <v>0</v>
      </c>
      <c r="Z316" s="21">
        <f t="shared" ref="Z316:AA316" si="318">SUM(Z317:Z333)</f>
        <v>547665</v>
      </c>
      <c r="AA316" s="21">
        <f t="shared" si="318"/>
        <v>510000</v>
      </c>
      <c r="AB316" s="21">
        <f t="shared" si="289"/>
        <v>-37665</v>
      </c>
    </row>
    <row r="317" spans="1:28" s="22" customFormat="1" ht="47.25" x14ac:dyDescent="0.25">
      <c r="A317" s="32" t="s">
        <v>280</v>
      </c>
      <c r="B317" s="28">
        <f t="shared" si="297"/>
        <v>24685</v>
      </c>
      <c r="C317" s="28">
        <f t="shared" si="297"/>
        <v>24685</v>
      </c>
      <c r="D317" s="28">
        <f t="shared" si="297"/>
        <v>0</v>
      </c>
      <c r="E317" s="28">
        <v>24685</v>
      </c>
      <c r="F317" s="28">
        <v>24685</v>
      </c>
      <c r="G317" s="28">
        <f t="shared" si="189"/>
        <v>0</v>
      </c>
      <c r="H317" s="28"/>
      <c r="I317" s="28"/>
      <c r="J317" s="28">
        <f t="shared" si="277"/>
        <v>0</v>
      </c>
      <c r="K317" s="28"/>
      <c r="L317" s="28"/>
      <c r="M317" s="28">
        <f t="shared" si="279"/>
        <v>0</v>
      </c>
      <c r="N317" s="28"/>
      <c r="O317" s="28"/>
      <c r="P317" s="28">
        <f t="shared" si="281"/>
        <v>0</v>
      </c>
      <c r="Q317" s="28"/>
      <c r="R317" s="28"/>
      <c r="S317" s="28">
        <f t="shared" si="283"/>
        <v>0</v>
      </c>
      <c r="T317" s="28"/>
      <c r="U317" s="28"/>
      <c r="V317" s="28">
        <f t="shared" si="285"/>
        <v>0</v>
      </c>
      <c r="W317" s="28"/>
      <c r="X317" s="28"/>
      <c r="Y317" s="28">
        <f t="shared" si="287"/>
        <v>0</v>
      </c>
      <c r="Z317" s="28"/>
      <c r="AA317" s="28"/>
      <c r="AB317" s="28">
        <f t="shared" si="289"/>
        <v>0</v>
      </c>
    </row>
    <row r="318" spans="1:28" s="22" customFormat="1" ht="47.25" x14ac:dyDescent="0.25">
      <c r="A318" s="32" t="s">
        <v>281</v>
      </c>
      <c r="B318" s="28">
        <f t="shared" si="297"/>
        <v>22398</v>
      </c>
      <c r="C318" s="28">
        <f t="shared" si="297"/>
        <v>22398</v>
      </c>
      <c r="D318" s="28">
        <f t="shared" si="297"/>
        <v>0</v>
      </c>
      <c r="E318" s="28">
        <v>10315</v>
      </c>
      <c r="F318" s="28">
        <v>10315</v>
      </c>
      <c r="G318" s="28">
        <f t="shared" si="189"/>
        <v>0</v>
      </c>
      <c r="H318" s="28"/>
      <c r="I318" s="28"/>
      <c r="J318" s="28">
        <f t="shared" si="277"/>
        <v>0</v>
      </c>
      <c r="K318" s="28">
        <v>12083</v>
      </c>
      <c r="L318" s="28">
        <v>12083</v>
      </c>
      <c r="M318" s="28">
        <f t="shared" si="279"/>
        <v>0</v>
      </c>
      <c r="N318" s="28"/>
      <c r="O318" s="28"/>
      <c r="P318" s="28">
        <f t="shared" si="281"/>
        <v>0</v>
      </c>
      <c r="Q318" s="28"/>
      <c r="R318" s="28"/>
      <c r="S318" s="28">
        <f t="shared" si="283"/>
        <v>0</v>
      </c>
      <c r="T318" s="28"/>
      <c r="U318" s="28"/>
      <c r="V318" s="28">
        <f t="shared" si="285"/>
        <v>0</v>
      </c>
      <c r="W318" s="28"/>
      <c r="X318" s="28"/>
      <c r="Y318" s="28">
        <f t="shared" si="287"/>
        <v>0</v>
      </c>
      <c r="Z318" s="28"/>
      <c r="AA318" s="28"/>
      <c r="AB318" s="28">
        <f t="shared" si="289"/>
        <v>0</v>
      </c>
    </row>
    <row r="319" spans="1:28" s="22" customFormat="1" ht="31.5" x14ac:dyDescent="0.25">
      <c r="A319" s="35" t="s">
        <v>282</v>
      </c>
      <c r="B319" s="28">
        <f t="shared" si="297"/>
        <v>11265</v>
      </c>
      <c r="C319" s="28">
        <f t="shared" si="297"/>
        <v>11265</v>
      </c>
      <c r="D319" s="28">
        <f t="shared" si="297"/>
        <v>0</v>
      </c>
      <c r="E319" s="28"/>
      <c r="F319" s="28"/>
      <c r="G319" s="28">
        <f>F319-E319</f>
        <v>0</v>
      </c>
      <c r="H319" s="28"/>
      <c r="I319" s="28"/>
      <c r="J319" s="28">
        <f>I319-H319</f>
        <v>0</v>
      </c>
      <c r="K319" s="28">
        <f>5000+1265</f>
        <v>6265</v>
      </c>
      <c r="L319" s="28">
        <f>5000+1265</f>
        <v>6265</v>
      </c>
      <c r="M319" s="28">
        <f>L319-K319</f>
        <v>0</v>
      </c>
      <c r="N319" s="28"/>
      <c r="O319" s="28"/>
      <c r="P319" s="28">
        <f>O319-N319</f>
        <v>0</v>
      </c>
      <c r="Q319" s="28"/>
      <c r="R319" s="28"/>
      <c r="S319" s="28">
        <f>R319-Q319</f>
        <v>0</v>
      </c>
      <c r="T319" s="28"/>
      <c r="U319" s="28"/>
      <c r="V319" s="28">
        <f>U319-T319</f>
        <v>0</v>
      </c>
      <c r="W319" s="28">
        <v>5000</v>
      </c>
      <c r="X319" s="28">
        <v>5000</v>
      </c>
      <c r="Y319" s="28">
        <f>X319-W319</f>
        <v>0</v>
      </c>
      <c r="Z319" s="28"/>
      <c r="AA319" s="28"/>
      <c r="AB319" s="28">
        <f>AA319-Z319</f>
        <v>0</v>
      </c>
    </row>
    <row r="320" spans="1:28" s="22" customFormat="1" x14ac:dyDescent="0.25">
      <c r="A320" s="27" t="s">
        <v>283</v>
      </c>
      <c r="B320" s="28">
        <f t="shared" si="297"/>
        <v>70000</v>
      </c>
      <c r="C320" s="28">
        <f t="shared" si="297"/>
        <v>70000</v>
      </c>
      <c r="D320" s="28">
        <f t="shared" si="297"/>
        <v>0</v>
      </c>
      <c r="E320" s="28">
        <v>7738</v>
      </c>
      <c r="F320" s="28">
        <v>7738</v>
      </c>
      <c r="G320" s="28">
        <f t="shared" si="189"/>
        <v>0</v>
      </c>
      <c r="H320" s="28">
        <v>62262</v>
      </c>
      <c r="I320" s="28">
        <v>62262</v>
      </c>
      <c r="J320" s="28">
        <f t="shared" si="277"/>
        <v>0</v>
      </c>
      <c r="K320" s="28"/>
      <c r="L320" s="28"/>
      <c r="M320" s="28">
        <f t="shared" si="279"/>
        <v>0</v>
      </c>
      <c r="N320" s="28"/>
      <c r="O320" s="28"/>
      <c r="P320" s="28">
        <f t="shared" si="281"/>
        <v>0</v>
      </c>
      <c r="Q320" s="28"/>
      <c r="R320" s="28"/>
      <c r="S320" s="28">
        <f t="shared" si="283"/>
        <v>0</v>
      </c>
      <c r="T320" s="28"/>
      <c r="U320" s="28"/>
      <c r="V320" s="28">
        <f t="shared" si="285"/>
        <v>0</v>
      </c>
      <c r="W320" s="28"/>
      <c r="X320" s="28"/>
      <c r="Y320" s="28">
        <f t="shared" si="287"/>
        <v>0</v>
      </c>
      <c r="Z320" s="28"/>
      <c r="AA320" s="28"/>
      <c r="AB320" s="28">
        <f t="shared" si="289"/>
        <v>0</v>
      </c>
    </row>
    <row r="321" spans="1:189" s="22" customFormat="1" ht="126" x14ac:dyDescent="0.25">
      <c r="A321" s="24" t="s">
        <v>284</v>
      </c>
      <c r="B321" s="28">
        <f t="shared" si="297"/>
        <v>49792</v>
      </c>
      <c r="C321" s="28">
        <f t="shared" si="297"/>
        <v>49792</v>
      </c>
      <c r="D321" s="28">
        <f t="shared" si="297"/>
        <v>0</v>
      </c>
      <c r="E321" s="28"/>
      <c r="F321" s="28"/>
      <c r="G321" s="28">
        <f t="shared" si="189"/>
        <v>0</v>
      </c>
      <c r="H321" s="28"/>
      <c r="I321" s="28"/>
      <c r="J321" s="28">
        <f t="shared" si="277"/>
        <v>0</v>
      </c>
      <c r="K321" s="28"/>
      <c r="L321" s="28"/>
      <c r="M321" s="28">
        <f t="shared" si="279"/>
        <v>0</v>
      </c>
      <c r="N321" s="28"/>
      <c r="O321" s="28"/>
      <c r="P321" s="28">
        <f t="shared" si="281"/>
        <v>0</v>
      </c>
      <c r="Q321" s="28"/>
      <c r="R321" s="28"/>
      <c r="S321" s="28">
        <f t="shared" si="283"/>
        <v>0</v>
      </c>
      <c r="T321" s="28">
        <v>49792</v>
      </c>
      <c r="U321" s="28">
        <v>49792</v>
      </c>
      <c r="V321" s="28">
        <f t="shared" si="285"/>
        <v>0</v>
      </c>
      <c r="W321" s="28"/>
      <c r="X321" s="28"/>
      <c r="Y321" s="28">
        <f t="shared" si="287"/>
        <v>0</v>
      </c>
      <c r="Z321" s="28"/>
      <c r="AA321" s="28"/>
      <c r="AB321" s="28">
        <f t="shared" si="289"/>
        <v>0</v>
      </c>
    </row>
    <row r="322" spans="1:189" s="22" customFormat="1" ht="47.25" x14ac:dyDescent="0.25">
      <c r="A322" s="24" t="s">
        <v>285</v>
      </c>
      <c r="B322" s="28">
        <f t="shared" si="297"/>
        <v>18646</v>
      </c>
      <c r="C322" s="28">
        <f t="shared" si="297"/>
        <v>18646</v>
      </c>
      <c r="D322" s="28">
        <f t="shared" si="297"/>
        <v>0</v>
      </c>
      <c r="E322" s="28"/>
      <c r="F322" s="28">
        <v>15000</v>
      </c>
      <c r="G322" s="28">
        <f t="shared" si="189"/>
        <v>15000</v>
      </c>
      <c r="H322" s="28"/>
      <c r="I322" s="28"/>
      <c r="J322" s="28">
        <f t="shared" si="277"/>
        <v>0</v>
      </c>
      <c r="K322" s="28">
        <v>15000</v>
      </c>
      <c r="L322" s="28">
        <f>15000-15000</f>
        <v>0</v>
      </c>
      <c r="M322" s="28">
        <f t="shared" si="279"/>
        <v>-15000</v>
      </c>
      <c r="N322" s="28"/>
      <c r="O322" s="28"/>
      <c r="P322" s="28">
        <f t="shared" si="281"/>
        <v>0</v>
      </c>
      <c r="Q322" s="28"/>
      <c r="R322" s="28"/>
      <c r="S322" s="28">
        <f t="shared" si="283"/>
        <v>0</v>
      </c>
      <c r="T322" s="28">
        <v>3646</v>
      </c>
      <c r="U322" s="28">
        <v>3646</v>
      </c>
      <c r="V322" s="28">
        <f t="shared" si="285"/>
        <v>0</v>
      </c>
      <c r="W322" s="28"/>
      <c r="X322" s="28"/>
      <c r="Y322" s="28">
        <f t="shared" si="287"/>
        <v>0</v>
      </c>
      <c r="Z322" s="28"/>
      <c r="AA322" s="28"/>
      <c r="AB322" s="28">
        <f t="shared" si="289"/>
        <v>0</v>
      </c>
    </row>
    <row r="323" spans="1:189" s="22" customFormat="1" ht="110.25" x14ac:dyDescent="0.25">
      <c r="A323" s="24" t="s">
        <v>286</v>
      </c>
      <c r="B323" s="28">
        <f t="shared" si="297"/>
        <v>3539431</v>
      </c>
      <c r="C323" s="28">
        <f t="shared" si="297"/>
        <v>3539431</v>
      </c>
      <c r="D323" s="28">
        <f t="shared" si="297"/>
        <v>0</v>
      </c>
      <c r="E323" s="28"/>
      <c r="F323" s="28"/>
      <c r="G323" s="28">
        <f t="shared" si="189"/>
        <v>0</v>
      </c>
      <c r="H323" s="28"/>
      <c r="I323" s="28"/>
      <c r="J323" s="28">
        <f t="shared" si="277"/>
        <v>0</v>
      </c>
      <c r="K323" s="28"/>
      <c r="L323" s="28"/>
      <c r="M323" s="28">
        <f t="shared" si="279"/>
        <v>0</v>
      </c>
      <c r="N323" s="28"/>
      <c r="O323" s="28"/>
      <c r="P323" s="28">
        <f t="shared" si="281"/>
        <v>0</v>
      </c>
      <c r="Q323" s="28"/>
      <c r="R323" s="28"/>
      <c r="S323" s="28">
        <f t="shared" si="283"/>
        <v>0</v>
      </c>
      <c r="T323" s="28">
        <f>3503649+35782</f>
        <v>3539431</v>
      </c>
      <c r="U323" s="28">
        <f>3503649+35782</f>
        <v>3539431</v>
      </c>
      <c r="V323" s="28">
        <f t="shared" si="285"/>
        <v>0</v>
      </c>
      <c r="W323" s="28"/>
      <c r="X323" s="28"/>
      <c r="Y323" s="28">
        <f t="shared" si="287"/>
        <v>0</v>
      </c>
      <c r="Z323" s="28"/>
      <c r="AA323" s="28"/>
      <c r="AB323" s="28">
        <f t="shared" si="289"/>
        <v>0</v>
      </c>
    </row>
    <row r="324" spans="1:189" s="22" customFormat="1" ht="110.25" x14ac:dyDescent="0.25">
      <c r="A324" s="24" t="s">
        <v>287</v>
      </c>
      <c r="B324" s="28">
        <f t="shared" si="297"/>
        <v>570017</v>
      </c>
      <c r="C324" s="28">
        <f t="shared" si="297"/>
        <v>570017</v>
      </c>
      <c r="D324" s="28">
        <f t="shared" si="297"/>
        <v>0</v>
      </c>
      <c r="E324" s="28">
        <v>0</v>
      </c>
      <c r="F324" s="28">
        <v>0</v>
      </c>
      <c r="G324" s="28">
        <f t="shared" ref="G324:G402" si="319">F324-E324</f>
        <v>0</v>
      </c>
      <c r="H324" s="28">
        <v>60017</v>
      </c>
      <c r="I324" s="28">
        <v>60017</v>
      </c>
      <c r="J324" s="28">
        <f t="shared" si="277"/>
        <v>0</v>
      </c>
      <c r="K324" s="28"/>
      <c r="L324" s="28"/>
      <c r="M324" s="28">
        <f t="shared" si="279"/>
        <v>0</v>
      </c>
      <c r="N324" s="28"/>
      <c r="O324" s="28"/>
      <c r="P324" s="28">
        <f t="shared" si="281"/>
        <v>0</v>
      </c>
      <c r="Q324" s="28"/>
      <c r="R324" s="28"/>
      <c r="S324" s="28">
        <f t="shared" si="283"/>
        <v>0</v>
      </c>
      <c r="T324" s="28"/>
      <c r="U324" s="28"/>
      <c r="V324" s="28">
        <f t="shared" si="285"/>
        <v>0</v>
      </c>
      <c r="W324" s="28"/>
      <c r="X324" s="28"/>
      <c r="Y324" s="28">
        <f t="shared" si="287"/>
        <v>0</v>
      </c>
      <c r="Z324" s="28">
        <f>250000+83000+177000</f>
        <v>510000</v>
      </c>
      <c r="AA324" s="28">
        <f>250000+83000+177000</f>
        <v>510000</v>
      </c>
      <c r="AB324" s="28">
        <f t="shared" si="289"/>
        <v>0</v>
      </c>
    </row>
    <row r="325" spans="1:189" s="22" customFormat="1" ht="31.5" x14ac:dyDescent="0.25">
      <c r="A325" s="24" t="s">
        <v>288</v>
      </c>
      <c r="B325" s="28">
        <f t="shared" si="297"/>
        <v>31000</v>
      </c>
      <c r="C325" s="28">
        <f t="shared" si="297"/>
        <v>31000</v>
      </c>
      <c r="D325" s="28">
        <f t="shared" si="297"/>
        <v>0</v>
      </c>
      <c r="E325" s="28"/>
      <c r="F325" s="28"/>
      <c r="G325" s="28">
        <f t="shared" si="319"/>
        <v>0</v>
      </c>
      <c r="H325" s="28"/>
      <c r="I325" s="28"/>
      <c r="J325" s="28">
        <f t="shared" si="277"/>
        <v>0</v>
      </c>
      <c r="K325" s="28">
        <f>31000</f>
        <v>31000</v>
      </c>
      <c r="L325" s="28">
        <f>31000</f>
        <v>31000</v>
      </c>
      <c r="M325" s="28">
        <f t="shared" si="279"/>
        <v>0</v>
      </c>
      <c r="N325" s="28"/>
      <c r="O325" s="28"/>
      <c r="P325" s="28">
        <f t="shared" si="281"/>
        <v>0</v>
      </c>
      <c r="Q325" s="28"/>
      <c r="R325" s="28"/>
      <c r="S325" s="28">
        <f t="shared" si="283"/>
        <v>0</v>
      </c>
      <c r="T325" s="28"/>
      <c r="U325" s="28"/>
      <c r="V325" s="28">
        <f t="shared" si="285"/>
        <v>0</v>
      </c>
      <c r="W325" s="28"/>
      <c r="X325" s="28"/>
      <c r="Y325" s="28">
        <f t="shared" si="287"/>
        <v>0</v>
      </c>
      <c r="Z325" s="28"/>
      <c r="AA325" s="28"/>
      <c r="AB325" s="28">
        <f t="shared" si="289"/>
        <v>0</v>
      </c>
    </row>
    <row r="326" spans="1:189" s="22" customFormat="1" ht="47.25" x14ac:dyDescent="0.25">
      <c r="A326" s="24" t="s">
        <v>289</v>
      </c>
      <c r="B326" s="28">
        <f t="shared" si="297"/>
        <v>60000</v>
      </c>
      <c r="C326" s="28">
        <f t="shared" si="297"/>
        <v>60000</v>
      </c>
      <c r="D326" s="28">
        <f t="shared" si="297"/>
        <v>0</v>
      </c>
      <c r="E326" s="28">
        <f>60000-60000</f>
        <v>0</v>
      </c>
      <c r="F326" s="28">
        <f>60000-60000</f>
        <v>0</v>
      </c>
      <c r="G326" s="28">
        <f t="shared" si="319"/>
        <v>0</v>
      </c>
      <c r="H326" s="28"/>
      <c r="I326" s="28"/>
      <c r="J326" s="28">
        <f t="shared" si="277"/>
        <v>0</v>
      </c>
      <c r="K326" s="28">
        <v>60000</v>
      </c>
      <c r="L326" s="28">
        <v>60000</v>
      </c>
      <c r="M326" s="28">
        <f t="shared" si="279"/>
        <v>0</v>
      </c>
      <c r="N326" s="28"/>
      <c r="O326" s="28"/>
      <c r="P326" s="28">
        <f t="shared" si="281"/>
        <v>0</v>
      </c>
      <c r="Q326" s="28"/>
      <c r="R326" s="28"/>
      <c r="S326" s="28">
        <f t="shared" si="283"/>
        <v>0</v>
      </c>
      <c r="T326" s="28"/>
      <c r="U326" s="28"/>
      <c r="V326" s="28">
        <f t="shared" si="285"/>
        <v>0</v>
      </c>
      <c r="W326" s="28"/>
      <c r="X326" s="28"/>
      <c r="Y326" s="28">
        <f t="shared" si="287"/>
        <v>0</v>
      </c>
      <c r="Z326" s="28"/>
      <c r="AA326" s="28"/>
      <c r="AB326" s="28">
        <f t="shared" si="289"/>
        <v>0</v>
      </c>
    </row>
    <row r="327" spans="1:189" s="22" customFormat="1" ht="31.5" x14ac:dyDescent="0.25">
      <c r="A327" s="24" t="s">
        <v>290</v>
      </c>
      <c r="B327" s="28">
        <f t="shared" si="297"/>
        <v>150000</v>
      </c>
      <c r="C327" s="28">
        <f t="shared" si="297"/>
        <v>150000</v>
      </c>
      <c r="D327" s="28">
        <f t="shared" si="297"/>
        <v>0</v>
      </c>
      <c r="E327" s="28">
        <v>70264</v>
      </c>
      <c r="F327" s="28">
        <v>70264</v>
      </c>
      <c r="G327" s="28">
        <f t="shared" si="319"/>
        <v>0</v>
      </c>
      <c r="H327" s="28"/>
      <c r="I327" s="28"/>
      <c r="J327" s="28">
        <f t="shared" si="277"/>
        <v>0</v>
      </c>
      <c r="K327" s="28"/>
      <c r="L327" s="28"/>
      <c r="M327" s="28">
        <f t="shared" si="279"/>
        <v>0</v>
      </c>
      <c r="N327" s="28"/>
      <c r="O327" s="28"/>
      <c r="P327" s="28">
        <f t="shared" si="281"/>
        <v>0</v>
      </c>
      <c r="Q327" s="28"/>
      <c r="R327" s="28"/>
      <c r="S327" s="28">
        <f t="shared" si="283"/>
        <v>0</v>
      </c>
      <c r="T327" s="28">
        <v>79736</v>
      </c>
      <c r="U327" s="28">
        <v>79736</v>
      </c>
      <c r="V327" s="28">
        <f t="shared" si="285"/>
        <v>0</v>
      </c>
      <c r="W327" s="28"/>
      <c r="X327" s="28"/>
      <c r="Y327" s="28">
        <f t="shared" si="287"/>
        <v>0</v>
      </c>
      <c r="Z327" s="28"/>
      <c r="AA327" s="28"/>
      <c r="AB327" s="28">
        <f t="shared" si="289"/>
        <v>0</v>
      </c>
    </row>
    <row r="328" spans="1:189" s="22" customFormat="1" ht="110.25" x14ac:dyDescent="0.25">
      <c r="A328" s="24" t="s">
        <v>291</v>
      </c>
      <c r="B328" s="28">
        <f t="shared" si="297"/>
        <v>1091336</v>
      </c>
      <c r="C328" s="28">
        <f t="shared" si="297"/>
        <v>1091336</v>
      </c>
      <c r="D328" s="28">
        <f t="shared" si="297"/>
        <v>0</v>
      </c>
      <c r="E328" s="28"/>
      <c r="F328" s="28"/>
      <c r="G328" s="28">
        <f t="shared" si="319"/>
        <v>0</v>
      </c>
      <c r="H328" s="28"/>
      <c r="I328" s="28"/>
      <c r="J328" s="28">
        <f t="shared" si="277"/>
        <v>0</v>
      </c>
      <c r="K328" s="28"/>
      <c r="L328" s="28"/>
      <c r="M328" s="28">
        <f t="shared" si="279"/>
        <v>0</v>
      </c>
      <c r="N328" s="28">
        <v>1091336</v>
      </c>
      <c r="O328" s="28">
        <v>1091336</v>
      </c>
      <c r="P328" s="28">
        <f t="shared" si="281"/>
        <v>0</v>
      </c>
      <c r="Q328" s="28"/>
      <c r="R328" s="28"/>
      <c r="S328" s="28">
        <f t="shared" si="283"/>
        <v>0</v>
      </c>
      <c r="T328" s="28"/>
      <c r="U328" s="28"/>
      <c r="V328" s="28">
        <f t="shared" si="285"/>
        <v>0</v>
      </c>
      <c r="W328" s="28"/>
      <c r="X328" s="28"/>
      <c r="Y328" s="28">
        <f t="shared" si="287"/>
        <v>0</v>
      </c>
      <c r="Z328" s="28"/>
      <c r="AA328" s="28"/>
      <c r="AB328" s="28">
        <f t="shared" si="289"/>
        <v>0</v>
      </c>
    </row>
    <row r="329" spans="1:189" s="22" customFormat="1" ht="63" x14ac:dyDescent="0.25">
      <c r="A329" s="35" t="s">
        <v>292</v>
      </c>
      <c r="B329" s="28">
        <f t="shared" si="297"/>
        <v>26703</v>
      </c>
      <c r="C329" s="28">
        <f t="shared" si="297"/>
        <v>26703</v>
      </c>
      <c r="D329" s="28">
        <f t="shared" si="297"/>
        <v>0</v>
      </c>
      <c r="E329" s="28"/>
      <c r="F329" s="28"/>
      <c r="G329" s="28">
        <f t="shared" si="319"/>
        <v>0</v>
      </c>
      <c r="H329" s="28">
        <v>10703</v>
      </c>
      <c r="I329" s="28">
        <v>10703</v>
      </c>
      <c r="J329" s="28">
        <f t="shared" si="277"/>
        <v>0</v>
      </c>
      <c r="K329" s="28">
        <v>16000</v>
      </c>
      <c r="L329" s="28">
        <v>16000</v>
      </c>
      <c r="M329" s="28">
        <f t="shared" si="279"/>
        <v>0</v>
      </c>
      <c r="N329" s="28"/>
      <c r="O329" s="28"/>
      <c r="P329" s="28">
        <f t="shared" si="281"/>
        <v>0</v>
      </c>
      <c r="Q329" s="28"/>
      <c r="R329" s="28"/>
      <c r="S329" s="28">
        <f t="shared" si="283"/>
        <v>0</v>
      </c>
      <c r="T329" s="28"/>
      <c r="U329" s="28"/>
      <c r="V329" s="28">
        <f t="shared" si="285"/>
        <v>0</v>
      </c>
      <c r="W329" s="28"/>
      <c r="X329" s="28"/>
      <c r="Y329" s="28">
        <f t="shared" si="287"/>
        <v>0</v>
      </c>
      <c r="Z329" s="28"/>
      <c r="AA329" s="28"/>
      <c r="AB329" s="28">
        <f t="shared" si="289"/>
        <v>0</v>
      </c>
    </row>
    <row r="330" spans="1:189" s="22" customFormat="1" ht="31.5" x14ac:dyDescent="0.25">
      <c r="A330" s="27" t="s">
        <v>293</v>
      </c>
      <c r="B330" s="28">
        <f t="shared" si="297"/>
        <v>11400</v>
      </c>
      <c r="C330" s="28">
        <f t="shared" si="297"/>
        <v>11400</v>
      </c>
      <c r="D330" s="28">
        <f t="shared" si="297"/>
        <v>0</v>
      </c>
      <c r="E330" s="28"/>
      <c r="F330" s="28"/>
      <c r="G330" s="28">
        <f t="shared" si="319"/>
        <v>0</v>
      </c>
      <c r="H330" s="28"/>
      <c r="I330" s="28"/>
      <c r="J330" s="28">
        <f t="shared" si="277"/>
        <v>0</v>
      </c>
      <c r="K330" s="28">
        <f>5000+1400</f>
        <v>6400</v>
      </c>
      <c r="L330" s="28">
        <f>5000+1400</f>
        <v>6400</v>
      </c>
      <c r="M330" s="28">
        <f t="shared" si="279"/>
        <v>0</v>
      </c>
      <c r="N330" s="28"/>
      <c r="O330" s="28"/>
      <c r="P330" s="28">
        <f t="shared" si="281"/>
        <v>0</v>
      </c>
      <c r="Q330" s="28"/>
      <c r="R330" s="28"/>
      <c r="S330" s="28">
        <f t="shared" si="283"/>
        <v>0</v>
      </c>
      <c r="T330" s="28"/>
      <c r="U330" s="28"/>
      <c r="V330" s="28">
        <f t="shared" si="285"/>
        <v>0</v>
      </c>
      <c r="W330" s="28">
        <v>5000</v>
      </c>
      <c r="X330" s="28">
        <v>5000</v>
      </c>
      <c r="Y330" s="28">
        <f t="shared" si="287"/>
        <v>0</v>
      </c>
      <c r="Z330" s="28"/>
      <c r="AA330" s="28"/>
      <c r="AB330" s="28">
        <f t="shared" si="289"/>
        <v>0</v>
      </c>
    </row>
    <row r="331" spans="1:189" s="22" customFormat="1" ht="31.5" x14ac:dyDescent="0.25">
      <c r="A331" s="27" t="s">
        <v>294</v>
      </c>
      <c r="B331" s="28">
        <f t="shared" si="297"/>
        <v>150000</v>
      </c>
      <c r="C331" s="28">
        <f t="shared" si="297"/>
        <v>150000</v>
      </c>
      <c r="D331" s="28">
        <f t="shared" si="297"/>
        <v>0</v>
      </c>
      <c r="E331" s="28"/>
      <c r="F331" s="28"/>
      <c r="G331" s="28">
        <f t="shared" si="319"/>
        <v>0</v>
      </c>
      <c r="H331" s="28">
        <f>150000-21915-15750</f>
        <v>112335</v>
      </c>
      <c r="I331" s="28">
        <f>150000-21915-15750+25006</f>
        <v>137341</v>
      </c>
      <c r="J331" s="28">
        <f t="shared" si="277"/>
        <v>25006</v>
      </c>
      <c r="K331" s="28"/>
      <c r="L331" s="28">
        <v>12659</v>
      </c>
      <c r="M331" s="28">
        <f t="shared" si="279"/>
        <v>12659</v>
      </c>
      <c r="N331" s="28"/>
      <c r="O331" s="28"/>
      <c r="P331" s="28">
        <f t="shared" si="281"/>
        <v>0</v>
      </c>
      <c r="Q331" s="28"/>
      <c r="R331" s="28"/>
      <c r="S331" s="28">
        <f t="shared" si="283"/>
        <v>0</v>
      </c>
      <c r="T331" s="28"/>
      <c r="U331" s="28"/>
      <c r="V331" s="28">
        <f t="shared" si="285"/>
        <v>0</v>
      </c>
      <c r="W331" s="28"/>
      <c r="X331" s="28"/>
      <c r="Y331" s="28">
        <f t="shared" si="287"/>
        <v>0</v>
      </c>
      <c r="Z331" s="28">
        <v>37665</v>
      </c>
      <c r="AA331" s="28">
        <f>37665-37665</f>
        <v>0</v>
      </c>
      <c r="AB331" s="28">
        <f t="shared" si="289"/>
        <v>-37665</v>
      </c>
    </row>
    <row r="332" spans="1:189" s="22" customFormat="1" ht="31.5" x14ac:dyDescent="0.25">
      <c r="A332" s="32" t="s">
        <v>295</v>
      </c>
      <c r="B332" s="28">
        <f t="shared" si="297"/>
        <v>17611</v>
      </c>
      <c r="C332" s="28">
        <f t="shared" si="297"/>
        <v>17611</v>
      </c>
      <c r="D332" s="28">
        <f t="shared" si="297"/>
        <v>0</v>
      </c>
      <c r="E332" s="28">
        <v>17611</v>
      </c>
      <c r="F332" s="28">
        <v>17611</v>
      </c>
      <c r="G332" s="28">
        <f t="shared" si="319"/>
        <v>0</v>
      </c>
      <c r="H332" s="28"/>
      <c r="I332" s="28"/>
      <c r="J332" s="28">
        <f t="shared" si="277"/>
        <v>0</v>
      </c>
      <c r="K332" s="28"/>
      <c r="L332" s="28"/>
      <c r="M332" s="28">
        <f t="shared" si="279"/>
        <v>0</v>
      </c>
      <c r="N332" s="28"/>
      <c r="O332" s="28"/>
      <c r="P332" s="28">
        <f t="shared" si="281"/>
        <v>0</v>
      </c>
      <c r="Q332" s="28"/>
      <c r="R332" s="28"/>
      <c r="S332" s="28">
        <f t="shared" si="283"/>
        <v>0</v>
      </c>
      <c r="T332" s="28"/>
      <c r="U332" s="28"/>
      <c r="V332" s="28">
        <f t="shared" si="285"/>
        <v>0</v>
      </c>
      <c r="W332" s="28"/>
      <c r="X332" s="28"/>
      <c r="Y332" s="28">
        <f t="shared" si="287"/>
        <v>0</v>
      </c>
      <c r="Z332" s="28"/>
      <c r="AA332" s="28"/>
      <c r="AB332" s="28">
        <f t="shared" si="289"/>
        <v>0</v>
      </c>
    </row>
    <row r="333" spans="1:189" s="22" customFormat="1" ht="31.5" x14ac:dyDescent="0.25">
      <c r="A333" s="27" t="s">
        <v>296</v>
      </c>
      <c r="B333" s="28">
        <f t="shared" si="297"/>
        <v>215301</v>
      </c>
      <c r="C333" s="28">
        <f t="shared" si="297"/>
        <v>215301</v>
      </c>
      <c r="D333" s="28">
        <f t="shared" si="297"/>
        <v>0</v>
      </c>
      <c r="E333" s="28">
        <v>215301</v>
      </c>
      <c r="F333" s="28">
        <v>215301</v>
      </c>
      <c r="G333" s="28">
        <f t="shared" si="319"/>
        <v>0</v>
      </c>
      <c r="H333" s="28"/>
      <c r="I333" s="28"/>
      <c r="J333" s="28">
        <f t="shared" si="277"/>
        <v>0</v>
      </c>
      <c r="K333" s="28"/>
      <c r="L333" s="28"/>
      <c r="M333" s="28">
        <f t="shared" si="279"/>
        <v>0</v>
      </c>
      <c r="N333" s="28"/>
      <c r="O333" s="28"/>
      <c r="P333" s="28">
        <f t="shared" si="281"/>
        <v>0</v>
      </c>
      <c r="Q333" s="28"/>
      <c r="R333" s="28"/>
      <c r="S333" s="28">
        <f t="shared" si="283"/>
        <v>0</v>
      </c>
      <c r="T333" s="28"/>
      <c r="U333" s="28"/>
      <c r="V333" s="28">
        <f t="shared" si="285"/>
        <v>0</v>
      </c>
      <c r="W333" s="28"/>
      <c r="X333" s="28"/>
      <c r="Y333" s="28">
        <f t="shared" si="287"/>
        <v>0</v>
      </c>
      <c r="Z333" s="28"/>
      <c r="AA333" s="28"/>
      <c r="AB333" s="28">
        <f t="shared" si="289"/>
        <v>0</v>
      </c>
    </row>
    <row r="334" spans="1:189" s="22" customFormat="1" x14ac:dyDescent="0.25">
      <c r="A334" s="34" t="s">
        <v>297</v>
      </c>
      <c r="B334" s="23">
        <f t="shared" si="297"/>
        <v>3000</v>
      </c>
      <c r="C334" s="23">
        <f t="shared" si="297"/>
        <v>3000</v>
      </c>
      <c r="D334" s="23">
        <f t="shared" si="297"/>
        <v>0</v>
      </c>
      <c r="E334" s="23">
        <f t="shared" ref="E334:AA334" si="320">SUM(E335:E335)</f>
        <v>0</v>
      </c>
      <c r="F334" s="23">
        <f t="shared" si="320"/>
        <v>0</v>
      </c>
      <c r="G334" s="23">
        <f t="shared" si="319"/>
        <v>0</v>
      </c>
      <c r="H334" s="23">
        <f t="shared" si="320"/>
        <v>0</v>
      </c>
      <c r="I334" s="23">
        <f t="shared" si="320"/>
        <v>0</v>
      </c>
      <c r="J334" s="23">
        <f t="shared" si="277"/>
        <v>0</v>
      </c>
      <c r="K334" s="23">
        <f t="shared" si="320"/>
        <v>3000</v>
      </c>
      <c r="L334" s="23">
        <f t="shared" si="320"/>
        <v>3000</v>
      </c>
      <c r="M334" s="23">
        <f t="shared" si="279"/>
        <v>0</v>
      </c>
      <c r="N334" s="23">
        <f t="shared" si="320"/>
        <v>0</v>
      </c>
      <c r="O334" s="23">
        <f t="shared" si="320"/>
        <v>0</v>
      </c>
      <c r="P334" s="23">
        <f t="shared" si="281"/>
        <v>0</v>
      </c>
      <c r="Q334" s="23">
        <f t="shared" si="320"/>
        <v>0</v>
      </c>
      <c r="R334" s="23">
        <f t="shared" si="320"/>
        <v>0</v>
      </c>
      <c r="S334" s="23">
        <f t="shared" si="283"/>
        <v>0</v>
      </c>
      <c r="T334" s="23">
        <f t="shared" si="320"/>
        <v>0</v>
      </c>
      <c r="U334" s="23">
        <f t="shared" si="320"/>
        <v>0</v>
      </c>
      <c r="V334" s="23">
        <f t="shared" si="285"/>
        <v>0</v>
      </c>
      <c r="W334" s="23">
        <v>0</v>
      </c>
      <c r="X334" s="23">
        <f t="shared" si="320"/>
        <v>0</v>
      </c>
      <c r="Y334" s="23">
        <f t="shared" si="287"/>
        <v>0</v>
      </c>
      <c r="Z334" s="23">
        <f t="shared" si="320"/>
        <v>0</v>
      </c>
      <c r="AA334" s="23">
        <f t="shared" si="320"/>
        <v>0</v>
      </c>
      <c r="AB334" s="23">
        <f t="shared" si="289"/>
        <v>0</v>
      </c>
    </row>
    <row r="335" spans="1:189" s="22" customFormat="1" ht="31.5" x14ac:dyDescent="0.25">
      <c r="A335" s="27" t="s">
        <v>298</v>
      </c>
      <c r="B335" s="28">
        <f t="shared" si="297"/>
        <v>3000</v>
      </c>
      <c r="C335" s="28">
        <f t="shared" si="297"/>
        <v>3000</v>
      </c>
      <c r="D335" s="28">
        <f t="shared" si="297"/>
        <v>0</v>
      </c>
      <c r="E335" s="28"/>
      <c r="F335" s="28"/>
      <c r="G335" s="28">
        <f t="shared" si="319"/>
        <v>0</v>
      </c>
      <c r="H335" s="28"/>
      <c r="I335" s="28"/>
      <c r="J335" s="28">
        <f t="shared" si="277"/>
        <v>0</v>
      </c>
      <c r="K335" s="28">
        <v>3000</v>
      </c>
      <c r="L335" s="28">
        <v>3000</v>
      </c>
      <c r="M335" s="28">
        <f t="shared" si="279"/>
        <v>0</v>
      </c>
      <c r="N335" s="28"/>
      <c r="O335" s="28"/>
      <c r="P335" s="28">
        <f t="shared" si="281"/>
        <v>0</v>
      </c>
      <c r="Q335" s="28"/>
      <c r="R335" s="28"/>
      <c r="S335" s="28">
        <f t="shared" si="283"/>
        <v>0</v>
      </c>
      <c r="T335" s="28"/>
      <c r="U335" s="28"/>
      <c r="V335" s="28">
        <f t="shared" si="285"/>
        <v>0</v>
      </c>
      <c r="W335" s="28"/>
      <c r="X335" s="28"/>
      <c r="Y335" s="28">
        <f t="shared" si="287"/>
        <v>0</v>
      </c>
      <c r="Z335" s="28"/>
      <c r="AA335" s="28"/>
      <c r="AB335" s="28">
        <f t="shared" si="289"/>
        <v>0</v>
      </c>
      <c r="FN335" s="19"/>
      <c r="FO335" s="19"/>
      <c r="FP335" s="19"/>
      <c r="FQ335" s="19"/>
      <c r="FR335" s="19"/>
      <c r="FS335" s="19"/>
      <c r="FT335" s="19"/>
      <c r="FU335" s="19"/>
      <c r="FV335" s="19"/>
      <c r="FW335" s="19"/>
      <c r="FX335" s="19"/>
      <c r="FY335" s="19"/>
      <c r="FZ335" s="19"/>
      <c r="GA335" s="19"/>
      <c r="GB335" s="19"/>
      <c r="GC335" s="19"/>
      <c r="GD335" s="19"/>
      <c r="GE335" s="19"/>
      <c r="GF335" s="19"/>
      <c r="GG335" s="19"/>
    </row>
    <row r="336" spans="1:189" s="22" customFormat="1" ht="31.5" x14ac:dyDescent="0.25">
      <c r="A336" s="20" t="s">
        <v>139</v>
      </c>
      <c r="B336" s="21">
        <f t="shared" si="297"/>
        <v>1100878</v>
      </c>
      <c r="C336" s="21">
        <f t="shared" si="297"/>
        <v>1123418</v>
      </c>
      <c r="D336" s="21">
        <f t="shared" si="297"/>
        <v>22540</v>
      </c>
      <c r="E336" s="21">
        <f>SUM(E345,E370,E362,E365,E337)</f>
        <v>177000</v>
      </c>
      <c r="F336" s="21">
        <f>SUM(F345,F370,F362,F365,F337)</f>
        <v>177000</v>
      </c>
      <c r="G336" s="21">
        <f t="shared" si="319"/>
        <v>0</v>
      </c>
      <c r="H336" s="21">
        <f t="shared" ref="H336:I336" si="321">SUM(H345,H370,H362,H365,H337)</f>
        <v>0</v>
      </c>
      <c r="I336" s="21">
        <f t="shared" si="321"/>
        <v>0</v>
      </c>
      <c r="J336" s="21">
        <f t="shared" si="277"/>
        <v>0</v>
      </c>
      <c r="K336" s="21">
        <f t="shared" ref="K336:L336" si="322">SUM(K345,K370,K362,K365,K337)</f>
        <v>390558</v>
      </c>
      <c r="L336" s="21">
        <f t="shared" si="322"/>
        <v>411658</v>
      </c>
      <c r="M336" s="21">
        <f t="shared" si="279"/>
        <v>21100</v>
      </c>
      <c r="N336" s="21">
        <f t="shared" ref="N336:O336" si="323">SUM(N345,N370,N362,N365,N337)</f>
        <v>298520</v>
      </c>
      <c r="O336" s="21">
        <f t="shared" si="323"/>
        <v>299960</v>
      </c>
      <c r="P336" s="21">
        <f t="shared" si="281"/>
        <v>1440</v>
      </c>
      <c r="Q336" s="21">
        <f t="shared" ref="Q336:R336" si="324">SUM(Q345,Q370,Q362,Q365,Q337)</f>
        <v>56000</v>
      </c>
      <c r="R336" s="21">
        <f t="shared" si="324"/>
        <v>56000</v>
      </c>
      <c r="S336" s="21">
        <f t="shared" si="283"/>
        <v>0</v>
      </c>
      <c r="T336" s="21">
        <f t="shared" ref="T336:U336" si="325">SUM(T345,T370,T362,T365,T337)</f>
        <v>0</v>
      </c>
      <c r="U336" s="21">
        <f t="shared" si="325"/>
        <v>0</v>
      </c>
      <c r="V336" s="21">
        <f t="shared" si="285"/>
        <v>0</v>
      </c>
      <c r="W336" s="21">
        <v>0</v>
      </c>
      <c r="X336" s="21">
        <f t="shared" ref="X336" si="326">SUM(X345,X370,X362,X365,X337)</f>
        <v>0</v>
      </c>
      <c r="Y336" s="21">
        <f t="shared" si="287"/>
        <v>0</v>
      </c>
      <c r="Z336" s="21">
        <f t="shared" ref="Z336:AA336" si="327">SUM(Z345,Z370,Z362,Z365,Z337)</f>
        <v>178800</v>
      </c>
      <c r="AA336" s="21">
        <f t="shared" si="327"/>
        <v>178800</v>
      </c>
      <c r="AB336" s="21">
        <f t="shared" si="289"/>
        <v>0</v>
      </c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  <c r="BH336" s="19"/>
      <c r="BI336" s="19"/>
      <c r="BJ336" s="19"/>
      <c r="BK336" s="19"/>
      <c r="BL336" s="19"/>
      <c r="BM336" s="19"/>
      <c r="BN336" s="19"/>
      <c r="BO336" s="19"/>
      <c r="BP336" s="19"/>
      <c r="BQ336" s="19"/>
      <c r="BR336" s="19"/>
      <c r="BS336" s="19"/>
      <c r="BT336" s="19"/>
      <c r="BU336" s="19"/>
      <c r="BV336" s="19"/>
      <c r="BW336" s="19"/>
      <c r="BX336" s="19"/>
      <c r="BY336" s="19"/>
      <c r="BZ336" s="19"/>
      <c r="CA336" s="19"/>
      <c r="CB336" s="19"/>
      <c r="CC336" s="19"/>
      <c r="CD336" s="19"/>
      <c r="CE336" s="19"/>
      <c r="CF336" s="19"/>
      <c r="CG336" s="19"/>
      <c r="CH336" s="19"/>
      <c r="CI336" s="19"/>
      <c r="CJ336" s="19"/>
      <c r="CK336" s="19"/>
      <c r="CL336" s="19"/>
      <c r="CM336" s="19"/>
      <c r="CN336" s="19"/>
      <c r="CO336" s="19"/>
      <c r="CP336" s="19"/>
      <c r="CQ336" s="19"/>
      <c r="CR336" s="19"/>
      <c r="CS336" s="19"/>
      <c r="CT336" s="19"/>
      <c r="CU336" s="19"/>
      <c r="CV336" s="19"/>
      <c r="CW336" s="19"/>
      <c r="CX336" s="19"/>
      <c r="CY336" s="19"/>
      <c r="CZ336" s="19"/>
      <c r="DA336" s="19"/>
      <c r="DB336" s="19"/>
      <c r="DC336" s="19"/>
      <c r="DD336" s="19"/>
      <c r="DE336" s="19"/>
      <c r="DF336" s="19"/>
      <c r="DG336" s="19"/>
      <c r="DH336" s="19"/>
      <c r="DI336" s="19"/>
      <c r="DJ336" s="19"/>
      <c r="DK336" s="19"/>
      <c r="DL336" s="19"/>
      <c r="DM336" s="19"/>
      <c r="DN336" s="19"/>
      <c r="DO336" s="19"/>
      <c r="DP336" s="19"/>
      <c r="DQ336" s="19"/>
      <c r="DR336" s="19"/>
      <c r="DS336" s="19"/>
      <c r="DT336" s="19"/>
      <c r="DU336" s="19"/>
      <c r="DV336" s="19"/>
      <c r="DW336" s="19"/>
      <c r="DX336" s="19"/>
      <c r="DY336" s="19"/>
      <c r="DZ336" s="19"/>
      <c r="EA336" s="19"/>
      <c r="EB336" s="19"/>
      <c r="EC336" s="19"/>
      <c r="ED336" s="19"/>
      <c r="EE336" s="19"/>
      <c r="EF336" s="19"/>
      <c r="EG336" s="19"/>
      <c r="EH336" s="19"/>
      <c r="EI336" s="19"/>
      <c r="EJ336" s="19"/>
      <c r="EK336" s="19"/>
      <c r="EL336" s="19"/>
      <c r="EM336" s="19"/>
      <c r="EN336" s="19"/>
      <c r="EO336" s="19"/>
      <c r="EP336" s="19"/>
      <c r="EQ336" s="19"/>
      <c r="ER336" s="19"/>
      <c r="ES336" s="19"/>
      <c r="ET336" s="19"/>
      <c r="EU336" s="19"/>
      <c r="EV336" s="19"/>
      <c r="EW336" s="19"/>
      <c r="EX336" s="19"/>
      <c r="EY336" s="19"/>
      <c r="EZ336" s="19"/>
      <c r="FA336" s="19"/>
      <c r="FB336" s="19"/>
      <c r="FC336" s="19"/>
      <c r="FD336" s="19"/>
      <c r="FE336" s="19"/>
      <c r="FF336" s="19"/>
      <c r="FG336" s="19"/>
      <c r="FH336" s="19"/>
      <c r="FI336" s="19"/>
      <c r="FJ336" s="19"/>
      <c r="FK336" s="19"/>
      <c r="FL336" s="19"/>
      <c r="FM336" s="19"/>
      <c r="FN336" s="19"/>
      <c r="FO336" s="19"/>
      <c r="FP336" s="19"/>
      <c r="FQ336" s="19"/>
      <c r="FR336" s="19"/>
      <c r="FS336" s="19"/>
      <c r="FT336" s="19"/>
      <c r="FU336" s="19"/>
      <c r="FV336" s="19"/>
      <c r="FW336" s="19"/>
      <c r="FX336" s="19"/>
      <c r="FY336" s="19"/>
      <c r="FZ336" s="19"/>
      <c r="GA336" s="19"/>
      <c r="GB336" s="19"/>
      <c r="GC336" s="19"/>
      <c r="GD336" s="19"/>
      <c r="GE336" s="19"/>
      <c r="GF336" s="19"/>
      <c r="GG336" s="19"/>
    </row>
    <row r="337" spans="1:189" s="22" customFormat="1" x14ac:dyDescent="0.25">
      <c r="A337" s="20" t="s">
        <v>166</v>
      </c>
      <c r="B337" s="21">
        <f t="shared" si="297"/>
        <v>23989</v>
      </c>
      <c r="C337" s="21">
        <f t="shared" si="297"/>
        <v>23989</v>
      </c>
      <c r="D337" s="21">
        <f t="shared" si="297"/>
        <v>0</v>
      </c>
      <c r="E337" s="21">
        <f>SUM(E338:E344)</f>
        <v>0</v>
      </c>
      <c r="F337" s="21">
        <f>SUM(F338:F344)</f>
        <v>0</v>
      </c>
      <c r="G337" s="21">
        <f t="shared" si="319"/>
        <v>0</v>
      </c>
      <c r="H337" s="21">
        <f t="shared" ref="H337:I337" si="328">SUM(H338:H344)</f>
        <v>0</v>
      </c>
      <c r="I337" s="21">
        <f t="shared" si="328"/>
        <v>0</v>
      </c>
      <c r="J337" s="21">
        <f t="shared" si="277"/>
        <v>0</v>
      </c>
      <c r="K337" s="21">
        <f t="shared" ref="K337:L337" si="329">SUM(K338:K344)</f>
        <v>22563</v>
      </c>
      <c r="L337" s="21">
        <f t="shared" si="329"/>
        <v>22563</v>
      </c>
      <c r="M337" s="21">
        <f t="shared" si="279"/>
        <v>0</v>
      </c>
      <c r="N337" s="21">
        <f t="shared" ref="N337:O337" si="330">SUM(N338:N344)</f>
        <v>1426</v>
      </c>
      <c r="O337" s="21">
        <f t="shared" si="330"/>
        <v>1426</v>
      </c>
      <c r="P337" s="21">
        <f t="shared" si="281"/>
        <v>0</v>
      </c>
      <c r="Q337" s="21">
        <f t="shared" ref="Q337:R337" si="331">SUM(Q338:Q344)</f>
        <v>0</v>
      </c>
      <c r="R337" s="21">
        <f t="shared" si="331"/>
        <v>0</v>
      </c>
      <c r="S337" s="21">
        <f t="shared" si="283"/>
        <v>0</v>
      </c>
      <c r="T337" s="21">
        <f t="shared" ref="T337:U337" si="332">SUM(T338:T344)</f>
        <v>0</v>
      </c>
      <c r="U337" s="21">
        <f t="shared" si="332"/>
        <v>0</v>
      </c>
      <c r="V337" s="21">
        <f t="shared" si="285"/>
        <v>0</v>
      </c>
      <c r="W337" s="21">
        <v>0</v>
      </c>
      <c r="X337" s="21">
        <f t="shared" ref="X337" si="333">SUM(X338:X344)</f>
        <v>0</v>
      </c>
      <c r="Y337" s="21">
        <f t="shared" si="287"/>
        <v>0</v>
      </c>
      <c r="Z337" s="21">
        <f t="shared" ref="Z337:AA337" si="334">SUM(Z338:Z344)</f>
        <v>0</v>
      </c>
      <c r="AA337" s="21">
        <f t="shared" si="334"/>
        <v>0</v>
      </c>
      <c r="AB337" s="21">
        <f t="shared" si="289"/>
        <v>0</v>
      </c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  <c r="BH337" s="19"/>
      <c r="BI337" s="19"/>
      <c r="BJ337" s="19"/>
      <c r="BK337" s="19"/>
      <c r="BL337" s="19"/>
      <c r="BM337" s="19"/>
      <c r="BN337" s="19"/>
      <c r="BO337" s="19"/>
      <c r="BP337" s="19"/>
      <c r="BQ337" s="19"/>
      <c r="BR337" s="19"/>
      <c r="BS337" s="19"/>
      <c r="BT337" s="19"/>
      <c r="BU337" s="19"/>
      <c r="BV337" s="19"/>
      <c r="BW337" s="19"/>
      <c r="BX337" s="19"/>
      <c r="BY337" s="19"/>
      <c r="BZ337" s="19"/>
      <c r="CA337" s="19"/>
      <c r="CB337" s="19"/>
      <c r="CC337" s="19"/>
      <c r="CD337" s="19"/>
      <c r="CE337" s="19"/>
      <c r="CF337" s="19"/>
      <c r="CG337" s="19"/>
      <c r="CH337" s="19"/>
      <c r="CI337" s="19"/>
      <c r="CJ337" s="19"/>
      <c r="CK337" s="19"/>
      <c r="CL337" s="19"/>
      <c r="CM337" s="19"/>
      <c r="CN337" s="19"/>
      <c r="CO337" s="19"/>
      <c r="CP337" s="19"/>
      <c r="CQ337" s="19"/>
      <c r="CR337" s="19"/>
      <c r="CS337" s="19"/>
      <c r="CT337" s="19"/>
      <c r="CU337" s="19"/>
      <c r="CV337" s="19"/>
      <c r="CW337" s="19"/>
      <c r="CX337" s="19"/>
      <c r="CY337" s="19"/>
      <c r="CZ337" s="19"/>
      <c r="DA337" s="19"/>
      <c r="DB337" s="19"/>
      <c r="DC337" s="19"/>
      <c r="DD337" s="19"/>
      <c r="DE337" s="19"/>
      <c r="DF337" s="19"/>
      <c r="DG337" s="19"/>
      <c r="DH337" s="19"/>
      <c r="DI337" s="19"/>
      <c r="DJ337" s="19"/>
      <c r="DK337" s="19"/>
      <c r="DL337" s="19"/>
      <c r="DM337" s="19"/>
      <c r="DN337" s="19"/>
      <c r="DO337" s="19"/>
      <c r="DP337" s="19"/>
      <c r="DQ337" s="19"/>
      <c r="DR337" s="19"/>
      <c r="DS337" s="19"/>
      <c r="DT337" s="19"/>
      <c r="DU337" s="19"/>
      <c r="DV337" s="19"/>
      <c r="DW337" s="19"/>
      <c r="DX337" s="19"/>
      <c r="DY337" s="19"/>
      <c r="DZ337" s="19"/>
      <c r="EA337" s="19"/>
      <c r="EB337" s="19"/>
      <c r="EC337" s="19"/>
      <c r="ED337" s="19"/>
      <c r="EE337" s="19"/>
      <c r="EF337" s="19"/>
      <c r="EG337" s="19"/>
      <c r="EH337" s="19"/>
      <c r="EI337" s="19"/>
      <c r="EJ337" s="19"/>
      <c r="EK337" s="19"/>
      <c r="EL337" s="19"/>
      <c r="EM337" s="19"/>
      <c r="EN337" s="19"/>
      <c r="EO337" s="19"/>
      <c r="EP337" s="19"/>
      <c r="EQ337" s="19"/>
      <c r="ER337" s="19"/>
      <c r="ES337" s="19"/>
      <c r="ET337" s="19"/>
      <c r="EU337" s="19"/>
      <c r="EV337" s="19"/>
      <c r="EW337" s="19"/>
      <c r="EX337" s="19"/>
      <c r="EY337" s="19"/>
      <c r="EZ337" s="19"/>
      <c r="FA337" s="19"/>
      <c r="FB337" s="19"/>
      <c r="FC337" s="19"/>
      <c r="FD337" s="19"/>
      <c r="FE337" s="19"/>
      <c r="FF337" s="19"/>
      <c r="FG337" s="19"/>
      <c r="FH337" s="19"/>
      <c r="FI337" s="19"/>
      <c r="FJ337" s="19"/>
      <c r="FK337" s="19"/>
      <c r="FL337" s="19"/>
      <c r="FM337" s="19"/>
      <c r="FN337" s="19"/>
      <c r="FO337" s="19"/>
      <c r="FP337" s="19"/>
      <c r="FQ337" s="19"/>
      <c r="FR337" s="19"/>
      <c r="FS337" s="19"/>
      <c r="FT337" s="19"/>
      <c r="FU337" s="19"/>
      <c r="FV337" s="19"/>
      <c r="FW337" s="19"/>
      <c r="FX337" s="19"/>
      <c r="FY337" s="19"/>
      <c r="FZ337" s="19"/>
      <c r="GA337" s="19"/>
      <c r="GB337" s="19"/>
      <c r="GC337" s="19"/>
      <c r="GD337" s="19"/>
      <c r="GE337" s="19"/>
      <c r="GF337" s="19"/>
      <c r="GG337" s="19"/>
    </row>
    <row r="338" spans="1:189" s="22" customFormat="1" ht="31.5" x14ac:dyDescent="0.25">
      <c r="A338" s="24" t="s">
        <v>299</v>
      </c>
      <c r="B338" s="28">
        <f t="shared" si="297"/>
        <v>2214</v>
      </c>
      <c r="C338" s="28">
        <f t="shared" si="297"/>
        <v>2214</v>
      </c>
      <c r="D338" s="28">
        <f t="shared" si="297"/>
        <v>0</v>
      </c>
      <c r="E338" s="28"/>
      <c r="F338" s="28"/>
      <c r="G338" s="28">
        <f t="shared" si="319"/>
        <v>0</v>
      </c>
      <c r="H338" s="28"/>
      <c r="I338" s="28"/>
      <c r="J338" s="28">
        <f t="shared" si="277"/>
        <v>0</v>
      </c>
      <c r="K338" s="28">
        <v>2214</v>
      </c>
      <c r="L338" s="28">
        <v>2214</v>
      </c>
      <c r="M338" s="28">
        <f t="shared" si="279"/>
        <v>0</v>
      </c>
      <c r="N338" s="28"/>
      <c r="O338" s="28"/>
      <c r="P338" s="28">
        <f t="shared" si="281"/>
        <v>0</v>
      </c>
      <c r="Q338" s="28"/>
      <c r="R338" s="28"/>
      <c r="S338" s="28">
        <f t="shared" si="283"/>
        <v>0</v>
      </c>
      <c r="T338" s="28"/>
      <c r="U338" s="28"/>
      <c r="V338" s="28">
        <f t="shared" si="285"/>
        <v>0</v>
      </c>
      <c r="W338" s="28"/>
      <c r="X338" s="28"/>
      <c r="Y338" s="28">
        <f t="shared" si="287"/>
        <v>0</v>
      </c>
      <c r="Z338" s="28"/>
      <c r="AA338" s="28"/>
      <c r="AB338" s="28">
        <f t="shared" si="289"/>
        <v>0</v>
      </c>
    </row>
    <row r="339" spans="1:189" s="22" customFormat="1" ht="31.5" x14ac:dyDescent="0.25">
      <c r="A339" s="24" t="s">
        <v>300</v>
      </c>
      <c r="B339" s="28">
        <f t="shared" si="297"/>
        <v>1000</v>
      </c>
      <c r="C339" s="28">
        <f t="shared" si="297"/>
        <v>1000</v>
      </c>
      <c r="D339" s="28">
        <f t="shared" si="297"/>
        <v>0</v>
      </c>
      <c r="E339" s="28"/>
      <c r="F339" s="28"/>
      <c r="G339" s="28">
        <f t="shared" si="319"/>
        <v>0</v>
      </c>
      <c r="H339" s="28"/>
      <c r="I339" s="28"/>
      <c r="J339" s="28">
        <f t="shared" si="277"/>
        <v>0</v>
      </c>
      <c r="K339" s="28">
        <v>1000</v>
      </c>
      <c r="L339" s="28">
        <v>1000</v>
      </c>
      <c r="M339" s="28">
        <f t="shared" si="279"/>
        <v>0</v>
      </c>
      <c r="N339" s="28"/>
      <c r="O339" s="28"/>
      <c r="P339" s="28">
        <f t="shared" si="281"/>
        <v>0</v>
      </c>
      <c r="Q339" s="28"/>
      <c r="R339" s="28"/>
      <c r="S339" s="28">
        <f t="shared" si="283"/>
        <v>0</v>
      </c>
      <c r="T339" s="28"/>
      <c r="U339" s="28"/>
      <c r="V339" s="28">
        <f t="shared" si="285"/>
        <v>0</v>
      </c>
      <c r="W339" s="28"/>
      <c r="X339" s="28"/>
      <c r="Y339" s="28">
        <f t="shared" si="287"/>
        <v>0</v>
      </c>
      <c r="Z339" s="28"/>
      <c r="AA339" s="28"/>
      <c r="AB339" s="28">
        <f t="shared" si="289"/>
        <v>0</v>
      </c>
    </row>
    <row r="340" spans="1:189" s="22" customFormat="1" ht="31.5" x14ac:dyDescent="0.25">
      <c r="A340" s="24" t="s">
        <v>301</v>
      </c>
      <c r="B340" s="28">
        <f t="shared" si="297"/>
        <v>3726</v>
      </c>
      <c r="C340" s="28">
        <f t="shared" si="297"/>
        <v>3726</v>
      </c>
      <c r="D340" s="28">
        <f t="shared" si="297"/>
        <v>0</v>
      </c>
      <c r="E340" s="28"/>
      <c r="F340" s="28"/>
      <c r="G340" s="28">
        <f t="shared" si="319"/>
        <v>0</v>
      </c>
      <c r="H340" s="28"/>
      <c r="I340" s="28"/>
      <c r="J340" s="28">
        <f t="shared" si="277"/>
        <v>0</v>
      </c>
      <c r="K340" s="28">
        <v>3726</v>
      </c>
      <c r="L340" s="28">
        <v>3726</v>
      </c>
      <c r="M340" s="28">
        <f t="shared" si="279"/>
        <v>0</v>
      </c>
      <c r="N340" s="28"/>
      <c r="O340" s="28"/>
      <c r="P340" s="28">
        <f t="shared" si="281"/>
        <v>0</v>
      </c>
      <c r="Q340" s="28"/>
      <c r="R340" s="28"/>
      <c r="S340" s="28">
        <f t="shared" si="283"/>
        <v>0</v>
      </c>
      <c r="T340" s="28"/>
      <c r="U340" s="28"/>
      <c r="V340" s="28">
        <f t="shared" si="285"/>
        <v>0</v>
      </c>
      <c r="W340" s="28"/>
      <c r="X340" s="28"/>
      <c r="Y340" s="28">
        <f t="shared" si="287"/>
        <v>0</v>
      </c>
      <c r="Z340" s="28"/>
      <c r="AA340" s="28"/>
      <c r="AB340" s="28">
        <f t="shared" si="289"/>
        <v>0</v>
      </c>
    </row>
    <row r="341" spans="1:189" s="22" customFormat="1" x14ac:dyDescent="0.25">
      <c r="A341" s="24" t="s">
        <v>302</v>
      </c>
      <c r="B341" s="28">
        <f t="shared" si="297"/>
        <v>869</v>
      </c>
      <c r="C341" s="28">
        <f t="shared" si="297"/>
        <v>869</v>
      </c>
      <c r="D341" s="28">
        <f t="shared" si="297"/>
        <v>0</v>
      </c>
      <c r="E341" s="28"/>
      <c r="F341" s="28"/>
      <c r="G341" s="28">
        <f t="shared" si="319"/>
        <v>0</v>
      </c>
      <c r="H341" s="28"/>
      <c r="I341" s="28"/>
      <c r="J341" s="28">
        <f t="shared" si="277"/>
        <v>0</v>
      </c>
      <c r="K341" s="28">
        <v>869</v>
      </c>
      <c r="L341" s="28">
        <v>869</v>
      </c>
      <c r="M341" s="28">
        <f t="shared" si="279"/>
        <v>0</v>
      </c>
      <c r="N341" s="28"/>
      <c r="O341" s="28"/>
      <c r="P341" s="28">
        <f t="shared" si="281"/>
        <v>0</v>
      </c>
      <c r="Q341" s="28"/>
      <c r="R341" s="28"/>
      <c r="S341" s="28">
        <f t="shared" si="283"/>
        <v>0</v>
      </c>
      <c r="T341" s="28"/>
      <c r="U341" s="28"/>
      <c r="V341" s="28">
        <f t="shared" si="285"/>
        <v>0</v>
      </c>
      <c r="W341" s="28"/>
      <c r="X341" s="28"/>
      <c r="Y341" s="28">
        <f t="shared" si="287"/>
        <v>0</v>
      </c>
      <c r="Z341" s="28"/>
      <c r="AA341" s="28"/>
      <c r="AB341" s="28">
        <f t="shared" si="289"/>
        <v>0</v>
      </c>
    </row>
    <row r="342" spans="1:189" s="22" customFormat="1" ht="47.25" x14ac:dyDescent="0.25">
      <c r="A342" s="24" t="s">
        <v>303</v>
      </c>
      <c r="B342" s="28">
        <f t="shared" si="297"/>
        <v>4704</v>
      </c>
      <c r="C342" s="28">
        <f t="shared" si="297"/>
        <v>4704</v>
      </c>
      <c r="D342" s="28">
        <f t="shared" si="297"/>
        <v>0</v>
      </c>
      <c r="E342" s="28"/>
      <c r="F342" s="28"/>
      <c r="G342" s="28">
        <f t="shared" si="319"/>
        <v>0</v>
      </c>
      <c r="H342" s="28"/>
      <c r="I342" s="28"/>
      <c r="J342" s="28">
        <f t="shared" si="277"/>
        <v>0</v>
      </c>
      <c r="K342" s="28">
        <f>17364-13930+1270</f>
        <v>4704</v>
      </c>
      <c r="L342" s="28">
        <f>17364-13930+1270</f>
        <v>4704</v>
      </c>
      <c r="M342" s="28">
        <f t="shared" si="279"/>
        <v>0</v>
      </c>
      <c r="N342" s="28"/>
      <c r="O342" s="28"/>
      <c r="P342" s="28">
        <f t="shared" si="281"/>
        <v>0</v>
      </c>
      <c r="Q342" s="28"/>
      <c r="R342" s="28"/>
      <c r="S342" s="28">
        <f t="shared" si="283"/>
        <v>0</v>
      </c>
      <c r="T342" s="28"/>
      <c r="U342" s="28"/>
      <c r="V342" s="28">
        <f t="shared" si="285"/>
        <v>0</v>
      </c>
      <c r="W342" s="28"/>
      <c r="X342" s="28"/>
      <c r="Y342" s="28">
        <f t="shared" si="287"/>
        <v>0</v>
      </c>
      <c r="Z342" s="28"/>
      <c r="AA342" s="28"/>
      <c r="AB342" s="28">
        <f t="shared" si="289"/>
        <v>0</v>
      </c>
    </row>
    <row r="343" spans="1:189" s="22" customFormat="1" ht="31.5" x14ac:dyDescent="0.25">
      <c r="A343" s="36" t="s">
        <v>304</v>
      </c>
      <c r="B343" s="28">
        <f t="shared" si="297"/>
        <v>1426</v>
      </c>
      <c r="C343" s="28">
        <f t="shared" si="297"/>
        <v>1426</v>
      </c>
      <c r="D343" s="28">
        <f t="shared" si="297"/>
        <v>0</v>
      </c>
      <c r="E343" s="28"/>
      <c r="F343" s="28"/>
      <c r="G343" s="28">
        <f t="shared" si="319"/>
        <v>0</v>
      </c>
      <c r="H343" s="28"/>
      <c r="I343" s="28"/>
      <c r="J343" s="28">
        <f t="shared" si="277"/>
        <v>0</v>
      </c>
      <c r="K343" s="28"/>
      <c r="L343" s="28"/>
      <c r="M343" s="28">
        <f t="shared" si="279"/>
        <v>0</v>
      </c>
      <c r="N343" s="28">
        <v>1426</v>
      </c>
      <c r="O343" s="28">
        <v>1426</v>
      </c>
      <c r="P343" s="28">
        <f t="shared" si="281"/>
        <v>0</v>
      </c>
      <c r="Q343" s="28"/>
      <c r="R343" s="28"/>
      <c r="S343" s="28">
        <f t="shared" si="283"/>
        <v>0</v>
      </c>
      <c r="T343" s="28"/>
      <c r="U343" s="28"/>
      <c r="V343" s="28">
        <f t="shared" si="285"/>
        <v>0</v>
      </c>
      <c r="W343" s="28"/>
      <c r="X343" s="28"/>
      <c r="Y343" s="28">
        <f t="shared" si="287"/>
        <v>0</v>
      </c>
      <c r="Z343" s="28"/>
      <c r="AA343" s="28"/>
      <c r="AB343" s="28">
        <f t="shared" si="289"/>
        <v>0</v>
      </c>
    </row>
    <row r="344" spans="1:189" s="22" customFormat="1" ht="31.5" x14ac:dyDescent="0.25">
      <c r="A344" s="24" t="s">
        <v>305</v>
      </c>
      <c r="B344" s="28">
        <f t="shared" si="297"/>
        <v>10050</v>
      </c>
      <c r="C344" s="28">
        <f t="shared" si="297"/>
        <v>10050</v>
      </c>
      <c r="D344" s="28">
        <f t="shared" si="297"/>
        <v>0</v>
      </c>
      <c r="E344" s="28"/>
      <c r="F344" s="28"/>
      <c r="G344" s="28">
        <f t="shared" si="319"/>
        <v>0</v>
      </c>
      <c r="H344" s="28"/>
      <c r="I344" s="28"/>
      <c r="J344" s="28">
        <f t="shared" si="277"/>
        <v>0</v>
      </c>
      <c r="K344" s="28">
        <f>12500-2450</f>
        <v>10050</v>
      </c>
      <c r="L344" s="28">
        <f>12500-2450</f>
        <v>10050</v>
      </c>
      <c r="M344" s="28">
        <f t="shared" si="279"/>
        <v>0</v>
      </c>
      <c r="N344" s="28"/>
      <c r="O344" s="28"/>
      <c r="P344" s="28">
        <f t="shared" si="281"/>
        <v>0</v>
      </c>
      <c r="Q344" s="28"/>
      <c r="R344" s="28"/>
      <c r="S344" s="28">
        <f t="shared" si="283"/>
        <v>0</v>
      </c>
      <c r="T344" s="28"/>
      <c r="U344" s="28"/>
      <c r="V344" s="28">
        <f t="shared" si="285"/>
        <v>0</v>
      </c>
      <c r="W344" s="28"/>
      <c r="X344" s="28"/>
      <c r="Y344" s="28">
        <f t="shared" si="287"/>
        <v>0</v>
      </c>
      <c r="Z344" s="28"/>
      <c r="AA344" s="28"/>
      <c r="AB344" s="28">
        <f t="shared" si="289"/>
        <v>0</v>
      </c>
    </row>
    <row r="345" spans="1:189" s="22" customFormat="1" ht="31.5" x14ac:dyDescent="0.25">
      <c r="A345" s="20" t="s">
        <v>174</v>
      </c>
      <c r="B345" s="21">
        <f t="shared" si="297"/>
        <v>241428</v>
      </c>
      <c r="C345" s="21">
        <f t="shared" si="297"/>
        <v>263968</v>
      </c>
      <c r="D345" s="21">
        <f t="shared" si="297"/>
        <v>22540</v>
      </c>
      <c r="E345" s="21">
        <f>SUM(E346:E361)</f>
        <v>0</v>
      </c>
      <c r="F345" s="21">
        <f>SUM(F346:F361)</f>
        <v>0</v>
      </c>
      <c r="G345" s="21">
        <f t="shared" si="319"/>
        <v>0</v>
      </c>
      <c r="H345" s="21">
        <f t="shared" ref="H345:I345" si="335">SUM(H346:H361)</f>
        <v>0</v>
      </c>
      <c r="I345" s="21">
        <f t="shared" si="335"/>
        <v>0</v>
      </c>
      <c r="J345" s="21">
        <f t="shared" si="277"/>
        <v>0</v>
      </c>
      <c r="K345" s="21">
        <f t="shared" ref="K345:L345" si="336">SUM(K346:K361)</f>
        <v>241428</v>
      </c>
      <c r="L345" s="21">
        <f t="shared" si="336"/>
        <v>262528</v>
      </c>
      <c r="M345" s="21">
        <f t="shared" si="279"/>
        <v>21100</v>
      </c>
      <c r="N345" s="21">
        <f t="shared" ref="N345:O345" si="337">SUM(N346:N361)</f>
        <v>0</v>
      </c>
      <c r="O345" s="21">
        <f t="shared" si="337"/>
        <v>1440</v>
      </c>
      <c r="P345" s="21">
        <f t="shared" si="281"/>
        <v>1440</v>
      </c>
      <c r="Q345" s="21">
        <f t="shared" ref="Q345:R345" si="338">SUM(Q346:Q361)</f>
        <v>0</v>
      </c>
      <c r="R345" s="21">
        <f t="shared" si="338"/>
        <v>0</v>
      </c>
      <c r="S345" s="21">
        <f t="shared" si="283"/>
        <v>0</v>
      </c>
      <c r="T345" s="21">
        <f t="shared" ref="T345:U345" si="339">SUM(T346:T361)</f>
        <v>0</v>
      </c>
      <c r="U345" s="21">
        <f t="shared" si="339"/>
        <v>0</v>
      </c>
      <c r="V345" s="21">
        <f t="shared" si="285"/>
        <v>0</v>
      </c>
      <c r="W345" s="21">
        <v>0</v>
      </c>
      <c r="X345" s="21">
        <f t="shared" ref="X345" si="340">SUM(X346:X361)</f>
        <v>0</v>
      </c>
      <c r="Y345" s="21">
        <f t="shared" si="287"/>
        <v>0</v>
      </c>
      <c r="Z345" s="21">
        <f t="shared" ref="Z345:AA345" si="341">SUM(Z346:Z361)</f>
        <v>0</v>
      </c>
      <c r="AA345" s="21">
        <f t="shared" si="341"/>
        <v>0</v>
      </c>
      <c r="AB345" s="21">
        <f t="shared" si="289"/>
        <v>0</v>
      </c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  <c r="AX345" s="19"/>
      <c r="AY345" s="19"/>
      <c r="AZ345" s="19"/>
      <c r="BA345" s="19"/>
      <c r="BB345" s="19"/>
      <c r="BC345" s="19"/>
      <c r="BD345" s="19"/>
      <c r="BE345" s="19"/>
      <c r="BF345" s="19"/>
      <c r="BG345" s="19"/>
      <c r="BH345" s="19"/>
      <c r="BI345" s="19"/>
      <c r="BJ345" s="19"/>
      <c r="BK345" s="19"/>
      <c r="BL345" s="19"/>
      <c r="BM345" s="19"/>
      <c r="BN345" s="19"/>
      <c r="BO345" s="19"/>
      <c r="BP345" s="19"/>
      <c r="BQ345" s="19"/>
      <c r="BR345" s="19"/>
      <c r="BS345" s="19"/>
      <c r="BT345" s="19"/>
      <c r="BU345" s="19"/>
      <c r="BV345" s="19"/>
      <c r="BW345" s="19"/>
      <c r="BX345" s="19"/>
      <c r="BY345" s="19"/>
      <c r="BZ345" s="19"/>
      <c r="CA345" s="19"/>
      <c r="CB345" s="19"/>
      <c r="CC345" s="19"/>
      <c r="CD345" s="19"/>
      <c r="CE345" s="19"/>
      <c r="CF345" s="19"/>
      <c r="CG345" s="19"/>
      <c r="CH345" s="19"/>
      <c r="CI345" s="19"/>
      <c r="CJ345" s="19"/>
      <c r="CK345" s="19"/>
      <c r="CL345" s="19"/>
      <c r="CM345" s="19"/>
      <c r="CN345" s="19"/>
      <c r="CO345" s="19"/>
      <c r="CP345" s="19"/>
      <c r="CQ345" s="19"/>
      <c r="CR345" s="19"/>
      <c r="CS345" s="19"/>
      <c r="CT345" s="19"/>
      <c r="CU345" s="19"/>
      <c r="CV345" s="19"/>
      <c r="CW345" s="19"/>
      <c r="CX345" s="19"/>
      <c r="CY345" s="19"/>
      <c r="CZ345" s="19"/>
      <c r="DA345" s="19"/>
      <c r="DB345" s="19"/>
      <c r="DC345" s="19"/>
      <c r="DD345" s="19"/>
      <c r="DE345" s="19"/>
      <c r="DF345" s="19"/>
      <c r="DG345" s="19"/>
      <c r="DH345" s="19"/>
      <c r="DI345" s="19"/>
      <c r="DJ345" s="19"/>
      <c r="DK345" s="19"/>
      <c r="DL345" s="19"/>
      <c r="DM345" s="19"/>
      <c r="DN345" s="19"/>
      <c r="DO345" s="19"/>
      <c r="DP345" s="19"/>
      <c r="DQ345" s="19"/>
      <c r="DR345" s="19"/>
      <c r="DS345" s="19"/>
      <c r="DT345" s="19"/>
      <c r="DU345" s="19"/>
      <c r="DV345" s="19"/>
      <c r="DW345" s="19"/>
      <c r="DX345" s="19"/>
      <c r="DY345" s="19"/>
      <c r="DZ345" s="19"/>
      <c r="EA345" s="19"/>
      <c r="EB345" s="19"/>
      <c r="EC345" s="19"/>
      <c r="ED345" s="19"/>
      <c r="EE345" s="19"/>
      <c r="EF345" s="19"/>
      <c r="EG345" s="19"/>
      <c r="EH345" s="19"/>
      <c r="EI345" s="19"/>
      <c r="EJ345" s="19"/>
      <c r="EK345" s="19"/>
      <c r="EL345" s="19"/>
      <c r="EM345" s="19"/>
      <c r="EN345" s="19"/>
      <c r="EO345" s="19"/>
      <c r="EP345" s="19"/>
      <c r="EQ345" s="19"/>
      <c r="ER345" s="19"/>
      <c r="ES345" s="19"/>
      <c r="ET345" s="19"/>
      <c r="EU345" s="19"/>
      <c r="EV345" s="19"/>
      <c r="EW345" s="19"/>
      <c r="EX345" s="19"/>
      <c r="EY345" s="19"/>
      <c r="EZ345" s="19"/>
      <c r="FA345" s="19"/>
      <c r="FB345" s="19"/>
      <c r="FC345" s="19"/>
      <c r="FD345" s="19"/>
      <c r="FE345" s="19"/>
      <c r="FF345" s="19"/>
      <c r="FG345" s="19"/>
      <c r="FH345" s="19"/>
      <c r="FI345" s="19"/>
      <c r="FJ345" s="19"/>
      <c r="FK345" s="19"/>
      <c r="FL345" s="19"/>
      <c r="FM345" s="19"/>
      <c r="FN345" s="19"/>
      <c r="FO345" s="19"/>
      <c r="FP345" s="19"/>
      <c r="FQ345" s="19"/>
      <c r="FR345" s="19"/>
      <c r="FS345" s="19"/>
      <c r="FT345" s="19"/>
      <c r="FU345" s="19"/>
      <c r="FV345" s="19"/>
      <c r="FW345" s="19"/>
      <c r="FX345" s="19"/>
      <c r="FY345" s="19"/>
      <c r="FZ345" s="19"/>
      <c r="GA345" s="19"/>
      <c r="GB345" s="19"/>
      <c r="GC345" s="19"/>
      <c r="GD345" s="19"/>
      <c r="GE345" s="19"/>
      <c r="GF345" s="19"/>
      <c r="GG345" s="19"/>
    </row>
    <row r="346" spans="1:189" s="22" customFormat="1" ht="31.5" x14ac:dyDescent="0.25">
      <c r="A346" s="27" t="s">
        <v>306</v>
      </c>
      <c r="B346" s="28">
        <f t="shared" si="297"/>
        <v>80535</v>
      </c>
      <c r="C346" s="28">
        <f t="shared" si="297"/>
        <v>80535</v>
      </c>
      <c r="D346" s="28">
        <f t="shared" si="297"/>
        <v>0</v>
      </c>
      <c r="E346" s="28"/>
      <c r="F346" s="28"/>
      <c r="G346" s="28">
        <f t="shared" si="319"/>
        <v>0</v>
      </c>
      <c r="H346" s="28"/>
      <c r="I346" s="28"/>
      <c r="J346" s="28">
        <f t="shared" si="277"/>
        <v>0</v>
      </c>
      <c r="K346" s="28">
        <f>85111-4576</f>
        <v>80535</v>
      </c>
      <c r="L346" s="28">
        <f>85111-4576</f>
        <v>80535</v>
      </c>
      <c r="M346" s="28">
        <f t="shared" si="279"/>
        <v>0</v>
      </c>
      <c r="N346" s="28"/>
      <c r="O346" s="28"/>
      <c r="P346" s="28">
        <f t="shared" si="281"/>
        <v>0</v>
      </c>
      <c r="Q346" s="28"/>
      <c r="R346" s="28"/>
      <c r="S346" s="28">
        <f t="shared" si="283"/>
        <v>0</v>
      </c>
      <c r="T346" s="28"/>
      <c r="U346" s="28"/>
      <c r="V346" s="28">
        <f t="shared" si="285"/>
        <v>0</v>
      </c>
      <c r="W346" s="28"/>
      <c r="X346" s="28"/>
      <c r="Y346" s="28">
        <f t="shared" si="287"/>
        <v>0</v>
      </c>
      <c r="Z346" s="28"/>
      <c r="AA346" s="28"/>
      <c r="AB346" s="28">
        <f t="shared" si="289"/>
        <v>0</v>
      </c>
    </row>
    <row r="347" spans="1:189" s="22" customFormat="1" ht="31.5" x14ac:dyDescent="0.25">
      <c r="A347" s="27" t="s">
        <v>307</v>
      </c>
      <c r="B347" s="28">
        <f t="shared" si="297"/>
        <v>17948</v>
      </c>
      <c r="C347" s="28">
        <f t="shared" si="297"/>
        <v>17948</v>
      </c>
      <c r="D347" s="28">
        <f t="shared" si="297"/>
        <v>0</v>
      </c>
      <c r="E347" s="28"/>
      <c r="F347" s="28"/>
      <c r="G347" s="28">
        <f t="shared" si="319"/>
        <v>0</v>
      </c>
      <c r="H347" s="28"/>
      <c r="I347" s="28"/>
      <c r="J347" s="28">
        <f t="shared" si="277"/>
        <v>0</v>
      </c>
      <c r="K347" s="28">
        <v>17948</v>
      </c>
      <c r="L347" s="28">
        <v>17948</v>
      </c>
      <c r="M347" s="28">
        <f t="shared" si="279"/>
        <v>0</v>
      </c>
      <c r="N347" s="28"/>
      <c r="O347" s="28"/>
      <c r="P347" s="28">
        <f t="shared" si="281"/>
        <v>0</v>
      </c>
      <c r="Q347" s="28"/>
      <c r="R347" s="28"/>
      <c r="S347" s="28">
        <f t="shared" si="283"/>
        <v>0</v>
      </c>
      <c r="T347" s="28"/>
      <c r="U347" s="28"/>
      <c r="V347" s="28">
        <f t="shared" si="285"/>
        <v>0</v>
      </c>
      <c r="W347" s="28"/>
      <c r="X347" s="28"/>
      <c r="Y347" s="28">
        <f t="shared" si="287"/>
        <v>0</v>
      </c>
      <c r="Z347" s="28"/>
      <c r="AA347" s="28"/>
      <c r="AB347" s="28">
        <f t="shared" si="289"/>
        <v>0</v>
      </c>
    </row>
    <row r="348" spans="1:189" s="22" customFormat="1" ht="78.75" x14ac:dyDescent="0.25">
      <c r="A348" s="36" t="s">
        <v>308</v>
      </c>
      <c r="B348" s="28">
        <f t="shared" si="297"/>
        <v>0</v>
      </c>
      <c r="C348" s="28">
        <f t="shared" si="297"/>
        <v>1440</v>
      </c>
      <c r="D348" s="28">
        <f t="shared" si="297"/>
        <v>1440</v>
      </c>
      <c r="E348" s="28"/>
      <c r="F348" s="28"/>
      <c r="G348" s="28">
        <f t="shared" si="319"/>
        <v>0</v>
      </c>
      <c r="H348" s="28"/>
      <c r="I348" s="28"/>
      <c r="J348" s="28">
        <f t="shared" si="277"/>
        <v>0</v>
      </c>
      <c r="K348" s="28"/>
      <c r="L348" s="28"/>
      <c r="M348" s="28">
        <f t="shared" si="279"/>
        <v>0</v>
      </c>
      <c r="N348" s="28"/>
      <c r="O348" s="28">
        <v>1440</v>
      </c>
      <c r="P348" s="28">
        <f t="shared" si="281"/>
        <v>1440</v>
      </c>
      <c r="Q348" s="28"/>
      <c r="R348" s="28"/>
      <c r="S348" s="28">
        <f t="shared" si="283"/>
        <v>0</v>
      </c>
      <c r="T348" s="28"/>
      <c r="U348" s="28"/>
      <c r="V348" s="28">
        <f t="shared" si="285"/>
        <v>0</v>
      </c>
      <c r="W348" s="28"/>
      <c r="X348" s="28"/>
      <c r="Y348" s="28">
        <f t="shared" si="287"/>
        <v>0</v>
      </c>
      <c r="Z348" s="28"/>
      <c r="AA348" s="28"/>
      <c r="AB348" s="28">
        <f t="shared" si="289"/>
        <v>0</v>
      </c>
    </row>
    <row r="349" spans="1:189" s="22" customFormat="1" ht="31.5" x14ac:dyDescent="0.25">
      <c r="A349" s="27" t="s">
        <v>309</v>
      </c>
      <c r="B349" s="28">
        <f t="shared" si="297"/>
        <v>11100</v>
      </c>
      <c r="C349" s="28">
        <f t="shared" si="297"/>
        <v>11100</v>
      </c>
      <c r="D349" s="28">
        <f t="shared" si="297"/>
        <v>0</v>
      </c>
      <c r="E349" s="28"/>
      <c r="F349" s="28"/>
      <c r="G349" s="28">
        <f t="shared" si="319"/>
        <v>0</v>
      </c>
      <c r="H349" s="28"/>
      <c r="I349" s="28"/>
      <c r="J349" s="28">
        <f t="shared" si="277"/>
        <v>0</v>
      </c>
      <c r="K349" s="28">
        <v>11100</v>
      </c>
      <c r="L349" s="28">
        <v>11100</v>
      </c>
      <c r="M349" s="28">
        <f t="shared" si="279"/>
        <v>0</v>
      </c>
      <c r="N349" s="28"/>
      <c r="O349" s="28"/>
      <c r="P349" s="28">
        <f t="shared" si="281"/>
        <v>0</v>
      </c>
      <c r="Q349" s="28"/>
      <c r="R349" s="28"/>
      <c r="S349" s="28">
        <f t="shared" si="283"/>
        <v>0</v>
      </c>
      <c r="T349" s="28"/>
      <c r="U349" s="28"/>
      <c r="V349" s="28">
        <f t="shared" si="285"/>
        <v>0</v>
      </c>
      <c r="W349" s="28"/>
      <c r="X349" s="28"/>
      <c r="Y349" s="28">
        <f t="shared" si="287"/>
        <v>0</v>
      </c>
      <c r="Z349" s="28"/>
      <c r="AA349" s="28"/>
      <c r="AB349" s="28">
        <f t="shared" si="289"/>
        <v>0</v>
      </c>
    </row>
    <row r="350" spans="1:189" s="22" customFormat="1" ht="31.5" x14ac:dyDescent="0.25">
      <c r="A350" s="24" t="s">
        <v>310</v>
      </c>
      <c r="B350" s="28">
        <f t="shared" si="297"/>
        <v>4450</v>
      </c>
      <c r="C350" s="28">
        <f t="shared" si="297"/>
        <v>4450</v>
      </c>
      <c r="D350" s="28">
        <f t="shared" si="297"/>
        <v>0</v>
      </c>
      <c r="E350" s="28"/>
      <c r="F350" s="28"/>
      <c r="G350" s="28">
        <f t="shared" si="319"/>
        <v>0</v>
      </c>
      <c r="H350" s="28"/>
      <c r="I350" s="28"/>
      <c r="J350" s="28">
        <f t="shared" si="277"/>
        <v>0</v>
      </c>
      <c r="K350" s="28">
        <f>2000+2450</f>
        <v>4450</v>
      </c>
      <c r="L350" s="28">
        <f>2000+2450</f>
        <v>4450</v>
      </c>
      <c r="M350" s="28">
        <f t="shared" si="279"/>
        <v>0</v>
      </c>
      <c r="N350" s="28"/>
      <c r="O350" s="28"/>
      <c r="P350" s="28">
        <f t="shared" si="281"/>
        <v>0</v>
      </c>
      <c r="Q350" s="28"/>
      <c r="R350" s="28"/>
      <c r="S350" s="28">
        <f t="shared" si="283"/>
        <v>0</v>
      </c>
      <c r="T350" s="28"/>
      <c r="U350" s="28"/>
      <c r="V350" s="28">
        <f t="shared" si="285"/>
        <v>0</v>
      </c>
      <c r="W350" s="28"/>
      <c r="X350" s="28"/>
      <c r="Y350" s="28">
        <f t="shared" si="287"/>
        <v>0</v>
      </c>
      <c r="Z350" s="28"/>
      <c r="AA350" s="28"/>
      <c r="AB350" s="28">
        <f t="shared" si="289"/>
        <v>0</v>
      </c>
    </row>
    <row r="351" spans="1:189" s="22" customFormat="1" ht="31.5" x14ac:dyDescent="0.25">
      <c r="A351" s="24" t="s">
        <v>311</v>
      </c>
      <c r="B351" s="28">
        <f t="shared" si="297"/>
        <v>19473</v>
      </c>
      <c r="C351" s="28">
        <f t="shared" si="297"/>
        <v>17173</v>
      </c>
      <c r="D351" s="28">
        <f t="shared" si="297"/>
        <v>-2300</v>
      </c>
      <c r="E351" s="28"/>
      <c r="F351" s="28"/>
      <c r="G351" s="28">
        <f t="shared" si="319"/>
        <v>0</v>
      </c>
      <c r="H351" s="28"/>
      <c r="I351" s="28"/>
      <c r="J351" s="28">
        <f t="shared" si="277"/>
        <v>0</v>
      </c>
      <c r="K351" s="28">
        <f>25980-6507</f>
        <v>19473</v>
      </c>
      <c r="L351" s="28">
        <f>25980-6507-2300</f>
        <v>17173</v>
      </c>
      <c r="M351" s="28">
        <f t="shared" si="279"/>
        <v>-2300</v>
      </c>
      <c r="N351" s="28"/>
      <c r="O351" s="28"/>
      <c r="P351" s="28">
        <f t="shared" si="281"/>
        <v>0</v>
      </c>
      <c r="Q351" s="28"/>
      <c r="R351" s="28"/>
      <c r="S351" s="28">
        <f t="shared" si="283"/>
        <v>0</v>
      </c>
      <c r="T351" s="28"/>
      <c r="U351" s="28"/>
      <c r="V351" s="28">
        <f t="shared" si="285"/>
        <v>0</v>
      </c>
      <c r="W351" s="28"/>
      <c r="X351" s="28"/>
      <c r="Y351" s="28">
        <f t="shared" si="287"/>
        <v>0</v>
      </c>
      <c r="Z351" s="28"/>
      <c r="AA351" s="28"/>
      <c r="AB351" s="28">
        <f t="shared" si="289"/>
        <v>0</v>
      </c>
    </row>
    <row r="352" spans="1:189" s="22" customFormat="1" x14ac:dyDescent="0.25">
      <c r="A352" s="24" t="s">
        <v>312</v>
      </c>
      <c r="B352" s="28">
        <f t="shared" si="297"/>
        <v>0</v>
      </c>
      <c r="C352" s="28">
        <f t="shared" si="297"/>
        <v>23400</v>
      </c>
      <c r="D352" s="28">
        <f t="shared" si="297"/>
        <v>23400</v>
      </c>
      <c r="E352" s="28"/>
      <c r="F352" s="28"/>
      <c r="G352" s="28"/>
      <c r="H352" s="28"/>
      <c r="I352" s="28"/>
      <c r="J352" s="28"/>
      <c r="K352" s="28">
        <v>0</v>
      </c>
      <c r="L352" s="28">
        <v>23400</v>
      </c>
      <c r="M352" s="28">
        <f t="shared" si="279"/>
        <v>23400</v>
      </c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</row>
    <row r="353" spans="1:189" s="47" customFormat="1" x14ac:dyDescent="0.25">
      <c r="A353" s="49" t="s">
        <v>313</v>
      </c>
      <c r="B353" s="46">
        <f t="shared" si="297"/>
        <v>0</v>
      </c>
      <c r="C353" s="46">
        <f t="shared" si="297"/>
        <v>2234</v>
      </c>
      <c r="D353" s="46">
        <f t="shared" si="297"/>
        <v>2234</v>
      </c>
      <c r="E353" s="46"/>
      <c r="F353" s="46"/>
      <c r="G353" s="46">
        <f t="shared" si="319"/>
        <v>0</v>
      </c>
      <c r="H353" s="46"/>
      <c r="I353" s="46"/>
      <c r="J353" s="46">
        <f t="shared" si="277"/>
        <v>0</v>
      </c>
      <c r="K353" s="46">
        <v>0</v>
      </c>
      <c r="L353" s="46">
        <v>2234</v>
      </c>
      <c r="M353" s="46">
        <f t="shared" si="279"/>
        <v>2234</v>
      </c>
      <c r="N353" s="46"/>
      <c r="O353" s="46"/>
      <c r="P353" s="46">
        <f t="shared" si="281"/>
        <v>0</v>
      </c>
      <c r="Q353" s="46"/>
      <c r="R353" s="46"/>
      <c r="S353" s="46">
        <f t="shared" si="283"/>
        <v>0</v>
      </c>
      <c r="T353" s="46"/>
      <c r="U353" s="46"/>
      <c r="V353" s="46">
        <f t="shared" si="285"/>
        <v>0</v>
      </c>
      <c r="W353" s="46"/>
      <c r="X353" s="46"/>
      <c r="Y353" s="46">
        <f t="shared" si="287"/>
        <v>0</v>
      </c>
      <c r="Z353" s="46"/>
      <c r="AA353" s="46"/>
      <c r="AB353" s="46">
        <f t="shared" si="289"/>
        <v>0</v>
      </c>
    </row>
    <row r="354" spans="1:189" s="47" customFormat="1" x14ac:dyDescent="0.25">
      <c r="A354" s="49" t="s">
        <v>314</v>
      </c>
      <c r="B354" s="46">
        <f t="shared" si="297"/>
        <v>0</v>
      </c>
      <c r="C354" s="46">
        <f t="shared" si="297"/>
        <v>1566</v>
      </c>
      <c r="D354" s="46">
        <f t="shared" si="297"/>
        <v>1566</v>
      </c>
      <c r="E354" s="46"/>
      <c r="F354" s="46"/>
      <c r="G354" s="46">
        <f t="shared" si="319"/>
        <v>0</v>
      </c>
      <c r="H354" s="46"/>
      <c r="I354" s="46"/>
      <c r="J354" s="46">
        <f t="shared" si="277"/>
        <v>0</v>
      </c>
      <c r="K354" s="46">
        <v>0</v>
      </c>
      <c r="L354" s="46">
        <v>1566</v>
      </c>
      <c r="M354" s="46">
        <f t="shared" si="279"/>
        <v>1566</v>
      </c>
      <c r="N354" s="46"/>
      <c r="O354" s="46"/>
      <c r="P354" s="46">
        <f t="shared" si="281"/>
        <v>0</v>
      </c>
      <c r="Q354" s="46"/>
      <c r="R354" s="46"/>
      <c r="S354" s="46">
        <f t="shared" si="283"/>
        <v>0</v>
      </c>
      <c r="T354" s="46"/>
      <c r="U354" s="46"/>
      <c r="V354" s="46">
        <f t="shared" si="285"/>
        <v>0</v>
      </c>
      <c r="W354" s="46"/>
      <c r="X354" s="46"/>
      <c r="Y354" s="46">
        <f t="shared" si="287"/>
        <v>0</v>
      </c>
      <c r="Z354" s="46"/>
      <c r="AA354" s="46"/>
      <c r="AB354" s="46">
        <f t="shared" si="289"/>
        <v>0</v>
      </c>
    </row>
    <row r="355" spans="1:189" s="22" customFormat="1" ht="31.5" x14ac:dyDescent="0.25">
      <c r="A355" s="24" t="s">
        <v>315</v>
      </c>
      <c r="B355" s="28">
        <f t="shared" si="297"/>
        <v>3800</v>
      </c>
      <c r="C355" s="28">
        <f t="shared" si="297"/>
        <v>0</v>
      </c>
      <c r="D355" s="28">
        <f t="shared" si="297"/>
        <v>-3800</v>
      </c>
      <c r="E355" s="28"/>
      <c r="F355" s="28"/>
      <c r="G355" s="28">
        <f t="shared" si="319"/>
        <v>0</v>
      </c>
      <c r="H355" s="28"/>
      <c r="I355" s="28"/>
      <c r="J355" s="28">
        <f t="shared" si="277"/>
        <v>0</v>
      </c>
      <c r="K355" s="28">
        <v>3800</v>
      </c>
      <c r="L355" s="28">
        <f>3800-3800</f>
        <v>0</v>
      </c>
      <c r="M355" s="28">
        <f t="shared" si="279"/>
        <v>-3800</v>
      </c>
      <c r="N355" s="28"/>
      <c r="O355" s="28"/>
      <c r="P355" s="28">
        <f t="shared" si="281"/>
        <v>0</v>
      </c>
      <c r="Q355" s="28"/>
      <c r="R355" s="28"/>
      <c r="S355" s="28">
        <f t="shared" si="283"/>
        <v>0</v>
      </c>
      <c r="T355" s="28"/>
      <c r="U355" s="28"/>
      <c r="V355" s="28">
        <f t="shared" si="285"/>
        <v>0</v>
      </c>
      <c r="W355" s="28"/>
      <c r="X355" s="28"/>
      <c r="Y355" s="28">
        <f t="shared" si="287"/>
        <v>0</v>
      </c>
      <c r="Z355" s="28"/>
      <c r="AA355" s="28"/>
      <c r="AB355" s="28">
        <f t="shared" si="289"/>
        <v>0</v>
      </c>
    </row>
    <row r="356" spans="1:189" s="22" customFormat="1" ht="31.5" x14ac:dyDescent="0.25">
      <c r="A356" s="27" t="s">
        <v>316</v>
      </c>
      <c r="B356" s="28">
        <f t="shared" si="297"/>
        <v>3290</v>
      </c>
      <c r="C356" s="28">
        <f t="shared" si="297"/>
        <v>3290</v>
      </c>
      <c r="D356" s="28">
        <f t="shared" si="297"/>
        <v>0</v>
      </c>
      <c r="E356" s="28"/>
      <c r="F356" s="28"/>
      <c r="G356" s="28">
        <f t="shared" si="319"/>
        <v>0</v>
      </c>
      <c r="H356" s="28"/>
      <c r="I356" s="28"/>
      <c r="J356" s="28">
        <f t="shared" si="277"/>
        <v>0</v>
      </c>
      <c r="K356" s="28">
        <v>3290</v>
      </c>
      <c r="L356" s="28">
        <v>3290</v>
      </c>
      <c r="M356" s="28">
        <f t="shared" si="279"/>
        <v>0</v>
      </c>
      <c r="N356" s="28"/>
      <c r="O356" s="28"/>
      <c r="P356" s="28">
        <f t="shared" si="281"/>
        <v>0</v>
      </c>
      <c r="Q356" s="28"/>
      <c r="R356" s="28"/>
      <c r="S356" s="28">
        <f t="shared" si="283"/>
        <v>0</v>
      </c>
      <c r="T356" s="28"/>
      <c r="U356" s="28"/>
      <c r="V356" s="28">
        <f t="shared" si="285"/>
        <v>0</v>
      </c>
      <c r="W356" s="28"/>
      <c r="X356" s="28"/>
      <c r="Y356" s="28">
        <f t="shared" si="287"/>
        <v>0</v>
      </c>
      <c r="Z356" s="28"/>
      <c r="AA356" s="28"/>
      <c r="AB356" s="28">
        <f t="shared" si="289"/>
        <v>0</v>
      </c>
    </row>
    <row r="357" spans="1:189" s="22" customFormat="1" x14ac:dyDescent="0.25">
      <c r="A357" s="27" t="s">
        <v>317</v>
      </c>
      <c r="B357" s="28">
        <f t="shared" si="297"/>
        <v>4000</v>
      </c>
      <c r="C357" s="28">
        <f t="shared" si="297"/>
        <v>4000</v>
      </c>
      <c r="D357" s="28">
        <f t="shared" si="297"/>
        <v>0</v>
      </c>
      <c r="E357" s="28"/>
      <c r="F357" s="28"/>
      <c r="G357" s="28">
        <f t="shared" si="319"/>
        <v>0</v>
      </c>
      <c r="H357" s="28"/>
      <c r="I357" s="28"/>
      <c r="J357" s="28">
        <f t="shared" si="277"/>
        <v>0</v>
      </c>
      <c r="K357" s="28">
        <v>4000</v>
      </c>
      <c r="L357" s="28">
        <v>4000</v>
      </c>
      <c r="M357" s="28">
        <f t="shared" si="279"/>
        <v>0</v>
      </c>
      <c r="N357" s="28"/>
      <c r="O357" s="28"/>
      <c r="P357" s="28">
        <f t="shared" si="281"/>
        <v>0</v>
      </c>
      <c r="Q357" s="28"/>
      <c r="R357" s="28"/>
      <c r="S357" s="28">
        <f t="shared" si="283"/>
        <v>0</v>
      </c>
      <c r="T357" s="28"/>
      <c r="U357" s="28"/>
      <c r="V357" s="28">
        <f t="shared" si="285"/>
        <v>0</v>
      </c>
      <c r="W357" s="28"/>
      <c r="X357" s="28"/>
      <c r="Y357" s="28">
        <f t="shared" si="287"/>
        <v>0</v>
      </c>
      <c r="Z357" s="28"/>
      <c r="AA357" s="28"/>
      <c r="AB357" s="28">
        <f t="shared" si="289"/>
        <v>0</v>
      </c>
    </row>
    <row r="358" spans="1:189" s="22" customFormat="1" x14ac:dyDescent="0.25">
      <c r="A358" s="24" t="s">
        <v>318</v>
      </c>
      <c r="B358" s="28">
        <f t="shared" si="297"/>
        <v>2800</v>
      </c>
      <c r="C358" s="28">
        <f t="shared" si="297"/>
        <v>2800</v>
      </c>
      <c r="D358" s="28">
        <f t="shared" si="297"/>
        <v>0</v>
      </c>
      <c r="E358" s="28"/>
      <c r="F358" s="28"/>
      <c r="G358" s="28">
        <f t="shared" si="319"/>
        <v>0</v>
      </c>
      <c r="H358" s="28"/>
      <c r="I358" s="28"/>
      <c r="J358" s="28">
        <f t="shared" si="277"/>
        <v>0</v>
      </c>
      <c r="K358" s="28">
        <v>2800</v>
      </c>
      <c r="L358" s="28">
        <v>2800</v>
      </c>
      <c r="M358" s="28">
        <f t="shared" si="279"/>
        <v>0</v>
      </c>
      <c r="N358" s="28"/>
      <c r="O358" s="28"/>
      <c r="P358" s="28">
        <f t="shared" si="281"/>
        <v>0</v>
      </c>
      <c r="Q358" s="28"/>
      <c r="R358" s="28"/>
      <c r="S358" s="28">
        <f t="shared" si="283"/>
        <v>0</v>
      </c>
      <c r="T358" s="28"/>
      <c r="U358" s="28"/>
      <c r="V358" s="28">
        <f t="shared" si="285"/>
        <v>0</v>
      </c>
      <c r="W358" s="28"/>
      <c r="X358" s="28"/>
      <c r="Y358" s="28">
        <f t="shared" si="287"/>
        <v>0</v>
      </c>
      <c r="Z358" s="28"/>
      <c r="AA358" s="28"/>
      <c r="AB358" s="28">
        <f t="shared" si="289"/>
        <v>0</v>
      </c>
    </row>
    <row r="359" spans="1:189" s="22" customFormat="1" ht="31.5" x14ac:dyDescent="0.25">
      <c r="A359" s="24" t="s">
        <v>319</v>
      </c>
      <c r="B359" s="28">
        <f t="shared" si="297"/>
        <v>27932</v>
      </c>
      <c r="C359" s="28">
        <f t="shared" si="297"/>
        <v>27932</v>
      </c>
      <c r="D359" s="28">
        <f t="shared" si="297"/>
        <v>0</v>
      </c>
      <c r="E359" s="28"/>
      <c r="F359" s="28"/>
      <c r="G359" s="28">
        <f t="shared" si="319"/>
        <v>0</v>
      </c>
      <c r="H359" s="28"/>
      <c r="I359" s="28"/>
      <c r="J359" s="28">
        <f t="shared" si="277"/>
        <v>0</v>
      </c>
      <c r="K359" s="28">
        <v>27932</v>
      </c>
      <c r="L359" s="28">
        <v>27932</v>
      </c>
      <c r="M359" s="28">
        <f t="shared" si="279"/>
        <v>0</v>
      </c>
      <c r="N359" s="28"/>
      <c r="O359" s="28"/>
      <c r="P359" s="28">
        <f t="shared" si="281"/>
        <v>0</v>
      </c>
      <c r="Q359" s="28"/>
      <c r="R359" s="28"/>
      <c r="S359" s="28">
        <f t="shared" si="283"/>
        <v>0</v>
      </c>
      <c r="T359" s="28"/>
      <c r="U359" s="28"/>
      <c r="V359" s="28">
        <f t="shared" si="285"/>
        <v>0</v>
      </c>
      <c r="W359" s="28"/>
      <c r="X359" s="28"/>
      <c r="Y359" s="28">
        <f t="shared" si="287"/>
        <v>0</v>
      </c>
      <c r="Z359" s="28"/>
      <c r="AA359" s="28"/>
      <c r="AB359" s="28">
        <f t="shared" si="289"/>
        <v>0</v>
      </c>
    </row>
    <row r="360" spans="1:189" s="22" customFormat="1" ht="47.25" x14ac:dyDescent="0.25">
      <c r="A360" s="27" t="s">
        <v>320</v>
      </c>
      <c r="B360" s="28">
        <f t="shared" si="297"/>
        <v>62000</v>
      </c>
      <c r="C360" s="28">
        <f t="shared" si="297"/>
        <v>62000</v>
      </c>
      <c r="D360" s="28">
        <f t="shared" si="297"/>
        <v>0</v>
      </c>
      <c r="E360" s="28"/>
      <c r="F360" s="28"/>
      <c r="G360" s="28">
        <f t="shared" si="319"/>
        <v>0</v>
      </c>
      <c r="H360" s="28"/>
      <c r="I360" s="28"/>
      <c r="J360" s="28">
        <f t="shared" si="277"/>
        <v>0</v>
      </c>
      <c r="K360" s="28">
        <v>62000</v>
      </c>
      <c r="L360" s="28">
        <v>62000</v>
      </c>
      <c r="M360" s="28">
        <f t="shared" si="279"/>
        <v>0</v>
      </c>
      <c r="N360" s="28"/>
      <c r="O360" s="28"/>
      <c r="P360" s="28">
        <f t="shared" si="281"/>
        <v>0</v>
      </c>
      <c r="Q360" s="28"/>
      <c r="R360" s="28"/>
      <c r="S360" s="28">
        <f t="shared" si="283"/>
        <v>0</v>
      </c>
      <c r="T360" s="28"/>
      <c r="U360" s="28"/>
      <c r="V360" s="28">
        <f t="shared" si="285"/>
        <v>0</v>
      </c>
      <c r="W360" s="28"/>
      <c r="X360" s="28"/>
      <c r="Y360" s="28">
        <f t="shared" si="287"/>
        <v>0</v>
      </c>
      <c r="Z360" s="28"/>
      <c r="AA360" s="28"/>
      <c r="AB360" s="28">
        <f t="shared" si="289"/>
        <v>0</v>
      </c>
      <c r="FN360" s="19"/>
      <c r="FO360" s="19"/>
      <c r="FP360" s="19"/>
      <c r="FQ360" s="19"/>
      <c r="FR360" s="19"/>
      <c r="FS360" s="19"/>
      <c r="FT360" s="19"/>
      <c r="FU360" s="19"/>
      <c r="FV360" s="19"/>
      <c r="FW360" s="19"/>
      <c r="FX360" s="19"/>
      <c r="FY360" s="19"/>
      <c r="FZ360" s="19"/>
      <c r="GA360" s="19"/>
      <c r="GB360" s="19"/>
      <c r="GC360" s="19"/>
      <c r="GD360" s="19"/>
      <c r="GE360" s="19"/>
      <c r="GF360" s="19"/>
      <c r="GG360" s="19"/>
    </row>
    <row r="361" spans="1:189" s="22" customFormat="1" ht="31.5" x14ac:dyDescent="0.25">
      <c r="A361" s="24" t="s">
        <v>321</v>
      </c>
      <c r="B361" s="28">
        <f t="shared" si="297"/>
        <v>4100</v>
      </c>
      <c r="C361" s="28">
        <f t="shared" si="297"/>
        <v>4100</v>
      </c>
      <c r="D361" s="28">
        <f t="shared" si="297"/>
        <v>0</v>
      </c>
      <c r="E361" s="28"/>
      <c r="F361" s="28"/>
      <c r="G361" s="28">
        <f t="shared" si="319"/>
        <v>0</v>
      </c>
      <c r="H361" s="28"/>
      <c r="I361" s="28"/>
      <c r="J361" s="28">
        <f t="shared" si="277"/>
        <v>0</v>
      </c>
      <c r="K361" s="37">
        <v>4100</v>
      </c>
      <c r="L361" s="37">
        <v>4100</v>
      </c>
      <c r="M361" s="28">
        <f t="shared" si="279"/>
        <v>0</v>
      </c>
      <c r="N361" s="28"/>
      <c r="O361" s="28"/>
      <c r="P361" s="28">
        <f t="shared" si="281"/>
        <v>0</v>
      </c>
      <c r="Q361" s="28"/>
      <c r="R361" s="28"/>
      <c r="S361" s="28">
        <f t="shared" si="283"/>
        <v>0</v>
      </c>
      <c r="T361" s="28"/>
      <c r="U361" s="28"/>
      <c r="V361" s="28">
        <f t="shared" si="285"/>
        <v>0</v>
      </c>
      <c r="W361" s="28"/>
      <c r="X361" s="28"/>
      <c r="Y361" s="28">
        <f t="shared" si="287"/>
        <v>0</v>
      </c>
      <c r="Z361" s="28"/>
      <c r="AA361" s="28"/>
      <c r="AB361" s="28">
        <f t="shared" si="289"/>
        <v>0</v>
      </c>
    </row>
    <row r="362" spans="1:189" s="22" customFormat="1" x14ac:dyDescent="0.25">
      <c r="A362" s="20" t="s">
        <v>178</v>
      </c>
      <c r="B362" s="21">
        <f t="shared" si="297"/>
        <v>81200</v>
      </c>
      <c r="C362" s="21">
        <f t="shared" si="297"/>
        <v>81200</v>
      </c>
      <c r="D362" s="21">
        <f t="shared" si="297"/>
        <v>0</v>
      </c>
      <c r="E362" s="21">
        <f>SUM(E363:E364)</f>
        <v>0</v>
      </c>
      <c r="F362" s="21">
        <f>SUM(F363:F364)</f>
        <v>0</v>
      </c>
      <c r="G362" s="21">
        <f t="shared" si="319"/>
        <v>0</v>
      </c>
      <c r="H362" s="21">
        <f t="shared" ref="H362:I362" si="342">SUM(H363:H364)</f>
        <v>0</v>
      </c>
      <c r="I362" s="21">
        <f t="shared" si="342"/>
        <v>0</v>
      </c>
      <c r="J362" s="21">
        <f t="shared" si="277"/>
        <v>0</v>
      </c>
      <c r="K362" s="21">
        <f t="shared" ref="K362:L362" si="343">SUM(K363:K364)</f>
        <v>25200</v>
      </c>
      <c r="L362" s="21">
        <f t="shared" si="343"/>
        <v>25200</v>
      </c>
      <c r="M362" s="21">
        <f t="shared" si="279"/>
        <v>0</v>
      </c>
      <c r="N362" s="21">
        <f t="shared" ref="N362:O362" si="344">SUM(N363:N364)</f>
        <v>0</v>
      </c>
      <c r="O362" s="21">
        <f t="shared" si="344"/>
        <v>0</v>
      </c>
      <c r="P362" s="21">
        <f t="shared" si="281"/>
        <v>0</v>
      </c>
      <c r="Q362" s="21">
        <f t="shared" ref="Q362:R362" si="345">SUM(Q363:Q364)</f>
        <v>56000</v>
      </c>
      <c r="R362" s="21">
        <f t="shared" si="345"/>
        <v>56000</v>
      </c>
      <c r="S362" s="21">
        <f t="shared" si="283"/>
        <v>0</v>
      </c>
      <c r="T362" s="21">
        <f t="shared" ref="T362:U362" si="346">SUM(T363:T364)</f>
        <v>0</v>
      </c>
      <c r="U362" s="21">
        <f t="shared" si="346"/>
        <v>0</v>
      </c>
      <c r="V362" s="21">
        <f t="shared" si="285"/>
        <v>0</v>
      </c>
      <c r="W362" s="21">
        <v>0</v>
      </c>
      <c r="X362" s="21">
        <f t="shared" ref="X362" si="347">SUM(X363:X364)</f>
        <v>0</v>
      </c>
      <c r="Y362" s="21">
        <f t="shared" si="287"/>
        <v>0</v>
      </c>
      <c r="Z362" s="21">
        <f t="shared" ref="Z362:AA362" si="348">SUM(Z363:Z364)</f>
        <v>0</v>
      </c>
      <c r="AA362" s="21">
        <f t="shared" si="348"/>
        <v>0</v>
      </c>
      <c r="AB362" s="21">
        <f t="shared" si="289"/>
        <v>0</v>
      </c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  <c r="BH362" s="19"/>
      <c r="BI362" s="19"/>
      <c r="BJ362" s="19"/>
      <c r="BK362" s="19"/>
      <c r="BL362" s="19"/>
      <c r="BM362" s="19"/>
      <c r="BN362" s="19"/>
      <c r="BO362" s="19"/>
      <c r="BP362" s="19"/>
      <c r="BQ362" s="19"/>
      <c r="BR362" s="19"/>
      <c r="BS362" s="19"/>
      <c r="BT362" s="19"/>
      <c r="BU362" s="19"/>
      <c r="BV362" s="19"/>
      <c r="BW362" s="19"/>
      <c r="BX362" s="19"/>
      <c r="BY362" s="19"/>
      <c r="BZ362" s="19"/>
      <c r="CA362" s="19"/>
      <c r="CB362" s="19"/>
      <c r="CC362" s="19"/>
      <c r="CD362" s="19"/>
      <c r="CE362" s="19"/>
      <c r="CF362" s="19"/>
      <c r="CG362" s="19"/>
      <c r="CH362" s="19"/>
      <c r="CI362" s="19"/>
      <c r="CJ362" s="19"/>
      <c r="CK362" s="19"/>
      <c r="CL362" s="19"/>
      <c r="CM362" s="19"/>
      <c r="CN362" s="19"/>
      <c r="CO362" s="19"/>
      <c r="CP362" s="19"/>
      <c r="CQ362" s="19"/>
      <c r="CR362" s="19"/>
      <c r="CS362" s="19"/>
      <c r="CT362" s="19"/>
      <c r="CU362" s="19"/>
      <c r="CV362" s="19"/>
      <c r="CW362" s="19"/>
      <c r="CX362" s="19"/>
      <c r="CY362" s="19"/>
      <c r="CZ362" s="19"/>
      <c r="DA362" s="19"/>
      <c r="DB362" s="19"/>
      <c r="DC362" s="19"/>
      <c r="DD362" s="19"/>
      <c r="DE362" s="19"/>
      <c r="DF362" s="19"/>
      <c r="DG362" s="19"/>
      <c r="DH362" s="19"/>
      <c r="DI362" s="19"/>
      <c r="DJ362" s="19"/>
      <c r="DK362" s="19"/>
      <c r="DL362" s="19"/>
      <c r="DM362" s="19"/>
      <c r="DN362" s="19"/>
      <c r="DO362" s="19"/>
      <c r="DP362" s="19"/>
      <c r="DQ362" s="19"/>
      <c r="DR362" s="19"/>
      <c r="DS362" s="19"/>
      <c r="DT362" s="19"/>
      <c r="DU362" s="19"/>
      <c r="DV362" s="19"/>
      <c r="DW362" s="19"/>
      <c r="DX362" s="19"/>
      <c r="DY362" s="19"/>
      <c r="DZ362" s="19"/>
      <c r="EA362" s="19"/>
      <c r="EB362" s="19"/>
      <c r="EC362" s="19"/>
      <c r="ED362" s="19"/>
      <c r="EE362" s="19"/>
      <c r="EF362" s="19"/>
      <c r="EG362" s="19"/>
      <c r="EH362" s="19"/>
      <c r="EI362" s="19"/>
      <c r="EJ362" s="19"/>
      <c r="EK362" s="19"/>
      <c r="EL362" s="19"/>
      <c r="EM362" s="19"/>
      <c r="EN362" s="19"/>
      <c r="EO362" s="19"/>
      <c r="EP362" s="19"/>
      <c r="EQ362" s="19"/>
      <c r="ER362" s="19"/>
      <c r="ES362" s="19"/>
      <c r="ET362" s="19"/>
      <c r="EU362" s="19"/>
      <c r="EV362" s="19"/>
      <c r="EW362" s="19"/>
      <c r="EX362" s="19"/>
      <c r="EY362" s="19"/>
      <c r="EZ362" s="19"/>
      <c r="FA362" s="19"/>
      <c r="FB362" s="19"/>
      <c r="FC362" s="19"/>
      <c r="FD362" s="19"/>
      <c r="FE362" s="19"/>
      <c r="FF362" s="19"/>
      <c r="FG362" s="19"/>
      <c r="FH362" s="19"/>
      <c r="FI362" s="19"/>
      <c r="FJ362" s="19"/>
      <c r="FK362" s="19"/>
      <c r="FL362" s="19"/>
      <c r="FM362" s="19"/>
      <c r="FN362" s="19"/>
      <c r="FO362" s="19"/>
      <c r="FP362" s="19"/>
      <c r="FQ362" s="19"/>
      <c r="FR362" s="19"/>
      <c r="FS362" s="19"/>
      <c r="FT362" s="19"/>
      <c r="FU362" s="19"/>
      <c r="FV362" s="19"/>
      <c r="FW362" s="19"/>
      <c r="FX362" s="19"/>
      <c r="FY362" s="19"/>
      <c r="FZ362" s="19"/>
      <c r="GA362" s="19"/>
      <c r="GB362" s="19"/>
      <c r="GC362" s="19"/>
      <c r="GD362" s="19"/>
      <c r="GE362" s="19"/>
      <c r="GF362" s="19"/>
      <c r="GG362" s="19"/>
    </row>
    <row r="363" spans="1:189" s="22" customFormat="1" ht="31.5" x14ac:dyDescent="0.25">
      <c r="A363" s="27" t="s">
        <v>322</v>
      </c>
      <c r="B363" s="28">
        <f t="shared" si="297"/>
        <v>56000</v>
      </c>
      <c r="C363" s="28">
        <f t="shared" si="297"/>
        <v>56000</v>
      </c>
      <c r="D363" s="28">
        <f t="shared" si="297"/>
        <v>0</v>
      </c>
      <c r="E363" s="28"/>
      <c r="F363" s="28"/>
      <c r="G363" s="28">
        <f t="shared" si="319"/>
        <v>0</v>
      </c>
      <c r="H363" s="28"/>
      <c r="I363" s="28"/>
      <c r="J363" s="28">
        <f t="shared" si="277"/>
        <v>0</v>
      </c>
      <c r="K363" s="28"/>
      <c r="L363" s="28"/>
      <c r="M363" s="28">
        <f t="shared" si="279"/>
        <v>0</v>
      </c>
      <c r="N363" s="28"/>
      <c r="O363" s="28"/>
      <c r="P363" s="28">
        <f t="shared" si="281"/>
        <v>0</v>
      </c>
      <c r="Q363" s="28">
        <f>55000+1000</f>
        <v>56000</v>
      </c>
      <c r="R363" s="28">
        <f>55000+1000</f>
        <v>56000</v>
      </c>
      <c r="S363" s="28">
        <f t="shared" si="283"/>
        <v>0</v>
      </c>
      <c r="T363" s="28"/>
      <c r="U363" s="28"/>
      <c r="V363" s="28">
        <f t="shared" si="285"/>
        <v>0</v>
      </c>
      <c r="W363" s="28"/>
      <c r="X363" s="28"/>
      <c r="Y363" s="28">
        <f t="shared" si="287"/>
        <v>0</v>
      </c>
      <c r="Z363" s="28"/>
      <c r="AA363" s="28"/>
      <c r="AB363" s="28">
        <f t="shared" si="289"/>
        <v>0</v>
      </c>
    </row>
    <row r="364" spans="1:189" s="22" customFormat="1" ht="31.5" x14ac:dyDescent="0.25">
      <c r="A364" s="27" t="s">
        <v>323</v>
      </c>
      <c r="B364" s="28">
        <f t="shared" si="297"/>
        <v>25200</v>
      </c>
      <c r="C364" s="28">
        <f t="shared" si="297"/>
        <v>25200</v>
      </c>
      <c r="D364" s="28">
        <f t="shared" si="297"/>
        <v>0</v>
      </c>
      <c r="E364" s="28"/>
      <c r="F364" s="28"/>
      <c r="G364" s="28">
        <f t="shared" si="319"/>
        <v>0</v>
      </c>
      <c r="H364" s="28"/>
      <c r="I364" s="28"/>
      <c r="J364" s="28">
        <f t="shared" si="277"/>
        <v>0</v>
      </c>
      <c r="K364" s="28">
        <v>25200</v>
      </c>
      <c r="L364" s="28">
        <v>25200</v>
      </c>
      <c r="M364" s="28">
        <f t="shared" si="279"/>
        <v>0</v>
      </c>
      <c r="N364" s="28"/>
      <c r="O364" s="28"/>
      <c r="P364" s="28">
        <f t="shared" si="281"/>
        <v>0</v>
      </c>
      <c r="Q364" s="28"/>
      <c r="R364" s="28"/>
      <c r="S364" s="28">
        <f t="shared" si="283"/>
        <v>0</v>
      </c>
      <c r="T364" s="28"/>
      <c r="U364" s="28"/>
      <c r="V364" s="28">
        <f t="shared" si="285"/>
        <v>0</v>
      </c>
      <c r="W364" s="28"/>
      <c r="X364" s="28"/>
      <c r="Y364" s="28">
        <f t="shared" si="287"/>
        <v>0</v>
      </c>
      <c r="Z364" s="28"/>
      <c r="AA364" s="28"/>
      <c r="AB364" s="28">
        <f t="shared" si="289"/>
        <v>0</v>
      </c>
    </row>
    <row r="365" spans="1:189" s="22" customFormat="1" x14ac:dyDescent="0.25">
      <c r="A365" s="20" t="s">
        <v>180</v>
      </c>
      <c r="B365" s="21">
        <f t="shared" si="297"/>
        <v>307261</v>
      </c>
      <c r="C365" s="21">
        <f t="shared" si="297"/>
        <v>307261</v>
      </c>
      <c r="D365" s="21">
        <f t="shared" si="297"/>
        <v>0</v>
      </c>
      <c r="E365" s="21">
        <f>SUM(E366:E369)</f>
        <v>0</v>
      </c>
      <c r="F365" s="21">
        <f>SUM(F366:F369)</f>
        <v>0</v>
      </c>
      <c r="G365" s="21">
        <f t="shared" si="319"/>
        <v>0</v>
      </c>
      <c r="H365" s="21">
        <f t="shared" ref="H365:I365" si="349">SUM(H366:H369)</f>
        <v>0</v>
      </c>
      <c r="I365" s="21">
        <f t="shared" si="349"/>
        <v>0</v>
      </c>
      <c r="J365" s="21">
        <f t="shared" si="277"/>
        <v>0</v>
      </c>
      <c r="K365" s="21">
        <f t="shared" ref="K365:L365" si="350">SUM(K366:K369)</f>
        <v>10167</v>
      </c>
      <c r="L365" s="21">
        <f t="shared" si="350"/>
        <v>10167</v>
      </c>
      <c r="M365" s="21">
        <f t="shared" si="279"/>
        <v>0</v>
      </c>
      <c r="N365" s="21">
        <f t="shared" ref="N365:O365" si="351">SUM(N366:N369)</f>
        <v>297094</v>
      </c>
      <c r="O365" s="21">
        <f t="shared" si="351"/>
        <v>297094</v>
      </c>
      <c r="P365" s="21">
        <f t="shared" si="281"/>
        <v>0</v>
      </c>
      <c r="Q365" s="21">
        <f t="shared" ref="Q365:R365" si="352">SUM(Q366:Q369)</f>
        <v>0</v>
      </c>
      <c r="R365" s="21">
        <f t="shared" si="352"/>
        <v>0</v>
      </c>
      <c r="S365" s="21">
        <f t="shared" si="283"/>
        <v>0</v>
      </c>
      <c r="T365" s="21">
        <f t="shared" ref="T365:U365" si="353">SUM(T366:T369)</f>
        <v>0</v>
      </c>
      <c r="U365" s="21">
        <f t="shared" si="353"/>
        <v>0</v>
      </c>
      <c r="V365" s="21">
        <f t="shared" si="285"/>
        <v>0</v>
      </c>
      <c r="W365" s="21">
        <v>0</v>
      </c>
      <c r="X365" s="21">
        <f t="shared" ref="X365" si="354">SUM(X366:X369)</f>
        <v>0</v>
      </c>
      <c r="Y365" s="21">
        <f t="shared" si="287"/>
        <v>0</v>
      </c>
      <c r="Z365" s="21">
        <f t="shared" ref="Z365:AA365" si="355">SUM(Z366:Z369)</f>
        <v>0</v>
      </c>
      <c r="AA365" s="21">
        <f t="shared" si="355"/>
        <v>0</v>
      </c>
      <c r="AB365" s="21">
        <f t="shared" si="289"/>
        <v>0</v>
      </c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  <c r="AX365" s="19"/>
      <c r="AY365" s="19"/>
      <c r="AZ365" s="19"/>
      <c r="BA365" s="19"/>
      <c r="BB365" s="19"/>
      <c r="BC365" s="19"/>
      <c r="BD365" s="19"/>
      <c r="BE365" s="19"/>
      <c r="BF365" s="19"/>
      <c r="BG365" s="19"/>
      <c r="BH365" s="19"/>
      <c r="BI365" s="19"/>
      <c r="BJ365" s="19"/>
      <c r="BK365" s="19"/>
      <c r="BL365" s="19"/>
      <c r="BM365" s="19"/>
      <c r="BN365" s="19"/>
      <c r="BO365" s="19"/>
      <c r="BP365" s="19"/>
      <c r="BQ365" s="19"/>
      <c r="BR365" s="19"/>
      <c r="BS365" s="19"/>
      <c r="BT365" s="19"/>
      <c r="BU365" s="19"/>
      <c r="BV365" s="19"/>
      <c r="BW365" s="19"/>
      <c r="BX365" s="19"/>
      <c r="BY365" s="19"/>
      <c r="BZ365" s="19"/>
      <c r="CA365" s="19"/>
      <c r="CB365" s="19"/>
      <c r="CC365" s="19"/>
      <c r="CD365" s="19"/>
      <c r="CE365" s="19"/>
      <c r="CF365" s="19"/>
      <c r="CG365" s="19"/>
      <c r="CH365" s="19"/>
      <c r="CI365" s="19"/>
      <c r="CJ365" s="19"/>
      <c r="CK365" s="19"/>
      <c r="CL365" s="19"/>
      <c r="CM365" s="19"/>
      <c r="CN365" s="19"/>
      <c r="CO365" s="19"/>
      <c r="CP365" s="19"/>
      <c r="CQ365" s="19"/>
      <c r="CR365" s="19"/>
      <c r="CS365" s="19"/>
      <c r="CT365" s="19"/>
      <c r="CU365" s="19"/>
      <c r="CV365" s="19"/>
      <c r="CW365" s="19"/>
      <c r="CX365" s="19"/>
      <c r="CY365" s="19"/>
      <c r="CZ365" s="19"/>
      <c r="DA365" s="19"/>
      <c r="DB365" s="19"/>
      <c r="DC365" s="19"/>
      <c r="DD365" s="19"/>
      <c r="DE365" s="19"/>
      <c r="DF365" s="19"/>
      <c r="DG365" s="19"/>
      <c r="DH365" s="19"/>
      <c r="DI365" s="19"/>
      <c r="DJ365" s="19"/>
      <c r="DK365" s="19"/>
      <c r="DL365" s="19"/>
      <c r="DM365" s="19"/>
      <c r="DN365" s="19"/>
      <c r="DO365" s="19"/>
      <c r="DP365" s="19"/>
      <c r="DQ365" s="19"/>
      <c r="DR365" s="19"/>
      <c r="DS365" s="19"/>
      <c r="DT365" s="19"/>
      <c r="DU365" s="19"/>
      <c r="DV365" s="19"/>
      <c r="DW365" s="19"/>
      <c r="DX365" s="19"/>
      <c r="DY365" s="19"/>
      <c r="DZ365" s="19"/>
      <c r="EA365" s="19"/>
      <c r="EB365" s="19"/>
      <c r="EC365" s="19"/>
      <c r="ED365" s="19"/>
      <c r="EE365" s="19"/>
      <c r="EF365" s="19"/>
      <c r="EG365" s="19"/>
      <c r="EH365" s="19"/>
      <c r="EI365" s="19"/>
      <c r="EJ365" s="19"/>
      <c r="EK365" s="19"/>
      <c r="EL365" s="19"/>
      <c r="EM365" s="19"/>
      <c r="EN365" s="19"/>
      <c r="EO365" s="19"/>
      <c r="EP365" s="19"/>
      <c r="EQ365" s="19"/>
      <c r="ER365" s="19"/>
      <c r="ES365" s="19"/>
      <c r="ET365" s="19"/>
      <c r="EU365" s="19"/>
      <c r="EV365" s="19"/>
      <c r="EW365" s="19"/>
      <c r="EX365" s="19"/>
      <c r="EY365" s="19"/>
      <c r="EZ365" s="19"/>
      <c r="FA365" s="19"/>
      <c r="FB365" s="19"/>
      <c r="FC365" s="19"/>
      <c r="FD365" s="19"/>
      <c r="FE365" s="19"/>
      <c r="FF365" s="19"/>
      <c r="FG365" s="19"/>
      <c r="FH365" s="19"/>
      <c r="FI365" s="19"/>
      <c r="FJ365" s="19"/>
      <c r="FK365" s="19"/>
      <c r="FL365" s="19"/>
      <c r="FM365" s="19"/>
      <c r="FN365" s="19"/>
      <c r="FO365" s="19"/>
      <c r="FP365" s="19"/>
      <c r="FQ365" s="19"/>
      <c r="FR365" s="19"/>
      <c r="FS365" s="19"/>
      <c r="FT365" s="19"/>
      <c r="FU365" s="19"/>
      <c r="FV365" s="19"/>
      <c r="FW365" s="19"/>
      <c r="FX365" s="19"/>
      <c r="FY365" s="19"/>
      <c r="FZ365" s="19"/>
      <c r="GA365" s="19"/>
      <c r="GB365" s="19"/>
      <c r="GC365" s="19"/>
      <c r="GD365" s="19"/>
      <c r="GE365" s="19"/>
      <c r="GF365" s="19"/>
      <c r="GG365" s="19"/>
    </row>
    <row r="366" spans="1:189" s="22" customFormat="1" ht="94.5" x14ac:dyDescent="0.25">
      <c r="A366" s="36" t="s">
        <v>324</v>
      </c>
      <c r="B366" s="28">
        <f t="shared" si="297"/>
        <v>297094</v>
      </c>
      <c r="C366" s="28">
        <f t="shared" si="297"/>
        <v>297094</v>
      </c>
      <c r="D366" s="28">
        <f t="shared" si="297"/>
        <v>0</v>
      </c>
      <c r="E366" s="28"/>
      <c r="F366" s="28"/>
      <c r="G366" s="28">
        <f t="shared" si="319"/>
        <v>0</v>
      </c>
      <c r="H366" s="28"/>
      <c r="I366" s="28"/>
      <c r="J366" s="28">
        <f t="shared" si="277"/>
        <v>0</v>
      </c>
      <c r="K366" s="28"/>
      <c r="L366" s="28"/>
      <c r="M366" s="28">
        <f t="shared" si="279"/>
        <v>0</v>
      </c>
      <c r="N366" s="28">
        <f>170764+126330</f>
        <v>297094</v>
      </c>
      <c r="O366" s="28">
        <f>170764+126330</f>
        <v>297094</v>
      </c>
      <c r="P366" s="28">
        <f t="shared" si="281"/>
        <v>0</v>
      </c>
      <c r="Q366" s="28"/>
      <c r="R366" s="28"/>
      <c r="S366" s="28">
        <f t="shared" si="283"/>
        <v>0</v>
      </c>
      <c r="T366" s="28"/>
      <c r="U366" s="28"/>
      <c r="V366" s="28">
        <f t="shared" si="285"/>
        <v>0</v>
      </c>
      <c r="W366" s="28"/>
      <c r="X366" s="28"/>
      <c r="Y366" s="28">
        <f t="shared" si="287"/>
        <v>0</v>
      </c>
      <c r="Z366" s="28"/>
      <c r="AA366" s="28"/>
      <c r="AB366" s="28">
        <f t="shared" si="289"/>
        <v>0</v>
      </c>
    </row>
    <row r="367" spans="1:189" s="22" customFormat="1" ht="31.5" x14ac:dyDescent="0.25">
      <c r="A367" s="24" t="s">
        <v>325</v>
      </c>
      <c r="B367" s="28">
        <f t="shared" si="297"/>
        <v>3831</v>
      </c>
      <c r="C367" s="28">
        <f t="shared" si="297"/>
        <v>3831</v>
      </c>
      <c r="D367" s="28">
        <f t="shared" si="297"/>
        <v>0</v>
      </c>
      <c r="E367" s="28"/>
      <c r="F367" s="28"/>
      <c r="G367" s="28">
        <f t="shared" si="319"/>
        <v>0</v>
      </c>
      <c r="H367" s="28"/>
      <c r="I367" s="28"/>
      <c r="J367" s="28">
        <f t="shared" si="277"/>
        <v>0</v>
      </c>
      <c r="K367" s="28">
        <f>3866-35</f>
        <v>3831</v>
      </c>
      <c r="L367" s="28">
        <f>3866-35</f>
        <v>3831</v>
      </c>
      <c r="M367" s="28">
        <f t="shared" si="279"/>
        <v>0</v>
      </c>
      <c r="N367" s="28"/>
      <c r="O367" s="28"/>
      <c r="P367" s="28">
        <f t="shared" si="281"/>
        <v>0</v>
      </c>
      <c r="Q367" s="28"/>
      <c r="R367" s="28"/>
      <c r="S367" s="28">
        <f t="shared" si="283"/>
        <v>0</v>
      </c>
      <c r="T367" s="28"/>
      <c r="U367" s="28"/>
      <c r="V367" s="28">
        <f t="shared" si="285"/>
        <v>0</v>
      </c>
      <c r="W367" s="28"/>
      <c r="X367" s="28"/>
      <c r="Y367" s="28">
        <f t="shared" si="287"/>
        <v>0</v>
      </c>
      <c r="Z367" s="28"/>
      <c r="AA367" s="28"/>
      <c r="AB367" s="28">
        <f t="shared" si="289"/>
        <v>0</v>
      </c>
    </row>
    <row r="368" spans="1:189" s="22" customFormat="1" ht="31.5" x14ac:dyDescent="0.25">
      <c r="A368" s="24" t="s">
        <v>326</v>
      </c>
      <c r="B368" s="28">
        <f t="shared" si="297"/>
        <v>1336</v>
      </c>
      <c r="C368" s="28">
        <f t="shared" si="297"/>
        <v>1336</v>
      </c>
      <c r="D368" s="28">
        <f t="shared" si="297"/>
        <v>0</v>
      </c>
      <c r="E368" s="28"/>
      <c r="F368" s="28"/>
      <c r="G368" s="28">
        <f t="shared" si="319"/>
        <v>0</v>
      </c>
      <c r="H368" s="28"/>
      <c r="I368" s="28"/>
      <c r="J368" s="28">
        <f t="shared" si="277"/>
        <v>0</v>
      </c>
      <c r="K368" s="28">
        <v>1336</v>
      </c>
      <c r="L368" s="28">
        <v>1336</v>
      </c>
      <c r="M368" s="28">
        <f t="shared" si="279"/>
        <v>0</v>
      </c>
      <c r="N368" s="28"/>
      <c r="O368" s="28"/>
      <c r="P368" s="28">
        <f t="shared" si="281"/>
        <v>0</v>
      </c>
      <c r="Q368" s="28"/>
      <c r="R368" s="28"/>
      <c r="S368" s="28">
        <f t="shared" si="283"/>
        <v>0</v>
      </c>
      <c r="T368" s="28"/>
      <c r="U368" s="28"/>
      <c r="V368" s="28">
        <f t="shared" si="285"/>
        <v>0</v>
      </c>
      <c r="W368" s="28"/>
      <c r="X368" s="28"/>
      <c r="Y368" s="28">
        <f t="shared" si="287"/>
        <v>0</v>
      </c>
      <c r="Z368" s="28"/>
      <c r="AA368" s="28"/>
      <c r="AB368" s="28">
        <f t="shared" si="289"/>
        <v>0</v>
      </c>
    </row>
    <row r="369" spans="1:189" s="22" customFormat="1" ht="31.5" x14ac:dyDescent="0.25">
      <c r="A369" s="24" t="s">
        <v>327</v>
      </c>
      <c r="B369" s="28">
        <f t="shared" si="297"/>
        <v>5000</v>
      </c>
      <c r="C369" s="28">
        <f t="shared" si="297"/>
        <v>5000</v>
      </c>
      <c r="D369" s="28">
        <f t="shared" si="297"/>
        <v>0</v>
      </c>
      <c r="E369" s="28"/>
      <c r="F369" s="28"/>
      <c r="G369" s="28">
        <f t="shared" si="319"/>
        <v>0</v>
      </c>
      <c r="H369" s="28"/>
      <c r="I369" s="28"/>
      <c r="J369" s="28">
        <f t="shared" si="277"/>
        <v>0</v>
      </c>
      <c r="K369" s="28">
        <v>5000</v>
      </c>
      <c r="L369" s="28">
        <v>5000</v>
      </c>
      <c r="M369" s="28">
        <f t="shared" si="279"/>
        <v>0</v>
      </c>
      <c r="N369" s="28"/>
      <c r="O369" s="28"/>
      <c r="P369" s="28">
        <f t="shared" si="281"/>
        <v>0</v>
      </c>
      <c r="Q369" s="28"/>
      <c r="R369" s="28"/>
      <c r="S369" s="28">
        <f t="shared" si="283"/>
        <v>0</v>
      </c>
      <c r="T369" s="28"/>
      <c r="U369" s="28"/>
      <c r="V369" s="28">
        <f t="shared" si="285"/>
        <v>0</v>
      </c>
      <c r="W369" s="28"/>
      <c r="X369" s="28"/>
      <c r="Y369" s="28">
        <f t="shared" si="287"/>
        <v>0</v>
      </c>
      <c r="Z369" s="28"/>
      <c r="AA369" s="28"/>
      <c r="AB369" s="28">
        <f t="shared" si="289"/>
        <v>0</v>
      </c>
    </row>
    <row r="370" spans="1:189" s="22" customFormat="1" x14ac:dyDescent="0.25">
      <c r="A370" s="20" t="s">
        <v>186</v>
      </c>
      <c r="B370" s="21">
        <f t="shared" si="297"/>
        <v>447000</v>
      </c>
      <c r="C370" s="21">
        <f t="shared" si="297"/>
        <v>447000</v>
      </c>
      <c r="D370" s="21">
        <f t="shared" si="297"/>
        <v>0</v>
      </c>
      <c r="E370" s="21">
        <f t="shared" ref="E370" si="356">SUM(E371:E374)</f>
        <v>177000</v>
      </c>
      <c r="F370" s="21">
        <f t="shared" ref="F370:AA370" si="357">SUM(F371:F374)</f>
        <v>177000</v>
      </c>
      <c r="G370" s="21">
        <f t="shared" si="319"/>
        <v>0</v>
      </c>
      <c r="H370" s="21">
        <f t="shared" ref="H370" si="358">SUM(H371:H374)</f>
        <v>0</v>
      </c>
      <c r="I370" s="21">
        <f t="shared" si="357"/>
        <v>0</v>
      </c>
      <c r="J370" s="21">
        <f t="shared" si="277"/>
        <v>0</v>
      </c>
      <c r="K370" s="21">
        <f t="shared" ref="K370" si="359">SUM(K371:K374)</f>
        <v>91200</v>
      </c>
      <c r="L370" s="21">
        <f t="shared" si="357"/>
        <v>91200</v>
      </c>
      <c r="M370" s="21">
        <f t="shared" si="279"/>
        <v>0</v>
      </c>
      <c r="N370" s="21">
        <f t="shared" ref="N370" si="360">SUM(N371:N374)</f>
        <v>0</v>
      </c>
      <c r="O370" s="21">
        <f t="shared" si="357"/>
        <v>0</v>
      </c>
      <c r="P370" s="21">
        <f t="shared" si="281"/>
        <v>0</v>
      </c>
      <c r="Q370" s="21">
        <f t="shared" ref="Q370" si="361">SUM(Q371:Q374)</f>
        <v>0</v>
      </c>
      <c r="R370" s="21">
        <f t="shared" si="357"/>
        <v>0</v>
      </c>
      <c r="S370" s="21">
        <f t="shared" si="283"/>
        <v>0</v>
      </c>
      <c r="T370" s="21">
        <f t="shared" ref="T370" si="362">SUM(T371:T374)</f>
        <v>0</v>
      </c>
      <c r="U370" s="21">
        <f t="shared" si="357"/>
        <v>0</v>
      </c>
      <c r="V370" s="21">
        <f t="shared" si="285"/>
        <v>0</v>
      </c>
      <c r="W370" s="21">
        <v>0</v>
      </c>
      <c r="X370" s="21">
        <f t="shared" si="357"/>
        <v>0</v>
      </c>
      <c r="Y370" s="21">
        <f t="shared" si="287"/>
        <v>0</v>
      </c>
      <c r="Z370" s="21">
        <f t="shared" ref="Z370" si="363">SUM(Z371:Z374)</f>
        <v>178800</v>
      </c>
      <c r="AA370" s="21">
        <f t="shared" si="357"/>
        <v>178800</v>
      </c>
      <c r="AB370" s="21">
        <f t="shared" si="289"/>
        <v>0</v>
      </c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  <c r="AX370" s="19"/>
      <c r="AY370" s="19"/>
      <c r="AZ370" s="19"/>
      <c r="BA370" s="19"/>
      <c r="BB370" s="19"/>
      <c r="BC370" s="19"/>
      <c r="BD370" s="19"/>
      <c r="BE370" s="19"/>
      <c r="BF370" s="19"/>
      <c r="BG370" s="19"/>
      <c r="BH370" s="19"/>
      <c r="BI370" s="19"/>
      <c r="BJ370" s="19"/>
      <c r="BK370" s="19"/>
      <c r="BL370" s="19"/>
      <c r="BM370" s="19"/>
      <c r="BN370" s="19"/>
      <c r="BO370" s="19"/>
      <c r="BP370" s="19"/>
      <c r="BQ370" s="19"/>
      <c r="BR370" s="19"/>
      <c r="BS370" s="19"/>
      <c r="BT370" s="19"/>
      <c r="BU370" s="19"/>
      <c r="BV370" s="19"/>
      <c r="BW370" s="19"/>
      <c r="BX370" s="19"/>
      <c r="BY370" s="19"/>
      <c r="BZ370" s="19"/>
      <c r="CA370" s="19"/>
      <c r="CB370" s="19"/>
      <c r="CC370" s="19"/>
      <c r="CD370" s="19"/>
      <c r="CE370" s="19"/>
      <c r="CF370" s="19"/>
      <c r="CG370" s="19"/>
      <c r="CH370" s="19"/>
      <c r="CI370" s="19"/>
      <c r="CJ370" s="19"/>
      <c r="CK370" s="19"/>
      <c r="CL370" s="19"/>
      <c r="CM370" s="19"/>
      <c r="CN370" s="19"/>
      <c r="CO370" s="19"/>
      <c r="CP370" s="19"/>
      <c r="CQ370" s="19"/>
      <c r="CR370" s="19"/>
      <c r="CS370" s="19"/>
      <c r="CT370" s="19"/>
      <c r="CU370" s="19"/>
      <c r="CV370" s="19"/>
      <c r="CW370" s="19"/>
      <c r="CX370" s="19"/>
      <c r="CY370" s="19"/>
      <c r="CZ370" s="19"/>
      <c r="DA370" s="19"/>
      <c r="DB370" s="19"/>
      <c r="DC370" s="19"/>
      <c r="DD370" s="19"/>
      <c r="DE370" s="19"/>
      <c r="DF370" s="19"/>
      <c r="DG370" s="19"/>
      <c r="DH370" s="19"/>
      <c r="DI370" s="19"/>
      <c r="DJ370" s="19"/>
      <c r="DK370" s="19"/>
      <c r="DL370" s="19"/>
      <c r="DM370" s="19"/>
      <c r="DN370" s="19"/>
      <c r="DO370" s="19"/>
      <c r="DP370" s="19"/>
      <c r="DQ370" s="19"/>
      <c r="DR370" s="19"/>
      <c r="DS370" s="19"/>
      <c r="DT370" s="19"/>
      <c r="DU370" s="19"/>
      <c r="DV370" s="19"/>
      <c r="DW370" s="19"/>
      <c r="DX370" s="19"/>
      <c r="DY370" s="19"/>
      <c r="DZ370" s="19"/>
      <c r="EA370" s="19"/>
      <c r="EB370" s="19"/>
      <c r="EC370" s="19"/>
      <c r="ED370" s="19"/>
      <c r="EE370" s="19"/>
      <c r="EF370" s="19"/>
      <c r="EG370" s="19"/>
      <c r="EH370" s="19"/>
      <c r="EI370" s="19"/>
      <c r="EJ370" s="19"/>
      <c r="EK370" s="19"/>
      <c r="EL370" s="19"/>
      <c r="EM370" s="19"/>
      <c r="EN370" s="19"/>
      <c r="EO370" s="19"/>
      <c r="EP370" s="19"/>
      <c r="EQ370" s="19"/>
      <c r="ER370" s="19"/>
      <c r="ES370" s="19"/>
      <c r="ET370" s="19"/>
      <c r="EU370" s="19"/>
      <c r="EV370" s="19"/>
      <c r="EW370" s="19"/>
      <c r="EX370" s="19"/>
      <c r="EY370" s="19"/>
      <c r="EZ370" s="19"/>
      <c r="FA370" s="19"/>
      <c r="FB370" s="19"/>
      <c r="FC370" s="19"/>
      <c r="FD370" s="19"/>
      <c r="FE370" s="19"/>
      <c r="FF370" s="19"/>
      <c r="FG370" s="19"/>
      <c r="FH370" s="19"/>
      <c r="FI370" s="19"/>
      <c r="FJ370" s="19"/>
      <c r="FK370" s="19"/>
      <c r="FL370" s="19"/>
      <c r="FM370" s="19"/>
      <c r="FN370" s="19"/>
      <c r="FO370" s="19"/>
      <c r="FP370" s="19"/>
      <c r="FQ370" s="19"/>
      <c r="FR370" s="19"/>
      <c r="FS370" s="19"/>
      <c r="FT370" s="19"/>
      <c r="FU370" s="19"/>
      <c r="FV370" s="19"/>
      <c r="FW370" s="19"/>
      <c r="FX370" s="19"/>
      <c r="FY370" s="19"/>
      <c r="FZ370" s="19"/>
      <c r="GA370" s="19"/>
      <c r="GB370" s="19"/>
      <c r="GC370" s="19"/>
      <c r="GD370" s="19"/>
      <c r="GE370" s="19"/>
      <c r="GF370" s="19"/>
      <c r="GG370" s="19"/>
    </row>
    <row r="371" spans="1:189" s="22" customFormat="1" ht="47.25" x14ac:dyDescent="0.25">
      <c r="A371" s="27" t="s">
        <v>328</v>
      </c>
      <c r="B371" s="28">
        <f t="shared" si="297"/>
        <v>5500</v>
      </c>
      <c r="C371" s="28">
        <f t="shared" si="297"/>
        <v>5500</v>
      </c>
      <c r="D371" s="28">
        <f t="shared" si="297"/>
        <v>0</v>
      </c>
      <c r="E371" s="28"/>
      <c r="F371" s="28"/>
      <c r="G371" s="28">
        <f t="shared" si="319"/>
        <v>0</v>
      </c>
      <c r="H371" s="28"/>
      <c r="I371" s="28"/>
      <c r="J371" s="28">
        <f t="shared" si="277"/>
        <v>0</v>
      </c>
      <c r="K371" s="28">
        <v>5500</v>
      </c>
      <c r="L371" s="28">
        <v>5500</v>
      </c>
      <c r="M371" s="28">
        <f t="shared" si="279"/>
        <v>0</v>
      </c>
      <c r="N371" s="28"/>
      <c r="O371" s="28"/>
      <c r="P371" s="28">
        <f t="shared" si="281"/>
        <v>0</v>
      </c>
      <c r="Q371" s="28"/>
      <c r="R371" s="28"/>
      <c r="S371" s="28">
        <f t="shared" si="283"/>
        <v>0</v>
      </c>
      <c r="T371" s="28"/>
      <c r="U371" s="28"/>
      <c r="V371" s="28">
        <f t="shared" si="285"/>
        <v>0</v>
      </c>
      <c r="W371" s="28"/>
      <c r="X371" s="28"/>
      <c r="Y371" s="28">
        <f t="shared" si="287"/>
        <v>0</v>
      </c>
      <c r="Z371" s="28"/>
      <c r="AA371" s="28"/>
      <c r="AB371" s="28">
        <f t="shared" si="289"/>
        <v>0</v>
      </c>
      <c r="FN371" s="19"/>
      <c r="FO371" s="19"/>
      <c r="FP371" s="19"/>
      <c r="FQ371" s="19"/>
      <c r="FR371" s="19"/>
      <c r="FS371" s="19"/>
      <c r="FT371" s="19"/>
      <c r="FU371" s="19"/>
      <c r="FV371" s="19"/>
      <c r="FW371" s="19"/>
      <c r="FX371" s="19"/>
      <c r="FY371" s="19"/>
      <c r="FZ371" s="19"/>
      <c r="GA371" s="19"/>
      <c r="GB371" s="19"/>
      <c r="GC371" s="19"/>
      <c r="GD371" s="19"/>
      <c r="GE371" s="19"/>
      <c r="GF371" s="19"/>
      <c r="GG371" s="19"/>
    </row>
    <row r="372" spans="1:189" s="22" customFormat="1" ht="31.5" x14ac:dyDescent="0.25">
      <c r="A372" s="27" t="s">
        <v>329</v>
      </c>
      <c r="B372" s="28">
        <f t="shared" si="297"/>
        <v>36700</v>
      </c>
      <c r="C372" s="28">
        <f t="shared" si="297"/>
        <v>36700</v>
      </c>
      <c r="D372" s="28">
        <f t="shared" si="297"/>
        <v>0</v>
      </c>
      <c r="E372" s="28"/>
      <c r="F372" s="28"/>
      <c r="G372" s="28">
        <f t="shared" si="319"/>
        <v>0</v>
      </c>
      <c r="H372" s="28"/>
      <c r="I372" s="28"/>
      <c r="J372" s="28">
        <f t="shared" si="277"/>
        <v>0</v>
      </c>
      <c r="K372" s="28">
        <v>36700</v>
      </c>
      <c r="L372" s="28">
        <v>36700</v>
      </c>
      <c r="M372" s="28">
        <f t="shared" si="279"/>
        <v>0</v>
      </c>
      <c r="N372" s="28"/>
      <c r="O372" s="28"/>
      <c r="P372" s="28">
        <f t="shared" si="281"/>
        <v>0</v>
      </c>
      <c r="Q372" s="28"/>
      <c r="R372" s="28"/>
      <c r="S372" s="28">
        <f t="shared" si="283"/>
        <v>0</v>
      </c>
      <c r="T372" s="28"/>
      <c r="U372" s="28"/>
      <c r="V372" s="28">
        <f t="shared" si="285"/>
        <v>0</v>
      </c>
      <c r="W372" s="28"/>
      <c r="X372" s="28"/>
      <c r="Y372" s="28">
        <f t="shared" si="287"/>
        <v>0</v>
      </c>
      <c r="Z372" s="28"/>
      <c r="AA372" s="28"/>
      <c r="AB372" s="28">
        <f t="shared" si="289"/>
        <v>0</v>
      </c>
      <c r="FN372" s="19"/>
      <c r="FO372" s="19"/>
      <c r="FP372" s="19"/>
      <c r="FQ372" s="19"/>
      <c r="FR372" s="19"/>
      <c r="FS372" s="19"/>
      <c r="FT372" s="19"/>
      <c r="FU372" s="19"/>
      <c r="FV372" s="19"/>
      <c r="FW372" s="19"/>
      <c r="FX372" s="19"/>
      <c r="FY372" s="19"/>
      <c r="FZ372" s="19"/>
      <c r="GA372" s="19"/>
      <c r="GB372" s="19"/>
      <c r="GC372" s="19"/>
      <c r="GD372" s="19"/>
      <c r="GE372" s="19"/>
      <c r="GF372" s="19"/>
      <c r="GG372" s="19"/>
    </row>
    <row r="373" spans="1:189" s="22" customFormat="1" ht="31.5" x14ac:dyDescent="0.25">
      <c r="A373" s="27" t="s">
        <v>330</v>
      </c>
      <c r="B373" s="28">
        <f t="shared" si="297"/>
        <v>355800</v>
      </c>
      <c r="C373" s="28">
        <f t="shared" si="297"/>
        <v>355800</v>
      </c>
      <c r="D373" s="28">
        <f t="shared" si="297"/>
        <v>0</v>
      </c>
      <c r="E373" s="28">
        <v>177000</v>
      </c>
      <c r="F373" s="28">
        <v>177000</v>
      </c>
      <c r="G373" s="28">
        <f t="shared" si="319"/>
        <v>0</v>
      </c>
      <c r="H373" s="28"/>
      <c r="I373" s="28"/>
      <c r="J373" s="28">
        <f t="shared" si="277"/>
        <v>0</v>
      </c>
      <c r="K373" s="28"/>
      <c r="L373" s="28"/>
      <c r="M373" s="28">
        <f t="shared" si="279"/>
        <v>0</v>
      </c>
      <c r="N373" s="28"/>
      <c r="O373" s="28"/>
      <c r="P373" s="28">
        <f t="shared" si="281"/>
        <v>0</v>
      </c>
      <c r="Q373" s="28"/>
      <c r="R373" s="28"/>
      <c r="S373" s="28">
        <f t="shared" si="283"/>
        <v>0</v>
      </c>
      <c r="T373" s="28"/>
      <c r="U373" s="28"/>
      <c r="V373" s="28">
        <f t="shared" si="285"/>
        <v>0</v>
      </c>
      <c r="W373" s="28"/>
      <c r="X373" s="28"/>
      <c r="Y373" s="28">
        <f t="shared" si="287"/>
        <v>0</v>
      </c>
      <c r="Z373" s="28">
        <v>178800</v>
      </c>
      <c r="AA373" s="28">
        <v>178800</v>
      </c>
      <c r="AB373" s="28">
        <f t="shared" si="289"/>
        <v>0</v>
      </c>
      <c r="FN373" s="19"/>
      <c r="FO373" s="19"/>
      <c r="FP373" s="19"/>
      <c r="FQ373" s="19"/>
      <c r="FR373" s="19"/>
      <c r="FS373" s="19"/>
      <c r="FT373" s="19"/>
      <c r="FU373" s="19"/>
      <c r="FV373" s="19"/>
      <c r="FW373" s="19"/>
      <c r="FX373" s="19"/>
      <c r="FY373" s="19"/>
      <c r="FZ373" s="19"/>
      <c r="GA373" s="19"/>
      <c r="GB373" s="19"/>
      <c r="GC373" s="19"/>
      <c r="GD373" s="19"/>
      <c r="GE373" s="19"/>
      <c r="GF373" s="19"/>
      <c r="GG373" s="19"/>
    </row>
    <row r="374" spans="1:189" s="22" customFormat="1" ht="47.25" x14ac:dyDescent="0.25">
      <c r="A374" s="27" t="s">
        <v>331</v>
      </c>
      <c r="B374" s="28">
        <f t="shared" si="297"/>
        <v>49000</v>
      </c>
      <c r="C374" s="28">
        <f t="shared" si="297"/>
        <v>49000</v>
      </c>
      <c r="D374" s="28">
        <f t="shared" si="297"/>
        <v>0</v>
      </c>
      <c r="E374" s="28"/>
      <c r="F374" s="28"/>
      <c r="G374" s="28">
        <f t="shared" si="319"/>
        <v>0</v>
      </c>
      <c r="H374" s="28"/>
      <c r="I374" s="28"/>
      <c r="J374" s="28">
        <f t="shared" si="277"/>
        <v>0</v>
      </c>
      <c r="K374" s="28">
        <v>49000</v>
      </c>
      <c r="L374" s="28">
        <v>49000</v>
      </c>
      <c r="M374" s="28">
        <f t="shared" si="279"/>
        <v>0</v>
      </c>
      <c r="N374" s="28"/>
      <c r="O374" s="28"/>
      <c r="P374" s="28">
        <f t="shared" si="281"/>
        <v>0</v>
      </c>
      <c r="Q374" s="28"/>
      <c r="R374" s="28"/>
      <c r="S374" s="28">
        <f t="shared" si="283"/>
        <v>0</v>
      </c>
      <c r="T374" s="28"/>
      <c r="U374" s="28"/>
      <c r="V374" s="28">
        <f t="shared" si="285"/>
        <v>0</v>
      </c>
      <c r="W374" s="28"/>
      <c r="X374" s="28"/>
      <c r="Y374" s="28">
        <f t="shared" si="287"/>
        <v>0</v>
      </c>
      <c r="Z374" s="28"/>
      <c r="AA374" s="28"/>
      <c r="AB374" s="28">
        <f t="shared" si="289"/>
        <v>0</v>
      </c>
      <c r="FN374" s="19"/>
      <c r="FO374" s="19"/>
      <c r="FP374" s="19"/>
      <c r="FQ374" s="19"/>
      <c r="FR374" s="19"/>
      <c r="FS374" s="19"/>
      <c r="FT374" s="19"/>
      <c r="FU374" s="19"/>
      <c r="FV374" s="19"/>
      <c r="FW374" s="19"/>
      <c r="FX374" s="19"/>
      <c r="FY374" s="19"/>
      <c r="FZ374" s="19"/>
      <c r="GA374" s="19"/>
      <c r="GB374" s="19"/>
      <c r="GC374" s="19"/>
      <c r="GD374" s="19"/>
      <c r="GE374" s="19"/>
      <c r="GF374" s="19"/>
      <c r="GG374" s="19"/>
    </row>
    <row r="375" spans="1:189" s="22" customFormat="1" ht="31.5" x14ac:dyDescent="0.25">
      <c r="A375" s="20" t="s">
        <v>159</v>
      </c>
      <c r="B375" s="21">
        <f t="shared" si="297"/>
        <v>2400593</v>
      </c>
      <c r="C375" s="21">
        <f t="shared" si="297"/>
        <v>2400593</v>
      </c>
      <c r="D375" s="21">
        <f t="shared" si="297"/>
        <v>0</v>
      </c>
      <c r="E375" s="21">
        <f>SUM(E376,E379,E381,E383)</f>
        <v>0</v>
      </c>
      <c r="F375" s="21">
        <f>SUM(F376,F379,F381,F383)</f>
        <v>0</v>
      </c>
      <c r="G375" s="21">
        <f t="shared" si="319"/>
        <v>0</v>
      </c>
      <c r="H375" s="21">
        <f t="shared" ref="H375:I375" si="364">SUM(H376,H379,H381,H383)</f>
        <v>0</v>
      </c>
      <c r="I375" s="21">
        <f t="shared" si="364"/>
        <v>0</v>
      </c>
      <c r="J375" s="21">
        <f t="shared" si="277"/>
        <v>0</v>
      </c>
      <c r="K375" s="21">
        <f t="shared" ref="K375:L375" si="365">SUM(K376,K379,K381,K383)</f>
        <v>3318</v>
      </c>
      <c r="L375" s="21">
        <f t="shared" si="365"/>
        <v>3318</v>
      </c>
      <c r="M375" s="21">
        <f t="shared" si="279"/>
        <v>0</v>
      </c>
      <c r="N375" s="21">
        <f t="shared" ref="N375:O375" si="366">SUM(N376,N379,N381,N383)</f>
        <v>2397275</v>
      </c>
      <c r="O375" s="21">
        <f t="shared" si="366"/>
        <v>2397275</v>
      </c>
      <c r="P375" s="21">
        <f t="shared" si="281"/>
        <v>0</v>
      </c>
      <c r="Q375" s="21">
        <f t="shared" ref="Q375:R375" si="367">SUM(Q376,Q379,Q381,Q383)</f>
        <v>0</v>
      </c>
      <c r="R375" s="21">
        <f t="shared" si="367"/>
        <v>0</v>
      </c>
      <c r="S375" s="21">
        <f t="shared" si="283"/>
        <v>0</v>
      </c>
      <c r="T375" s="21">
        <f t="shared" ref="T375:U375" si="368">SUM(T376,T379,T381,T383)</f>
        <v>0</v>
      </c>
      <c r="U375" s="21">
        <f t="shared" si="368"/>
        <v>0</v>
      </c>
      <c r="V375" s="21">
        <f t="shared" si="285"/>
        <v>0</v>
      </c>
      <c r="W375" s="21">
        <v>0</v>
      </c>
      <c r="X375" s="21">
        <f t="shared" ref="X375" si="369">SUM(X376,X379,X381,X383)</f>
        <v>0</v>
      </c>
      <c r="Y375" s="21">
        <f t="shared" si="287"/>
        <v>0</v>
      </c>
      <c r="Z375" s="21">
        <f t="shared" ref="Z375:AA375" si="370">SUM(Z376,Z379,Z381,Z383)</f>
        <v>0</v>
      </c>
      <c r="AA375" s="21">
        <f t="shared" si="370"/>
        <v>0</v>
      </c>
      <c r="AB375" s="21">
        <f t="shared" si="289"/>
        <v>0</v>
      </c>
      <c r="FN375" s="19"/>
      <c r="FO375" s="19"/>
      <c r="FP375" s="19"/>
      <c r="FQ375" s="19"/>
      <c r="FR375" s="19"/>
      <c r="FS375" s="19"/>
      <c r="FT375" s="19"/>
      <c r="FU375" s="19"/>
      <c r="FV375" s="19"/>
      <c r="FW375" s="19"/>
      <c r="FX375" s="19"/>
      <c r="FY375" s="19"/>
      <c r="FZ375" s="19"/>
      <c r="GA375" s="19"/>
      <c r="GB375" s="19"/>
      <c r="GC375" s="19"/>
      <c r="GD375" s="19"/>
      <c r="GE375" s="19"/>
      <c r="GF375" s="19"/>
      <c r="GG375" s="19"/>
    </row>
    <row r="376" spans="1:189" s="22" customFormat="1" x14ac:dyDescent="0.25">
      <c r="A376" s="20" t="s">
        <v>166</v>
      </c>
      <c r="B376" s="21">
        <f t="shared" si="297"/>
        <v>3318</v>
      </c>
      <c r="C376" s="21">
        <f t="shared" si="297"/>
        <v>3318</v>
      </c>
      <c r="D376" s="21">
        <f t="shared" si="297"/>
        <v>0</v>
      </c>
      <c r="E376" s="21">
        <f t="shared" ref="E376:F376" si="371">SUM(E377:E378)</f>
        <v>0</v>
      </c>
      <c r="F376" s="21">
        <f t="shared" si="371"/>
        <v>0</v>
      </c>
      <c r="G376" s="21">
        <f t="shared" si="319"/>
        <v>0</v>
      </c>
      <c r="H376" s="21">
        <f t="shared" ref="H376:AA376" si="372">SUM(H377:H378)</f>
        <v>0</v>
      </c>
      <c r="I376" s="21">
        <f t="shared" si="372"/>
        <v>0</v>
      </c>
      <c r="J376" s="21">
        <f t="shared" si="277"/>
        <v>0</v>
      </c>
      <c r="K376" s="21">
        <f t="shared" ref="K376" si="373">SUM(K377:K378)</f>
        <v>3318</v>
      </c>
      <c r="L376" s="21">
        <f t="shared" si="372"/>
        <v>3318</v>
      </c>
      <c r="M376" s="21">
        <f t="shared" si="279"/>
        <v>0</v>
      </c>
      <c r="N376" s="21">
        <f t="shared" ref="N376" si="374">SUM(N377:N378)</f>
        <v>0</v>
      </c>
      <c r="O376" s="21">
        <f t="shared" si="372"/>
        <v>0</v>
      </c>
      <c r="P376" s="21">
        <f t="shared" si="281"/>
        <v>0</v>
      </c>
      <c r="Q376" s="21">
        <f t="shared" ref="Q376" si="375">SUM(Q377:Q378)</f>
        <v>0</v>
      </c>
      <c r="R376" s="21">
        <f t="shared" si="372"/>
        <v>0</v>
      </c>
      <c r="S376" s="21">
        <f t="shared" si="283"/>
        <v>0</v>
      </c>
      <c r="T376" s="21">
        <f t="shared" ref="T376" si="376">SUM(T377:T378)</f>
        <v>0</v>
      </c>
      <c r="U376" s="21">
        <f t="shared" si="372"/>
        <v>0</v>
      </c>
      <c r="V376" s="21">
        <f t="shared" si="285"/>
        <v>0</v>
      </c>
      <c r="W376" s="21">
        <v>0</v>
      </c>
      <c r="X376" s="21">
        <f t="shared" si="372"/>
        <v>0</v>
      </c>
      <c r="Y376" s="21">
        <f t="shared" si="287"/>
        <v>0</v>
      </c>
      <c r="Z376" s="21">
        <f t="shared" ref="Z376" si="377">SUM(Z377:Z378)</f>
        <v>0</v>
      </c>
      <c r="AA376" s="21">
        <f t="shared" si="372"/>
        <v>0</v>
      </c>
      <c r="AB376" s="21">
        <f t="shared" si="289"/>
        <v>0</v>
      </c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19"/>
      <c r="AY376" s="19"/>
      <c r="AZ376" s="19"/>
      <c r="BA376" s="19"/>
      <c r="BB376" s="19"/>
      <c r="BC376" s="19"/>
      <c r="BD376" s="19"/>
      <c r="BE376" s="19"/>
      <c r="BF376" s="19"/>
      <c r="BG376" s="19"/>
      <c r="BH376" s="19"/>
      <c r="BI376" s="19"/>
      <c r="BJ376" s="19"/>
      <c r="BK376" s="19"/>
      <c r="BL376" s="19"/>
      <c r="BM376" s="19"/>
      <c r="BN376" s="19"/>
      <c r="BO376" s="19"/>
      <c r="BP376" s="19"/>
      <c r="BQ376" s="19"/>
      <c r="BR376" s="19"/>
      <c r="BS376" s="19"/>
      <c r="BT376" s="19"/>
      <c r="BU376" s="19"/>
      <c r="BV376" s="19"/>
      <c r="BW376" s="19"/>
      <c r="BX376" s="19"/>
      <c r="BY376" s="19"/>
      <c r="BZ376" s="19"/>
      <c r="CA376" s="19"/>
      <c r="CB376" s="19"/>
      <c r="CC376" s="19"/>
      <c r="CD376" s="19"/>
      <c r="CE376" s="19"/>
      <c r="CF376" s="19"/>
      <c r="CG376" s="19"/>
      <c r="CH376" s="19"/>
      <c r="CI376" s="19"/>
      <c r="CJ376" s="19"/>
      <c r="CK376" s="19"/>
      <c r="CL376" s="19"/>
      <c r="CM376" s="19"/>
      <c r="CN376" s="19"/>
      <c r="CO376" s="19"/>
      <c r="CP376" s="19"/>
      <c r="CQ376" s="19"/>
      <c r="CR376" s="19"/>
      <c r="CS376" s="19"/>
      <c r="CT376" s="19"/>
      <c r="CU376" s="19"/>
      <c r="CV376" s="19"/>
      <c r="CW376" s="19"/>
      <c r="CX376" s="19"/>
      <c r="CY376" s="19"/>
      <c r="CZ376" s="19"/>
      <c r="DA376" s="19"/>
      <c r="DB376" s="19"/>
      <c r="DC376" s="19"/>
      <c r="DD376" s="19"/>
      <c r="DE376" s="19"/>
      <c r="DF376" s="19"/>
      <c r="DG376" s="19"/>
      <c r="DH376" s="19"/>
      <c r="DI376" s="19"/>
      <c r="DJ376" s="19"/>
      <c r="DK376" s="19"/>
      <c r="DL376" s="19"/>
      <c r="DM376" s="19"/>
      <c r="DN376" s="19"/>
      <c r="DO376" s="19"/>
      <c r="DP376" s="19"/>
      <c r="DQ376" s="19"/>
      <c r="DR376" s="19"/>
      <c r="DS376" s="19"/>
      <c r="DT376" s="19"/>
      <c r="DU376" s="19"/>
      <c r="DV376" s="19"/>
      <c r="DW376" s="19"/>
      <c r="DX376" s="19"/>
      <c r="DY376" s="19"/>
      <c r="DZ376" s="19"/>
      <c r="EA376" s="19"/>
      <c r="EB376" s="19"/>
      <c r="EC376" s="19"/>
      <c r="ED376" s="19"/>
      <c r="EE376" s="19"/>
      <c r="EF376" s="19"/>
      <c r="EG376" s="19"/>
      <c r="EH376" s="19"/>
      <c r="EI376" s="19"/>
      <c r="EJ376" s="19"/>
      <c r="EK376" s="19"/>
      <c r="EL376" s="19"/>
      <c r="EM376" s="19"/>
      <c r="EN376" s="19"/>
      <c r="EO376" s="19"/>
      <c r="EP376" s="19"/>
      <c r="EQ376" s="19"/>
      <c r="ER376" s="19"/>
      <c r="ES376" s="19"/>
      <c r="ET376" s="19"/>
      <c r="EU376" s="19"/>
      <c r="EV376" s="19"/>
      <c r="EW376" s="19"/>
      <c r="EX376" s="19"/>
      <c r="EY376" s="19"/>
      <c r="EZ376" s="19"/>
      <c r="FA376" s="19"/>
      <c r="FB376" s="19"/>
      <c r="FC376" s="19"/>
      <c r="FD376" s="19"/>
      <c r="FE376" s="19"/>
      <c r="FF376" s="19"/>
      <c r="FG376" s="19"/>
      <c r="FH376" s="19"/>
      <c r="FI376" s="19"/>
      <c r="FJ376" s="19"/>
      <c r="FK376" s="19"/>
      <c r="FL376" s="19"/>
      <c r="FM376" s="19"/>
    </row>
    <row r="377" spans="1:189" s="22" customFormat="1" ht="31.5" x14ac:dyDescent="0.25">
      <c r="A377" s="27" t="s">
        <v>332</v>
      </c>
      <c r="B377" s="28">
        <f t="shared" si="297"/>
        <v>2400</v>
      </c>
      <c r="C377" s="28">
        <f t="shared" si="297"/>
        <v>2400</v>
      </c>
      <c r="D377" s="28">
        <f t="shared" si="297"/>
        <v>0</v>
      </c>
      <c r="E377" s="28"/>
      <c r="F377" s="28"/>
      <c r="G377" s="28">
        <f t="shared" si="319"/>
        <v>0</v>
      </c>
      <c r="H377" s="28"/>
      <c r="I377" s="28"/>
      <c r="J377" s="28">
        <f t="shared" si="277"/>
        <v>0</v>
      </c>
      <c r="K377" s="28">
        <v>2400</v>
      </c>
      <c r="L377" s="28">
        <v>2400</v>
      </c>
      <c r="M377" s="28">
        <f t="shared" si="279"/>
        <v>0</v>
      </c>
      <c r="N377" s="28"/>
      <c r="O377" s="28"/>
      <c r="P377" s="28">
        <f t="shared" si="281"/>
        <v>0</v>
      </c>
      <c r="Q377" s="28"/>
      <c r="R377" s="28"/>
      <c r="S377" s="28">
        <f t="shared" si="283"/>
        <v>0</v>
      </c>
      <c r="T377" s="28"/>
      <c r="U377" s="28"/>
      <c r="V377" s="28">
        <f t="shared" si="285"/>
        <v>0</v>
      </c>
      <c r="W377" s="28"/>
      <c r="X377" s="28"/>
      <c r="Y377" s="28">
        <f t="shared" si="287"/>
        <v>0</v>
      </c>
      <c r="Z377" s="28"/>
      <c r="AA377" s="28"/>
      <c r="AB377" s="28">
        <f t="shared" si="289"/>
        <v>0</v>
      </c>
      <c r="FN377" s="19"/>
      <c r="FO377" s="19"/>
      <c r="FP377" s="19"/>
      <c r="FQ377" s="19"/>
      <c r="FR377" s="19"/>
      <c r="FS377" s="19"/>
      <c r="FT377" s="19"/>
      <c r="FU377" s="19"/>
      <c r="FV377" s="19"/>
      <c r="FW377" s="19"/>
      <c r="FX377" s="19"/>
      <c r="FY377" s="19"/>
      <c r="FZ377" s="19"/>
      <c r="GA377" s="19"/>
      <c r="GB377" s="19"/>
      <c r="GC377" s="19"/>
      <c r="GD377" s="19"/>
      <c r="GE377" s="19"/>
      <c r="GF377" s="19"/>
      <c r="GG377" s="19"/>
    </row>
    <row r="378" spans="1:189" s="22" customFormat="1" ht="31.5" x14ac:dyDescent="0.25">
      <c r="A378" s="27" t="s">
        <v>333</v>
      </c>
      <c r="B378" s="28">
        <f t="shared" si="297"/>
        <v>918</v>
      </c>
      <c r="C378" s="28">
        <f t="shared" si="297"/>
        <v>918</v>
      </c>
      <c r="D378" s="28">
        <f t="shared" si="297"/>
        <v>0</v>
      </c>
      <c r="E378" s="28"/>
      <c r="F378" s="28"/>
      <c r="G378" s="28">
        <f t="shared" si="319"/>
        <v>0</v>
      </c>
      <c r="H378" s="28"/>
      <c r="I378" s="28"/>
      <c r="J378" s="28">
        <f t="shared" si="277"/>
        <v>0</v>
      </c>
      <c r="K378" s="28">
        <v>918</v>
      </c>
      <c r="L378" s="28">
        <v>918</v>
      </c>
      <c r="M378" s="28">
        <f t="shared" si="279"/>
        <v>0</v>
      </c>
      <c r="N378" s="28"/>
      <c r="O378" s="28"/>
      <c r="P378" s="28">
        <f t="shared" si="281"/>
        <v>0</v>
      </c>
      <c r="Q378" s="28"/>
      <c r="R378" s="28"/>
      <c r="S378" s="28">
        <f t="shared" si="283"/>
        <v>0</v>
      </c>
      <c r="T378" s="28"/>
      <c r="U378" s="28"/>
      <c r="V378" s="28">
        <f t="shared" si="285"/>
        <v>0</v>
      </c>
      <c r="W378" s="28"/>
      <c r="X378" s="28"/>
      <c r="Y378" s="28">
        <f t="shared" si="287"/>
        <v>0</v>
      </c>
      <c r="Z378" s="28"/>
      <c r="AA378" s="28"/>
      <c r="AB378" s="28">
        <f t="shared" si="289"/>
        <v>0</v>
      </c>
      <c r="FN378" s="19"/>
      <c r="FO378" s="19"/>
      <c r="FP378" s="19"/>
      <c r="FQ378" s="19"/>
      <c r="FR378" s="19"/>
      <c r="FS378" s="19"/>
      <c r="FT378" s="19"/>
      <c r="FU378" s="19"/>
      <c r="FV378" s="19"/>
      <c r="FW378" s="19"/>
      <c r="FX378" s="19"/>
      <c r="FY378" s="19"/>
      <c r="FZ378" s="19"/>
      <c r="GA378" s="19"/>
      <c r="GB378" s="19"/>
      <c r="GC378" s="19"/>
      <c r="GD378" s="19"/>
      <c r="GE378" s="19"/>
      <c r="GF378" s="19"/>
      <c r="GG378" s="19"/>
    </row>
    <row r="379" spans="1:189" s="22" customFormat="1" ht="31.5" x14ac:dyDescent="0.25">
      <c r="A379" s="20" t="s">
        <v>174</v>
      </c>
      <c r="B379" s="21">
        <f t="shared" si="297"/>
        <v>997275</v>
      </c>
      <c r="C379" s="21">
        <f t="shared" si="297"/>
        <v>997275</v>
      </c>
      <c r="D379" s="21">
        <f t="shared" si="297"/>
        <v>0</v>
      </c>
      <c r="E379" s="21">
        <f t="shared" ref="E379:AA379" si="378">SUM(E380:E380)</f>
        <v>0</v>
      </c>
      <c r="F379" s="21">
        <f t="shared" si="378"/>
        <v>0</v>
      </c>
      <c r="G379" s="21">
        <f t="shared" si="319"/>
        <v>0</v>
      </c>
      <c r="H379" s="21">
        <f t="shared" si="378"/>
        <v>0</v>
      </c>
      <c r="I379" s="21">
        <f t="shared" si="378"/>
        <v>0</v>
      </c>
      <c r="J379" s="21">
        <f t="shared" si="277"/>
        <v>0</v>
      </c>
      <c r="K379" s="21">
        <f t="shared" si="378"/>
        <v>0</v>
      </c>
      <c r="L379" s="21">
        <f t="shared" si="378"/>
        <v>0</v>
      </c>
      <c r="M379" s="21">
        <f t="shared" si="279"/>
        <v>0</v>
      </c>
      <c r="N379" s="21">
        <f t="shared" si="378"/>
        <v>997275</v>
      </c>
      <c r="O379" s="21">
        <f t="shared" si="378"/>
        <v>997275</v>
      </c>
      <c r="P379" s="21">
        <f t="shared" si="281"/>
        <v>0</v>
      </c>
      <c r="Q379" s="21">
        <f t="shared" si="378"/>
        <v>0</v>
      </c>
      <c r="R379" s="21">
        <f t="shared" si="378"/>
        <v>0</v>
      </c>
      <c r="S379" s="21">
        <f t="shared" si="283"/>
        <v>0</v>
      </c>
      <c r="T379" s="21">
        <f t="shared" si="378"/>
        <v>0</v>
      </c>
      <c r="U379" s="21">
        <f t="shared" si="378"/>
        <v>0</v>
      </c>
      <c r="V379" s="21">
        <f t="shared" si="285"/>
        <v>0</v>
      </c>
      <c r="W379" s="21">
        <v>0</v>
      </c>
      <c r="X379" s="21">
        <f t="shared" si="378"/>
        <v>0</v>
      </c>
      <c r="Y379" s="21">
        <f t="shared" si="287"/>
        <v>0</v>
      </c>
      <c r="Z379" s="21">
        <f t="shared" si="378"/>
        <v>0</v>
      </c>
      <c r="AA379" s="21">
        <f t="shared" si="378"/>
        <v>0</v>
      </c>
      <c r="AB379" s="21">
        <f t="shared" si="289"/>
        <v>0</v>
      </c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  <c r="AX379" s="19"/>
      <c r="AY379" s="19"/>
      <c r="AZ379" s="19"/>
      <c r="BA379" s="19"/>
      <c r="BB379" s="19"/>
      <c r="BC379" s="19"/>
      <c r="BD379" s="19"/>
      <c r="BE379" s="19"/>
      <c r="BF379" s="19"/>
      <c r="BG379" s="19"/>
      <c r="BH379" s="19"/>
      <c r="BI379" s="19"/>
      <c r="BJ379" s="19"/>
      <c r="BK379" s="19"/>
      <c r="BL379" s="19"/>
      <c r="BM379" s="19"/>
      <c r="BN379" s="19"/>
      <c r="BO379" s="19"/>
      <c r="BP379" s="19"/>
      <c r="BQ379" s="19"/>
      <c r="BR379" s="19"/>
      <c r="BS379" s="19"/>
      <c r="BT379" s="19"/>
      <c r="BU379" s="19"/>
      <c r="BV379" s="19"/>
      <c r="BW379" s="19"/>
      <c r="BX379" s="19"/>
      <c r="BY379" s="19"/>
      <c r="BZ379" s="19"/>
      <c r="CA379" s="19"/>
      <c r="CB379" s="19"/>
      <c r="CC379" s="19"/>
      <c r="CD379" s="19"/>
      <c r="CE379" s="19"/>
      <c r="CF379" s="19"/>
      <c r="CG379" s="19"/>
      <c r="CH379" s="19"/>
      <c r="CI379" s="19"/>
      <c r="CJ379" s="19"/>
      <c r="CK379" s="19"/>
      <c r="CL379" s="19"/>
      <c r="CM379" s="19"/>
      <c r="CN379" s="19"/>
      <c r="CO379" s="19"/>
      <c r="CP379" s="19"/>
      <c r="CQ379" s="19"/>
      <c r="CR379" s="19"/>
      <c r="CS379" s="19"/>
      <c r="CT379" s="19"/>
      <c r="CU379" s="19"/>
      <c r="CV379" s="19"/>
      <c r="CW379" s="19"/>
      <c r="CX379" s="19"/>
      <c r="CY379" s="19"/>
      <c r="CZ379" s="19"/>
      <c r="DA379" s="19"/>
      <c r="DB379" s="19"/>
      <c r="DC379" s="19"/>
      <c r="DD379" s="19"/>
      <c r="DE379" s="19"/>
      <c r="DF379" s="19"/>
      <c r="DG379" s="19"/>
      <c r="DH379" s="19"/>
      <c r="DI379" s="19"/>
      <c r="DJ379" s="19"/>
      <c r="DK379" s="19"/>
      <c r="DL379" s="19"/>
      <c r="DM379" s="19"/>
      <c r="DN379" s="19"/>
      <c r="DO379" s="19"/>
      <c r="DP379" s="19"/>
      <c r="DQ379" s="19"/>
      <c r="DR379" s="19"/>
      <c r="DS379" s="19"/>
      <c r="DT379" s="19"/>
      <c r="DU379" s="19"/>
      <c r="DV379" s="19"/>
      <c r="DW379" s="19"/>
      <c r="DX379" s="19"/>
      <c r="DY379" s="19"/>
      <c r="DZ379" s="19"/>
      <c r="EA379" s="19"/>
      <c r="EB379" s="19"/>
      <c r="EC379" s="19"/>
      <c r="ED379" s="19"/>
      <c r="EE379" s="19"/>
      <c r="EF379" s="19"/>
      <c r="EG379" s="19"/>
      <c r="EH379" s="19"/>
      <c r="EI379" s="19"/>
      <c r="EJ379" s="19"/>
      <c r="EK379" s="19"/>
      <c r="EL379" s="19"/>
      <c r="EM379" s="19"/>
      <c r="EN379" s="19"/>
      <c r="EO379" s="19"/>
      <c r="EP379" s="19"/>
      <c r="EQ379" s="19"/>
      <c r="ER379" s="19"/>
      <c r="ES379" s="19"/>
      <c r="ET379" s="19"/>
      <c r="EU379" s="19"/>
      <c r="EV379" s="19"/>
      <c r="EW379" s="19"/>
      <c r="EX379" s="19"/>
      <c r="EY379" s="19"/>
      <c r="EZ379" s="19"/>
      <c r="FA379" s="19"/>
      <c r="FB379" s="19"/>
      <c r="FC379" s="19"/>
      <c r="FD379" s="19"/>
      <c r="FE379" s="19"/>
      <c r="FF379" s="19"/>
      <c r="FG379" s="19"/>
      <c r="FH379" s="19"/>
      <c r="FI379" s="19"/>
      <c r="FJ379" s="19"/>
      <c r="FK379" s="19"/>
      <c r="FL379" s="19"/>
      <c r="FM379" s="19"/>
    </row>
    <row r="380" spans="1:189" s="22" customFormat="1" ht="110.25" x14ac:dyDescent="0.25">
      <c r="A380" s="27" t="s">
        <v>334</v>
      </c>
      <c r="B380" s="28">
        <f t="shared" si="297"/>
        <v>997275</v>
      </c>
      <c r="C380" s="28">
        <f t="shared" si="297"/>
        <v>997275</v>
      </c>
      <c r="D380" s="28">
        <f t="shared" si="297"/>
        <v>0</v>
      </c>
      <c r="E380" s="28"/>
      <c r="F380" s="28"/>
      <c r="G380" s="28">
        <f t="shared" si="319"/>
        <v>0</v>
      </c>
      <c r="H380" s="28"/>
      <c r="I380" s="28"/>
      <c r="J380" s="28">
        <f t="shared" si="277"/>
        <v>0</v>
      </c>
      <c r="K380" s="28"/>
      <c r="L380" s="28"/>
      <c r="M380" s="28">
        <f t="shared" si="279"/>
        <v>0</v>
      </c>
      <c r="N380" s="28">
        <v>997275</v>
      </c>
      <c r="O380" s="28">
        <v>997275</v>
      </c>
      <c r="P380" s="28">
        <f t="shared" si="281"/>
        <v>0</v>
      </c>
      <c r="Q380" s="28"/>
      <c r="R380" s="28"/>
      <c r="S380" s="28">
        <f t="shared" si="283"/>
        <v>0</v>
      </c>
      <c r="T380" s="28"/>
      <c r="U380" s="28"/>
      <c r="V380" s="28">
        <f t="shared" si="285"/>
        <v>0</v>
      </c>
      <c r="W380" s="28"/>
      <c r="X380" s="28"/>
      <c r="Y380" s="28">
        <f t="shared" si="287"/>
        <v>0</v>
      </c>
      <c r="Z380" s="28"/>
      <c r="AA380" s="28"/>
      <c r="AB380" s="28">
        <f t="shared" si="289"/>
        <v>0</v>
      </c>
      <c r="FN380" s="19"/>
      <c r="FO380" s="19"/>
      <c r="FP380" s="19"/>
      <c r="FQ380" s="19"/>
      <c r="FR380" s="19"/>
      <c r="FS380" s="19"/>
      <c r="FT380" s="19"/>
      <c r="FU380" s="19"/>
      <c r="FV380" s="19"/>
      <c r="FW380" s="19"/>
      <c r="FX380" s="19"/>
      <c r="FY380" s="19"/>
      <c r="FZ380" s="19"/>
      <c r="GA380" s="19"/>
      <c r="GB380" s="19"/>
      <c r="GC380" s="19"/>
      <c r="GD380" s="19"/>
      <c r="GE380" s="19"/>
      <c r="GF380" s="19"/>
      <c r="GG380" s="19"/>
    </row>
    <row r="381" spans="1:189" s="22" customFormat="1" x14ac:dyDescent="0.25">
      <c r="A381" s="20" t="s">
        <v>186</v>
      </c>
      <c r="B381" s="21">
        <f t="shared" si="297"/>
        <v>700000</v>
      </c>
      <c r="C381" s="21">
        <f t="shared" si="297"/>
        <v>700000</v>
      </c>
      <c r="D381" s="21">
        <f t="shared" si="297"/>
        <v>0</v>
      </c>
      <c r="E381" s="21">
        <f t="shared" ref="E381:AA381" si="379">SUM(E382:E382)</f>
        <v>0</v>
      </c>
      <c r="F381" s="21">
        <f t="shared" si="379"/>
        <v>0</v>
      </c>
      <c r="G381" s="21">
        <f t="shared" si="319"/>
        <v>0</v>
      </c>
      <c r="H381" s="21">
        <f t="shared" si="379"/>
        <v>0</v>
      </c>
      <c r="I381" s="21">
        <f t="shared" si="379"/>
        <v>0</v>
      </c>
      <c r="J381" s="21">
        <f t="shared" si="277"/>
        <v>0</v>
      </c>
      <c r="K381" s="21">
        <f t="shared" si="379"/>
        <v>0</v>
      </c>
      <c r="L381" s="21">
        <f t="shared" si="379"/>
        <v>0</v>
      </c>
      <c r="M381" s="21">
        <f t="shared" si="279"/>
        <v>0</v>
      </c>
      <c r="N381" s="21">
        <f t="shared" si="379"/>
        <v>700000</v>
      </c>
      <c r="O381" s="21">
        <f t="shared" si="379"/>
        <v>700000</v>
      </c>
      <c r="P381" s="21">
        <f t="shared" si="281"/>
        <v>0</v>
      </c>
      <c r="Q381" s="21">
        <f t="shared" si="379"/>
        <v>0</v>
      </c>
      <c r="R381" s="21">
        <f t="shared" si="379"/>
        <v>0</v>
      </c>
      <c r="S381" s="21">
        <f t="shared" si="283"/>
        <v>0</v>
      </c>
      <c r="T381" s="21">
        <f t="shared" si="379"/>
        <v>0</v>
      </c>
      <c r="U381" s="21">
        <f t="shared" si="379"/>
        <v>0</v>
      </c>
      <c r="V381" s="21">
        <f t="shared" si="285"/>
        <v>0</v>
      </c>
      <c r="W381" s="21">
        <v>0</v>
      </c>
      <c r="X381" s="21">
        <f t="shared" si="379"/>
        <v>0</v>
      </c>
      <c r="Y381" s="21">
        <f t="shared" si="287"/>
        <v>0</v>
      </c>
      <c r="Z381" s="21">
        <f t="shared" si="379"/>
        <v>0</v>
      </c>
      <c r="AA381" s="21">
        <f t="shared" si="379"/>
        <v>0</v>
      </c>
      <c r="AB381" s="21">
        <f t="shared" si="289"/>
        <v>0</v>
      </c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/>
      <c r="AW381" s="19"/>
      <c r="AX381" s="19"/>
      <c r="AY381" s="19"/>
      <c r="AZ381" s="19"/>
      <c r="BA381" s="19"/>
      <c r="BB381" s="19"/>
      <c r="BC381" s="19"/>
      <c r="BD381" s="19"/>
      <c r="BE381" s="19"/>
      <c r="BF381" s="19"/>
      <c r="BG381" s="19"/>
      <c r="BH381" s="19"/>
      <c r="BI381" s="19"/>
      <c r="BJ381" s="19"/>
      <c r="BK381" s="19"/>
      <c r="BL381" s="19"/>
      <c r="BM381" s="19"/>
      <c r="BN381" s="19"/>
      <c r="BO381" s="19"/>
      <c r="BP381" s="19"/>
      <c r="BQ381" s="19"/>
      <c r="BR381" s="19"/>
      <c r="BS381" s="19"/>
      <c r="BT381" s="19"/>
      <c r="BU381" s="19"/>
      <c r="BV381" s="19"/>
      <c r="BW381" s="19"/>
      <c r="BX381" s="19"/>
      <c r="BY381" s="19"/>
      <c r="BZ381" s="19"/>
      <c r="CA381" s="19"/>
      <c r="CB381" s="19"/>
      <c r="CC381" s="19"/>
      <c r="CD381" s="19"/>
      <c r="CE381" s="19"/>
      <c r="CF381" s="19"/>
      <c r="CG381" s="19"/>
      <c r="CH381" s="19"/>
      <c r="CI381" s="19"/>
      <c r="CJ381" s="19"/>
      <c r="CK381" s="19"/>
      <c r="CL381" s="19"/>
      <c r="CM381" s="19"/>
      <c r="CN381" s="19"/>
      <c r="CO381" s="19"/>
      <c r="CP381" s="19"/>
      <c r="CQ381" s="19"/>
      <c r="CR381" s="19"/>
      <c r="CS381" s="19"/>
      <c r="CT381" s="19"/>
      <c r="CU381" s="19"/>
      <c r="CV381" s="19"/>
      <c r="CW381" s="19"/>
      <c r="CX381" s="19"/>
      <c r="CY381" s="19"/>
      <c r="CZ381" s="19"/>
      <c r="DA381" s="19"/>
      <c r="DB381" s="19"/>
      <c r="DC381" s="19"/>
      <c r="DD381" s="19"/>
      <c r="DE381" s="19"/>
      <c r="DF381" s="19"/>
      <c r="DG381" s="19"/>
      <c r="DH381" s="19"/>
      <c r="DI381" s="19"/>
      <c r="DJ381" s="19"/>
      <c r="DK381" s="19"/>
      <c r="DL381" s="19"/>
      <c r="DM381" s="19"/>
      <c r="DN381" s="19"/>
      <c r="DO381" s="19"/>
      <c r="DP381" s="19"/>
      <c r="DQ381" s="19"/>
      <c r="DR381" s="19"/>
      <c r="DS381" s="19"/>
      <c r="DT381" s="19"/>
      <c r="DU381" s="19"/>
      <c r="DV381" s="19"/>
      <c r="DW381" s="19"/>
      <c r="DX381" s="19"/>
      <c r="DY381" s="19"/>
      <c r="DZ381" s="19"/>
      <c r="EA381" s="19"/>
      <c r="EB381" s="19"/>
      <c r="EC381" s="19"/>
      <c r="ED381" s="19"/>
      <c r="EE381" s="19"/>
      <c r="EF381" s="19"/>
      <c r="EG381" s="19"/>
      <c r="EH381" s="19"/>
      <c r="EI381" s="19"/>
      <c r="EJ381" s="19"/>
      <c r="EK381" s="19"/>
      <c r="EL381" s="19"/>
      <c r="EM381" s="19"/>
      <c r="EN381" s="19"/>
      <c r="EO381" s="19"/>
      <c r="EP381" s="19"/>
      <c r="EQ381" s="19"/>
      <c r="ER381" s="19"/>
      <c r="ES381" s="19"/>
      <c r="ET381" s="19"/>
      <c r="EU381" s="19"/>
      <c r="EV381" s="19"/>
      <c r="EW381" s="19"/>
      <c r="EX381" s="19"/>
      <c r="EY381" s="19"/>
      <c r="EZ381" s="19"/>
      <c r="FA381" s="19"/>
      <c r="FB381" s="19"/>
      <c r="FC381" s="19"/>
      <c r="FD381" s="19"/>
      <c r="FE381" s="19"/>
      <c r="FF381" s="19"/>
      <c r="FG381" s="19"/>
      <c r="FH381" s="19"/>
      <c r="FI381" s="19"/>
      <c r="FJ381" s="19"/>
      <c r="FK381" s="19"/>
      <c r="FL381" s="19"/>
      <c r="FM381" s="19"/>
      <c r="FN381" s="19"/>
      <c r="FO381" s="19"/>
      <c r="FP381" s="19"/>
      <c r="FQ381" s="19"/>
      <c r="FR381" s="19"/>
      <c r="FS381" s="19"/>
      <c r="FT381" s="19"/>
      <c r="FU381" s="19"/>
      <c r="FV381" s="19"/>
      <c r="FW381" s="19"/>
      <c r="FX381" s="19"/>
      <c r="FY381" s="19"/>
      <c r="FZ381" s="19"/>
      <c r="GA381" s="19"/>
      <c r="GB381" s="19"/>
      <c r="GC381" s="19"/>
      <c r="GD381" s="19"/>
      <c r="GE381" s="19"/>
      <c r="GF381" s="19"/>
      <c r="GG381" s="19"/>
    </row>
    <row r="382" spans="1:189" s="22" customFormat="1" ht="110.25" x14ac:dyDescent="0.25">
      <c r="A382" s="27" t="s">
        <v>335</v>
      </c>
      <c r="B382" s="28">
        <f t="shared" si="297"/>
        <v>700000</v>
      </c>
      <c r="C382" s="28">
        <f t="shared" si="297"/>
        <v>700000</v>
      </c>
      <c r="D382" s="28">
        <f t="shared" si="297"/>
        <v>0</v>
      </c>
      <c r="E382" s="28"/>
      <c r="F382" s="28"/>
      <c r="G382" s="28">
        <f t="shared" si="319"/>
        <v>0</v>
      </c>
      <c r="H382" s="28"/>
      <c r="I382" s="28"/>
      <c r="J382" s="28">
        <f t="shared" si="277"/>
        <v>0</v>
      </c>
      <c r="K382" s="28"/>
      <c r="L382" s="28"/>
      <c r="M382" s="28">
        <f t="shared" si="279"/>
        <v>0</v>
      </c>
      <c r="N382" s="28">
        <v>700000</v>
      </c>
      <c r="O382" s="28">
        <v>700000</v>
      </c>
      <c r="P382" s="28">
        <f t="shared" si="281"/>
        <v>0</v>
      </c>
      <c r="Q382" s="28"/>
      <c r="R382" s="28"/>
      <c r="S382" s="28">
        <f t="shared" si="283"/>
        <v>0</v>
      </c>
      <c r="T382" s="28"/>
      <c r="U382" s="28"/>
      <c r="V382" s="28">
        <f t="shared" si="285"/>
        <v>0</v>
      </c>
      <c r="W382" s="28"/>
      <c r="X382" s="28"/>
      <c r="Y382" s="28">
        <f t="shared" si="287"/>
        <v>0</v>
      </c>
      <c r="Z382" s="28"/>
      <c r="AA382" s="28"/>
      <c r="AB382" s="28">
        <f t="shared" si="289"/>
        <v>0</v>
      </c>
      <c r="FN382" s="19"/>
      <c r="FO382" s="19"/>
      <c r="FP382" s="19"/>
      <c r="FQ382" s="19"/>
      <c r="FR382" s="19"/>
      <c r="FS382" s="19"/>
      <c r="FT382" s="19"/>
      <c r="FU382" s="19"/>
      <c r="FV382" s="19"/>
      <c r="FW382" s="19"/>
      <c r="FX382" s="19"/>
      <c r="FY382" s="19"/>
      <c r="FZ382" s="19"/>
      <c r="GA382" s="19"/>
      <c r="GB382" s="19"/>
      <c r="GC382" s="19"/>
      <c r="GD382" s="19"/>
      <c r="GE382" s="19"/>
      <c r="GF382" s="19"/>
      <c r="GG382" s="19"/>
    </row>
    <row r="383" spans="1:189" s="22" customFormat="1" x14ac:dyDescent="0.25">
      <c r="A383" s="20" t="s">
        <v>297</v>
      </c>
      <c r="B383" s="21">
        <f t="shared" si="297"/>
        <v>700000</v>
      </c>
      <c r="C383" s="21">
        <f t="shared" si="297"/>
        <v>700000</v>
      </c>
      <c r="D383" s="21">
        <f t="shared" si="297"/>
        <v>0</v>
      </c>
      <c r="E383" s="21">
        <f t="shared" ref="E383:AA383" si="380">SUM(E384:E384)</f>
        <v>0</v>
      </c>
      <c r="F383" s="21">
        <f t="shared" si="380"/>
        <v>0</v>
      </c>
      <c r="G383" s="21">
        <f t="shared" si="319"/>
        <v>0</v>
      </c>
      <c r="H383" s="21">
        <f t="shared" si="380"/>
        <v>0</v>
      </c>
      <c r="I383" s="21">
        <f t="shared" si="380"/>
        <v>0</v>
      </c>
      <c r="J383" s="21">
        <f t="shared" si="277"/>
        <v>0</v>
      </c>
      <c r="K383" s="21">
        <f t="shared" si="380"/>
        <v>0</v>
      </c>
      <c r="L383" s="21">
        <f t="shared" si="380"/>
        <v>0</v>
      </c>
      <c r="M383" s="21">
        <f t="shared" si="279"/>
        <v>0</v>
      </c>
      <c r="N383" s="21">
        <f t="shared" si="380"/>
        <v>700000</v>
      </c>
      <c r="O383" s="21">
        <f t="shared" si="380"/>
        <v>700000</v>
      </c>
      <c r="P383" s="21">
        <f t="shared" si="281"/>
        <v>0</v>
      </c>
      <c r="Q383" s="21">
        <f t="shared" si="380"/>
        <v>0</v>
      </c>
      <c r="R383" s="21">
        <f t="shared" si="380"/>
        <v>0</v>
      </c>
      <c r="S383" s="21">
        <f t="shared" si="283"/>
        <v>0</v>
      </c>
      <c r="T383" s="21">
        <f t="shared" si="380"/>
        <v>0</v>
      </c>
      <c r="U383" s="21">
        <f t="shared" si="380"/>
        <v>0</v>
      </c>
      <c r="V383" s="21">
        <f t="shared" si="285"/>
        <v>0</v>
      </c>
      <c r="W383" s="21">
        <v>0</v>
      </c>
      <c r="X383" s="21">
        <f t="shared" si="380"/>
        <v>0</v>
      </c>
      <c r="Y383" s="21">
        <f t="shared" si="287"/>
        <v>0</v>
      </c>
      <c r="Z383" s="21">
        <f t="shared" si="380"/>
        <v>0</v>
      </c>
      <c r="AA383" s="21">
        <f t="shared" si="380"/>
        <v>0</v>
      </c>
      <c r="AB383" s="21">
        <f t="shared" si="289"/>
        <v>0</v>
      </c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/>
      <c r="AW383" s="19"/>
      <c r="AX383" s="19"/>
      <c r="AY383" s="19"/>
      <c r="AZ383" s="19"/>
      <c r="BA383" s="19"/>
      <c r="BB383" s="19"/>
      <c r="BC383" s="19"/>
      <c r="BD383" s="19"/>
      <c r="BE383" s="19"/>
      <c r="BF383" s="19"/>
      <c r="BG383" s="19"/>
      <c r="BH383" s="19"/>
      <c r="BI383" s="19"/>
      <c r="BJ383" s="19"/>
      <c r="BK383" s="19"/>
      <c r="BL383" s="19"/>
      <c r="BM383" s="19"/>
      <c r="BN383" s="19"/>
      <c r="BO383" s="19"/>
      <c r="BP383" s="19"/>
      <c r="BQ383" s="19"/>
      <c r="BR383" s="19"/>
      <c r="BS383" s="19"/>
      <c r="BT383" s="19"/>
      <c r="BU383" s="19"/>
      <c r="BV383" s="19"/>
      <c r="BW383" s="19"/>
      <c r="BX383" s="19"/>
      <c r="BY383" s="19"/>
      <c r="BZ383" s="19"/>
      <c r="CA383" s="19"/>
      <c r="CB383" s="19"/>
      <c r="CC383" s="19"/>
      <c r="CD383" s="19"/>
      <c r="CE383" s="19"/>
      <c r="CF383" s="19"/>
      <c r="CG383" s="19"/>
      <c r="CH383" s="19"/>
      <c r="CI383" s="19"/>
      <c r="CJ383" s="19"/>
      <c r="CK383" s="19"/>
      <c r="CL383" s="19"/>
      <c r="CM383" s="19"/>
      <c r="CN383" s="19"/>
      <c r="CO383" s="19"/>
      <c r="CP383" s="19"/>
      <c r="CQ383" s="19"/>
      <c r="CR383" s="19"/>
      <c r="CS383" s="19"/>
      <c r="CT383" s="19"/>
      <c r="CU383" s="19"/>
      <c r="CV383" s="19"/>
      <c r="CW383" s="19"/>
      <c r="CX383" s="19"/>
      <c r="CY383" s="19"/>
      <c r="CZ383" s="19"/>
      <c r="DA383" s="19"/>
      <c r="DB383" s="19"/>
      <c r="DC383" s="19"/>
      <c r="DD383" s="19"/>
      <c r="DE383" s="19"/>
      <c r="DF383" s="19"/>
      <c r="DG383" s="19"/>
      <c r="DH383" s="19"/>
      <c r="DI383" s="19"/>
      <c r="DJ383" s="19"/>
      <c r="DK383" s="19"/>
      <c r="DL383" s="19"/>
      <c r="DM383" s="19"/>
      <c r="DN383" s="19"/>
      <c r="DO383" s="19"/>
      <c r="DP383" s="19"/>
      <c r="DQ383" s="19"/>
      <c r="DR383" s="19"/>
      <c r="DS383" s="19"/>
      <c r="DT383" s="19"/>
      <c r="DU383" s="19"/>
      <c r="DV383" s="19"/>
      <c r="DW383" s="19"/>
      <c r="DX383" s="19"/>
      <c r="DY383" s="19"/>
      <c r="DZ383" s="19"/>
      <c r="EA383" s="19"/>
      <c r="EB383" s="19"/>
      <c r="EC383" s="19"/>
      <c r="ED383" s="19"/>
      <c r="EE383" s="19"/>
      <c r="EF383" s="19"/>
      <c r="EG383" s="19"/>
      <c r="EH383" s="19"/>
      <c r="EI383" s="19"/>
      <c r="EJ383" s="19"/>
      <c r="EK383" s="19"/>
      <c r="EL383" s="19"/>
      <c r="EM383" s="19"/>
      <c r="EN383" s="19"/>
      <c r="EO383" s="19"/>
      <c r="EP383" s="19"/>
      <c r="EQ383" s="19"/>
      <c r="ER383" s="19"/>
      <c r="ES383" s="19"/>
      <c r="ET383" s="19"/>
      <c r="EU383" s="19"/>
      <c r="EV383" s="19"/>
      <c r="EW383" s="19"/>
      <c r="EX383" s="19"/>
      <c r="EY383" s="19"/>
      <c r="EZ383" s="19"/>
      <c r="FA383" s="19"/>
      <c r="FB383" s="19"/>
      <c r="FC383" s="19"/>
      <c r="FD383" s="19"/>
      <c r="FE383" s="19"/>
      <c r="FF383" s="19"/>
      <c r="FG383" s="19"/>
      <c r="FH383" s="19"/>
      <c r="FI383" s="19"/>
      <c r="FJ383" s="19"/>
      <c r="FK383" s="19"/>
      <c r="FL383" s="19"/>
      <c r="FM383" s="19"/>
      <c r="FN383" s="19"/>
      <c r="FO383" s="19"/>
      <c r="FP383" s="19"/>
      <c r="FQ383" s="19"/>
      <c r="FR383" s="19"/>
      <c r="FS383" s="19"/>
      <c r="FT383" s="19"/>
      <c r="FU383" s="19"/>
      <c r="FV383" s="19"/>
      <c r="FW383" s="19"/>
      <c r="FX383" s="19"/>
      <c r="FY383" s="19"/>
      <c r="FZ383" s="19"/>
      <c r="GA383" s="19"/>
      <c r="GB383" s="19"/>
      <c r="GC383" s="19"/>
      <c r="GD383" s="19"/>
      <c r="GE383" s="19"/>
      <c r="GF383" s="19"/>
      <c r="GG383" s="19"/>
    </row>
    <row r="384" spans="1:189" s="22" customFormat="1" ht="94.5" x14ac:dyDescent="0.25">
      <c r="A384" s="27" t="s">
        <v>336</v>
      </c>
      <c r="B384" s="28">
        <f t="shared" si="297"/>
        <v>700000</v>
      </c>
      <c r="C384" s="28">
        <f t="shared" si="297"/>
        <v>700000</v>
      </c>
      <c r="D384" s="28">
        <f t="shared" si="297"/>
        <v>0</v>
      </c>
      <c r="E384" s="28"/>
      <c r="F384" s="28"/>
      <c r="G384" s="28">
        <f t="shared" si="319"/>
        <v>0</v>
      </c>
      <c r="H384" s="28"/>
      <c r="I384" s="28"/>
      <c r="J384" s="28">
        <f t="shared" si="277"/>
        <v>0</v>
      </c>
      <c r="K384" s="28"/>
      <c r="L384" s="28"/>
      <c r="M384" s="28">
        <f t="shared" si="279"/>
        <v>0</v>
      </c>
      <c r="N384" s="28">
        <v>700000</v>
      </c>
      <c r="O384" s="28">
        <v>700000</v>
      </c>
      <c r="P384" s="28">
        <f t="shared" si="281"/>
        <v>0</v>
      </c>
      <c r="Q384" s="28"/>
      <c r="R384" s="28"/>
      <c r="S384" s="28">
        <f t="shared" si="283"/>
        <v>0</v>
      </c>
      <c r="T384" s="28"/>
      <c r="U384" s="28"/>
      <c r="V384" s="28">
        <f t="shared" si="285"/>
        <v>0</v>
      </c>
      <c r="W384" s="28"/>
      <c r="X384" s="28"/>
      <c r="Y384" s="28">
        <f t="shared" si="287"/>
        <v>0</v>
      </c>
      <c r="Z384" s="28"/>
      <c r="AA384" s="28"/>
      <c r="AB384" s="28">
        <f t="shared" si="289"/>
        <v>0</v>
      </c>
      <c r="FN384" s="19"/>
      <c r="FO384" s="19"/>
      <c r="FP384" s="19"/>
      <c r="FQ384" s="19"/>
      <c r="FR384" s="19"/>
      <c r="FS384" s="19"/>
      <c r="FT384" s="19"/>
      <c r="FU384" s="19"/>
      <c r="FV384" s="19"/>
      <c r="FW384" s="19"/>
      <c r="FX384" s="19"/>
      <c r="FY384" s="19"/>
      <c r="FZ384" s="19"/>
      <c r="GA384" s="19"/>
      <c r="GB384" s="19"/>
      <c r="GC384" s="19"/>
      <c r="GD384" s="19"/>
      <c r="GE384" s="19"/>
      <c r="GF384" s="19"/>
      <c r="GG384" s="19"/>
    </row>
    <row r="385" spans="1:189" s="19" customFormat="1" x14ac:dyDescent="0.25">
      <c r="A385" s="20" t="s">
        <v>337</v>
      </c>
      <c r="B385" s="21">
        <f t="shared" si="297"/>
        <v>131697</v>
      </c>
      <c r="C385" s="21">
        <f t="shared" si="297"/>
        <v>131697</v>
      </c>
      <c r="D385" s="21">
        <f t="shared" si="297"/>
        <v>0</v>
      </c>
      <c r="E385" s="21">
        <f>SUM(E386,E391,E397)</f>
        <v>0</v>
      </c>
      <c r="F385" s="21">
        <f>SUM(F386,F391,F397)</f>
        <v>0</v>
      </c>
      <c r="G385" s="21">
        <f t="shared" si="319"/>
        <v>0</v>
      </c>
      <c r="H385" s="21">
        <f t="shared" ref="H385:I385" si="381">SUM(H386,H391,H397)</f>
        <v>0</v>
      </c>
      <c r="I385" s="21">
        <f t="shared" si="381"/>
        <v>0</v>
      </c>
      <c r="J385" s="21">
        <f t="shared" si="277"/>
        <v>0</v>
      </c>
      <c r="K385" s="21">
        <f t="shared" ref="K385:L385" si="382">SUM(K386,K391,K397)</f>
        <v>96426</v>
      </c>
      <c r="L385" s="21">
        <f t="shared" si="382"/>
        <v>96426</v>
      </c>
      <c r="M385" s="21">
        <f t="shared" si="279"/>
        <v>0</v>
      </c>
      <c r="N385" s="21">
        <f t="shared" ref="N385:O385" si="383">SUM(N386,N391,N397)</f>
        <v>0</v>
      </c>
      <c r="O385" s="21">
        <f t="shared" si="383"/>
        <v>0</v>
      </c>
      <c r="P385" s="21">
        <f t="shared" si="281"/>
        <v>0</v>
      </c>
      <c r="Q385" s="21">
        <f t="shared" ref="Q385:R385" si="384">SUM(Q386,Q391,Q397)</f>
        <v>12396</v>
      </c>
      <c r="R385" s="21">
        <f t="shared" si="384"/>
        <v>12396</v>
      </c>
      <c r="S385" s="21">
        <f t="shared" si="283"/>
        <v>0</v>
      </c>
      <c r="T385" s="21">
        <f t="shared" ref="T385:U385" si="385">SUM(T386,T391,T397)</f>
        <v>0</v>
      </c>
      <c r="U385" s="21">
        <f t="shared" si="385"/>
        <v>0</v>
      </c>
      <c r="V385" s="21">
        <f t="shared" si="285"/>
        <v>0</v>
      </c>
      <c r="W385" s="21">
        <v>1935</v>
      </c>
      <c r="X385" s="21">
        <f t="shared" ref="X385" si="386">SUM(X386,X391,X397)</f>
        <v>1935</v>
      </c>
      <c r="Y385" s="21">
        <f t="shared" si="287"/>
        <v>0</v>
      </c>
      <c r="Z385" s="21">
        <f t="shared" ref="Z385:AA385" si="387">SUM(Z386,Z391,Z397)</f>
        <v>20940</v>
      </c>
      <c r="AA385" s="21">
        <f t="shared" si="387"/>
        <v>20940</v>
      </c>
      <c r="AB385" s="21">
        <f t="shared" si="289"/>
        <v>0</v>
      </c>
      <c r="FN385" s="22"/>
      <c r="FO385" s="22"/>
      <c r="FP385" s="22"/>
      <c r="FQ385" s="22"/>
      <c r="FR385" s="22"/>
      <c r="FS385" s="22"/>
      <c r="FT385" s="22"/>
      <c r="FU385" s="22"/>
      <c r="FV385" s="22"/>
      <c r="FW385" s="22"/>
      <c r="FX385" s="22"/>
      <c r="FY385" s="22"/>
      <c r="FZ385" s="22"/>
      <c r="GA385" s="22"/>
      <c r="GB385" s="22"/>
      <c r="GC385" s="22"/>
      <c r="GD385" s="22"/>
      <c r="GE385" s="22"/>
      <c r="GF385" s="22"/>
      <c r="GG385" s="22"/>
    </row>
    <row r="386" spans="1:189" s="22" customFormat="1" x14ac:dyDescent="0.25">
      <c r="A386" s="20" t="s">
        <v>24</v>
      </c>
      <c r="B386" s="21">
        <f t="shared" si="297"/>
        <v>107940</v>
      </c>
      <c r="C386" s="21">
        <f t="shared" si="297"/>
        <v>107940</v>
      </c>
      <c r="D386" s="21">
        <f t="shared" si="297"/>
        <v>0</v>
      </c>
      <c r="E386" s="21">
        <f>SUM(E387)</f>
        <v>0</v>
      </c>
      <c r="F386" s="21">
        <f>SUM(F387)</f>
        <v>0</v>
      </c>
      <c r="G386" s="21">
        <f t="shared" si="319"/>
        <v>0</v>
      </c>
      <c r="H386" s="21">
        <f t="shared" ref="H386:I386" si="388">SUM(H387)</f>
        <v>0</v>
      </c>
      <c r="I386" s="21">
        <f t="shared" si="388"/>
        <v>0</v>
      </c>
      <c r="J386" s="21">
        <f t="shared" si="277"/>
        <v>0</v>
      </c>
      <c r="K386" s="21">
        <f t="shared" ref="K386:L386" si="389">SUM(K387)</f>
        <v>87000</v>
      </c>
      <c r="L386" s="21">
        <f t="shared" si="389"/>
        <v>87000</v>
      </c>
      <c r="M386" s="21">
        <f t="shared" si="279"/>
        <v>0</v>
      </c>
      <c r="N386" s="21">
        <f t="shared" ref="N386:O386" si="390">SUM(N387)</f>
        <v>0</v>
      </c>
      <c r="O386" s="21">
        <f t="shared" si="390"/>
        <v>0</v>
      </c>
      <c r="P386" s="21">
        <f t="shared" si="281"/>
        <v>0</v>
      </c>
      <c r="Q386" s="21">
        <f t="shared" ref="Q386:R386" si="391">SUM(Q387)</f>
        <v>0</v>
      </c>
      <c r="R386" s="21">
        <f t="shared" si="391"/>
        <v>0</v>
      </c>
      <c r="S386" s="21">
        <f t="shared" si="283"/>
        <v>0</v>
      </c>
      <c r="T386" s="21">
        <f t="shared" ref="T386:U386" si="392">SUM(T387)</f>
        <v>0</v>
      </c>
      <c r="U386" s="21">
        <f t="shared" si="392"/>
        <v>0</v>
      </c>
      <c r="V386" s="21">
        <f t="shared" si="285"/>
        <v>0</v>
      </c>
      <c r="W386" s="21">
        <v>0</v>
      </c>
      <c r="X386" s="21">
        <f t="shared" ref="X386" si="393">SUM(X387)</f>
        <v>0</v>
      </c>
      <c r="Y386" s="21">
        <f t="shared" si="287"/>
        <v>0</v>
      </c>
      <c r="Z386" s="21">
        <f t="shared" ref="Z386:AA386" si="394">SUM(Z387)</f>
        <v>20940</v>
      </c>
      <c r="AA386" s="21">
        <f t="shared" si="394"/>
        <v>20940</v>
      </c>
      <c r="AB386" s="21">
        <f t="shared" si="289"/>
        <v>0</v>
      </c>
    </row>
    <row r="387" spans="1:189" s="22" customFormat="1" ht="31.5" x14ac:dyDescent="0.25">
      <c r="A387" s="20" t="s">
        <v>338</v>
      </c>
      <c r="B387" s="21">
        <f t="shared" si="297"/>
        <v>107940</v>
      </c>
      <c r="C387" s="21">
        <f t="shared" si="297"/>
        <v>107940</v>
      </c>
      <c r="D387" s="21">
        <f t="shared" si="297"/>
        <v>0</v>
      </c>
      <c r="E387" s="21">
        <f t="shared" ref="E387:F387" si="395">SUM(E388:E390)</f>
        <v>0</v>
      </c>
      <c r="F387" s="21">
        <f t="shared" si="395"/>
        <v>0</v>
      </c>
      <c r="G387" s="21">
        <f t="shared" si="319"/>
        <v>0</v>
      </c>
      <c r="H387" s="21">
        <f t="shared" ref="H387:AA387" si="396">SUM(H388:H390)</f>
        <v>0</v>
      </c>
      <c r="I387" s="21">
        <f t="shared" si="396"/>
        <v>0</v>
      </c>
      <c r="J387" s="21">
        <f t="shared" si="277"/>
        <v>0</v>
      </c>
      <c r="K387" s="21">
        <f t="shared" ref="K387" si="397">SUM(K388:K390)</f>
        <v>87000</v>
      </c>
      <c r="L387" s="21">
        <f t="shared" si="396"/>
        <v>87000</v>
      </c>
      <c r="M387" s="21">
        <f t="shared" si="279"/>
        <v>0</v>
      </c>
      <c r="N387" s="21">
        <f t="shared" ref="N387" si="398">SUM(N388:N390)</f>
        <v>0</v>
      </c>
      <c r="O387" s="21">
        <f t="shared" si="396"/>
        <v>0</v>
      </c>
      <c r="P387" s="21">
        <f t="shared" si="281"/>
        <v>0</v>
      </c>
      <c r="Q387" s="21">
        <f t="shared" ref="Q387" si="399">SUM(Q388:Q390)</f>
        <v>0</v>
      </c>
      <c r="R387" s="21">
        <f t="shared" si="396"/>
        <v>0</v>
      </c>
      <c r="S387" s="21">
        <f t="shared" si="283"/>
        <v>0</v>
      </c>
      <c r="T387" s="21">
        <f t="shared" ref="T387" si="400">SUM(T388:T390)</f>
        <v>0</v>
      </c>
      <c r="U387" s="21">
        <f t="shared" si="396"/>
        <v>0</v>
      </c>
      <c r="V387" s="21">
        <f t="shared" si="285"/>
        <v>0</v>
      </c>
      <c r="W387" s="21">
        <v>0</v>
      </c>
      <c r="X387" s="21">
        <f t="shared" si="396"/>
        <v>0</v>
      </c>
      <c r="Y387" s="21">
        <f t="shared" si="287"/>
        <v>0</v>
      </c>
      <c r="Z387" s="21">
        <f t="shared" ref="Z387" si="401">SUM(Z388:Z390)</f>
        <v>20940</v>
      </c>
      <c r="AA387" s="21">
        <f t="shared" si="396"/>
        <v>20940</v>
      </c>
      <c r="AB387" s="21">
        <f t="shared" si="289"/>
        <v>0</v>
      </c>
    </row>
    <row r="388" spans="1:189" s="22" customFormat="1" ht="94.5" x14ac:dyDescent="0.25">
      <c r="A388" s="35" t="s">
        <v>339</v>
      </c>
      <c r="B388" s="25">
        <f t="shared" si="297"/>
        <v>35940</v>
      </c>
      <c r="C388" s="25">
        <f t="shared" si="297"/>
        <v>35940</v>
      </c>
      <c r="D388" s="25">
        <f t="shared" si="297"/>
        <v>0</v>
      </c>
      <c r="E388" s="25"/>
      <c r="F388" s="25"/>
      <c r="G388" s="25">
        <f t="shared" si="319"/>
        <v>0</v>
      </c>
      <c r="H388" s="25"/>
      <c r="I388" s="25"/>
      <c r="J388" s="25">
        <f t="shared" si="277"/>
        <v>0</v>
      </c>
      <c r="K388" s="25">
        <v>15000</v>
      </c>
      <c r="L388" s="25">
        <v>15000</v>
      </c>
      <c r="M388" s="25">
        <f t="shared" si="279"/>
        <v>0</v>
      </c>
      <c r="N388" s="25"/>
      <c r="O388" s="25"/>
      <c r="P388" s="25">
        <f t="shared" si="281"/>
        <v>0</v>
      </c>
      <c r="Q388" s="25">
        <v>0</v>
      </c>
      <c r="R388" s="25">
        <v>0</v>
      </c>
      <c r="S388" s="25">
        <f t="shared" si="283"/>
        <v>0</v>
      </c>
      <c r="T388" s="25"/>
      <c r="U388" s="25"/>
      <c r="V388" s="25">
        <f t="shared" si="285"/>
        <v>0</v>
      </c>
      <c r="W388" s="25"/>
      <c r="X388" s="25"/>
      <c r="Y388" s="25">
        <f t="shared" si="287"/>
        <v>0</v>
      </c>
      <c r="Z388" s="25">
        <v>20940</v>
      </c>
      <c r="AA388" s="25">
        <v>20940</v>
      </c>
      <c r="AB388" s="25">
        <f t="shared" si="289"/>
        <v>0</v>
      </c>
    </row>
    <row r="389" spans="1:189" s="22" customFormat="1" ht="47.25" x14ac:dyDescent="0.25">
      <c r="A389" s="35" t="s">
        <v>340</v>
      </c>
      <c r="B389" s="25">
        <f t="shared" si="297"/>
        <v>36000</v>
      </c>
      <c r="C389" s="25">
        <f t="shared" si="297"/>
        <v>36000</v>
      </c>
      <c r="D389" s="25">
        <f t="shared" si="297"/>
        <v>0</v>
      </c>
      <c r="E389" s="25"/>
      <c r="F389" s="25"/>
      <c r="G389" s="25">
        <f t="shared" si="319"/>
        <v>0</v>
      </c>
      <c r="H389" s="25"/>
      <c r="I389" s="25"/>
      <c r="J389" s="25">
        <f t="shared" si="277"/>
        <v>0</v>
      </c>
      <c r="K389" s="25">
        <v>36000</v>
      </c>
      <c r="L389" s="25">
        <v>36000</v>
      </c>
      <c r="M389" s="25">
        <f t="shared" si="279"/>
        <v>0</v>
      </c>
      <c r="N389" s="25"/>
      <c r="O389" s="25"/>
      <c r="P389" s="25">
        <f t="shared" si="281"/>
        <v>0</v>
      </c>
      <c r="Q389" s="25">
        <v>0</v>
      </c>
      <c r="R389" s="25">
        <v>0</v>
      </c>
      <c r="S389" s="25">
        <f t="shared" si="283"/>
        <v>0</v>
      </c>
      <c r="T389" s="25"/>
      <c r="U389" s="25"/>
      <c r="V389" s="25">
        <f t="shared" si="285"/>
        <v>0</v>
      </c>
      <c r="W389" s="25"/>
      <c r="X389" s="25"/>
      <c r="Y389" s="25">
        <f t="shared" si="287"/>
        <v>0</v>
      </c>
      <c r="Z389" s="25"/>
      <c r="AA389" s="25"/>
      <c r="AB389" s="25">
        <f t="shared" si="289"/>
        <v>0</v>
      </c>
    </row>
    <row r="390" spans="1:189" s="22" customFormat="1" x14ac:dyDescent="0.25">
      <c r="A390" s="30" t="s">
        <v>341</v>
      </c>
      <c r="B390" s="28">
        <f t="shared" ref="B390:D402" si="402">E390+H390+K390+N390+Q390+T390+Z390+W390</f>
        <v>36000</v>
      </c>
      <c r="C390" s="28">
        <f t="shared" si="402"/>
        <v>36000</v>
      </c>
      <c r="D390" s="28">
        <f t="shared" si="402"/>
        <v>0</v>
      </c>
      <c r="E390" s="28"/>
      <c r="F390" s="28"/>
      <c r="G390" s="28">
        <f t="shared" si="319"/>
        <v>0</v>
      </c>
      <c r="H390" s="28"/>
      <c r="I390" s="28"/>
      <c r="J390" s="28">
        <f t="shared" si="277"/>
        <v>0</v>
      </c>
      <c r="K390" s="28">
        <v>36000</v>
      </c>
      <c r="L390" s="28">
        <v>36000</v>
      </c>
      <c r="M390" s="28">
        <f t="shared" si="279"/>
        <v>0</v>
      </c>
      <c r="N390" s="28"/>
      <c r="O390" s="28"/>
      <c r="P390" s="28">
        <f t="shared" si="281"/>
        <v>0</v>
      </c>
      <c r="Q390" s="28">
        <v>0</v>
      </c>
      <c r="R390" s="28">
        <v>0</v>
      </c>
      <c r="S390" s="28">
        <f t="shared" si="283"/>
        <v>0</v>
      </c>
      <c r="T390" s="28"/>
      <c r="U390" s="28"/>
      <c r="V390" s="28">
        <f t="shared" si="285"/>
        <v>0</v>
      </c>
      <c r="W390" s="28"/>
      <c r="X390" s="28"/>
      <c r="Y390" s="28">
        <f t="shared" si="287"/>
        <v>0</v>
      </c>
      <c r="Z390" s="28"/>
      <c r="AA390" s="28"/>
      <c r="AB390" s="28">
        <f t="shared" si="289"/>
        <v>0</v>
      </c>
    </row>
    <row r="391" spans="1:189" s="22" customFormat="1" x14ac:dyDescent="0.25">
      <c r="A391" s="20" t="s">
        <v>49</v>
      </c>
      <c r="B391" s="21">
        <f t="shared" si="402"/>
        <v>14331</v>
      </c>
      <c r="C391" s="21">
        <f t="shared" si="402"/>
        <v>14331</v>
      </c>
      <c r="D391" s="21">
        <f t="shared" si="402"/>
        <v>0</v>
      </c>
      <c r="E391" s="21">
        <f>SUM(E392)</f>
        <v>0</v>
      </c>
      <c r="F391" s="21">
        <f>SUM(F392)</f>
        <v>0</v>
      </c>
      <c r="G391" s="21">
        <f t="shared" si="319"/>
        <v>0</v>
      </c>
      <c r="H391" s="21">
        <f t="shared" ref="H391:I391" si="403">SUM(H392)</f>
        <v>0</v>
      </c>
      <c r="I391" s="21">
        <f t="shared" si="403"/>
        <v>0</v>
      </c>
      <c r="J391" s="21">
        <f t="shared" si="277"/>
        <v>0</v>
      </c>
      <c r="K391" s="21">
        <f t="shared" ref="K391:L391" si="404">SUM(K392)</f>
        <v>0</v>
      </c>
      <c r="L391" s="21">
        <f t="shared" si="404"/>
        <v>0</v>
      </c>
      <c r="M391" s="21">
        <f t="shared" si="279"/>
        <v>0</v>
      </c>
      <c r="N391" s="21">
        <f t="shared" ref="N391:O391" si="405">SUM(N392)</f>
        <v>0</v>
      </c>
      <c r="O391" s="21">
        <f t="shared" si="405"/>
        <v>0</v>
      </c>
      <c r="P391" s="21">
        <f t="shared" si="281"/>
        <v>0</v>
      </c>
      <c r="Q391" s="21">
        <f t="shared" ref="Q391:R391" si="406">SUM(Q392)</f>
        <v>12396</v>
      </c>
      <c r="R391" s="21">
        <f t="shared" si="406"/>
        <v>12396</v>
      </c>
      <c r="S391" s="21">
        <f t="shared" si="283"/>
        <v>0</v>
      </c>
      <c r="T391" s="21">
        <f t="shared" ref="T391:U391" si="407">SUM(T392)</f>
        <v>0</v>
      </c>
      <c r="U391" s="21">
        <f t="shared" si="407"/>
        <v>0</v>
      </c>
      <c r="V391" s="21">
        <f t="shared" si="285"/>
        <v>0</v>
      </c>
      <c r="W391" s="21">
        <v>1935</v>
      </c>
      <c r="X391" s="21">
        <f t="shared" ref="X391" si="408">SUM(X392)</f>
        <v>1935</v>
      </c>
      <c r="Y391" s="21">
        <f t="shared" si="287"/>
        <v>0</v>
      </c>
      <c r="Z391" s="21">
        <f t="shared" ref="Z391:AA391" si="409">SUM(Z392)</f>
        <v>0</v>
      </c>
      <c r="AA391" s="21">
        <f t="shared" si="409"/>
        <v>0</v>
      </c>
      <c r="AB391" s="21">
        <f t="shared" si="289"/>
        <v>0</v>
      </c>
    </row>
    <row r="392" spans="1:189" s="22" customFormat="1" ht="31.5" x14ac:dyDescent="0.25">
      <c r="A392" s="20" t="s">
        <v>338</v>
      </c>
      <c r="B392" s="21">
        <f t="shared" si="402"/>
        <v>14331</v>
      </c>
      <c r="C392" s="21">
        <f t="shared" si="402"/>
        <v>14331</v>
      </c>
      <c r="D392" s="21">
        <f t="shared" si="402"/>
        <v>0</v>
      </c>
      <c r="E392" s="21">
        <f>SUM(E393:E396)</f>
        <v>0</v>
      </c>
      <c r="F392" s="21">
        <f>SUM(F393:F396)</f>
        <v>0</v>
      </c>
      <c r="G392" s="21">
        <f t="shared" si="319"/>
        <v>0</v>
      </c>
      <c r="H392" s="21">
        <f t="shared" ref="H392:I392" si="410">SUM(H393:H396)</f>
        <v>0</v>
      </c>
      <c r="I392" s="21">
        <f t="shared" si="410"/>
        <v>0</v>
      </c>
      <c r="J392" s="21">
        <f t="shared" ref="J392:J406" si="411">I392-H392</f>
        <v>0</v>
      </c>
      <c r="K392" s="21">
        <f t="shared" ref="K392:L392" si="412">SUM(K393:K396)</f>
        <v>0</v>
      </c>
      <c r="L392" s="21">
        <f t="shared" si="412"/>
        <v>0</v>
      </c>
      <c r="M392" s="21">
        <f t="shared" ref="M392:M406" si="413">L392-K392</f>
        <v>0</v>
      </c>
      <c r="N392" s="21">
        <f t="shared" ref="N392:O392" si="414">SUM(N393:N396)</f>
        <v>0</v>
      </c>
      <c r="O392" s="21">
        <f t="shared" si="414"/>
        <v>0</v>
      </c>
      <c r="P392" s="21">
        <f t="shared" ref="P392:P406" si="415">O392-N392</f>
        <v>0</v>
      </c>
      <c r="Q392" s="21">
        <f t="shared" ref="Q392:R392" si="416">SUM(Q393:Q396)</f>
        <v>12396</v>
      </c>
      <c r="R392" s="21">
        <f t="shared" si="416"/>
        <v>12396</v>
      </c>
      <c r="S392" s="21">
        <f t="shared" ref="S392:S406" si="417">R392-Q392</f>
        <v>0</v>
      </c>
      <c r="T392" s="21">
        <f t="shared" ref="T392:U392" si="418">SUM(T393:T396)</f>
        <v>0</v>
      </c>
      <c r="U392" s="21">
        <f t="shared" si="418"/>
        <v>0</v>
      </c>
      <c r="V392" s="21">
        <f t="shared" ref="V392:V406" si="419">U392-T392</f>
        <v>0</v>
      </c>
      <c r="W392" s="21">
        <v>1935</v>
      </c>
      <c r="X392" s="21">
        <f t="shared" ref="X392" si="420">SUM(X393:X396)</f>
        <v>1935</v>
      </c>
      <c r="Y392" s="21">
        <f t="shared" ref="Y392:Y406" si="421">X392-W392</f>
        <v>0</v>
      </c>
      <c r="Z392" s="21">
        <f t="shared" ref="Z392:AA392" si="422">SUM(Z393:Z396)</f>
        <v>0</v>
      </c>
      <c r="AA392" s="21">
        <f t="shared" si="422"/>
        <v>0</v>
      </c>
      <c r="AB392" s="21">
        <f t="shared" ref="AB392:AB406" si="423">AA392-Z392</f>
        <v>0</v>
      </c>
    </row>
    <row r="393" spans="1:189" s="22" customFormat="1" ht="47.25" x14ac:dyDescent="0.25">
      <c r="A393" s="27" t="s">
        <v>342</v>
      </c>
      <c r="B393" s="28">
        <f t="shared" si="402"/>
        <v>1940</v>
      </c>
      <c r="C393" s="28">
        <f t="shared" si="402"/>
        <v>1940</v>
      </c>
      <c r="D393" s="28">
        <f t="shared" si="402"/>
        <v>0</v>
      </c>
      <c r="E393" s="28"/>
      <c r="F393" s="28"/>
      <c r="G393" s="28">
        <f t="shared" si="319"/>
        <v>0</v>
      </c>
      <c r="H393" s="28"/>
      <c r="I393" s="28"/>
      <c r="J393" s="28">
        <f t="shared" si="411"/>
        <v>0</v>
      </c>
      <c r="K393" s="28"/>
      <c r="L393" s="28"/>
      <c r="M393" s="28">
        <f t="shared" si="413"/>
        <v>0</v>
      </c>
      <c r="N393" s="28"/>
      <c r="O393" s="28"/>
      <c r="P393" s="28">
        <f t="shared" si="415"/>
        <v>0</v>
      </c>
      <c r="Q393" s="28">
        <v>1940</v>
      </c>
      <c r="R393" s="28">
        <v>1940</v>
      </c>
      <c r="S393" s="28">
        <f t="shared" si="417"/>
        <v>0</v>
      </c>
      <c r="T393" s="28"/>
      <c r="U393" s="28"/>
      <c r="V393" s="28">
        <f t="shared" si="419"/>
        <v>0</v>
      </c>
      <c r="W393" s="28"/>
      <c r="X393" s="28"/>
      <c r="Y393" s="28">
        <f t="shared" si="421"/>
        <v>0</v>
      </c>
      <c r="Z393" s="28"/>
      <c r="AA393" s="28"/>
      <c r="AB393" s="28">
        <f t="shared" si="423"/>
        <v>0</v>
      </c>
    </row>
    <row r="394" spans="1:189" s="22" customFormat="1" ht="31.5" x14ac:dyDescent="0.25">
      <c r="A394" s="27" t="s">
        <v>343</v>
      </c>
      <c r="B394" s="28">
        <f t="shared" si="402"/>
        <v>396</v>
      </c>
      <c r="C394" s="28">
        <f t="shared" si="402"/>
        <v>396</v>
      </c>
      <c r="D394" s="28">
        <f t="shared" si="402"/>
        <v>0</v>
      </c>
      <c r="E394" s="28"/>
      <c r="F394" s="28"/>
      <c r="G394" s="28">
        <f t="shared" si="319"/>
        <v>0</v>
      </c>
      <c r="H394" s="28"/>
      <c r="I394" s="28"/>
      <c r="J394" s="28">
        <f t="shared" si="411"/>
        <v>0</v>
      </c>
      <c r="K394" s="28"/>
      <c r="L394" s="28"/>
      <c r="M394" s="28">
        <f t="shared" si="413"/>
        <v>0</v>
      </c>
      <c r="N394" s="28"/>
      <c r="O394" s="28"/>
      <c r="P394" s="28">
        <f t="shared" si="415"/>
        <v>0</v>
      </c>
      <c r="Q394" s="28">
        <v>396</v>
      </c>
      <c r="R394" s="28">
        <v>396</v>
      </c>
      <c r="S394" s="28">
        <f t="shared" si="417"/>
        <v>0</v>
      </c>
      <c r="T394" s="28"/>
      <c r="U394" s="28"/>
      <c r="V394" s="28">
        <f t="shared" si="419"/>
        <v>0</v>
      </c>
      <c r="W394" s="28"/>
      <c r="X394" s="28"/>
      <c r="Y394" s="28">
        <f t="shared" si="421"/>
        <v>0</v>
      </c>
      <c r="Z394" s="28"/>
      <c r="AA394" s="28"/>
      <c r="AB394" s="28">
        <f t="shared" si="423"/>
        <v>0</v>
      </c>
    </row>
    <row r="395" spans="1:189" s="22" customFormat="1" ht="31.5" x14ac:dyDescent="0.25">
      <c r="A395" s="27" t="s">
        <v>344</v>
      </c>
      <c r="B395" s="28">
        <f t="shared" si="402"/>
        <v>1935</v>
      </c>
      <c r="C395" s="28">
        <f t="shared" si="402"/>
        <v>1935</v>
      </c>
      <c r="D395" s="28">
        <f t="shared" si="402"/>
        <v>0</v>
      </c>
      <c r="E395" s="28"/>
      <c r="F395" s="28"/>
      <c r="G395" s="28">
        <f t="shared" si="319"/>
        <v>0</v>
      </c>
      <c r="H395" s="28"/>
      <c r="I395" s="28"/>
      <c r="J395" s="28">
        <f t="shared" si="411"/>
        <v>0</v>
      </c>
      <c r="K395" s="28"/>
      <c r="L395" s="28"/>
      <c r="M395" s="28">
        <f t="shared" si="413"/>
        <v>0</v>
      </c>
      <c r="N395" s="28"/>
      <c r="O395" s="28"/>
      <c r="P395" s="28">
        <f t="shared" si="415"/>
        <v>0</v>
      </c>
      <c r="Q395" s="28"/>
      <c r="R395" s="28"/>
      <c r="S395" s="28">
        <f t="shared" si="417"/>
        <v>0</v>
      </c>
      <c r="T395" s="28"/>
      <c r="U395" s="28"/>
      <c r="V395" s="28">
        <f t="shared" si="419"/>
        <v>0</v>
      </c>
      <c r="W395" s="28">
        <v>1935</v>
      </c>
      <c r="X395" s="28">
        <v>1935</v>
      </c>
      <c r="Y395" s="28">
        <f t="shared" si="421"/>
        <v>0</v>
      </c>
      <c r="Z395" s="28"/>
      <c r="AA395" s="28"/>
      <c r="AB395" s="28">
        <f t="shared" si="423"/>
        <v>0</v>
      </c>
    </row>
    <row r="396" spans="1:189" s="22" customFormat="1" ht="47.25" x14ac:dyDescent="0.25">
      <c r="A396" s="27" t="s">
        <v>345</v>
      </c>
      <c r="B396" s="28">
        <f t="shared" si="402"/>
        <v>10060</v>
      </c>
      <c r="C396" s="28">
        <f t="shared" si="402"/>
        <v>10060</v>
      </c>
      <c r="D396" s="28">
        <f t="shared" si="402"/>
        <v>0</v>
      </c>
      <c r="E396" s="28"/>
      <c r="F396" s="28"/>
      <c r="G396" s="28">
        <f t="shared" si="319"/>
        <v>0</v>
      </c>
      <c r="H396" s="28"/>
      <c r="I396" s="28"/>
      <c r="J396" s="28">
        <f t="shared" si="411"/>
        <v>0</v>
      </c>
      <c r="K396" s="28"/>
      <c r="L396" s="28"/>
      <c r="M396" s="28">
        <f t="shared" si="413"/>
        <v>0</v>
      </c>
      <c r="N396" s="28"/>
      <c r="O396" s="28"/>
      <c r="P396" s="28">
        <f t="shared" si="415"/>
        <v>0</v>
      </c>
      <c r="Q396" s="28">
        <v>10060</v>
      </c>
      <c r="R396" s="28">
        <v>10060</v>
      </c>
      <c r="S396" s="28">
        <f t="shared" si="417"/>
        <v>0</v>
      </c>
      <c r="T396" s="28"/>
      <c r="U396" s="28"/>
      <c r="V396" s="28">
        <f t="shared" si="419"/>
        <v>0</v>
      </c>
      <c r="W396" s="28"/>
      <c r="X396" s="28"/>
      <c r="Y396" s="28">
        <f t="shared" si="421"/>
        <v>0</v>
      </c>
      <c r="Z396" s="28"/>
      <c r="AA396" s="28"/>
      <c r="AB396" s="28">
        <f t="shared" si="423"/>
        <v>0</v>
      </c>
    </row>
    <row r="397" spans="1:189" s="22" customFormat="1" ht="31.5" x14ac:dyDescent="0.25">
      <c r="A397" s="20" t="s">
        <v>139</v>
      </c>
      <c r="B397" s="21">
        <f t="shared" si="402"/>
        <v>9426</v>
      </c>
      <c r="C397" s="21">
        <f t="shared" si="402"/>
        <v>9426</v>
      </c>
      <c r="D397" s="21">
        <f t="shared" si="402"/>
        <v>0</v>
      </c>
      <c r="E397" s="21">
        <f>SUM(E398)</f>
        <v>0</v>
      </c>
      <c r="F397" s="21">
        <f>SUM(F398)</f>
        <v>0</v>
      </c>
      <c r="G397" s="21">
        <f t="shared" si="319"/>
        <v>0</v>
      </c>
      <c r="H397" s="21">
        <f t="shared" ref="H397:I398" si="424">SUM(H398)</f>
        <v>0</v>
      </c>
      <c r="I397" s="21">
        <f t="shared" si="424"/>
        <v>0</v>
      </c>
      <c r="J397" s="21">
        <f t="shared" si="411"/>
        <v>0</v>
      </c>
      <c r="K397" s="21">
        <f t="shared" ref="K397:L398" si="425">SUM(K398)</f>
        <v>9426</v>
      </c>
      <c r="L397" s="21">
        <f t="shared" si="425"/>
        <v>9426</v>
      </c>
      <c r="M397" s="21">
        <f t="shared" si="413"/>
        <v>0</v>
      </c>
      <c r="N397" s="21">
        <f t="shared" ref="N397:O398" si="426">SUM(N398)</f>
        <v>0</v>
      </c>
      <c r="O397" s="21">
        <f t="shared" si="426"/>
        <v>0</v>
      </c>
      <c r="P397" s="21">
        <f t="shared" si="415"/>
        <v>0</v>
      </c>
      <c r="Q397" s="21">
        <f t="shared" ref="Q397:R398" si="427">SUM(Q398)</f>
        <v>0</v>
      </c>
      <c r="R397" s="21">
        <f t="shared" si="427"/>
        <v>0</v>
      </c>
      <c r="S397" s="21">
        <f t="shared" si="417"/>
        <v>0</v>
      </c>
      <c r="T397" s="21">
        <f t="shared" ref="T397:U398" si="428">SUM(T398)</f>
        <v>0</v>
      </c>
      <c r="U397" s="21">
        <f t="shared" si="428"/>
        <v>0</v>
      </c>
      <c r="V397" s="21">
        <f t="shared" si="419"/>
        <v>0</v>
      </c>
      <c r="W397" s="21">
        <v>0</v>
      </c>
      <c r="X397" s="21">
        <f t="shared" ref="X397:X398" si="429">SUM(X398)</f>
        <v>0</v>
      </c>
      <c r="Y397" s="21">
        <f t="shared" si="421"/>
        <v>0</v>
      </c>
      <c r="Z397" s="21">
        <f t="shared" ref="Z397:AA398" si="430">SUM(Z398)</f>
        <v>0</v>
      </c>
      <c r="AA397" s="21">
        <f t="shared" si="430"/>
        <v>0</v>
      </c>
      <c r="AB397" s="21">
        <f t="shared" si="423"/>
        <v>0</v>
      </c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  <c r="AX397" s="19"/>
      <c r="AY397" s="19"/>
      <c r="AZ397" s="19"/>
      <c r="BA397" s="19"/>
      <c r="BB397" s="19"/>
      <c r="BC397" s="19"/>
      <c r="BD397" s="19"/>
      <c r="BE397" s="19"/>
      <c r="BF397" s="19"/>
      <c r="BG397" s="19"/>
      <c r="BH397" s="19"/>
      <c r="BI397" s="19"/>
      <c r="BJ397" s="19"/>
      <c r="BK397" s="19"/>
      <c r="BL397" s="19"/>
      <c r="BM397" s="19"/>
      <c r="BN397" s="19"/>
      <c r="BO397" s="19"/>
      <c r="BP397" s="19"/>
      <c r="BQ397" s="19"/>
      <c r="BR397" s="19"/>
      <c r="BS397" s="19"/>
      <c r="BT397" s="19"/>
      <c r="BU397" s="19"/>
      <c r="BV397" s="19"/>
      <c r="BW397" s="19"/>
      <c r="BX397" s="19"/>
      <c r="BY397" s="19"/>
      <c r="BZ397" s="19"/>
      <c r="CA397" s="19"/>
      <c r="CB397" s="19"/>
      <c r="CC397" s="19"/>
      <c r="CD397" s="19"/>
      <c r="CE397" s="19"/>
      <c r="CF397" s="19"/>
      <c r="CG397" s="19"/>
      <c r="CH397" s="19"/>
      <c r="CI397" s="19"/>
      <c r="CJ397" s="19"/>
      <c r="CK397" s="19"/>
      <c r="CL397" s="19"/>
      <c r="CM397" s="19"/>
      <c r="CN397" s="19"/>
      <c r="CO397" s="19"/>
      <c r="CP397" s="19"/>
      <c r="CQ397" s="19"/>
      <c r="CR397" s="19"/>
      <c r="CS397" s="19"/>
      <c r="CT397" s="19"/>
      <c r="CU397" s="19"/>
      <c r="CV397" s="19"/>
      <c r="CW397" s="19"/>
      <c r="CX397" s="19"/>
      <c r="CY397" s="19"/>
      <c r="CZ397" s="19"/>
      <c r="DA397" s="19"/>
      <c r="DB397" s="19"/>
      <c r="DC397" s="19"/>
      <c r="DD397" s="19"/>
      <c r="DE397" s="19"/>
      <c r="DF397" s="19"/>
      <c r="DG397" s="19"/>
      <c r="DH397" s="19"/>
      <c r="DI397" s="19"/>
      <c r="DJ397" s="19"/>
      <c r="DK397" s="19"/>
      <c r="DL397" s="19"/>
      <c r="DM397" s="19"/>
      <c r="DN397" s="19"/>
      <c r="DO397" s="19"/>
      <c r="DP397" s="19"/>
      <c r="DQ397" s="19"/>
      <c r="DR397" s="19"/>
      <c r="DS397" s="19"/>
      <c r="DT397" s="19"/>
      <c r="DU397" s="19"/>
      <c r="DV397" s="19"/>
      <c r="DW397" s="19"/>
      <c r="DX397" s="19"/>
      <c r="DY397" s="19"/>
      <c r="DZ397" s="19"/>
      <c r="EA397" s="19"/>
      <c r="EB397" s="19"/>
      <c r="EC397" s="19"/>
      <c r="ED397" s="19"/>
      <c r="EE397" s="19"/>
      <c r="EF397" s="19"/>
      <c r="EG397" s="19"/>
      <c r="EH397" s="19"/>
      <c r="EI397" s="19"/>
      <c r="EJ397" s="19"/>
      <c r="EK397" s="19"/>
      <c r="EL397" s="19"/>
      <c r="EM397" s="19"/>
      <c r="EN397" s="19"/>
      <c r="EO397" s="19"/>
      <c r="EP397" s="19"/>
      <c r="EQ397" s="19"/>
      <c r="ER397" s="19"/>
      <c r="ES397" s="19"/>
      <c r="ET397" s="19"/>
      <c r="EU397" s="19"/>
      <c r="EV397" s="19"/>
      <c r="EW397" s="19"/>
      <c r="EX397" s="19"/>
      <c r="EY397" s="19"/>
      <c r="EZ397" s="19"/>
      <c r="FA397" s="19"/>
      <c r="FB397" s="19"/>
      <c r="FC397" s="19"/>
      <c r="FD397" s="19"/>
      <c r="FE397" s="19"/>
      <c r="FF397" s="19"/>
      <c r="FG397" s="19"/>
      <c r="FH397" s="19"/>
      <c r="FI397" s="19"/>
      <c r="FJ397" s="19"/>
      <c r="FK397" s="19"/>
      <c r="FL397" s="19"/>
      <c r="FM397" s="19"/>
      <c r="FN397" s="19"/>
      <c r="FO397" s="19"/>
      <c r="FP397" s="19"/>
      <c r="FQ397" s="19"/>
      <c r="FR397" s="19"/>
      <c r="FS397" s="19"/>
      <c r="FT397" s="19"/>
      <c r="FU397" s="19"/>
      <c r="FV397" s="19"/>
      <c r="FW397" s="19"/>
      <c r="FX397" s="19"/>
      <c r="FY397" s="19"/>
      <c r="FZ397" s="19"/>
      <c r="GA397" s="19"/>
      <c r="GB397" s="19"/>
      <c r="GC397" s="19"/>
      <c r="GD397" s="19"/>
      <c r="GE397" s="19"/>
      <c r="GF397" s="19"/>
      <c r="GG397" s="19"/>
    </row>
    <row r="398" spans="1:189" s="22" customFormat="1" ht="31.5" x14ac:dyDescent="0.25">
      <c r="A398" s="20" t="s">
        <v>338</v>
      </c>
      <c r="B398" s="21">
        <f t="shared" si="402"/>
        <v>9426</v>
      </c>
      <c r="C398" s="21">
        <f t="shared" si="402"/>
        <v>9426</v>
      </c>
      <c r="D398" s="21">
        <f t="shared" si="402"/>
        <v>0</v>
      </c>
      <c r="E398" s="21">
        <f>SUM(E399)</f>
        <v>0</v>
      </c>
      <c r="F398" s="21">
        <f>SUM(F399)</f>
        <v>0</v>
      </c>
      <c r="G398" s="21">
        <f t="shared" si="319"/>
        <v>0</v>
      </c>
      <c r="H398" s="21">
        <f t="shared" si="424"/>
        <v>0</v>
      </c>
      <c r="I398" s="21">
        <f t="shared" si="424"/>
        <v>0</v>
      </c>
      <c r="J398" s="21">
        <f t="shared" si="411"/>
        <v>0</v>
      </c>
      <c r="K398" s="21">
        <f t="shared" si="425"/>
        <v>9426</v>
      </c>
      <c r="L398" s="21">
        <f t="shared" si="425"/>
        <v>9426</v>
      </c>
      <c r="M398" s="21">
        <f t="shared" si="413"/>
        <v>0</v>
      </c>
      <c r="N398" s="21">
        <f t="shared" si="426"/>
        <v>0</v>
      </c>
      <c r="O398" s="21">
        <f t="shared" si="426"/>
        <v>0</v>
      </c>
      <c r="P398" s="21">
        <f t="shared" si="415"/>
        <v>0</v>
      </c>
      <c r="Q398" s="21">
        <f t="shared" si="427"/>
        <v>0</v>
      </c>
      <c r="R398" s="21">
        <f t="shared" si="427"/>
        <v>0</v>
      </c>
      <c r="S398" s="21">
        <f t="shared" si="417"/>
        <v>0</v>
      </c>
      <c r="T398" s="21">
        <f t="shared" si="428"/>
        <v>0</v>
      </c>
      <c r="U398" s="21">
        <f t="shared" si="428"/>
        <v>0</v>
      </c>
      <c r="V398" s="21">
        <f t="shared" si="419"/>
        <v>0</v>
      </c>
      <c r="W398" s="21">
        <v>0</v>
      </c>
      <c r="X398" s="21">
        <f t="shared" si="429"/>
        <v>0</v>
      </c>
      <c r="Y398" s="21">
        <f t="shared" si="421"/>
        <v>0</v>
      </c>
      <c r="Z398" s="21">
        <f t="shared" si="430"/>
        <v>0</v>
      </c>
      <c r="AA398" s="21">
        <f t="shared" si="430"/>
        <v>0</v>
      </c>
      <c r="AB398" s="21">
        <f t="shared" si="423"/>
        <v>0</v>
      </c>
    </row>
    <row r="399" spans="1:189" s="22" customFormat="1" ht="47.25" x14ac:dyDescent="0.25">
      <c r="A399" s="24" t="s">
        <v>303</v>
      </c>
      <c r="B399" s="28">
        <f t="shared" si="402"/>
        <v>9426</v>
      </c>
      <c r="C399" s="28">
        <f t="shared" si="402"/>
        <v>9426</v>
      </c>
      <c r="D399" s="28">
        <f t="shared" si="402"/>
        <v>0</v>
      </c>
      <c r="E399" s="28"/>
      <c r="F399" s="28"/>
      <c r="G399" s="28">
        <f t="shared" si="319"/>
        <v>0</v>
      </c>
      <c r="H399" s="28"/>
      <c r="I399" s="28"/>
      <c r="J399" s="28">
        <f t="shared" si="411"/>
        <v>0</v>
      </c>
      <c r="K399" s="28">
        <v>9426</v>
      </c>
      <c r="L399" s="28">
        <v>9426</v>
      </c>
      <c r="M399" s="28">
        <f t="shared" si="413"/>
        <v>0</v>
      </c>
      <c r="N399" s="28"/>
      <c r="O399" s="28"/>
      <c r="P399" s="28">
        <f t="shared" si="415"/>
        <v>0</v>
      </c>
      <c r="Q399" s="28"/>
      <c r="R399" s="28"/>
      <c r="S399" s="28">
        <f t="shared" si="417"/>
        <v>0</v>
      </c>
      <c r="T399" s="28"/>
      <c r="U399" s="28"/>
      <c r="V399" s="28">
        <f t="shared" si="419"/>
        <v>0</v>
      </c>
      <c r="W399" s="28"/>
      <c r="X399" s="28"/>
      <c r="Y399" s="28">
        <f t="shared" si="421"/>
        <v>0</v>
      </c>
      <c r="Z399" s="28"/>
      <c r="AA399" s="28"/>
      <c r="AB399" s="28">
        <f t="shared" si="423"/>
        <v>0</v>
      </c>
    </row>
    <row r="400" spans="1:189" s="22" customFormat="1" x14ac:dyDescent="0.25">
      <c r="A400" s="38" t="s">
        <v>346</v>
      </c>
      <c r="B400" s="21">
        <f t="shared" si="402"/>
        <v>58500</v>
      </c>
      <c r="C400" s="21">
        <f t="shared" si="402"/>
        <v>67953</v>
      </c>
      <c r="D400" s="21">
        <f t="shared" si="402"/>
        <v>9453</v>
      </c>
      <c r="E400" s="21">
        <f t="shared" ref="E400:AA400" si="431">SUM(E401)</f>
        <v>0</v>
      </c>
      <c r="F400" s="21">
        <f t="shared" si="431"/>
        <v>0</v>
      </c>
      <c r="G400" s="21">
        <f t="shared" si="319"/>
        <v>0</v>
      </c>
      <c r="H400" s="21">
        <f t="shared" si="431"/>
        <v>0</v>
      </c>
      <c r="I400" s="21">
        <f t="shared" si="431"/>
        <v>0</v>
      </c>
      <c r="J400" s="21">
        <f t="shared" si="411"/>
        <v>0</v>
      </c>
      <c r="K400" s="21">
        <f t="shared" si="431"/>
        <v>58500</v>
      </c>
      <c r="L400" s="21">
        <f t="shared" si="431"/>
        <v>67953</v>
      </c>
      <c r="M400" s="21">
        <f t="shared" si="413"/>
        <v>9453</v>
      </c>
      <c r="N400" s="21">
        <f t="shared" si="431"/>
        <v>0</v>
      </c>
      <c r="O400" s="21">
        <f t="shared" si="431"/>
        <v>0</v>
      </c>
      <c r="P400" s="21">
        <f t="shared" si="415"/>
        <v>0</v>
      </c>
      <c r="Q400" s="21">
        <f t="shared" si="431"/>
        <v>0</v>
      </c>
      <c r="R400" s="21">
        <f t="shared" si="431"/>
        <v>0</v>
      </c>
      <c r="S400" s="21">
        <f t="shared" si="417"/>
        <v>0</v>
      </c>
      <c r="T400" s="21">
        <f t="shared" si="431"/>
        <v>0</v>
      </c>
      <c r="U400" s="21">
        <f t="shared" si="431"/>
        <v>0</v>
      </c>
      <c r="V400" s="21">
        <f t="shared" si="419"/>
        <v>0</v>
      </c>
      <c r="W400" s="21">
        <v>0</v>
      </c>
      <c r="X400" s="21">
        <f t="shared" si="431"/>
        <v>0</v>
      </c>
      <c r="Y400" s="21">
        <f t="shared" si="421"/>
        <v>0</v>
      </c>
      <c r="Z400" s="21">
        <f t="shared" si="431"/>
        <v>0</v>
      </c>
      <c r="AA400" s="21">
        <f t="shared" si="431"/>
        <v>0</v>
      </c>
      <c r="AB400" s="21">
        <f t="shared" si="423"/>
        <v>0</v>
      </c>
    </row>
    <row r="401" spans="1:194" s="22" customFormat="1" ht="31.5" x14ac:dyDescent="0.25">
      <c r="A401" s="20" t="s">
        <v>74</v>
      </c>
      <c r="B401" s="21">
        <f t="shared" si="402"/>
        <v>58500</v>
      </c>
      <c r="C401" s="21">
        <f t="shared" si="402"/>
        <v>67953</v>
      </c>
      <c r="D401" s="21">
        <f t="shared" si="402"/>
        <v>9453</v>
      </c>
      <c r="E401" s="21">
        <f t="shared" ref="E401:AA401" si="432">SUM(E402:E402)</f>
        <v>0</v>
      </c>
      <c r="F401" s="21">
        <f t="shared" si="432"/>
        <v>0</v>
      </c>
      <c r="G401" s="21">
        <f t="shared" si="319"/>
        <v>0</v>
      </c>
      <c r="H401" s="21">
        <f t="shared" si="432"/>
        <v>0</v>
      </c>
      <c r="I401" s="21">
        <f t="shared" si="432"/>
        <v>0</v>
      </c>
      <c r="J401" s="21">
        <f t="shared" si="411"/>
        <v>0</v>
      </c>
      <c r="K401" s="21">
        <f t="shared" si="432"/>
        <v>58500</v>
      </c>
      <c r="L401" s="21">
        <f t="shared" si="432"/>
        <v>67953</v>
      </c>
      <c r="M401" s="21">
        <f t="shared" si="413"/>
        <v>9453</v>
      </c>
      <c r="N401" s="21">
        <f t="shared" si="432"/>
        <v>0</v>
      </c>
      <c r="O401" s="21">
        <f t="shared" si="432"/>
        <v>0</v>
      </c>
      <c r="P401" s="21">
        <f t="shared" si="415"/>
        <v>0</v>
      </c>
      <c r="Q401" s="21">
        <f t="shared" si="432"/>
        <v>0</v>
      </c>
      <c r="R401" s="21">
        <f t="shared" si="432"/>
        <v>0</v>
      </c>
      <c r="S401" s="21">
        <f t="shared" si="417"/>
        <v>0</v>
      </c>
      <c r="T401" s="21">
        <f t="shared" si="432"/>
        <v>0</v>
      </c>
      <c r="U401" s="21">
        <f t="shared" si="432"/>
        <v>0</v>
      </c>
      <c r="V401" s="21">
        <f t="shared" si="419"/>
        <v>0</v>
      </c>
      <c r="W401" s="21">
        <v>0</v>
      </c>
      <c r="X401" s="21">
        <f t="shared" si="432"/>
        <v>0</v>
      </c>
      <c r="Y401" s="21">
        <f t="shared" si="421"/>
        <v>0</v>
      </c>
      <c r="Z401" s="21">
        <f t="shared" si="432"/>
        <v>0</v>
      </c>
      <c r="AA401" s="21">
        <f t="shared" si="432"/>
        <v>0</v>
      </c>
      <c r="AB401" s="21">
        <f t="shared" si="423"/>
        <v>0</v>
      </c>
    </row>
    <row r="402" spans="1:194" s="22" customFormat="1" ht="47.25" x14ac:dyDescent="0.25">
      <c r="A402" s="32" t="s">
        <v>347</v>
      </c>
      <c r="B402" s="28">
        <f t="shared" si="402"/>
        <v>58500</v>
      </c>
      <c r="C402" s="28">
        <f t="shared" si="402"/>
        <v>67953</v>
      </c>
      <c r="D402" s="28">
        <f t="shared" si="402"/>
        <v>9453</v>
      </c>
      <c r="E402" s="28"/>
      <c r="F402" s="28"/>
      <c r="G402" s="28">
        <f t="shared" si="319"/>
        <v>0</v>
      </c>
      <c r="H402" s="28"/>
      <c r="I402" s="28"/>
      <c r="J402" s="28">
        <f t="shared" si="411"/>
        <v>0</v>
      </c>
      <c r="K402" s="28">
        <v>58500</v>
      </c>
      <c r="L402" s="28">
        <f>58500+9453</f>
        <v>67953</v>
      </c>
      <c r="M402" s="28">
        <f t="shared" si="413"/>
        <v>9453</v>
      </c>
      <c r="N402" s="28"/>
      <c r="O402" s="28"/>
      <c r="P402" s="28">
        <f t="shared" si="415"/>
        <v>0</v>
      </c>
      <c r="Q402" s="28"/>
      <c r="R402" s="28"/>
      <c r="S402" s="28">
        <f t="shared" si="417"/>
        <v>0</v>
      </c>
      <c r="T402" s="28"/>
      <c r="U402" s="28"/>
      <c r="V402" s="28">
        <f t="shared" si="419"/>
        <v>0</v>
      </c>
      <c r="W402" s="28"/>
      <c r="X402" s="28"/>
      <c r="Y402" s="28">
        <f t="shared" si="421"/>
        <v>0</v>
      </c>
      <c r="Z402" s="37"/>
      <c r="AA402" s="37"/>
      <c r="AB402" s="28">
        <f t="shared" si="423"/>
        <v>0</v>
      </c>
      <c r="FN402" s="19"/>
      <c r="FO402" s="19"/>
      <c r="FP402" s="19"/>
      <c r="FQ402" s="19"/>
      <c r="FR402" s="19"/>
      <c r="FS402" s="19"/>
      <c r="FT402" s="19"/>
      <c r="FU402" s="19"/>
      <c r="FV402" s="19"/>
      <c r="FW402" s="19"/>
      <c r="FX402" s="19"/>
      <c r="FY402" s="19"/>
      <c r="FZ402" s="19"/>
      <c r="GA402" s="19"/>
      <c r="GB402" s="19"/>
      <c r="GC402" s="19"/>
      <c r="GD402" s="19"/>
      <c r="GE402" s="19"/>
      <c r="GF402" s="19"/>
      <c r="GG402" s="19"/>
    </row>
    <row r="403" spans="1:194" s="22" customFormat="1" x14ac:dyDescent="0.25">
      <c r="A403" s="38" t="s">
        <v>348</v>
      </c>
      <c r="B403" s="21">
        <f t="shared" ref="B403:D406" si="433">E403+H403+K403+N403+Q403+T403+W403+Z403</f>
        <v>1057854</v>
      </c>
      <c r="C403" s="21">
        <f t="shared" si="433"/>
        <v>1057854</v>
      </c>
      <c r="D403" s="21">
        <f t="shared" si="433"/>
        <v>0</v>
      </c>
      <c r="E403" s="21">
        <f t="shared" ref="E403:R405" si="434">SUM(E404)</f>
        <v>0</v>
      </c>
      <c r="F403" s="21">
        <f t="shared" si="434"/>
        <v>0</v>
      </c>
      <c r="G403" s="21">
        <f t="shared" ref="G403:G406" si="435">F403-E403</f>
        <v>0</v>
      </c>
      <c r="H403" s="21">
        <f t="shared" si="434"/>
        <v>0</v>
      </c>
      <c r="I403" s="21">
        <f t="shared" si="434"/>
        <v>0</v>
      </c>
      <c r="J403" s="21">
        <f t="shared" si="411"/>
        <v>0</v>
      </c>
      <c r="K403" s="21">
        <f t="shared" si="434"/>
        <v>0</v>
      </c>
      <c r="L403" s="21">
        <f t="shared" si="434"/>
        <v>0</v>
      </c>
      <c r="M403" s="21">
        <f t="shared" si="413"/>
        <v>0</v>
      </c>
      <c r="N403" s="21">
        <f t="shared" si="434"/>
        <v>1057854</v>
      </c>
      <c r="O403" s="21">
        <f t="shared" si="434"/>
        <v>1057854</v>
      </c>
      <c r="P403" s="21">
        <f t="shared" si="415"/>
        <v>0</v>
      </c>
      <c r="Q403" s="21">
        <f t="shared" si="434"/>
        <v>0</v>
      </c>
      <c r="R403" s="21">
        <f t="shared" si="434"/>
        <v>0</v>
      </c>
      <c r="S403" s="21">
        <f t="shared" si="417"/>
        <v>0</v>
      </c>
      <c r="T403" s="21">
        <f t="shared" ref="T403:AA405" si="436">SUM(T404)</f>
        <v>0</v>
      </c>
      <c r="U403" s="21">
        <f t="shared" si="436"/>
        <v>0</v>
      </c>
      <c r="V403" s="21">
        <f t="shared" si="419"/>
        <v>0</v>
      </c>
      <c r="W403" s="21">
        <v>0</v>
      </c>
      <c r="X403" s="21">
        <f t="shared" si="436"/>
        <v>0</v>
      </c>
      <c r="Y403" s="21">
        <f t="shared" si="421"/>
        <v>0</v>
      </c>
      <c r="Z403" s="21">
        <f t="shared" si="436"/>
        <v>0</v>
      </c>
      <c r="AA403" s="21">
        <f t="shared" si="436"/>
        <v>0</v>
      </c>
      <c r="AB403" s="21">
        <f t="shared" si="423"/>
        <v>0</v>
      </c>
    </row>
    <row r="404" spans="1:194" s="22" customFormat="1" ht="31.5" x14ac:dyDescent="0.25">
      <c r="A404" s="20" t="s">
        <v>159</v>
      </c>
      <c r="B404" s="21">
        <f t="shared" si="433"/>
        <v>1057854</v>
      </c>
      <c r="C404" s="21">
        <f t="shared" si="433"/>
        <v>1057854</v>
      </c>
      <c r="D404" s="21">
        <f t="shared" si="433"/>
        <v>0</v>
      </c>
      <c r="E404" s="21">
        <f t="shared" si="434"/>
        <v>0</v>
      </c>
      <c r="F404" s="21">
        <f t="shared" si="434"/>
        <v>0</v>
      </c>
      <c r="G404" s="21">
        <f t="shared" si="435"/>
        <v>0</v>
      </c>
      <c r="H404" s="21">
        <f t="shared" si="434"/>
        <v>0</v>
      </c>
      <c r="I404" s="21">
        <f t="shared" si="434"/>
        <v>0</v>
      </c>
      <c r="J404" s="21">
        <f t="shared" si="411"/>
        <v>0</v>
      </c>
      <c r="K404" s="21">
        <f t="shared" si="434"/>
        <v>0</v>
      </c>
      <c r="L404" s="21">
        <f t="shared" si="434"/>
        <v>0</v>
      </c>
      <c r="M404" s="21">
        <f t="shared" si="413"/>
        <v>0</v>
      </c>
      <c r="N404" s="21">
        <f t="shared" si="434"/>
        <v>1057854</v>
      </c>
      <c r="O404" s="21">
        <f t="shared" si="434"/>
        <v>1057854</v>
      </c>
      <c r="P404" s="21">
        <f t="shared" si="415"/>
        <v>0</v>
      </c>
      <c r="Q404" s="21">
        <f t="shared" si="434"/>
        <v>0</v>
      </c>
      <c r="R404" s="21">
        <f t="shared" si="434"/>
        <v>0</v>
      </c>
      <c r="S404" s="21">
        <f t="shared" si="417"/>
        <v>0</v>
      </c>
      <c r="T404" s="21">
        <f t="shared" si="436"/>
        <v>0</v>
      </c>
      <c r="U404" s="21">
        <f t="shared" si="436"/>
        <v>0</v>
      </c>
      <c r="V404" s="21">
        <f t="shared" si="419"/>
        <v>0</v>
      </c>
      <c r="W404" s="21">
        <v>0</v>
      </c>
      <c r="X404" s="21">
        <f t="shared" si="436"/>
        <v>0</v>
      </c>
      <c r="Y404" s="21">
        <f t="shared" si="421"/>
        <v>0</v>
      </c>
      <c r="Z404" s="21">
        <f t="shared" si="436"/>
        <v>0</v>
      </c>
      <c r="AA404" s="21">
        <f t="shared" si="436"/>
        <v>0</v>
      </c>
      <c r="AB404" s="21">
        <f t="shared" si="423"/>
        <v>0</v>
      </c>
    </row>
    <row r="405" spans="1:194" s="22" customFormat="1" ht="31.5" x14ac:dyDescent="0.25">
      <c r="A405" s="38" t="s">
        <v>349</v>
      </c>
      <c r="B405" s="21">
        <f t="shared" si="433"/>
        <v>1057854</v>
      </c>
      <c r="C405" s="21">
        <f t="shared" si="433"/>
        <v>1057854</v>
      </c>
      <c r="D405" s="21">
        <f t="shared" si="433"/>
        <v>0</v>
      </c>
      <c r="E405" s="21">
        <f t="shared" si="434"/>
        <v>0</v>
      </c>
      <c r="F405" s="21">
        <f t="shared" si="434"/>
        <v>0</v>
      </c>
      <c r="G405" s="21">
        <f t="shared" si="435"/>
        <v>0</v>
      </c>
      <c r="H405" s="21">
        <f t="shared" si="434"/>
        <v>0</v>
      </c>
      <c r="I405" s="21">
        <f t="shared" si="434"/>
        <v>0</v>
      </c>
      <c r="J405" s="21">
        <f t="shared" si="411"/>
        <v>0</v>
      </c>
      <c r="K405" s="21">
        <f t="shared" si="434"/>
        <v>0</v>
      </c>
      <c r="L405" s="21">
        <f t="shared" si="434"/>
        <v>0</v>
      </c>
      <c r="M405" s="21">
        <f t="shared" si="413"/>
        <v>0</v>
      </c>
      <c r="N405" s="21">
        <f t="shared" si="434"/>
        <v>1057854</v>
      </c>
      <c r="O405" s="21">
        <f t="shared" si="434"/>
        <v>1057854</v>
      </c>
      <c r="P405" s="21">
        <f t="shared" si="415"/>
        <v>0</v>
      </c>
      <c r="Q405" s="21">
        <f t="shared" si="434"/>
        <v>0</v>
      </c>
      <c r="R405" s="21">
        <f t="shared" si="434"/>
        <v>0</v>
      </c>
      <c r="S405" s="21">
        <f t="shared" si="417"/>
        <v>0</v>
      </c>
      <c r="T405" s="21">
        <f t="shared" si="436"/>
        <v>0</v>
      </c>
      <c r="U405" s="21">
        <f t="shared" si="436"/>
        <v>0</v>
      </c>
      <c r="V405" s="21">
        <f t="shared" si="419"/>
        <v>0</v>
      </c>
      <c r="W405" s="21">
        <v>0</v>
      </c>
      <c r="X405" s="21">
        <f t="shared" si="436"/>
        <v>0</v>
      </c>
      <c r="Y405" s="21">
        <f t="shared" si="421"/>
        <v>0</v>
      </c>
      <c r="Z405" s="21">
        <f t="shared" si="436"/>
        <v>0</v>
      </c>
      <c r="AA405" s="21">
        <f t="shared" si="436"/>
        <v>0</v>
      </c>
      <c r="AB405" s="21">
        <f t="shared" si="423"/>
        <v>0</v>
      </c>
    </row>
    <row r="406" spans="1:194" s="22" customFormat="1" ht="78.75" x14ac:dyDescent="0.25">
      <c r="A406" s="32" t="s">
        <v>350</v>
      </c>
      <c r="B406" s="28">
        <f t="shared" si="433"/>
        <v>1057854</v>
      </c>
      <c r="C406" s="28">
        <f t="shared" si="433"/>
        <v>1057854</v>
      </c>
      <c r="D406" s="28">
        <f t="shared" si="433"/>
        <v>0</v>
      </c>
      <c r="E406" s="28"/>
      <c r="F406" s="28"/>
      <c r="G406" s="28">
        <f t="shared" si="435"/>
        <v>0</v>
      </c>
      <c r="H406" s="28"/>
      <c r="I406" s="28"/>
      <c r="J406" s="28">
        <f t="shared" si="411"/>
        <v>0</v>
      </c>
      <c r="K406" s="28"/>
      <c r="L406" s="28"/>
      <c r="M406" s="28">
        <f t="shared" si="413"/>
        <v>0</v>
      </c>
      <c r="N406" s="28">
        <v>1057854</v>
      </c>
      <c r="O406" s="28">
        <v>1057854</v>
      </c>
      <c r="P406" s="28">
        <f t="shared" si="415"/>
        <v>0</v>
      </c>
      <c r="Q406" s="28"/>
      <c r="R406" s="28"/>
      <c r="S406" s="28">
        <f t="shared" si="417"/>
        <v>0</v>
      </c>
      <c r="T406" s="28"/>
      <c r="U406" s="28"/>
      <c r="V406" s="28">
        <f t="shared" si="419"/>
        <v>0</v>
      </c>
      <c r="W406" s="28"/>
      <c r="X406" s="28"/>
      <c r="Y406" s="28">
        <f t="shared" si="421"/>
        <v>0</v>
      </c>
      <c r="Z406" s="37">
        <v>0</v>
      </c>
      <c r="AA406" s="37">
        <v>0</v>
      </c>
      <c r="AB406" s="28">
        <f t="shared" si="423"/>
        <v>0</v>
      </c>
      <c r="FS406" s="19"/>
      <c r="FT406" s="19"/>
      <c r="FU406" s="19"/>
      <c r="FV406" s="19"/>
      <c r="FW406" s="19"/>
      <c r="FX406" s="19"/>
      <c r="FY406" s="19"/>
      <c r="FZ406" s="19"/>
      <c r="GA406" s="19"/>
      <c r="GB406" s="19"/>
      <c r="GC406" s="19"/>
      <c r="GD406" s="19"/>
      <c r="GE406" s="19"/>
      <c r="GF406" s="19"/>
      <c r="GG406" s="19"/>
      <c r="GH406" s="19"/>
      <c r="GI406" s="19"/>
      <c r="GJ406" s="19"/>
      <c r="GK406" s="19"/>
      <c r="GL406" s="19"/>
    </row>
    <row r="418" spans="1:189" s="39" customFormat="1" x14ac:dyDescent="0.25">
      <c r="A418" s="1" t="s">
        <v>1</v>
      </c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  <c r="CZ418" s="5"/>
      <c r="DA418" s="5"/>
      <c r="DB418" s="5"/>
      <c r="DC418" s="5"/>
      <c r="DD418" s="5"/>
      <c r="DE418" s="5"/>
      <c r="DF418" s="5"/>
      <c r="DG418" s="5"/>
      <c r="DH418" s="5"/>
      <c r="DI418" s="5"/>
      <c r="DJ418" s="5"/>
      <c r="DK418" s="5"/>
      <c r="DL418" s="5"/>
      <c r="DM418" s="5"/>
      <c r="DN418" s="5"/>
      <c r="DO418" s="5"/>
      <c r="DP418" s="5"/>
      <c r="DQ418" s="5"/>
      <c r="DR418" s="5"/>
      <c r="DS418" s="5"/>
      <c r="DT418" s="5"/>
      <c r="DU418" s="5"/>
      <c r="DV418" s="5"/>
      <c r="DW418" s="5"/>
      <c r="DX418" s="5"/>
      <c r="DY418" s="5"/>
      <c r="DZ418" s="5"/>
      <c r="EA418" s="5"/>
      <c r="EB418" s="5"/>
      <c r="EC418" s="5"/>
      <c r="ED418" s="5"/>
      <c r="EE418" s="5"/>
      <c r="EF418" s="5"/>
      <c r="EG418" s="5"/>
      <c r="EH418" s="5"/>
      <c r="EI418" s="5"/>
      <c r="EJ418" s="5"/>
      <c r="EK418" s="5"/>
      <c r="EL418" s="5"/>
      <c r="EM418" s="5"/>
      <c r="EN418" s="5"/>
      <c r="EO418" s="5"/>
      <c r="EP418" s="5"/>
      <c r="EQ418" s="5"/>
      <c r="ER418" s="5"/>
      <c r="ES418" s="5"/>
      <c r="ET418" s="5"/>
      <c r="EU418" s="5"/>
      <c r="EV418" s="5"/>
      <c r="EW418" s="5"/>
      <c r="EX418" s="5"/>
      <c r="EY418" s="5"/>
      <c r="EZ418" s="5"/>
      <c r="FA418" s="5"/>
      <c r="FB418" s="5"/>
      <c r="FC418" s="5"/>
      <c r="FD418" s="5"/>
      <c r="FE418" s="5"/>
      <c r="FF418" s="5"/>
      <c r="FG418" s="5"/>
      <c r="FH418" s="5"/>
      <c r="FI418" s="5"/>
      <c r="FJ418" s="5"/>
      <c r="FK418" s="5"/>
      <c r="FL418" s="5"/>
      <c r="FM418" s="5"/>
      <c r="FN418" s="5"/>
      <c r="FO418" s="5"/>
      <c r="FP418" s="5"/>
      <c r="FQ418" s="5"/>
      <c r="FR418" s="5"/>
      <c r="FS418" s="5"/>
      <c r="FT418" s="5"/>
      <c r="FU418" s="5"/>
      <c r="FV418" s="5"/>
      <c r="FW418" s="5"/>
      <c r="FX418" s="5"/>
      <c r="FY418" s="5"/>
      <c r="FZ418" s="5"/>
      <c r="GA418" s="5"/>
      <c r="GB418" s="5"/>
      <c r="GC418" s="5"/>
      <c r="GD418" s="5"/>
      <c r="GE418" s="5"/>
      <c r="GF418" s="5"/>
      <c r="GG418" s="5"/>
    </row>
    <row r="419" spans="1:189" s="39" customFormat="1" x14ac:dyDescent="0.25">
      <c r="A419" s="3" t="s">
        <v>2</v>
      </c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  <c r="CB419" s="5"/>
      <c r="CC419" s="5"/>
      <c r="CD419" s="5"/>
      <c r="CE419" s="5"/>
      <c r="CF419" s="5"/>
      <c r="CG419" s="5"/>
      <c r="CH419" s="5"/>
      <c r="CI419" s="5"/>
      <c r="CJ419" s="5"/>
      <c r="CK419" s="5"/>
      <c r="CL419" s="5"/>
      <c r="CM419" s="5"/>
      <c r="CN419" s="5"/>
      <c r="CO419" s="5"/>
      <c r="CP419" s="5"/>
      <c r="CQ419" s="5"/>
      <c r="CR419" s="5"/>
      <c r="CS419" s="5"/>
      <c r="CT419" s="5"/>
      <c r="CU419" s="5"/>
      <c r="CV419" s="5"/>
      <c r="CW419" s="5"/>
      <c r="CX419" s="5"/>
      <c r="CY419" s="5"/>
      <c r="CZ419" s="5"/>
      <c r="DA419" s="5"/>
      <c r="DB419" s="5"/>
      <c r="DC419" s="5"/>
      <c r="DD419" s="5"/>
      <c r="DE419" s="5"/>
      <c r="DF419" s="5"/>
      <c r="DG419" s="5"/>
      <c r="DH419" s="5"/>
      <c r="DI419" s="5"/>
      <c r="DJ419" s="5"/>
      <c r="DK419" s="5"/>
      <c r="DL419" s="5"/>
      <c r="DM419" s="5"/>
      <c r="DN419" s="5"/>
      <c r="DO419" s="5"/>
      <c r="DP419" s="5"/>
      <c r="DQ419" s="5"/>
      <c r="DR419" s="5"/>
      <c r="DS419" s="5"/>
      <c r="DT419" s="5"/>
      <c r="DU419" s="5"/>
      <c r="DV419" s="5"/>
      <c r="DW419" s="5"/>
      <c r="DX419" s="5"/>
      <c r="DY419" s="5"/>
      <c r="DZ419" s="5"/>
      <c r="EA419" s="5"/>
      <c r="EB419" s="5"/>
      <c r="EC419" s="5"/>
      <c r="ED419" s="5"/>
      <c r="EE419" s="5"/>
      <c r="EF419" s="5"/>
      <c r="EG419" s="5"/>
      <c r="EH419" s="5"/>
      <c r="EI419" s="5"/>
      <c r="EJ419" s="5"/>
      <c r="EK419" s="5"/>
      <c r="EL419" s="5"/>
      <c r="EM419" s="5"/>
      <c r="EN419" s="5"/>
      <c r="EO419" s="5"/>
      <c r="EP419" s="5"/>
      <c r="EQ419" s="5"/>
      <c r="ER419" s="5"/>
      <c r="ES419" s="5"/>
      <c r="ET419" s="5"/>
      <c r="EU419" s="5"/>
      <c r="EV419" s="5"/>
      <c r="EW419" s="5"/>
      <c r="EX419" s="5"/>
      <c r="EY419" s="5"/>
      <c r="EZ419" s="5"/>
      <c r="FA419" s="5"/>
      <c r="FB419" s="5"/>
      <c r="FC419" s="5"/>
      <c r="FD419" s="5"/>
      <c r="FE419" s="5"/>
      <c r="FF419" s="5"/>
      <c r="FG419" s="5"/>
      <c r="FH419" s="5"/>
      <c r="FI419" s="5"/>
      <c r="FJ419" s="5"/>
      <c r="FK419" s="5"/>
      <c r="FL419" s="5"/>
      <c r="FM419" s="5"/>
      <c r="FN419" s="5"/>
      <c r="FO419" s="5"/>
      <c r="FP419" s="5"/>
      <c r="FQ419" s="5"/>
      <c r="FR419" s="5"/>
      <c r="FS419" s="5"/>
      <c r="FT419" s="5"/>
      <c r="FU419" s="5"/>
      <c r="FV419" s="5"/>
      <c r="FW419" s="5"/>
      <c r="FX419" s="5"/>
      <c r="FY419" s="5"/>
      <c r="FZ419" s="5"/>
      <c r="GA419" s="5"/>
      <c r="GB419" s="5"/>
      <c r="GC419" s="5"/>
      <c r="GD419" s="5"/>
      <c r="GE419" s="5"/>
      <c r="GF419" s="5"/>
      <c r="GG419" s="5"/>
    </row>
    <row r="420" spans="1:189" s="41" customFormat="1" x14ac:dyDescent="0.25">
      <c r="A420" s="40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  <c r="CB420" s="5"/>
      <c r="CC420" s="5"/>
      <c r="CD420" s="5"/>
      <c r="CE420" s="5"/>
      <c r="CF420" s="5"/>
      <c r="CG420" s="5"/>
      <c r="CH420" s="5"/>
      <c r="CI420" s="5"/>
      <c r="CJ420" s="5"/>
      <c r="CK420" s="5"/>
      <c r="CL420" s="5"/>
      <c r="CM420" s="5"/>
      <c r="CN420" s="5"/>
      <c r="CO420" s="5"/>
      <c r="CP420" s="5"/>
      <c r="CQ420" s="5"/>
      <c r="CR420" s="5"/>
      <c r="CS420" s="5"/>
      <c r="CT420" s="5"/>
      <c r="CU420" s="5"/>
      <c r="CV420" s="5"/>
      <c r="CW420" s="5"/>
      <c r="CX420" s="5"/>
      <c r="CY420" s="5"/>
      <c r="CZ420" s="5"/>
      <c r="DA420" s="5"/>
      <c r="DB420" s="5"/>
      <c r="DC420" s="5"/>
      <c r="DD420" s="5"/>
      <c r="DE420" s="5"/>
      <c r="DF420" s="5"/>
      <c r="DG420" s="5"/>
      <c r="DH420" s="5"/>
      <c r="DI420" s="5"/>
      <c r="DJ420" s="5"/>
      <c r="DK420" s="5"/>
      <c r="DL420" s="5"/>
      <c r="DM420" s="5"/>
      <c r="DN420" s="5"/>
      <c r="DO420" s="5"/>
      <c r="DP420" s="5"/>
      <c r="DQ420" s="5"/>
      <c r="DR420" s="5"/>
      <c r="DS420" s="5"/>
      <c r="DT420" s="5"/>
      <c r="DU420" s="5"/>
      <c r="DV420" s="5"/>
      <c r="DW420" s="5"/>
      <c r="DX420" s="5"/>
      <c r="DY420" s="5"/>
      <c r="DZ420" s="5"/>
      <c r="EA420" s="5"/>
      <c r="EB420" s="5"/>
      <c r="EC420" s="5"/>
      <c r="ED420" s="5"/>
      <c r="EE420" s="5"/>
      <c r="EF420" s="5"/>
      <c r="EG420" s="5"/>
      <c r="EH420" s="5"/>
      <c r="EI420" s="5"/>
      <c r="EJ420" s="5"/>
      <c r="EK420" s="5"/>
      <c r="EL420" s="5"/>
      <c r="EM420" s="5"/>
      <c r="EN420" s="5"/>
      <c r="EO420" s="5"/>
      <c r="EP420" s="5"/>
      <c r="EQ420" s="5"/>
      <c r="ER420" s="5"/>
      <c r="ES420" s="5"/>
      <c r="ET420" s="5"/>
      <c r="EU420" s="5"/>
      <c r="EV420" s="5"/>
      <c r="EW420" s="5"/>
      <c r="EX420" s="5"/>
      <c r="EY420" s="5"/>
      <c r="EZ420" s="5"/>
      <c r="FA420" s="5"/>
      <c r="FB420" s="5"/>
      <c r="FC420" s="5"/>
      <c r="FD420" s="5"/>
      <c r="FE420" s="5"/>
      <c r="FF420" s="5"/>
      <c r="FG420" s="5"/>
      <c r="FH420" s="5"/>
      <c r="FI420" s="5"/>
      <c r="FJ420" s="5"/>
      <c r="FK420" s="5"/>
      <c r="FL420" s="5"/>
      <c r="FM420" s="5"/>
      <c r="FN420" s="5"/>
      <c r="FO420" s="5"/>
      <c r="FP420" s="5"/>
      <c r="FQ420" s="5"/>
      <c r="FR420" s="5"/>
      <c r="FS420" s="5"/>
      <c r="FT420" s="5"/>
      <c r="FU420" s="5"/>
      <c r="FV420" s="5"/>
      <c r="FW420" s="5"/>
      <c r="FX420" s="5"/>
      <c r="FY420" s="5"/>
      <c r="FZ420" s="5"/>
      <c r="GA420" s="5"/>
      <c r="GB420" s="5"/>
      <c r="GC420" s="5"/>
      <c r="GD420" s="5"/>
      <c r="GE420" s="5"/>
      <c r="GF420" s="5"/>
      <c r="GG420" s="5"/>
    </row>
    <row r="421" spans="1:189" x14ac:dyDescent="0.25">
      <c r="A421" s="41" t="s">
        <v>3</v>
      </c>
    </row>
    <row r="422" spans="1:189" s="4" customFormat="1" x14ac:dyDescent="0.25">
      <c r="A422" s="42" t="s">
        <v>351</v>
      </c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  <c r="CA422" s="5"/>
      <c r="CB422" s="5"/>
      <c r="CC422" s="5"/>
      <c r="CD422" s="5"/>
      <c r="CE422" s="5"/>
      <c r="CF422" s="5"/>
      <c r="CG422" s="5"/>
      <c r="CH422" s="5"/>
      <c r="CI422" s="5"/>
      <c r="CJ422" s="5"/>
      <c r="CK422" s="5"/>
      <c r="CL422" s="5"/>
      <c r="CM422" s="5"/>
      <c r="CN422" s="5"/>
      <c r="CO422" s="5"/>
      <c r="CP422" s="5"/>
      <c r="CQ422" s="5"/>
      <c r="CR422" s="5"/>
      <c r="CS422" s="5"/>
      <c r="CT422" s="5"/>
      <c r="CU422" s="5"/>
      <c r="CV422" s="5"/>
      <c r="CW422" s="5"/>
      <c r="CX422" s="5"/>
      <c r="CY422" s="5"/>
      <c r="CZ422" s="5"/>
      <c r="DA422" s="5"/>
      <c r="DB422" s="5"/>
      <c r="DC422" s="5"/>
      <c r="DD422" s="5"/>
      <c r="DE422" s="5"/>
      <c r="DF422" s="5"/>
      <c r="DG422" s="5"/>
      <c r="DH422" s="5"/>
      <c r="DI422" s="5"/>
      <c r="DJ422" s="5"/>
      <c r="DK422" s="5"/>
      <c r="DL422" s="5"/>
      <c r="DM422" s="5"/>
      <c r="DN422" s="5"/>
      <c r="DO422" s="5"/>
      <c r="DP422" s="5"/>
      <c r="DQ422" s="5"/>
      <c r="DR422" s="5"/>
      <c r="DS422" s="5"/>
      <c r="DT422" s="5"/>
      <c r="DU422" s="5"/>
      <c r="DV422" s="5"/>
      <c r="DW422" s="5"/>
      <c r="DX422" s="5"/>
      <c r="DY422" s="5"/>
      <c r="DZ422" s="5"/>
      <c r="EA422" s="5"/>
      <c r="EB422" s="5"/>
      <c r="EC422" s="5"/>
      <c r="ED422" s="5"/>
      <c r="EE422" s="5"/>
      <c r="EF422" s="5"/>
      <c r="EG422" s="5"/>
      <c r="EH422" s="5"/>
      <c r="EI422" s="5"/>
      <c r="EJ422" s="5"/>
      <c r="EK422" s="5"/>
      <c r="EL422" s="5"/>
      <c r="EM422" s="5"/>
      <c r="EN422" s="5"/>
      <c r="EO422" s="5"/>
      <c r="EP422" s="5"/>
      <c r="EQ422" s="5"/>
      <c r="ER422" s="5"/>
      <c r="ES422" s="5"/>
      <c r="ET422" s="5"/>
      <c r="EU422" s="5"/>
      <c r="EV422" s="5"/>
      <c r="EW422" s="5"/>
      <c r="EX422" s="5"/>
      <c r="EY422" s="5"/>
      <c r="EZ422" s="5"/>
      <c r="FA422" s="5"/>
      <c r="FB422" s="5"/>
      <c r="FC422" s="5"/>
      <c r="FD422" s="5"/>
      <c r="FE422" s="5"/>
      <c r="FF422" s="5"/>
      <c r="FG422" s="5"/>
      <c r="FH422" s="5"/>
      <c r="FI422" s="5"/>
      <c r="FJ422" s="5"/>
      <c r="FK422" s="5"/>
      <c r="FL422" s="5"/>
      <c r="FM422" s="5"/>
      <c r="FN422" s="5"/>
      <c r="FO422" s="5"/>
      <c r="FP422" s="5"/>
      <c r="FQ422" s="5"/>
      <c r="FR422" s="5"/>
      <c r="FS422" s="5"/>
      <c r="FT422" s="5"/>
      <c r="FU422" s="5"/>
      <c r="FV422" s="5"/>
      <c r="FW422" s="5"/>
      <c r="FX422" s="5"/>
      <c r="FY422" s="5"/>
      <c r="FZ422" s="5"/>
      <c r="GA422" s="5"/>
      <c r="GB422" s="5"/>
      <c r="GC422" s="5"/>
      <c r="GD422" s="5"/>
      <c r="GE422" s="5"/>
      <c r="GF422" s="5"/>
      <c r="GG422" s="5"/>
    </row>
    <row r="423" spans="1:189" s="4" customFormat="1" x14ac:dyDescent="0.25">
      <c r="A423" s="43" t="s">
        <v>352</v>
      </c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  <c r="CA423" s="5"/>
      <c r="CB423" s="5"/>
      <c r="CC423" s="5"/>
      <c r="CD423" s="5"/>
      <c r="CE423" s="5"/>
      <c r="CF423" s="5"/>
      <c r="CG423" s="5"/>
      <c r="CH423" s="5"/>
      <c r="CI423" s="5"/>
      <c r="CJ423" s="5"/>
      <c r="CK423" s="5"/>
      <c r="CL423" s="5"/>
      <c r="CM423" s="5"/>
      <c r="CN423" s="5"/>
      <c r="CO423" s="5"/>
      <c r="CP423" s="5"/>
      <c r="CQ423" s="5"/>
      <c r="CR423" s="5"/>
      <c r="CS423" s="5"/>
      <c r="CT423" s="5"/>
      <c r="CU423" s="5"/>
      <c r="CV423" s="5"/>
      <c r="CW423" s="5"/>
      <c r="CX423" s="5"/>
      <c r="CY423" s="5"/>
      <c r="CZ423" s="5"/>
      <c r="DA423" s="5"/>
      <c r="DB423" s="5"/>
      <c r="DC423" s="5"/>
      <c r="DD423" s="5"/>
      <c r="DE423" s="5"/>
      <c r="DF423" s="5"/>
      <c r="DG423" s="5"/>
      <c r="DH423" s="5"/>
      <c r="DI423" s="5"/>
      <c r="DJ423" s="5"/>
      <c r="DK423" s="5"/>
      <c r="DL423" s="5"/>
      <c r="DM423" s="5"/>
      <c r="DN423" s="5"/>
      <c r="DO423" s="5"/>
      <c r="DP423" s="5"/>
      <c r="DQ423" s="5"/>
      <c r="DR423" s="5"/>
      <c r="DS423" s="5"/>
      <c r="DT423" s="5"/>
      <c r="DU423" s="5"/>
      <c r="DV423" s="5"/>
      <c r="DW423" s="5"/>
      <c r="DX423" s="5"/>
      <c r="DY423" s="5"/>
      <c r="DZ423" s="5"/>
      <c r="EA423" s="5"/>
      <c r="EB423" s="5"/>
      <c r="EC423" s="5"/>
      <c r="ED423" s="5"/>
      <c r="EE423" s="5"/>
      <c r="EF423" s="5"/>
      <c r="EG423" s="5"/>
      <c r="EH423" s="5"/>
      <c r="EI423" s="5"/>
      <c r="EJ423" s="5"/>
      <c r="EK423" s="5"/>
      <c r="EL423" s="5"/>
      <c r="EM423" s="5"/>
      <c r="EN423" s="5"/>
      <c r="EO423" s="5"/>
      <c r="EP423" s="5"/>
      <c r="EQ423" s="5"/>
      <c r="ER423" s="5"/>
      <c r="ES423" s="5"/>
      <c r="ET423" s="5"/>
      <c r="EU423" s="5"/>
      <c r="EV423" s="5"/>
      <c r="EW423" s="5"/>
      <c r="EX423" s="5"/>
      <c r="EY423" s="5"/>
      <c r="EZ423" s="5"/>
      <c r="FA423" s="5"/>
      <c r="FB423" s="5"/>
      <c r="FC423" s="5"/>
      <c r="FD423" s="5"/>
      <c r="FE423" s="5"/>
      <c r="FF423" s="5"/>
      <c r="FG423" s="5"/>
      <c r="FH423" s="5"/>
      <c r="FI423" s="5"/>
      <c r="FJ423" s="5"/>
      <c r="FK423" s="5"/>
      <c r="FL423" s="5"/>
      <c r="FM423" s="5"/>
      <c r="FN423" s="5"/>
      <c r="FO423" s="5"/>
      <c r="FP423" s="5"/>
      <c r="FQ423" s="5"/>
      <c r="FR423" s="5"/>
      <c r="FS423" s="5"/>
      <c r="FT423" s="5"/>
      <c r="FU423" s="5"/>
      <c r="FV423" s="5"/>
      <c r="FW423" s="5"/>
      <c r="FX423" s="5"/>
      <c r="FY423" s="5"/>
      <c r="FZ423" s="5"/>
      <c r="GA423" s="5"/>
      <c r="GB423" s="5"/>
      <c r="GC423" s="5"/>
      <c r="GD423" s="5"/>
      <c r="GE423" s="5"/>
      <c r="GF423" s="5"/>
      <c r="GG423" s="5"/>
    </row>
    <row r="424" spans="1:189" s="4" customFormat="1" x14ac:dyDescent="0.25">
      <c r="A424" s="44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  <c r="CB424" s="5"/>
      <c r="CC424" s="5"/>
      <c r="CD424" s="5"/>
      <c r="CE424" s="5"/>
      <c r="CF424" s="5"/>
      <c r="CG424" s="5"/>
      <c r="CH424" s="5"/>
      <c r="CI424" s="5"/>
      <c r="CJ424" s="5"/>
      <c r="CK424" s="5"/>
      <c r="CL424" s="5"/>
      <c r="CM424" s="5"/>
      <c r="CN424" s="5"/>
      <c r="CO424" s="5"/>
      <c r="CP424" s="5"/>
      <c r="CQ424" s="5"/>
      <c r="CR424" s="5"/>
      <c r="CS424" s="5"/>
      <c r="CT424" s="5"/>
      <c r="CU424" s="5"/>
      <c r="CV424" s="5"/>
      <c r="CW424" s="5"/>
      <c r="CX424" s="5"/>
      <c r="CY424" s="5"/>
      <c r="CZ424" s="5"/>
      <c r="DA424" s="5"/>
      <c r="DB424" s="5"/>
      <c r="DC424" s="5"/>
      <c r="DD424" s="5"/>
      <c r="DE424" s="5"/>
      <c r="DF424" s="5"/>
      <c r="DG424" s="5"/>
      <c r="DH424" s="5"/>
      <c r="DI424" s="5"/>
      <c r="DJ424" s="5"/>
      <c r="DK424" s="5"/>
      <c r="DL424" s="5"/>
      <c r="DM424" s="5"/>
      <c r="DN424" s="5"/>
      <c r="DO424" s="5"/>
      <c r="DP424" s="5"/>
      <c r="DQ424" s="5"/>
      <c r="DR424" s="5"/>
      <c r="DS424" s="5"/>
      <c r="DT424" s="5"/>
      <c r="DU424" s="5"/>
      <c r="DV424" s="5"/>
      <c r="DW424" s="5"/>
      <c r="DX424" s="5"/>
      <c r="DY424" s="5"/>
      <c r="DZ424" s="5"/>
      <c r="EA424" s="5"/>
      <c r="EB424" s="5"/>
      <c r="EC424" s="5"/>
      <c r="ED424" s="5"/>
      <c r="EE424" s="5"/>
      <c r="EF424" s="5"/>
      <c r="EG424" s="5"/>
      <c r="EH424" s="5"/>
      <c r="EI424" s="5"/>
      <c r="EJ424" s="5"/>
      <c r="EK424" s="5"/>
      <c r="EL424" s="5"/>
      <c r="EM424" s="5"/>
      <c r="EN424" s="5"/>
      <c r="EO424" s="5"/>
      <c r="EP424" s="5"/>
      <c r="EQ424" s="5"/>
      <c r="ER424" s="5"/>
      <c r="ES424" s="5"/>
      <c r="ET424" s="5"/>
      <c r="EU424" s="5"/>
      <c r="EV424" s="5"/>
      <c r="EW424" s="5"/>
      <c r="EX424" s="5"/>
      <c r="EY424" s="5"/>
      <c r="EZ424" s="5"/>
      <c r="FA424" s="5"/>
      <c r="FB424" s="5"/>
      <c r="FC424" s="5"/>
      <c r="FD424" s="5"/>
      <c r="FE424" s="5"/>
      <c r="FF424" s="5"/>
      <c r="FG424" s="5"/>
      <c r="FH424" s="5"/>
      <c r="FI424" s="5"/>
      <c r="FJ424" s="5"/>
      <c r="FK424" s="5"/>
      <c r="FL424" s="5"/>
      <c r="FM424" s="5"/>
      <c r="FN424" s="5"/>
      <c r="FO424" s="5"/>
      <c r="FP424" s="5"/>
      <c r="FQ424" s="5"/>
      <c r="FR424" s="5"/>
      <c r="FS424" s="5"/>
      <c r="FT424" s="5"/>
      <c r="FU424" s="5"/>
      <c r="FV424" s="5"/>
      <c r="FW424" s="5"/>
      <c r="FX424" s="5"/>
      <c r="FY424" s="5"/>
      <c r="FZ424" s="5"/>
      <c r="GA424" s="5"/>
      <c r="GB424" s="5"/>
      <c r="GC424" s="5"/>
      <c r="GD424" s="5"/>
      <c r="GE424" s="5"/>
      <c r="GF424" s="5"/>
      <c r="GG424" s="5"/>
    </row>
    <row r="425" spans="1:189" s="4" customFormat="1" x14ac:dyDescent="0.25">
      <c r="A425" s="41" t="s">
        <v>6</v>
      </c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  <c r="CB425" s="5"/>
      <c r="CC425" s="5"/>
      <c r="CD425" s="5"/>
      <c r="CE425" s="5"/>
      <c r="CF425" s="5"/>
      <c r="CG425" s="5"/>
      <c r="CH425" s="5"/>
      <c r="CI425" s="5"/>
      <c r="CJ425" s="5"/>
      <c r="CK425" s="5"/>
      <c r="CL425" s="5"/>
      <c r="CM425" s="5"/>
      <c r="CN425" s="5"/>
      <c r="CO425" s="5"/>
      <c r="CP425" s="5"/>
      <c r="CQ425" s="5"/>
      <c r="CR425" s="5"/>
      <c r="CS425" s="5"/>
      <c r="CT425" s="5"/>
      <c r="CU425" s="5"/>
      <c r="CV425" s="5"/>
      <c r="CW425" s="5"/>
      <c r="CX425" s="5"/>
      <c r="CY425" s="5"/>
      <c r="CZ425" s="5"/>
      <c r="DA425" s="5"/>
      <c r="DB425" s="5"/>
      <c r="DC425" s="5"/>
      <c r="DD425" s="5"/>
      <c r="DE425" s="5"/>
      <c r="DF425" s="5"/>
      <c r="DG425" s="5"/>
      <c r="DH425" s="5"/>
      <c r="DI425" s="5"/>
      <c r="DJ425" s="5"/>
      <c r="DK425" s="5"/>
      <c r="DL425" s="5"/>
      <c r="DM425" s="5"/>
      <c r="DN425" s="5"/>
      <c r="DO425" s="5"/>
      <c r="DP425" s="5"/>
      <c r="DQ425" s="5"/>
      <c r="DR425" s="5"/>
      <c r="DS425" s="5"/>
      <c r="DT425" s="5"/>
      <c r="DU425" s="5"/>
      <c r="DV425" s="5"/>
      <c r="DW425" s="5"/>
      <c r="DX425" s="5"/>
      <c r="DY425" s="5"/>
      <c r="DZ425" s="5"/>
      <c r="EA425" s="5"/>
      <c r="EB425" s="5"/>
      <c r="EC425" s="5"/>
      <c r="ED425" s="5"/>
      <c r="EE425" s="5"/>
      <c r="EF425" s="5"/>
      <c r="EG425" s="5"/>
      <c r="EH425" s="5"/>
      <c r="EI425" s="5"/>
      <c r="EJ425" s="5"/>
      <c r="EK425" s="5"/>
      <c r="EL425" s="5"/>
      <c r="EM425" s="5"/>
      <c r="EN425" s="5"/>
      <c r="EO425" s="5"/>
      <c r="EP425" s="5"/>
      <c r="EQ425" s="5"/>
      <c r="ER425" s="5"/>
      <c r="ES425" s="5"/>
      <c r="ET425" s="5"/>
      <c r="EU425" s="5"/>
      <c r="EV425" s="5"/>
      <c r="EW425" s="5"/>
      <c r="EX425" s="5"/>
      <c r="EY425" s="5"/>
      <c r="EZ425" s="5"/>
      <c r="FA425" s="5"/>
      <c r="FB425" s="5"/>
      <c r="FC425" s="5"/>
      <c r="FD425" s="5"/>
      <c r="FE425" s="5"/>
      <c r="FF425" s="5"/>
      <c r="FG425" s="5"/>
      <c r="FH425" s="5"/>
      <c r="FI425" s="5"/>
      <c r="FJ425" s="5"/>
      <c r="FK425" s="5"/>
      <c r="FL425" s="5"/>
      <c r="FM425" s="5"/>
      <c r="FN425" s="5"/>
      <c r="FO425" s="5"/>
      <c r="FP425" s="5"/>
      <c r="FQ425" s="5"/>
      <c r="FR425" s="5"/>
      <c r="FS425" s="5"/>
      <c r="FT425" s="5"/>
      <c r="FU425" s="5"/>
      <c r="FV425" s="5"/>
      <c r="FW425" s="5"/>
      <c r="FX425" s="5"/>
      <c r="FY425" s="5"/>
      <c r="FZ425" s="5"/>
      <c r="GA425" s="5"/>
      <c r="GB425" s="5"/>
      <c r="GC425" s="5"/>
      <c r="GD425" s="5"/>
      <c r="GE425" s="5"/>
      <c r="GF425" s="5"/>
      <c r="GG425" s="5"/>
    </row>
    <row r="426" spans="1:189" s="4" customFormat="1" x14ac:dyDescent="0.25">
      <c r="A426" s="41" t="s">
        <v>353</v>
      </c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  <c r="CA426" s="5"/>
      <c r="CB426" s="5"/>
      <c r="CC426" s="5"/>
      <c r="CD426" s="5"/>
      <c r="CE426" s="5"/>
      <c r="CF426" s="5"/>
      <c r="CG426" s="5"/>
      <c r="CH426" s="5"/>
      <c r="CI426" s="5"/>
      <c r="CJ426" s="5"/>
      <c r="CK426" s="5"/>
      <c r="CL426" s="5"/>
      <c r="CM426" s="5"/>
      <c r="CN426" s="5"/>
      <c r="CO426" s="5"/>
      <c r="CP426" s="5"/>
      <c r="CQ426" s="5"/>
      <c r="CR426" s="5"/>
      <c r="CS426" s="5"/>
      <c r="CT426" s="5"/>
      <c r="CU426" s="5"/>
      <c r="CV426" s="5"/>
      <c r="CW426" s="5"/>
      <c r="CX426" s="5"/>
      <c r="CY426" s="5"/>
      <c r="CZ426" s="5"/>
      <c r="DA426" s="5"/>
      <c r="DB426" s="5"/>
      <c r="DC426" s="5"/>
      <c r="DD426" s="5"/>
      <c r="DE426" s="5"/>
      <c r="DF426" s="5"/>
      <c r="DG426" s="5"/>
      <c r="DH426" s="5"/>
      <c r="DI426" s="5"/>
      <c r="DJ426" s="5"/>
      <c r="DK426" s="5"/>
      <c r="DL426" s="5"/>
      <c r="DM426" s="5"/>
      <c r="DN426" s="5"/>
      <c r="DO426" s="5"/>
      <c r="DP426" s="5"/>
      <c r="DQ426" s="5"/>
      <c r="DR426" s="5"/>
      <c r="DS426" s="5"/>
      <c r="DT426" s="5"/>
      <c r="DU426" s="5"/>
      <c r="DV426" s="5"/>
      <c r="DW426" s="5"/>
      <c r="DX426" s="5"/>
      <c r="DY426" s="5"/>
      <c r="DZ426" s="5"/>
      <c r="EA426" s="5"/>
      <c r="EB426" s="5"/>
      <c r="EC426" s="5"/>
      <c r="ED426" s="5"/>
      <c r="EE426" s="5"/>
      <c r="EF426" s="5"/>
      <c r="EG426" s="5"/>
      <c r="EH426" s="5"/>
      <c r="EI426" s="5"/>
      <c r="EJ426" s="5"/>
      <c r="EK426" s="5"/>
      <c r="EL426" s="5"/>
      <c r="EM426" s="5"/>
      <c r="EN426" s="5"/>
      <c r="EO426" s="5"/>
      <c r="EP426" s="5"/>
      <c r="EQ426" s="5"/>
      <c r="ER426" s="5"/>
      <c r="ES426" s="5"/>
      <c r="ET426" s="5"/>
      <c r="EU426" s="5"/>
      <c r="EV426" s="5"/>
      <c r="EW426" s="5"/>
      <c r="EX426" s="5"/>
      <c r="EY426" s="5"/>
      <c r="EZ426" s="5"/>
      <c r="FA426" s="5"/>
      <c r="FB426" s="5"/>
      <c r="FC426" s="5"/>
      <c r="FD426" s="5"/>
      <c r="FE426" s="5"/>
      <c r="FF426" s="5"/>
      <c r="FG426" s="5"/>
      <c r="FH426" s="5"/>
      <c r="FI426" s="5"/>
      <c r="FJ426" s="5"/>
      <c r="FK426" s="5"/>
      <c r="FL426" s="5"/>
      <c r="FM426" s="5"/>
      <c r="FN426" s="5"/>
      <c r="FO426" s="5"/>
      <c r="FP426" s="5"/>
      <c r="FQ426" s="5"/>
      <c r="FR426" s="5"/>
      <c r="FS426" s="5"/>
      <c r="FT426" s="5"/>
      <c r="FU426" s="5"/>
      <c r="FV426" s="5"/>
      <c r="FW426" s="5"/>
      <c r="FX426" s="5"/>
      <c r="FY426" s="5"/>
      <c r="FZ426" s="5"/>
      <c r="GA426" s="5"/>
      <c r="GB426" s="5"/>
      <c r="GC426" s="5"/>
      <c r="GD426" s="5"/>
      <c r="GE426" s="5"/>
      <c r="GF426" s="5"/>
      <c r="GG426" s="5"/>
    </row>
    <row r="427" spans="1:189" s="4" customFormat="1" x14ac:dyDescent="0.25">
      <c r="A427" s="41" t="s">
        <v>354</v>
      </c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  <c r="CB427" s="5"/>
      <c r="CC427" s="5"/>
      <c r="CD427" s="5"/>
      <c r="CE427" s="5"/>
      <c r="CF427" s="5"/>
      <c r="CG427" s="5"/>
      <c r="CH427" s="5"/>
      <c r="CI427" s="5"/>
      <c r="CJ427" s="5"/>
      <c r="CK427" s="5"/>
      <c r="CL427" s="5"/>
      <c r="CM427" s="5"/>
      <c r="CN427" s="5"/>
      <c r="CO427" s="5"/>
      <c r="CP427" s="5"/>
      <c r="CQ427" s="5"/>
      <c r="CR427" s="5"/>
      <c r="CS427" s="5"/>
      <c r="CT427" s="5"/>
      <c r="CU427" s="5"/>
      <c r="CV427" s="5"/>
      <c r="CW427" s="5"/>
      <c r="CX427" s="5"/>
      <c r="CY427" s="5"/>
      <c r="CZ427" s="5"/>
      <c r="DA427" s="5"/>
      <c r="DB427" s="5"/>
      <c r="DC427" s="5"/>
      <c r="DD427" s="5"/>
      <c r="DE427" s="5"/>
      <c r="DF427" s="5"/>
      <c r="DG427" s="5"/>
      <c r="DH427" s="5"/>
      <c r="DI427" s="5"/>
      <c r="DJ427" s="5"/>
      <c r="DK427" s="5"/>
      <c r="DL427" s="5"/>
      <c r="DM427" s="5"/>
      <c r="DN427" s="5"/>
      <c r="DO427" s="5"/>
      <c r="DP427" s="5"/>
      <c r="DQ427" s="5"/>
      <c r="DR427" s="5"/>
      <c r="DS427" s="5"/>
      <c r="DT427" s="5"/>
      <c r="DU427" s="5"/>
      <c r="DV427" s="5"/>
      <c r="DW427" s="5"/>
      <c r="DX427" s="5"/>
      <c r="DY427" s="5"/>
      <c r="DZ427" s="5"/>
      <c r="EA427" s="5"/>
      <c r="EB427" s="5"/>
      <c r="EC427" s="5"/>
      <c r="ED427" s="5"/>
      <c r="EE427" s="5"/>
      <c r="EF427" s="5"/>
      <c r="EG427" s="5"/>
      <c r="EH427" s="5"/>
      <c r="EI427" s="5"/>
      <c r="EJ427" s="5"/>
      <c r="EK427" s="5"/>
      <c r="EL427" s="5"/>
      <c r="EM427" s="5"/>
      <c r="EN427" s="5"/>
      <c r="EO427" s="5"/>
      <c r="EP427" s="5"/>
      <c r="EQ427" s="5"/>
      <c r="ER427" s="5"/>
      <c r="ES427" s="5"/>
      <c r="ET427" s="5"/>
      <c r="EU427" s="5"/>
      <c r="EV427" s="5"/>
      <c r="EW427" s="5"/>
      <c r="EX427" s="5"/>
      <c r="EY427" s="5"/>
      <c r="EZ427" s="5"/>
      <c r="FA427" s="5"/>
      <c r="FB427" s="5"/>
      <c r="FC427" s="5"/>
      <c r="FD427" s="5"/>
      <c r="FE427" s="5"/>
      <c r="FF427" s="5"/>
      <c r="FG427" s="5"/>
      <c r="FH427" s="5"/>
      <c r="FI427" s="5"/>
      <c r="FJ427" s="5"/>
      <c r="FK427" s="5"/>
      <c r="FL427" s="5"/>
      <c r="FM427" s="5"/>
      <c r="FN427" s="5"/>
      <c r="FO427" s="5"/>
      <c r="FP427" s="5"/>
      <c r="FQ427" s="5"/>
      <c r="FR427" s="5"/>
      <c r="FS427" s="5"/>
      <c r="FT427" s="5"/>
      <c r="FU427" s="5"/>
      <c r="FV427" s="5"/>
      <c r="FW427" s="5"/>
      <c r="FX427" s="5"/>
      <c r="FY427" s="5"/>
      <c r="FZ427" s="5"/>
      <c r="GA427" s="5"/>
      <c r="GB427" s="5"/>
      <c r="GC427" s="5"/>
      <c r="GD427" s="5"/>
      <c r="GE427" s="5"/>
      <c r="GF427" s="5"/>
      <c r="GG427" s="5"/>
    </row>
  </sheetData>
  <autoFilter ref="A1:GG428"/>
  <printOptions horizontalCentered="1"/>
  <pageMargins left="0.19685039370078741" right="0.11811023622047245" top="0.39370078740157483" bottom="0.39370078740157483" header="0" footer="0"/>
  <pageSetup paperSize="8" scale="48" fitToHeight="0" orientation="landscape" r:id="rId1"/>
  <headerFooter alignWithMargins="0"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2"/>
  <sheetViews>
    <sheetView workbookViewId="0">
      <selection activeCell="K18" sqref="K18"/>
    </sheetView>
  </sheetViews>
  <sheetFormatPr defaultRowHeight="15.75" x14ac:dyDescent="0.25"/>
  <cols>
    <col min="1" max="1" width="4.7109375" style="53" customWidth="1"/>
    <col min="2" max="2" width="5.7109375" style="54" customWidth="1"/>
    <col min="3" max="3" width="60.28515625" style="51" customWidth="1"/>
    <col min="4" max="4" width="21.140625" style="51" customWidth="1"/>
    <col min="5" max="5" width="28.7109375" style="54" customWidth="1"/>
    <col min="6" max="257" width="9.140625" style="53"/>
    <col min="258" max="258" width="5.7109375" style="53" customWidth="1"/>
    <col min="259" max="259" width="60.28515625" style="53" customWidth="1"/>
    <col min="260" max="260" width="25" style="53" customWidth="1"/>
    <col min="261" max="261" width="32.140625" style="53" customWidth="1"/>
    <col min="262" max="513" width="9.140625" style="53"/>
    <col min="514" max="514" width="5.7109375" style="53" customWidth="1"/>
    <col min="515" max="515" width="60.28515625" style="53" customWidth="1"/>
    <col min="516" max="516" width="25" style="53" customWidth="1"/>
    <col min="517" max="517" width="32.140625" style="53" customWidth="1"/>
    <col min="518" max="769" width="9.140625" style="53"/>
    <col min="770" max="770" width="5.7109375" style="53" customWidth="1"/>
    <col min="771" max="771" width="60.28515625" style="53" customWidth="1"/>
    <col min="772" max="772" width="25" style="53" customWidth="1"/>
    <col min="773" max="773" width="32.140625" style="53" customWidth="1"/>
    <col min="774" max="1025" width="9.140625" style="53"/>
    <col min="1026" max="1026" width="5.7109375" style="53" customWidth="1"/>
    <col min="1027" max="1027" width="60.28515625" style="53" customWidth="1"/>
    <col min="1028" max="1028" width="25" style="53" customWidth="1"/>
    <col min="1029" max="1029" width="32.140625" style="53" customWidth="1"/>
    <col min="1030" max="1281" width="9.140625" style="53"/>
    <col min="1282" max="1282" width="5.7109375" style="53" customWidth="1"/>
    <col min="1283" max="1283" width="60.28515625" style="53" customWidth="1"/>
    <col min="1284" max="1284" width="25" style="53" customWidth="1"/>
    <col min="1285" max="1285" width="32.140625" style="53" customWidth="1"/>
    <col min="1286" max="1537" width="9.140625" style="53"/>
    <col min="1538" max="1538" width="5.7109375" style="53" customWidth="1"/>
    <col min="1539" max="1539" width="60.28515625" style="53" customWidth="1"/>
    <col min="1540" max="1540" width="25" style="53" customWidth="1"/>
    <col min="1541" max="1541" width="32.140625" style="53" customWidth="1"/>
    <col min="1542" max="1793" width="9.140625" style="53"/>
    <col min="1794" max="1794" width="5.7109375" style="53" customWidth="1"/>
    <col min="1795" max="1795" width="60.28515625" style="53" customWidth="1"/>
    <col min="1796" max="1796" width="25" style="53" customWidth="1"/>
    <col min="1797" max="1797" width="32.140625" style="53" customWidth="1"/>
    <col min="1798" max="2049" width="9.140625" style="53"/>
    <col min="2050" max="2050" width="5.7109375" style="53" customWidth="1"/>
    <col min="2051" max="2051" width="60.28515625" style="53" customWidth="1"/>
    <col min="2052" max="2052" width="25" style="53" customWidth="1"/>
    <col min="2053" max="2053" width="32.140625" style="53" customWidth="1"/>
    <col min="2054" max="2305" width="9.140625" style="53"/>
    <col min="2306" max="2306" width="5.7109375" style="53" customWidth="1"/>
    <col min="2307" max="2307" width="60.28515625" style="53" customWidth="1"/>
    <col min="2308" max="2308" width="25" style="53" customWidth="1"/>
    <col min="2309" max="2309" width="32.140625" style="53" customWidth="1"/>
    <col min="2310" max="2561" width="9.140625" style="53"/>
    <col min="2562" max="2562" width="5.7109375" style="53" customWidth="1"/>
    <col min="2563" max="2563" width="60.28515625" style="53" customWidth="1"/>
    <col min="2564" max="2564" width="25" style="53" customWidth="1"/>
    <col min="2565" max="2565" width="32.140625" style="53" customWidth="1"/>
    <col min="2566" max="2817" width="9.140625" style="53"/>
    <col min="2818" max="2818" width="5.7109375" style="53" customWidth="1"/>
    <col min="2819" max="2819" width="60.28515625" style="53" customWidth="1"/>
    <col min="2820" max="2820" width="25" style="53" customWidth="1"/>
    <col min="2821" max="2821" width="32.140625" style="53" customWidth="1"/>
    <col min="2822" max="3073" width="9.140625" style="53"/>
    <col min="3074" max="3074" width="5.7109375" style="53" customWidth="1"/>
    <col min="3075" max="3075" width="60.28515625" style="53" customWidth="1"/>
    <col min="3076" max="3076" width="25" style="53" customWidth="1"/>
    <col min="3077" max="3077" width="32.140625" style="53" customWidth="1"/>
    <col min="3078" max="3329" width="9.140625" style="53"/>
    <col min="3330" max="3330" width="5.7109375" style="53" customWidth="1"/>
    <col min="3331" max="3331" width="60.28515625" style="53" customWidth="1"/>
    <col min="3332" max="3332" width="25" style="53" customWidth="1"/>
    <col min="3333" max="3333" width="32.140625" style="53" customWidth="1"/>
    <col min="3334" max="3585" width="9.140625" style="53"/>
    <col min="3586" max="3586" width="5.7109375" style="53" customWidth="1"/>
    <col min="3587" max="3587" width="60.28515625" style="53" customWidth="1"/>
    <col min="3588" max="3588" width="25" style="53" customWidth="1"/>
    <col min="3589" max="3589" width="32.140625" style="53" customWidth="1"/>
    <col min="3590" max="3841" width="9.140625" style="53"/>
    <col min="3842" max="3842" width="5.7109375" style="53" customWidth="1"/>
    <col min="3843" max="3843" width="60.28515625" style="53" customWidth="1"/>
    <col min="3844" max="3844" width="25" style="53" customWidth="1"/>
    <col min="3845" max="3845" width="32.140625" style="53" customWidth="1"/>
    <col min="3846" max="4097" width="9.140625" style="53"/>
    <col min="4098" max="4098" width="5.7109375" style="53" customWidth="1"/>
    <col min="4099" max="4099" width="60.28515625" style="53" customWidth="1"/>
    <col min="4100" max="4100" width="25" style="53" customWidth="1"/>
    <col min="4101" max="4101" width="32.140625" style="53" customWidth="1"/>
    <col min="4102" max="4353" width="9.140625" style="53"/>
    <col min="4354" max="4354" width="5.7109375" style="53" customWidth="1"/>
    <col min="4355" max="4355" width="60.28515625" style="53" customWidth="1"/>
    <col min="4356" max="4356" width="25" style="53" customWidth="1"/>
    <col min="4357" max="4357" width="32.140625" style="53" customWidth="1"/>
    <col min="4358" max="4609" width="9.140625" style="53"/>
    <col min="4610" max="4610" width="5.7109375" style="53" customWidth="1"/>
    <col min="4611" max="4611" width="60.28515625" style="53" customWidth="1"/>
    <col min="4612" max="4612" width="25" style="53" customWidth="1"/>
    <col min="4613" max="4613" width="32.140625" style="53" customWidth="1"/>
    <col min="4614" max="4865" width="9.140625" style="53"/>
    <col min="4866" max="4866" width="5.7109375" style="53" customWidth="1"/>
    <col min="4867" max="4867" width="60.28515625" style="53" customWidth="1"/>
    <col min="4868" max="4868" width="25" style="53" customWidth="1"/>
    <col min="4869" max="4869" width="32.140625" style="53" customWidth="1"/>
    <col min="4870" max="5121" width="9.140625" style="53"/>
    <col min="5122" max="5122" width="5.7109375" style="53" customWidth="1"/>
    <col min="5123" max="5123" width="60.28515625" style="53" customWidth="1"/>
    <col min="5124" max="5124" width="25" style="53" customWidth="1"/>
    <col min="5125" max="5125" width="32.140625" style="53" customWidth="1"/>
    <col min="5126" max="5377" width="9.140625" style="53"/>
    <col min="5378" max="5378" width="5.7109375" style="53" customWidth="1"/>
    <col min="5379" max="5379" width="60.28515625" style="53" customWidth="1"/>
    <col min="5380" max="5380" width="25" style="53" customWidth="1"/>
    <col min="5381" max="5381" width="32.140625" style="53" customWidth="1"/>
    <col min="5382" max="5633" width="9.140625" style="53"/>
    <col min="5634" max="5634" width="5.7109375" style="53" customWidth="1"/>
    <col min="5635" max="5635" width="60.28515625" style="53" customWidth="1"/>
    <col min="5636" max="5636" width="25" style="53" customWidth="1"/>
    <col min="5637" max="5637" width="32.140625" style="53" customWidth="1"/>
    <col min="5638" max="5889" width="9.140625" style="53"/>
    <col min="5890" max="5890" width="5.7109375" style="53" customWidth="1"/>
    <col min="5891" max="5891" width="60.28515625" style="53" customWidth="1"/>
    <col min="5892" max="5892" width="25" style="53" customWidth="1"/>
    <col min="5893" max="5893" width="32.140625" style="53" customWidth="1"/>
    <col min="5894" max="6145" width="9.140625" style="53"/>
    <col min="6146" max="6146" width="5.7109375" style="53" customWidth="1"/>
    <col min="6147" max="6147" width="60.28515625" style="53" customWidth="1"/>
    <col min="6148" max="6148" width="25" style="53" customWidth="1"/>
    <col min="6149" max="6149" width="32.140625" style="53" customWidth="1"/>
    <col min="6150" max="6401" width="9.140625" style="53"/>
    <col min="6402" max="6402" width="5.7109375" style="53" customWidth="1"/>
    <col min="6403" max="6403" width="60.28515625" style="53" customWidth="1"/>
    <col min="6404" max="6404" width="25" style="53" customWidth="1"/>
    <col min="6405" max="6405" width="32.140625" style="53" customWidth="1"/>
    <col min="6406" max="6657" width="9.140625" style="53"/>
    <col min="6658" max="6658" width="5.7109375" style="53" customWidth="1"/>
    <col min="6659" max="6659" width="60.28515625" style="53" customWidth="1"/>
    <col min="6660" max="6660" width="25" style="53" customWidth="1"/>
    <col min="6661" max="6661" width="32.140625" style="53" customWidth="1"/>
    <col min="6662" max="6913" width="9.140625" style="53"/>
    <col min="6914" max="6914" width="5.7109375" style="53" customWidth="1"/>
    <col min="6915" max="6915" width="60.28515625" style="53" customWidth="1"/>
    <col min="6916" max="6916" width="25" style="53" customWidth="1"/>
    <col min="6917" max="6917" width="32.140625" style="53" customWidth="1"/>
    <col min="6918" max="7169" width="9.140625" style="53"/>
    <col min="7170" max="7170" width="5.7109375" style="53" customWidth="1"/>
    <col min="7171" max="7171" width="60.28515625" style="53" customWidth="1"/>
    <col min="7172" max="7172" width="25" style="53" customWidth="1"/>
    <col min="7173" max="7173" width="32.140625" style="53" customWidth="1"/>
    <col min="7174" max="7425" width="9.140625" style="53"/>
    <col min="7426" max="7426" width="5.7109375" style="53" customWidth="1"/>
    <col min="7427" max="7427" width="60.28515625" style="53" customWidth="1"/>
    <col min="7428" max="7428" width="25" style="53" customWidth="1"/>
    <col min="7429" max="7429" width="32.140625" style="53" customWidth="1"/>
    <col min="7430" max="7681" width="9.140625" style="53"/>
    <col min="7682" max="7682" width="5.7109375" style="53" customWidth="1"/>
    <col min="7683" max="7683" width="60.28515625" style="53" customWidth="1"/>
    <col min="7684" max="7684" width="25" style="53" customWidth="1"/>
    <col min="7685" max="7685" width="32.140625" style="53" customWidth="1"/>
    <col min="7686" max="7937" width="9.140625" style="53"/>
    <col min="7938" max="7938" width="5.7109375" style="53" customWidth="1"/>
    <col min="7939" max="7939" width="60.28515625" style="53" customWidth="1"/>
    <col min="7940" max="7940" width="25" style="53" customWidth="1"/>
    <col min="7941" max="7941" width="32.140625" style="53" customWidth="1"/>
    <col min="7942" max="8193" width="9.140625" style="53"/>
    <col min="8194" max="8194" width="5.7109375" style="53" customWidth="1"/>
    <col min="8195" max="8195" width="60.28515625" style="53" customWidth="1"/>
    <col min="8196" max="8196" width="25" style="53" customWidth="1"/>
    <col min="8197" max="8197" width="32.140625" style="53" customWidth="1"/>
    <col min="8198" max="8449" width="9.140625" style="53"/>
    <col min="8450" max="8450" width="5.7109375" style="53" customWidth="1"/>
    <col min="8451" max="8451" width="60.28515625" style="53" customWidth="1"/>
    <col min="8452" max="8452" width="25" style="53" customWidth="1"/>
    <col min="8453" max="8453" width="32.140625" style="53" customWidth="1"/>
    <col min="8454" max="8705" width="9.140625" style="53"/>
    <col min="8706" max="8706" width="5.7109375" style="53" customWidth="1"/>
    <col min="8707" max="8707" width="60.28515625" style="53" customWidth="1"/>
    <col min="8708" max="8708" width="25" style="53" customWidth="1"/>
    <col min="8709" max="8709" width="32.140625" style="53" customWidth="1"/>
    <col min="8710" max="8961" width="9.140625" style="53"/>
    <col min="8962" max="8962" width="5.7109375" style="53" customWidth="1"/>
    <col min="8963" max="8963" width="60.28515625" style="53" customWidth="1"/>
    <col min="8964" max="8964" width="25" style="53" customWidth="1"/>
    <col min="8965" max="8965" width="32.140625" style="53" customWidth="1"/>
    <col min="8966" max="9217" width="9.140625" style="53"/>
    <col min="9218" max="9218" width="5.7109375" style="53" customWidth="1"/>
    <col min="9219" max="9219" width="60.28515625" style="53" customWidth="1"/>
    <col min="9220" max="9220" width="25" style="53" customWidth="1"/>
    <col min="9221" max="9221" width="32.140625" style="53" customWidth="1"/>
    <col min="9222" max="9473" width="9.140625" style="53"/>
    <col min="9474" max="9474" width="5.7109375" style="53" customWidth="1"/>
    <col min="9475" max="9475" width="60.28515625" style="53" customWidth="1"/>
    <col min="9476" max="9476" width="25" style="53" customWidth="1"/>
    <col min="9477" max="9477" width="32.140625" style="53" customWidth="1"/>
    <col min="9478" max="9729" width="9.140625" style="53"/>
    <col min="9730" max="9730" width="5.7109375" style="53" customWidth="1"/>
    <col min="9731" max="9731" width="60.28515625" style="53" customWidth="1"/>
    <col min="9732" max="9732" width="25" style="53" customWidth="1"/>
    <col min="9733" max="9733" width="32.140625" style="53" customWidth="1"/>
    <col min="9734" max="9985" width="9.140625" style="53"/>
    <col min="9986" max="9986" width="5.7109375" style="53" customWidth="1"/>
    <col min="9987" max="9987" width="60.28515625" style="53" customWidth="1"/>
    <col min="9988" max="9988" width="25" style="53" customWidth="1"/>
    <col min="9989" max="9989" width="32.140625" style="53" customWidth="1"/>
    <col min="9990" max="10241" width="9.140625" style="53"/>
    <col min="10242" max="10242" width="5.7109375" style="53" customWidth="1"/>
    <col min="10243" max="10243" width="60.28515625" style="53" customWidth="1"/>
    <col min="10244" max="10244" width="25" style="53" customWidth="1"/>
    <col min="10245" max="10245" width="32.140625" style="53" customWidth="1"/>
    <col min="10246" max="10497" width="9.140625" style="53"/>
    <col min="10498" max="10498" width="5.7109375" style="53" customWidth="1"/>
    <col min="10499" max="10499" width="60.28515625" style="53" customWidth="1"/>
    <col min="10500" max="10500" width="25" style="53" customWidth="1"/>
    <col min="10501" max="10501" width="32.140625" style="53" customWidth="1"/>
    <col min="10502" max="10753" width="9.140625" style="53"/>
    <col min="10754" max="10754" width="5.7109375" style="53" customWidth="1"/>
    <col min="10755" max="10755" width="60.28515625" style="53" customWidth="1"/>
    <col min="10756" max="10756" width="25" style="53" customWidth="1"/>
    <col min="10757" max="10757" width="32.140625" style="53" customWidth="1"/>
    <col min="10758" max="11009" width="9.140625" style="53"/>
    <col min="11010" max="11010" width="5.7109375" style="53" customWidth="1"/>
    <col min="11011" max="11011" width="60.28515625" style="53" customWidth="1"/>
    <col min="11012" max="11012" width="25" style="53" customWidth="1"/>
    <col min="11013" max="11013" width="32.140625" style="53" customWidth="1"/>
    <col min="11014" max="11265" width="9.140625" style="53"/>
    <col min="11266" max="11266" width="5.7109375" style="53" customWidth="1"/>
    <col min="11267" max="11267" width="60.28515625" style="53" customWidth="1"/>
    <col min="11268" max="11268" width="25" style="53" customWidth="1"/>
    <col min="11269" max="11269" width="32.140625" style="53" customWidth="1"/>
    <col min="11270" max="11521" width="9.140625" style="53"/>
    <col min="11522" max="11522" width="5.7109375" style="53" customWidth="1"/>
    <col min="11523" max="11523" width="60.28515625" style="53" customWidth="1"/>
    <col min="11524" max="11524" width="25" style="53" customWidth="1"/>
    <col min="11525" max="11525" width="32.140625" style="53" customWidth="1"/>
    <col min="11526" max="11777" width="9.140625" style="53"/>
    <col min="11778" max="11778" width="5.7109375" style="53" customWidth="1"/>
    <col min="11779" max="11779" width="60.28515625" style="53" customWidth="1"/>
    <col min="11780" max="11780" width="25" style="53" customWidth="1"/>
    <col min="11781" max="11781" width="32.140625" style="53" customWidth="1"/>
    <col min="11782" max="12033" width="9.140625" style="53"/>
    <col min="12034" max="12034" width="5.7109375" style="53" customWidth="1"/>
    <col min="12035" max="12035" width="60.28515625" style="53" customWidth="1"/>
    <col min="12036" max="12036" width="25" style="53" customWidth="1"/>
    <col min="12037" max="12037" width="32.140625" style="53" customWidth="1"/>
    <col min="12038" max="12289" width="9.140625" style="53"/>
    <col min="12290" max="12290" width="5.7109375" style="53" customWidth="1"/>
    <col min="12291" max="12291" width="60.28515625" style="53" customWidth="1"/>
    <col min="12292" max="12292" width="25" style="53" customWidth="1"/>
    <col min="12293" max="12293" width="32.140625" style="53" customWidth="1"/>
    <col min="12294" max="12545" width="9.140625" style="53"/>
    <col min="12546" max="12546" width="5.7109375" style="53" customWidth="1"/>
    <col min="12547" max="12547" width="60.28515625" style="53" customWidth="1"/>
    <col min="12548" max="12548" width="25" style="53" customWidth="1"/>
    <col min="12549" max="12549" width="32.140625" style="53" customWidth="1"/>
    <col min="12550" max="12801" width="9.140625" style="53"/>
    <col min="12802" max="12802" width="5.7109375" style="53" customWidth="1"/>
    <col min="12803" max="12803" width="60.28515625" style="53" customWidth="1"/>
    <col min="12804" max="12804" width="25" style="53" customWidth="1"/>
    <col min="12805" max="12805" width="32.140625" style="53" customWidth="1"/>
    <col min="12806" max="13057" width="9.140625" style="53"/>
    <col min="13058" max="13058" width="5.7109375" style="53" customWidth="1"/>
    <col min="13059" max="13059" width="60.28515625" style="53" customWidth="1"/>
    <col min="13060" max="13060" width="25" style="53" customWidth="1"/>
    <col min="13061" max="13061" width="32.140625" style="53" customWidth="1"/>
    <col min="13062" max="13313" width="9.140625" style="53"/>
    <col min="13314" max="13314" width="5.7109375" style="53" customWidth="1"/>
    <col min="13315" max="13315" width="60.28515625" style="53" customWidth="1"/>
    <col min="13316" max="13316" width="25" style="53" customWidth="1"/>
    <col min="13317" max="13317" width="32.140625" style="53" customWidth="1"/>
    <col min="13318" max="13569" width="9.140625" style="53"/>
    <col min="13570" max="13570" width="5.7109375" style="53" customWidth="1"/>
    <col min="13571" max="13571" width="60.28515625" style="53" customWidth="1"/>
    <col min="13572" max="13572" width="25" style="53" customWidth="1"/>
    <col min="13573" max="13573" width="32.140625" style="53" customWidth="1"/>
    <col min="13574" max="13825" width="9.140625" style="53"/>
    <col min="13826" max="13826" width="5.7109375" style="53" customWidth="1"/>
    <col min="13827" max="13827" width="60.28515625" style="53" customWidth="1"/>
    <col min="13828" max="13828" width="25" style="53" customWidth="1"/>
    <col min="13829" max="13829" width="32.140625" style="53" customWidth="1"/>
    <col min="13830" max="14081" width="9.140625" style="53"/>
    <col min="14082" max="14082" width="5.7109375" style="53" customWidth="1"/>
    <col min="14083" max="14083" width="60.28515625" style="53" customWidth="1"/>
    <col min="14084" max="14084" width="25" style="53" customWidth="1"/>
    <col min="14085" max="14085" width="32.140625" style="53" customWidth="1"/>
    <col min="14086" max="14337" width="9.140625" style="53"/>
    <col min="14338" max="14338" width="5.7109375" style="53" customWidth="1"/>
    <col min="14339" max="14339" width="60.28515625" style="53" customWidth="1"/>
    <col min="14340" max="14340" width="25" style="53" customWidth="1"/>
    <col min="14341" max="14341" width="32.140625" style="53" customWidth="1"/>
    <col min="14342" max="14593" width="9.140625" style="53"/>
    <col min="14594" max="14594" width="5.7109375" style="53" customWidth="1"/>
    <col min="14595" max="14595" width="60.28515625" style="53" customWidth="1"/>
    <col min="14596" max="14596" width="25" style="53" customWidth="1"/>
    <col min="14597" max="14597" width="32.140625" style="53" customWidth="1"/>
    <col min="14598" max="14849" width="9.140625" style="53"/>
    <col min="14850" max="14850" width="5.7109375" style="53" customWidth="1"/>
    <col min="14851" max="14851" width="60.28515625" style="53" customWidth="1"/>
    <col min="14852" max="14852" width="25" style="53" customWidth="1"/>
    <col min="14853" max="14853" width="32.140625" style="53" customWidth="1"/>
    <col min="14854" max="15105" width="9.140625" style="53"/>
    <col min="15106" max="15106" width="5.7109375" style="53" customWidth="1"/>
    <col min="15107" max="15107" width="60.28515625" style="53" customWidth="1"/>
    <col min="15108" max="15108" width="25" style="53" customWidth="1"/>
    <col min="15109" max="15109" width="32.140625" style="53" customWidth="1"/>
    <col min="15110" max="15361" width="9.140625" style="53"/>
    <col min="15362" max="15362" width="5.7109375" style="53" customWidth="1"/>
    <col min="15363" max="15363" width="60.28515625" style="53" customWidth="1"/>
    <col min="15364" max="15364" width="25" style="53" customWidth="1"/>
    <col min="15365" max="15365" width="32.140625" style="53" customWidth="1"/>
    <col min="15366" max="15617" width="9.140625" style="53"/>
    <col min="15618" max="15618" width="5.7109375" style="53" customWidth="1"/>
    <col min="15619" max="15619" width="60.28515625" style="53" customWidth="1"/>
    <col min="15620" max="15620" width="25" style="53" customWidth="1"/>
    <col min="15621" max="15621" width="32.140625" style="53" customWidth="1"/>
    <col min="15622" max="15873" width="9.140625" style="53"/>
    <col min="15874" max="15874" width="5.7109375" style="53" customWidth="1"/>
    <col min="15875" max="15875" width="60.28515625" style="53" customWidth="1"/>
    <col min="15876" max="15876" width="25" style="53" customWidth="1"/>
    <col min="15877" max="15877" width="32.140625" style="53" customWidth="1"/>
    <col min="15878" max="16129" width="9.140625" style="53"/>
    <col min="16130" max="16130" width="5.7109375" style="53" customWidth="1"/>
    <col min="16131" max="16131" width="60.28515625" style="53" customWidth="1"/>
    <col min="16132" max="16132" width="25" style="53" customWidth="1"/>
    <col min="16133" max="16133" width="32.140625" style="53" customWidth="1"/>
    <col min="16134" max="16384" width="9.140625" style="53"/>
  </cols>
  <sheetData>
    <row r="2" spans="2:5" x14ac:dyDescent="0.25">
      <c r="B2" s="50"/>
      <c r="E2" s="52" t="s">
        <v>355</v>
      </c>
    </row>
    <row r="3" spans="2:5" x14ac:dyDescent="0.25">
      <c r="B3" s="50"/>
    </row>
    <row r="4" spans="2:5" x14ac:dyDescent="0.25">
      <c r="B4" s="55"/>
      <c r="D4" s="90"/>
      <c r="E4" s="90"/>
    </row>
    <row r="5" spans="2:5" x14ac:dyDescent="0.25">
      <c r="B5" s="91" t="s">
        <v>356</v>
      </c>
      <c r="C5" s="92"/>
      <c r="D5" s="92"/>
      <c r="E5" s="93"/>
    </row>
    <row r="6" spans="2:5" x14ac:dyDescent="0.25">
      <c r="B6" s="56"/>
      <c r="C6" s="57"/>
      <c r="D6" s="57"/>
      <c r="E6" s="58" t="s">
        <v>357</v>
      </c>
    </row>
    <row r="7" spans="2:5" ht="31.5" x14ac:dyDescent="0.25">
      <c r="B7" s="94" t="s">
        <v>358</v>
      </c>
      <c r="C7" s="94" t="s">
        <v>359</v>
      </c>
      <c r="D7" s="95" t="s">
        <v>360</v>
      </c>
      <c r="E7" s="59" t="s">
        <v>361</v>
      </c>
    </row>
    <row r="8" spans="2:5" ht="47.25" x14ac:dyDescent="0.25">
      <c r="B8" s="94"/>
      <c r="C8" s="94"/>
      <c r="D8" s="96"/>
      <c r="E8" s="60" t="s">
        <v>362</v>
      </c>
    </row>
    <row r="9" spans="2:5" x14ac:dyDescent="0.25">
      <c r="B9" s="60">
        <v>1</v>
      </c>
      <c r="C9" s="60">
        <v>2</v>
      </c>
      <c r="D9" s="60">
        <v>3</v>
      </c>
      <c r="E9" s="60">
        <v>4</v>
      </c>
    </row>
    <row r="10" spans="2:5" s="62" customFormat="1" ht="37.5" customHeight="1" x14ac:dyDescent="0.25">
      <c r="B10" s="97" t="s">
        <v>363</v>
      </c>
      <c r="C10" s="98"/>
      <c r="D10" s="61">
        <f>300000+321205</f>
        <v>621205</v>
      </c>
      <c r="E10" s="61">
        <f>300000+321205</f>
        <v>621205</v>
      </c>
    </row>
    <row r="11" spans="2:5" s="64" customFormat="1" x14ac:dyDescent="0.25">
      <c r="B11" s="87" t="s">
        <v>364</v>
      </c>
      <c r="C11" s="88"/>
      <c r="D11" s="63">
        <f>SUM(D12)</f>
        <v>488213</v>
      </c>
      <c r="E11" s="63">
        <f>SUM(E12)</f>
        <v>321205</v>
      </c>
    </row>
    <row r="12" spans="2:5" s="64" customFormat="1" x14ac:dyDescent="0.25">
      <c r="B12" s="87" t="s">
        <v>365</v>
      </c>
      <c r="C12" s="88"/>
      <c r="D12" s="63">
        <f>SUM(D13)</f>
        <v>488213</v>
      </c>
      <c r="E12" s="65">
        <v>321205</v>
      </c>
    </row>
    <row r="13" spans="2:5" s="68" customFormat="1" ht="47.25" x14ac:dyDescent="0.25">
      <c r="B13" s="66">
        <v>1</v>
      </c>
      <c r="C13" s="66" t="s">
        <v>88</v>
      </c>
      <c r="D13" s="67">
        <v>488213</v>
      </c>
      <c r="E13" s="67">
        <v>321205</v>
      </c>
    </row>
    <row r="14" spans="2:5" x14ac:dyDescent="0.25">
      <c r="B14" s="69"/>
      <c r="C14" s="69"/>
      <c r="D14" s="67"/>
      <c r="E14" s="67"/>
    </row>
    <row r="15" spans="2:5" s="62" customFormat="1" x14ac:dyDescent="0.25">
      <c r="B15" s="89" t="s">
        <v>366</v>
      </c>
      <c r="C15" s="89"/>
      <c r="D15" s="70">
        <f>+SUM(D16:D16)</f>
        <v>1836256</v>
      </c>
      <c r="E15" s="71">
        <f>SUM(E16)</f>
        <v>126000</v>
      </c>
    </row>
    <row r="16" spans="2:5" ht="47.25" x14ac:dyDescent="0.25">
      <c r="B16" s="69">
        <v>1</v>
      </c>
      <c r="C16" s="69" t="s">
        <v>367</v>
      </c>
      <c r="D16" s="67">
        <v>1836256</v>
      </c>
      <c r="E16" s="67">
        <v>126000</v>
      </c>
    </row>
    <row r="17" spans="2:9" x14ac:dyDescent="0.25">
      <c r="B17" s="69"/>
      <c r="C17" s="69"/>
      <c r="D17" s="67"/>
      <c r="E17" s="67"/>
    </row>
    <row r="18" spans="2:9" s="62" customFormat="1" x14ac:dyDescent="0.25">
      <c r="B18" s="89" t="s">
        <v>368</v>
      </c>
      <c r="C18" s="89"/>
      <c r="D18" s="70">
        <f>+SUM(D19:D19)</f>
        <v>174000</v>
      </c>
      <c r="E18" s="71">
        <f>SUM(E19)</f>
        <v>174000</v>
      </c>
    </row>
    <row r="19" spans="2:9" ht="94.5" x14ac:dyDescent="0.25">
      <c r="B19" s="69">
        <v>1</v>
      </c>
      <c r="C19" s="69" t="s">
        <v>369</v>
      </c>
      <c r="D19" s="67">
        <v>174000</v>
      </c>
      <c r="E19" s="67">
        <v>174000</v>
      </c>
    </row>
    <row r="22" spans="2:9" s="39" customFormat="1" x14ac:dyDescent="0.25">
      <c r="B22" s="72" t="s">
        <v>370</v>
      </c>
      <c r="C22" s="73"/>
      <c r="D22" s="73"/>
      <c r="E22" s="73"/>
      <c r="F22" s="73"/>
      <c r="G22" s="73"/>
      <c r="H22" s="74"/>
      <c r="I22" s="74"/>
    </row>
    <row r="23" spans="2:9" s="39" customFormat="1" x14ac:dyDescent="0.25">
      <c r="B23" s="75" t="s">
        <v>2</v>
      </c>
      <c r="C23" s="73"/>
      <c r="D23" s="73"/>
      <c r="E23" s="73"/>
      <c r="F23" s="73"/>
      <c r="G23" s="73"/>
      <c r="H23" s="74"/>
      <c r="I23" s="74"/>
    </row>
    <row r="24" spans="2:9" s="39" customFormat="1" x14ac:dyDescent="0.25">
      <c r="B24" s="72"/>
      <c r="C24" s="73"/>
      <c r="D24" s="73"/>
      <c r="E24" s="73"/>
      <c r="F24" s="73"/>
      <c r="G24" s="73"/>
      <c r="H24" s="74"/>
      <c r="I24" s="74"/>
    </row>
    <row r="25" spans="2:9" s="39" customFormat="1" x14ac:dyDescent="0.25">
      <c r="B25" s="72" t="s">
        <v>4</v>
      </c>
      <c r="C25" s="76"/>
      <c r="D25" s="76"/>
      <c r="E25" s="76"/>
      <c r="F25" s="77"/>
      <c r="G25" s="77"/>
      <c r="H25" s="77"/>
      <c r="I25" s="77"/>
    </row>
    <row r="26" spans="2:9" s="80" customFormat="1" x14ac:dyDescent="0.25">
      <c r="B26" s="75" t="s">
        <v>371</v>
      </c>
      <c r="C26" s="78"/>
      <c r="D26" s="78"/>
      <c r="E26" s="78"/>
      <c r="F26" s="79"/>
      <c r="G26" s="79"/>
      <c r="H26" s="79"/>
      <c r="I26" s="79"/>
    </row>
    <row r="27" spans="2:9" s="83" customFormat="1" x14ac:dyDescent="0.25">
      <c r="B27" s="72"/>
      <c r="C27" s="81"/>
      <c r="D27" s="81"/>
      <c r="E27" s="81"/>
      <c r="F27" s="82"/>
      <c r="G27" s="82"/>
      <c r="H27" s="82"/>
      <c r="I27" s="82"/>
    </row>
    <row r="28" spans="2:9" s="39" customFormat="1" x14ac:dyDescent="0.25">
      <c r="B28" s="72" t="s">
        <v>5</v>
      </c>
      <c r="C28" s="76"/>
      <c r="D28" s="76"/>
      <c r="E28" s="77"/>
      <c r="F28" s="77"/>
      <c r="G28" s="77"/>
      <c r="H28" s="77"/>
    </row>
    <row r="29" spans="2:9" s="80" customFormat="1" x14ac:dyDescent="0.25">
      <c r="B29" s="75" t="s">
        <v>372</v>
      </c>
      <c r="C29" s="78"/>
      <c r="D29" s="78"/>
      <c r="E29" s="79"/>
      <c r="F29" s="79"/>
      <c r="G29" s="79"/>
      <c r="H29" s="79"/>
    </row>
    <row r="30" spans="2:9" s="80" customFormat="1" x14ac:dyDescent="0.25">
      <c r="B30" s="75"/>
      <c r="C30" s="78"/>
      <c r="D30" s="78"/>
      <c r="E30" s="79"/>
      <c r="F30" s="79"/>
      <c r="G30" s="79"/>
      <c r="H30" s="79"/>
    </row>
    <row r="31" spans="2:9" s="80" customFormat="1" x14ac:dyDescent="0.25">
      <c r="B31" s="2" t="s">
        <v>6</v>
      </c>
      <c r="C31" s="84"/>
      <c r="D31" s="84"/>
      <c r="E31" s="84"/>
      <c r="F31" s="85"/>
      <c r="G31" s="85"/>
      <c r="H31" s="85"/>
      <c r="I31" s="85"/>
    </row>
    <row r="32" spans="2:9" x14ac:dyDescent="0.25">
      <c r="B32" s="86" t="s">
        <v>373</v>
      </c>
    </row>
  </sheetData>
  <mergeCells count="10">
    <mergeCell ref="B11:C11"/>
    <mergeCell ref="B12:C12"/>
    <mergeCell ref="B15:C15"/>
    <mergeCell ref="B18:C18"/>
    <mergeCell ref="D4:E4"/>
    <mergeCell ref="B5:E5"/>
    <mergeCell ref="B7:B8"/>
    <mergeCell ref="C7:C8"/>
    <mergeCell ref="D7:D8"/>
    <mergeCell ref="B10:C10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Pril1_30092021</vt:lpstr>
      <vt:lpstr>pril2</vt:lpstr>
      <vt:lpstr>Pril1_30092021!Печат_заглавия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2021-10-15T08:05:05Z</cp:lastPrinted>
  <dcterms:created xsi:type="dcterms:W3CDTF">2021-10-15T05:49:09Z</dcterms:created>
  <dcterms:modified xsi:type="dcterms:W3CDTF">2021-10-15T12:28:18Z</dcterms:modified>
</cp:coreProperties>
</file>