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1\Za VTOBS\Промени 31082021\"/>
    </mc:Choice>
  </mc:AlternateContent>
  <bookViews>
    <workbookView xWindow="0" yWindow="0" windowWidth="28800" windowHeight="11235" activeTab="2"/>
  </bookViews>
  <sheets>
    <sheet name="31082021" sheetId="1" r:id="rId1"/>
    <sheet name="Pril1_31082021 " sheetId="2" r:id="rId2"/>
    <sheet name="Pril2-31082021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fn_SUMIFS">NA()</definedName>
    <definedName name="_xlnm._FilterDatabase" localSheetId="1" hidden="1">'Pril1_31082021 '!$A$1:$GG$411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'Pril1_31082021 '!$6:$7</definedName>
    <definedName name="_xlnm.Print_Titles" localSheetId="2">'Pril2-31082021'!$9:$10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D75" i="3"/>
  <c r="F72" i="3"/>
  <c r="E72" i="3"/>
  <c r="D72" i="3"/>
  <c r="C72" i="3"/>
  <c r="F70" i="3"/>
  <c r="D70" i="3"/>
  <c r="F68" i="3"/>
  <c r="D68" i="3"/>
  <c r="F65" i="3"/>
  <c r="D65" i="3"/>
  <c r="F64" i="3"/>
  <c r="D64" i="3"/>
  <c r="F63" i="3"/>
  <c r="E63" i="3"/>
  <c r="E61" i="3" s="1"/>
  <c r="E58" i="3" s="1"/>
  <c r="D63" i="3"/>
  <c r="C63" i="3"/>
  <c r="F62" i="3"/>
  <c r="D62" i="3"/>
  <c r="D61" i="3" s="1"/>
  <c r="F61" i="3"/>
  <c r="C61" i="3"/>
  <c r="C58" i="3" s="1"/>
  <c r="F60" i="3"/>
  <c r="D60" i="3"/>
  <c r="D59" i="3" s="1"/>
  <c r="D58" i="3" s="1"/>
  <c r="F59" i="3"/>
  <c r="E59" i="3"/>
  <c r="C59" i="3"/>
  <c r="F58" i="3"/>
  <c r="F56" i="3"/>
  <c r="D56" i="3"/>
  <c r="F55" i="3"/>
  <c r="D55" i="3"/>
  <c r="F54" i="3"/>
  <c r="D54" i="3"/>
  <c r="F53" i="3"/>
  <c r="D53" i="3"/>
  <c r="F52" i="3"/>
  <c r="E52" i="3"/>
  <c r="E46" i="3" s="1"/>
  <c r="C52" i="3"/>
  <c r="F51" i="3"/>
  <c r="D51" i="3"/>
  <c r="F50" i="3"/>
  <c r="D50" i="3"/>
  <c r="F49" i="3"/>
  <c r="F48" i="3" s="1"/>
  <c r="F46" i="3" s="1"/>
  <c r="D49" i="3"/>
  <c r="D48" i="3" s="1"/>
  <c r="E48" i="3"/>
  <c r="C48" i="3"/>
  <c r="C46" i="3" s="1"/>
  <c r="F44" i="3"/>
  <c r="E44" i="3"/>
  <c r="D44" i="3"/>
  <c r="C44" i="3"/>
  <c r="F42" i="3"/>
  <c r="E42" i="3"/>
  <c r="D42" i="3"/>
  <c r="C42" i="3"/>
  <c r="F40" i="3"/>
  <c r="E40" i="3"/>
  <c r="D40" i="3"/>
  <c r="C40" i="3"/>
  <c r="F36" i="3"/>
  <c r="E36" i="3"/>
  <c r="D36" i="3"/>
  <c r="C36" i="3"/>
  <c r="F32" i="3"/>
  <c r="E32" i="3"/>
  <c r="D32" i="3"/>
  <c r="C32" i="3"/>
  <c r="E30" i="3"/>
  <c r="C30" i="3"/>
  <c r="F29" i="3"/>
  <c r="E29" i="3"/>
  <c r="D29" i="3"/>
  <c r="C29" i="3"/>
  <c r="F27" i="3"/>
  <c r="D27" i="3"/>
  <c r="F26" i="3"/>
  <c r="D26" i="3"/>
  <c r="F25" i="3"/>
  <c r="E25" i="3"/>
  <c r="D25" i="3"/>
  <c r="C25" i="3"/>
  <c r="F24" i="3"/>
  <c r="E24" i="3"/>
  <c r="E22" i="3" s="1"/>
  <c r="D24" i="3"/>
  <c r="F22" i="3"/>
  <c r="D22" i="3"/>
  <c r="C22" i="3"/>
  <c r="F20" i="3"/>
  <c r="D20" i="3"/>
  <c r="F18" i="3"/>
  <c r="E18" i="3"/>
  <c r="D18" i="3"/>
  <c r="C18" i="3"/>
  <c r="F16" i="3"/>
  <c r="E16" i="3"/>
  <c r="D16" i="3"/>
  <c r="C16" i="3"/>
  <c r="F14" i="3"/>
  <c r="E14" i="3"/>
  <c r="D14" i="3"/>
  <c r="C14" i="3"/>
  <c r="F148" i="1"/>
  <c r="F145" i="1"/>
  <c r="G144" i="1" s="1"/>
  <c r="F139" i="1"/>
  <c r="F136" i="1"/>
  <c r="F130" i="1"/>
  <c r="G128" i="1" s="1"/>
  <c r="G125" i="1"/>
  <c r="F121" i="1"/>
  <c r="G120" i="1" s="1"/>
  <c r="F116" i="1"/>
  <c r="G115" i="1" s="1"/>
  <c r="F106" i="1"/>
  <c r="G105" i="1" s="1"/>
  <c r="F102" i="1"/>
  <c r="F100" i="1"/>
  <c r="F91" i="1"/>
  <c r="G90" i="1" s="1"/>
  <c r="G86" i="1"/>
  <c r="G82" i="1"/>
  <c r="F72" i="1"/>
  <c r="F71" i="1"/>
  <c r="F70" i="1"/>
  <c r="G69" i="1"/>
  <c r="F63" i="1"/>
  <c r="G62" i="1"/>
  <c r="G61" i="1" s="1"/>
  <c r="F61" i="1" s="1"/>
  <c r="F60" i="1"/>
  <c r="G59" i="1"/>
  <c r="F59" i="1" s="1"/>
  <c r="F55" i="1"/>
  <c r="G54" i="1"/>
  <c r="F54" i="1" s="1"/>
  <c r="F47" i="1"/>
  <c r="F46" i="1"/>
  <c r="F45" i="1"/>
  <c r="G44" i="1"/>
  <c r="F44" i="1" s="1"/>
  <c r="F38" i="1"/>
  <c r="G37" i="1"/>
  <c r="F37" i="1" s="1"/>
  <c r="F35" i="1"/>
  <c r="G34" i="1"/>
  <c r="F34" i="1" s="1"/>
  <c r="F33" i="1"/>
  <c r="G32" i="1"/>
  <c r="F32" i="1" s="1"/>
  <c r="F31" i="1"/>
  <c r="G30" i="1"/>
  <c r="F30" i="1" s="1"/>
  <c r="F28" i="1"/>
  <c r="G27" i="1"/>
  <c r="F27" i="1" s="1"/>
  <c r="F25" i="1"/>
  <c r="G24" i="1"/>
  <c r="F24" i="1" s="1"/>
  <c r="F62" i="1" l="1"/>
  <c r="G26" i="1"/>
  <c r="F26" i="1" s="1"/>
  <c r="G134" i="1"/>
  <c r="G151" i="1" s="1"/>
  <c r="G23" i="1"/>
  <c r="F23" i="1" s="1"/>
  <c r="G99" i="1"/>
  <c r="G111" i="1" s="1"/>
  <c r="G94" i="1"/>
  <c r="G36" i="1"/>
  <c r="F36" i="1" s="1"/>
  <c r="G56" i="1"/>
  <c r="F56" i="1" s="1"/>
  <c r="G29" i="1"/>
  <c r="F29" i="1" s="1"/>
  <c r="G58" i="1"/>
  <c r="F69" i="1"/>
  <c r="G68" i="1"/>
  <c r="G43" i="1"/>
  <c r="D52" i="3"/>
  <c r="D46" i="3" s="1"/>
  <c r="G154" i="1" l="1"/>
  <c r="G156" i="1" s="1"/>
  <c r="G39" i="1"/>
  <c r="G48" i="1"/>
  <c r="F48" i="1" s="1"/>
  <c r="F43" i="1"/>
  <c r="G73" i="1"/>
  <c r="F73" i="1" s="1"/>
  <c r="F68" i="1"/>
  <c r="F58" i="1"/>
  <c r="G64" i="1"/>
  <c r="F64" i="1" l="1"/>
  <c r="G65" i="1"/>
  <c r="F39" i="1"/>
  <c r="G41" i="1"/>
  <c r="G75" i="1" l="1"/>
  <c r="F75" i="1" s="1"/>
  <c r="F65" i="1"/>
  <c r="G50" i="1"/>
  <c r="F41" i="1"/>
  <c r="G77" i="1" l="1"/>
  <c r="F77" i="1" s="1"/>
  <c r="F50" i="1"/>
</calcChain>
</file>

<file path=xl/sharedStrings.xml><?xml version="1.0" encoding="utf-8"?>
<sst xmlns="http://schemas.openxmlformats.org/spreadsheetml/2006/main" count="724" uniqueCount="515">
  <si>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</si>
  <si>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</si>
  <si>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</si>
  <si>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</si>
  <si>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</si>
  <si>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</si>
  <si>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</si>
  <si>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към 31.08.2021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</si>
  <si>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</si>
  <si>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</si>
  <si>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</si>
  <si>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</si>
  <si>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</si>
  <si>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</si>
  <si>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</si>
  <si>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</si>
  <si>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</si>
  <si>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ІIІ тр.</t>
  </si>
  <si>
    <t>Приходи и доходи от собственост</t>
  </si>
  <si>
    <t>2400</t>
  </si>
  <si>
    <t xml:space="preserve"> - приходи от наеми на земя</t>
  </si>
  <si>
    <t>2406</t>
  </si>
  <si>
    <t xml:space="preserve"> -Дирекция ОМДС, вкл. образователни институции</t>
  </si>
  <si>
    <t>Общински такси</t>
  </si>
  <si>
    <t xml:space="preserve"> - за ползване на общежития и други по образованието</t>
  </si>
  <si>
    <t>Други неданъчни приходи</t>
  </si>
  <si>
    <t>реализирани курсови разлики от валутни операции (нето) (+/-)</t>
  </si>
  <si>
    <t>получени застрахователни обезщетения за ДМА</t>
  </si>
  <si>
    <t>получени други застрахователни обезщетения</t>
  </si>
  <si>
    <t xml:space="preserve"> -Дирекция  КТМД, вкл. регионални структури в сферата на културата</t>
  </si>
  <si>
    <t>Събр.и внес.ДДС и др.дан.в/у продажби/нето/</t>
  </si>
  <si>
    <t xml:space="preserve"> - внесен данък върху приходите от стопанска дейност на бюджетните предприятия (-)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</si>
  <si>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</si>
  <si>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</si>
  <si>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</si>
  <si>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вътр. трансф.в системата на първост.р-л </t>
  </si>
  <si>
    <t xml:space="preserve"> - Община Велико Търново</t>
  </si>
  <si>
    <t xml:space="preserve"> - Център за социални услуги</t>
  </si>
  <si>
    <t>ВСИЧКО ТРАНСФЕРИ:</t>
  </si>
  <si>
    <t>ВСИЧКО ПРИХОДИ ЗА ДЕЛЕГ.ОТ ДЪРЖ.Д-СТИ:</t>
  </si>
  <si>
    <t>МЕСТНИ ПРИХОДИ</t>
  </si>
  <si>
    <t>ИМУЩЕСТВЕНИ ДАНЪЦИ</t>
  </si>
  <si>
    <t>Имуществени данъци</t>
  </si>
  <si>
    <t xml:space="preserve"> - данък върху недвижими имоти</t>
  </si>
  <si>
    <t>ВСИЧКО ИМУЩЕСТВЕНИ ДАНЪЦИ:</t>
  </si>
  <si>
    <t xml:space="preserve"> - получени застрахователни обезщетения за ДМА</t>
  </si>
  <si>
    <t>Помощи и дарения от страната</t>
  </si>
  <si>
    <t xml:space="preserve"> - дарения, помощи и др.от страната, в т.ч.:</t>
  </si>
  <si>
    <t>Трансфери</t>
  </si>
  <si>
    <t xml:space="preserve"> - Група Кметства Килифарево</t>
  </si>
  <si>
    <t xml:space="preserve"> -ОП "Зелени системи"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</si>
  <si>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</si>
  <si>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</si>
  <si>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</si>
  <si>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</si>
  <si>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3 Образование</t>
  </si>
  <si>
    <t xml:space="preserve"> - в т. ч.:</t>
  </si>
  <si>
    <t xml:space="preserve">  - Дирекция ОМДС, вкл. образователни институции</t>
  </si>
  <si>
    <t>Функция 4 Здравеопазване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</si>
  <si>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</si>
  <si>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</si>
  <si>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</si>
  <si>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</si>
  <si>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</si>
  <si>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2 Отбрана и сигурност</t>
  </si>
  <si>
    <t>Група 2 Полиция, вътрешен ред и сигурност</t>
  </si>
  <si>
    <t xml:space="preserve">Група 5 Защита на населението, управление и дейности при стихийни бедствия и аварии 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</si>
  <si>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</si>
  <si>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</si>
  <si>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</si>
  <si>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1 Общи държавни служби</t>
  </si>
  <si>
    <t>Група 1 Изпълнителни и законодателни органи</t>
  </si>
  <si>
    <t xml:space="preserve"> - Кметство Ресен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</si>
  <si>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</si>
  <si>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</si>
  <si>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</si>
  <si>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</si>
  <si>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</si>
  <si>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</si>
  <si>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</si>
  <si>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</si>
  <si>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 xml:space="preserve"> - ОП "Зелени системи"</t>
  </si>
  <si>
    <t>Група 2 Физическа култура и спорт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</si>
  <si>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</si>
  <si>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</si>
  <si>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</si>
  <si>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</si>
  <si>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2021 год., </t>
  </si>
  <si>
    <t>съгласно Приложение 1 към настоящото Предложение.</t>
  </si>
  <si>
    <t xml:space="preserve">3. Изменя Приложение 2  "Разпределение на числеността и разходите за работни заплати за </t>
  </si>
  <si>
    <t xml:space="preserve">делегираните от държавата дейности, местните дейности и дофинансираните дейности за 2021 година"  от  </t>
  </si>
  <si>
    <t>Решение №588/27.05.2021 год. на ВТОБС, съгласно Приложение 2 към настоящото Предложение.</t>
  </si>
  <si>
    <t>инж. Даниел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</si>
  <si>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</si>
  <si>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</si>
  <si>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</si>
  <si>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</si>
  <si>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</si>
  <si>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БФ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</si>
  <si>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</si>
  <si>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</si>
  <si>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</si>
  <si>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</si>
  <si>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</si>
  <si>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</t>
  </si>
  <si>
    <t>експерт Дирекция БФ</t>
  </si>
  <si>
    <t>ПРИЛОЖЕНИЕ 1</t>
  </si>
  <si>
    <t>ИНВЕСТИЦИОННА ПРОГРАМА</t>
  </si>
  <si>
    <t>КЪМ 31.08.2021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</si>
  <si>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</si>
  <si>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</si>
  <si>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</si>
  <si>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</si>
  <si>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</si>
  <si>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</si>
  <si>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</si>
  <si>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</si>
  <si>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</si>
  <si>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</si>
  <si>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</si>
  <si>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</si>
  <si>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</si>
  <si>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</si>
  <si>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</si>
  <si>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</si>
  <si>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</si>
  <si>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</si>
  <si>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</si>
  <si>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</si>
  <si>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</si>
  <si>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</si>
  <si>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</si>
  <si>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</si>
  <si>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</si>
  <si>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</si>
  <si>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</si>
  <si>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</si>
  <si>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</si>
  <si>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</si>
  <si>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</si>
  <si>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</si>
  <si>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</si>
  <si>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</si>
  <si>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</si>
  <si>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</si>
  <si>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</si>
  <si>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</si>
  <si>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</si>
  <si>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</si>
  <si>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</si>
  <si>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</si>
  <si>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</si>
  <si>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</si>
  <si>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</si>
  <si>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</si>
  <si>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</si>
  <si>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</si>
  <si>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</si>
  <si>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</si>
  <si>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</si>
  <si>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</si>
  <si>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</si>
  <si>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</si>
  <si>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</si>
  <si>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</si>
  <si>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</si>
  <si>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</si>
  <si>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</si>
  <si>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</si>
  <si>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</si>
  <si>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</si>
  <si>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</si>
  <si>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</si>
  <si>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</si>
  <si>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</si>
  <si>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Подмяна на настилка Градски площад, гр. Дебелец</t>
  </si>
  <si>
    <t>Обновяване на детска площадка с. Самоводене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</si>
  <si>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</si>
  <si>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</si>
  <si>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</si>
  <si>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</si>
  <si>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</si>
  <si>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</si>
  <si>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</si>
  <si>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</si>
  <si>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</si>
  <si>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</si>
  <si>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</si>
  <si>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</si>
  <si>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</si>
  <si>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</si>
  <si>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</si>
  <si>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</si>
  <si>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</si>
  <si>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</si>
  <si>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</si>
  <si>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</si>
  <si>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</si>
  <si>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</si>
  <si>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</si>
  <si>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</si>
  <si>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</si>
  <si>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</si>
  <si>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</si>
  <si>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</si>
  <si>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>Пушево  /в т.ч. 2550 лева от 30 % продажба на общинско имущество/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</si>
  <si>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</si>
  <si>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</si>
  <si>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</si>
  <si>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</si>
  <si>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</si>
  <si>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</si>
  <si>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</si>
  <si>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</si>
  <si>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</si>
  <si>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</si>
  <si>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</si>
  <si>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</si>
  <si>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</si>
  <si>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</si>
  <si>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</si>
  <si>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</si>
  <si>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</si>
  <si>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</si>
  <si>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</si>
  <si>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</si>
  <si>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</si>
  <si>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</si>
  <si>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</si>
  <si>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Пушево  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</si>
  <si>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</si>
  <si>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</si>
  <si>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</si>
  <si>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</si>
  <si>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</si>
  <si>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</si>
  <si>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</si>
  <si>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</si>
  <si>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</si>
  <si>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</si>
  <si>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r>
      <t xml:space="preserve">Основен ремонт сграда </t>
    </r>
    <r>
      <rPr>
        <sz val="12"/>
        <color rgb="FFFF0000"/>
        <rFont val="Times New Roman"/>
        <family val="1"/>
        <charset val="204"/>
      </rPr>
      <t>Дирекция МДТ</t>
    </r>
    <r>
      <rPr>
        <sz val="12"/>
        <rFont val="Times New Roman"/>
        <family val="1"/>
        <charset val="204"/>
      </rPr>
      <t>, Община Велико Търново, в т.ч. архивни помещения</t>
    </r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</si>
  <si>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</si>
  <si>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</si>
  <si>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</si>
  <si>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</si>
  <si>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</si>
  <si>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</si>
  <si>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</si>
  <si>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</si>
  <si>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</si>
  <si>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</si>
  <si>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</si>
  <si>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</si>
  <si>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</si>
  <si>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</si>
  <si>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</si>
  <si>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</si>
  <si>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</si>
  <si>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</si>
  <si>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</si>
  <si>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</si>
  <si>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</si>
  <si>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</si>
  <si>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</si>
  <si>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</si>
  <si>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</si>
  <si>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</si>
  <si>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</si>
  <si>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</si>
  <si>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</si>
  <si>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</si>
  <si>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</si>
  <si>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</si>
  <si>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</si>
  <si>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</si>
  <si>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</si>
  <si>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</si>
  <si>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</si>
  <si>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</si>
  <si>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</si>
  <si>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</si>
  <si>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</si>
  <si>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Кметство с. Ново село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</si>
  <si>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</si>
  <si>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</si>
  <si>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</si>
  <si>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</si>
  <si>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</si>
  <si>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</si>
  <si>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</si>
  <si>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</si>
  <si>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</si>
  <si>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</si>
  <si>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Компютри за нуждите на дирекция ОМДС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</si>
  <si>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</si>
  <si>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</si>
  <si>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изграждане на Wi-Fi мрежа</t>
  </si>
  <si>
    <t>ОУО "Колю Фичето" - преносими компютри</t>
  </si>
  <si>
    <t>СУ "Вела Благоева" - преносими компютри</t>
  </si>
  <si>
    <t>ОУ "Петър Берон", гр. Дебелец - Доизграждане на безжична WiFi мрежа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</si>
  <si>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</si>
  <si>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</si>
  <si>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</si>
  <si>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</si>
  <si>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</si>
  <si>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</si>
  <si>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</si>
  <si>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</si>
  <si>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</si>
  <si>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</si>
  <si>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</si>
  <si>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</si>
  <si>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</si>
  <si>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Детска площадка в ДГ "Звездица", с. Шемшево ПУДООС</t>
  </si>
  <si>
    <t>Детска площадка в ДГ "Соня" по безопасност на движението по пътищата</t>
  </si>
  <si>
    <t>Експериментална оранжерия STEM проект в ОУ "Славейков"</t>
  </si>
  <si>
    <t>Камина за опити - ПХГ "Св.Св. Кирил и Методий"</t>
  </si>
  <si>
    <t>Система за видеонаблюдение СУ "Вела Благоева"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</si>
  <si>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</si>
  <si>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</si>
  <si>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</si>
  <si>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</si>
  <si>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</si>
  <si>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</si>
  <si>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ДГ "Рада Войвода" - сушилня</t>
  </si>
  <si>
    <t>Игрална маса с полета за шах - ПМГ "В. Друмев", гр. Велико Търново, проект Еразъм + /код 96/</t>
  </si>
  <si>
    <t>Мебелно оборудване за STEM кабинет в ОУ "П.Р.Славейков"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</si>
  <si>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</si>
  <si>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</si>
  <si>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</si>
  <si>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</si>
  <si>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ДЯ "Щастливо детство" - документален скенер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</si>
  <si>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</si>
  <si>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</si>
  <si>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</si>
  <si>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</si>
  <si>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</si>
  <si>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</si>
  <si>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</si>
  <si>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</si>
  <si>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</si>
  <si>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</si>
  <si>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</si>
  <si>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</si>
  <si>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</si>
  <si>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</si>
  <si>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</si>
  <si>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</si>
  <si>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</si>
  <si>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</si>
  <si>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</si>
  <si>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</si>
  <si>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</si>
  <si>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</si>
  <si>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</si>
  <si>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</si>
  <si>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</si>
  <si>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</si>
  <si>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</si>
  <si>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</si>
  <si>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</si>
  <si>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</si>
  <si>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</si>
  <si>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</si>
  <si>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</si>
  <si>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</si>
  <si>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Детско съоръжение  Кметство с. Ресен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</si>
  <si>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</si>
  <si>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</si>
  <si>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</si>
  <si>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</si>
  <si>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</si>
  <si>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</si>
  <si>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</si>
  <si>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</si>
  <si>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</si>
  <si>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</si>
  <si>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Проект "Килифарево - 2021" по НК "Чиста околна среда" ПУДООС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</si>
  <si>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</si>
  <si>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</si>
  <si>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</si>
  <si>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</si>
  <si>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</si>
  <si>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</si>
  <si>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</si>
  <si>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</si>
  <si>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</si>
  <si>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</si>
  <si>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</si>
  <si>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</si>
  <si>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</si>
  <si>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</si>
  <si>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5219 Придобиване на други ДМА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</si>
  <si>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</si>
  <si>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</si>
  <si>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</si>
  <si>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</si>
  <si>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</si>
  <si>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</si>
  <si>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</si>
  <si>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</si>
  <si>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</si>
  <si>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</si>
  <si>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</si>
  <si>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</si>
  <si>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</si>
  <si>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</si>
  <si>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</si>
  <si>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</si>
  <si>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</si>
  <si>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</si>
  <si>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Изграждане на трибуни на футболен терен в района на Спортно училище "Г.Живков", ж.к. "Бузлуджа - ОП "Спотни имоти и прояви"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</si>
  <si>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</si>
  <si>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</si>
  <si>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</si>
  <si>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</si>
  <si>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Тракторна косачка за нуждите на РИМ В. Търново</t>
  </si>
  <si>
    <t>Моторна коса за нуждите на Кметство с. Ресен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</si>
  <si>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</si>
  <si>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</si>
  <si>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</si>
  <si>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асфалтов пъмп трак в УПИ XI-3779, кв. 237, гр. Велико Търново</t>
  </si>
  <si>
    <t>Изграждане на подход за инвалиди към музей Учредително събрание - РИМ ВТ - Дофинансиране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</si>
  <si>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</si>
  <si>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</si>
  <si>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</si>
  <si>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</si>
  <si>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</si>
  <si>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</si>
  <si>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</si>
  <si>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</si>
  <si>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</si>
  <si>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</si>
  <si>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</si>
  <si>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</si>
  <si>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ПЕГ "Проф.д-р Асен Златаров" - Образователен софтуер - трансфер МОН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</si>
  <si>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</si>
  <si>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</si>
  <si>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</si>
  <si>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</si>
  <si>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</si>
  <si>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</si>
  <si>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</si>
  <si>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</si>
  <si>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</si>
  <si>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</si>
  <si>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</si>
  <si>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</si>
  <si>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</si>
  <si>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2021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</si>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</sst>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" fillId="0" borderId="0"/>
  </cellStyleXfs>
  <cellXfs count="214">
    <xf numFmtId="0" fontId="0" fillId="0" borderId="0" xfId="0"/>
    <xf numFmtId="0" fontId="2" fillId="0" borderId="0" xfId="0" applyFont="1" applyFill="1"/>
    <xf numFmtId="0" fontId="4" fillId="0" borderId="0" xfId="1" applyFont="1" applyFill="1"/>
    <xf numFmtId="3" fontId="5" fillId="0" borderId="0" xfId="1" applyNumberFormat="1" applyFont="1" applyFill="1"/>
    <xf numFmtId="0" fontId="5" fillId="0" borderId="0" xfId="1" applyFont="1" applyFill="1" applyAlignment="1">
      <alignment wrapText="1"/>
    </xf>
    <xf numFmtId="0" fontId="5" fillId="0" borderId="0" xfId="1" applyFont="1" applyFill="1"/>
    <xf numFmtId="0" fontId="2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1" applyFont="1" applyFill="1"/>
    <xf numFmtId="0" fontId="2" fillId="0" borderId="0" xfId="1" applyFont="1" applyFill="1" applyAlignment="1">
      <alignment horizontal="centerContinuous"/>
    </xf>
    <xf numFmtId="3" fontId="6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4" fillId="0" borderId="0" xfId="0" applyFont="1" applyFill="1" applyAlignment="1">
      <alignment wrapText="1"/>
    </xf>
    <xf numFmtId="0" fontId="7" fillId="0" borderId="0" xfId="0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/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8" fillId="0" borderId="0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/>
    <xf numFmtId="0" fontId="9" fillId="0" borderId="0" xfId="0" applyFont="1" applyFill="1" applyBorder="1"/>
    <xf numFmtId="0" fontId="6" fillId="0" borderId="0" xfId="0" applyFont="1" applyFill="1"/>
    <xf numFmtId="0" fontId="2" fillId="0" borderId="2" xfId="0" applyFont="1" applyFill="1" applyBorder="1"/>
    <xf numFmtId="49" fontId="2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/>
    <xf numFmtId="0" fontId="2" fillId="0" borderId="3" xfId="0" applyFont="1" applyFill="1" applyBorder="1"/>
    <xf numFmtId="49" fontId="2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/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/>
    <xf numFmtId="0" fontId="2" fillId="0" borderId="0" xfId="2" applyFont="1" applyFill="1" applyBorder="1"/>
    <xf numFmtId="0" fontId="2" fillId="0" borderId="0" xfId="2" applyNumberFormat="1" applyFont="1" applyFill="1" applyBorder="1"/>
    <xf numFmtId="0" fontId="4" fillId="0" borderId="0" xfId="2" applyFont="1" applyFill="1" applyBorder="1"/>
    <xf numFmtId="3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center"/>
    </xf>
    <xf numFmtId="3" fontId="6" fillId="0" borderId="4" xfId="0" applyNumberFormat="1" applyFont="1" applyFill="1" applyBorder="1"/>
    <xf numFmtId="0" fontId="6" fillId="0" borderId="3" xfId="0" applyFont="1" applyFill="1" applyBorder="1" applyAlignment="1">
      <alignment horizontal="center"/>
    </xf>
    <xf numFmtId="3" fontId="6" fillId="0" borderId="3" xfId="0" applyNumberFormat="1" applyFont="1" applyFill="1" applyBorder="1"/>
    <xf numFmtId="0" fontId="8" fillId="0" borderId="4" xfId="0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 applyBorder="1"/>
    <xf numFmtId="0" fontId="5" fillId="0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quotePrefix="1" applyFont="1" applyFill="1" applyBorder="1"/>
    <xf numFmtId="3" fontId="6" fillId="0" borderId="0" xfId="0" applyNumberFormat="1" applyFont="1" applyFill="1" applyBorder="1" applyAlignment="1"/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NumberFormat="1" applyFont="1" applyFill="1" applyBorder="1"/>
    <xf numFmtId="0" fontId="6" fillId="0" borderId="0" xfId="0" applyNumberFormat="1" applyFont="1" applyFill="1" applyBorder="1"/>
    <xf numFmtId="0" fontId="8" fillId="0" borderId="0" xfId="1" applyFont="1" applyFill="1"/>
    <xf numFmtId="164" fontId="5" fillId="0" borderId="0" xfId="1" applyNumberFormat="1" applyFont="1" applyFill="1"/>
    <xf numFmtId="164" fontId="6" fillId="0" borderId="0" xfId="1" applyNumberFormat="1" applyFont="1" applyFill="1"/>
    <xf numFmtId="164" fontId="2" fillId="0" borderId="0" xfId="1" applyNumberFormat="1" applyFont="1" applyFill="1"/>
    <xf numFmtId="164" fontId="4" fillId="0" borderId="0" xfId="1" applyNumberFormat="1" applyFont="1" applyFill="1"/>
    <xf numFmtId="0" fontId="2" fillId="0" borderId="4" xfId="1" applyFont="1" applyFill="1" applyBorder="1"/>
    <xf numFmtId="0" fontId="4" fillId="0" borderId="4" xfId="0" applyFont="1" applyFill="1" applyBorder="1"/>
    <xf numFmtId="0" fontId="5" fillId="0" borderId="4" xfId="0" applyFont="1" applyFill="1" applyBorder="1"/>
    <xf numFmtId="0" fontId="6" fillId="0" borderId="4" xfId="1" applyFont="1" applyFill="1" applyBorder="1"/>
    <xf numFmtId="164" fontId="6" fillId="0" borderId="4" xfId="1" applyNumberFormat="1" applyFont="1" applyFill="1" applyBorder="1"/>
    <xf numFmtId="0" fontId="12" fillId="0" borderId="0" xfId="1" applyFont="1" applyFill="1" applyBorder="1"/>
    <xf numFmtId="0" fontId="6" fillId="0" borderId="0" xfId="1" applyFont="1" applyFill="1" applyBorder="1"/>
    <xf numFmtId="164" fontId="6" fillId="0" borderId="0" xfId="1" applyNumberFormat="1" applyFont="1" applyFill="1" applyBorder="1"/>
    <xf numFmtId="0" fontId="11" fillId="0" borderId="0" xfId="1" applyFont="1" applyFill="1"/>
    <xf numFmtId="0" fontId="9" fillId="0" borderId="0" xfId="0" applyFont="1" applyFill="1"/>
    <xf numFmtId="0" fontId="12" fillId="0" borderId="0" xfId="1" applyFont="1" applyFill="1"/>
    <xf numFmtId="0" fontId="9" fillId="0" borderId="0" xfId="1" applyFont="1" applyFill="1"/>
    <xf numFmtId="0" fontId="8" fillId="0" borderId="3" xfId="1" applyFont="1" applyFill="1" applyBorder="1"/>
    <xf numFmtId="0" fontId="4" fillId="0" borderId="3" xfId="0" applyFont="1" applyFill="1" applyBorder="1"/>
    <xf numFmtId="0" fontId="2" fillId="0" borderId="3" xfId="1" applyFont="1" applyFill="1" applyBorder="1"/>
    <xf numFmtId="0" fontId="5" fillId="0" borderId="3" xfId="0" applyFont="1" applyFill="1" applyBorder="1"/>
    <xf numFmtId="0" fontId="6" fillId="0" borderId="3" xfId="1" applyFont="1" applyFill="1" applyBorder="1"/>
    <xf numFmtId="0" fontId="8" fillId="0" borderId="5" xfId="1" applyFont="1" applyFill="1" applyBorder="1"/>
    <xf numFmtId="0" fontId="4" fillId="0" borderId="5" xfId="0" applyFont="1" applyFill="1" applyBorder="1"/>
    <xf numFmtId="0" fontId="2" fillId="0" borderId="5" xfId="1" applyFont="1" applyFill="1" applyBorder="1"/>
    <xf numFmtId="0" fontId="5" fillId="0" borderId="5" xfId="0" applyFont="1" applyFill="1" applyBorder="1"/>
    <xf numFmtId="0" fontId="6" fillId="0" borderId="5" xfId="1" applyFont="1" applyFill="1" applyBorder="1"/>
    <xf numFmtId="164" fontId="6" fillId="0" borderId="5" xfId="1" applyNumberFormat="1" applyFont="1" applyFill="1" applyBorder="1"/>
    <xf numFmtId="0" fontId="7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4" fillId="0" borderId="0" xfId="0" applyNumberFormat="1" applyFont="1" applyFill="1" applyAlignment="1">
      <alignment wrapText="1"/>
    </xf>
    <xf numFmtId="0" fontId="4" fillId="0" borderId="0" xfId="0" applyFont="1" applyFill="1" applyAlignment="1"/>
    <xf numFmtId="0" fontId="13" fillId="0" borderId="0" xfId="0" applyFont="1" applyFill="1"/>
    <xf numFmtId="0" fontId="10" fillId="0" borderId="0" xfId="0" applyFont="1" applyFill="1"/>
    <xf numFmtId="0" fontId="5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" fillId="0" borderId="0" xfId="2" applyFont="1" applyFill="1" applyAlignment="1"/>
    <xf numFmtId="0" fontId="13" fillId="0" borderId="0" xfId="2" applyFont="1" applyFill="1" applyAlignment="1"/>
    <xf numFmtId="0" fontId="4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0" xfId="3" applyFont="1" applyFill="1" applyAlignment="1">
      <alignment wrapText="1"/>
    </xf>
    <xf numFmtId="0" fontId="4" fillId="0" borderId="0" xfId="3" applyFont="1" applyFill="1"/>
    <xf numFmtId="0" fontId="14" fillId="0" borderId="0" xfId="3" applyFont="1" applyFill="1"/>
    <xf numFmtId="0" fontId="15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centerContinuous"/>
    </xf>
    <xf numFmtId="0" fontId="2" fillId="0" borderId="0" xfId="3" applyNumberFormat="1" applyFont="1" applyFill="1" applyAlignment="1">
      <alignment horizontal="centerContinuous"/>
    </xf>
    <xf numFmtId="0" fontId="2" fillId="0" borderId="7" xfId="2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wrapText="1"/>
    </xf>
    <xf numFmtId="3" fontId="2" fillId="0" borderId="7" xfId="3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2" fillId="0" borderId="8" xfId="2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 wrapText="1"/>
    </xf>
    <xf numFmtId="3" fontId="2" fillId="0" borderId="8" xfId="4" applyNumberFormat="1" applyFont="1" applyFill="1" applyBorder="1"/>
    <xf numFmtId="0" fontId="2" fillId="0" borderId="0" xfId="3" applyFont="1" applyFill="1" applyBorder="1"/>
    <xf numFmtId="0" fontId="2" fillId="0" borderId="7" xfId="4" applyFont="1" applyFill="1" applyBorder="1" applyAlignment="1">
      <alignment wrapText="1"/>
    </xf>
    <xf numFmtId="3" fontId="2" fillId="0" borderId="7" xfId="4" applyNumberFormat="1" applyFont="1" applyFill="1" applyBorder="1"/>
    <xf numFmtId="0" fontId="4" fillId="0" borderId="0" xfId="3" applyFont="1" applyFill="1" applyBorder="1"/>
    <xf numFmtId="3" fontId="2" fillId="0" borderId="7" xfId="4" applyNumberFormat="1" applyFont="1" applyFill="1" applyBorder="1" applyAlignment="1"/>
    <xf numFmtId="0" fontId="4" fillId="0" borderId="7" xfId="3" applyFont="1" applyFill="1" applyBorder="1" applyAlignment="1">
      <alignment wrapText="1"/>
    </xf>
    <xf numFmtId="3" fontId="4" fillId="0" borderId="7" xfId="4" applyNumberFormat="1" applyFont="1" applyFill="1" applyBorder="1" applyAlignment="1"/>
    <xf numFmtId="0" fontId="2" fillId="0" borderId="7" xfId="3" applyFont="1" applyFill="1" applyBorder="1" applyAlignment="1">
      <alignment wrapText="1"/>
    </xf>
    <xf numFmtId="0" fontId="4" fillId="0" borderId="7" xfId="4" applyFont="1" applyFill="1" applyBorder="1" applyAlignment="1">
      <alignment wrapText="1"/>
    </xf>
    <xf numFmtId="3" fontId="4" fillId="0" borderId="7" xfId="4" applyNumberFormat="1" applyFont="1" applyFill="1" applyBorder="1"/>
    <xf numFmtId="0" fontId="4" fillId="0" borderId="7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wrapText="1"/>
    </xf>
    <xf numFmtId="3" fontId="4" fillId="0" borderId="7" xfId="4" applyNumberFormat="1" applyFont="1" applyFill="1" applyBorder="1" applyAlignment="1">
      <alignment horizontal="right"/>
    </xf>
    <xf numFmtId="0" fontId="4" fillId="0" borderId="7" xfId="5" applyFont="1" applyFill="1" applyBorder="1" applyAlignment="1">
      <alignment vertical="center" wrapText="1"/>
    </xf>
    <xf numFmtId="0" fontId="4" fillId="0" borderId="3" xfId="5" applyFont="1" applyFill="1" applyBorder="1" applyAlignment="1">
      <alignment vertical="center" wrapText="1"/>
    </xf>
    <xf numFmtId="0" fontId="2" fillId="0" borderId="7" xfId="4" applyFont="1" applyFill="1" applyBorder="1" applyAlignment="1">
      <alignment horizontal="left" wrapText="1"/>
    </xf>
    <xf numFmtId="0" fontId="4" fillId="0" borderId="7" xfId="4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3" fontId="4" fillId="0" borderId="7" xfId="0" applyNumberFormat="1" applyFont="1" applyFill="1" applyBorder="1"/>
    <xf numFmtId="0" fontId="2" fillId="0" borderId="7" xfId="2" applyFont="1" applyFill="1" applyBorder="1" applyAlignment="1">
      <alignment wrapText="1"/>
    </xf>
    <xf numFmtId="0" fontId="4" fillId="0" borderId="0" xfId="1" applyFont="1" applyFill="1" applyAlignment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13" fillId="0" borderId="0" xfId="3" applyFont="1" applyFill="1" applyAlignment="1"/>
    <xf numFmtId="0" fontId="4" fillId="0" borderId="0" xfId="3" applyFont="1" applyFill="1" applyAlignment="1"/>
    <xf numFmtId="0" fontId="17" fillId="0" borderId="0" xfId="2" applyFont="1" applyFill="1" applyAlignment="1">
      <alignment horizontal="center"/>
    </xf>
    <xf numFmtId="0" fontId="17" fillId="0" borderId="0" xfId="2" applyFont="1" applyFill="1"/>
    <xf numFmtId="0" fontId="18" fillId="0" borderId="0" xfId="2" applyFont="1" applyFill="1" applyAlignment="1">
      <alignment horizontal="center"/>
    </xf>
    <xf numFmtId="0" fontId="18" fillId="0" borderId="0" xfId="2" applyFont="1" applyFill="1" applyAlignment="1">
      <alignment horizontal="right"/>
    </xf>
    <xf numFmtId="0" fontId="18" fillId="0" borderId="0" xfId="2" applyFont="1" applyFill="1" applyAlignment="1">
      <alignment horizontal="center"/>
    </xf>
    <xf numFmtId="0" fontId="19" fillId="0" borderId="0" xfId="1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19" fillId="0" borderId="0" xfId="1" applyFont="1" applyFill="1" applyAlignment="1"/>
    <xf numFmtId="0" fontId="18" fillId="0" borderId="0" xfId="7" applyFont="1" applyFill="1" applyAlignment="1">
      <alignment horizontal="center"/>
    </xf>
    <xf numFmtId="0" fontId="19" fillId="0" borderId="0" xfId="7" applyFont="1" applyFill="1"/>
    <xf numFmtId="0" fontId="18" fillId="0" borderId="0" xfId="7" applyFont="1" applyFill="1" applyAlignment="1">
      <alignment horizontal="center"/>
    </xf>
    <xf numFmtId="0" fontId="19" fillId="0" borderId="0" xfId="7" applyFont="1" applyFill="1" applyAlignment="1">
      <alignment horizontal="centerContinuous"/>
    </xf>
    <xf numFmtId="3" fontId="19" fillId="0" borderId="0" xfId="7" applyNumberFormat="1" applyFont="1" applyFill="1" applyAlignment="1">
      <alignment horizontal="centerContinuous"/>
    </xf>
    <xf numFmtId="3" fontId="18" fillId="0" borderId="0" xfId="7" applyNumberFormat="1" applyFont="1" applyFill="1" applyAlignment="1">
      <alignment horizontal="centerContinuous"/>
    </xf>
    <xf numFmtId="3" fontId="18" fillId="0" borderId="0" xfId="7" applyNumberFormat="1" applyFont="1" applyFill="1" applyBorder="1" applyAlignment="1">
      <alignment horizontal="center" wrapText="1"/>
    </xf>
    <xf numFmtId="0" fontId="18" fillId="0" borderId="7" xfId="7" applyFont="1" applyFill="1" applyBorder="1" applyAlignment="1">
      <alignment horizontal="center" wrapText="1"/>
    </xf>
    <xf numFmtId="3" fontId="18" fillId="0" borderId="9" xfId="7" applyNumberFormat="1" applyFont="1" applyFill="1" applyBorder="1" applyAlignment="1">
      <alignment horizontal="center" wrapText="1"/>
    </xf>
    <xf numFmtId="3" fontId="18" fillId="0" borderId="10" xfId="7" applyNumberFormat="1" applyFont="1" applyFill="1" applyBorder="1" applyAlignment="1">
      <alignment horizontal="center" wrapText="1"/>
    </xf>
    <xf numFmtId="0" fontId="18" fillId="0" borderId="0" xfId="7" applyFont="1" applyFill="1" applyAlignment="1">
      <alignment horizontal="center" wrapText="1"/>
    </xf>
    <xf numFmtId="0" fontId="18" fillId="0" borderId="7" xfId="7" applyFont="1" applyFill="1" applyBorder="1" applyAlignment="1">
      <alignment horizontal="center"/>
    </xf>
    <xf numFmtId="0" fontId="18" fillId="0" borderId="7" xfId="7" applyFont="1" applyFill="1" applyBorder="1"/>
    <xf numFmtId="3" fontId="18" fillId="0" borderId="7" xfId="7" applyNumberFormat="1" applyFont="1" applyFill="1" applyBorder="1" applyAlignment="1">
      <alignment horizontal="center" wrapText="1"/>
    </xf>
    <xf numFmtId="0" fontId="18" fillId="0" borderId="0" xfId="7" applyFont="1" applyFill="1"/>
    <xf numFmtId="0" fontId="19" fillId="0" borderId="7" xfId="7" applyFont="1" applyFill="1" applyBorder="1" applyAlignment="1">
      <alignment horizontal="center"/>
    </xf>
    <xf numFmtId="0" fontId="19" fillId="0" borderId="7" xfId="7" applyFont="1" applyFill="1" applyBorder="1"/>
    <xf numFmtId="3" fontId="19" fillId="0" borderId="7" xfId="7" applyNumberFormat="1" applyFont="1" applyFill="1" applyBorder="1"/>
    <xf numFmtId="3" fontId="18" fillId="0" borderId="7" xfId="7" applyNumberFormat="1" applyFont="1" applyFill="1" applyBorder="1"/>
    <xf numFmtId="0" fontId="19" fillId="0" borderId="0" xfId="7" applyFont="1" applyFill="1" applyAlignment="1">
      <alignment horizontal="center"/>
    </xf>
    <xf numFmtId="3" fontId="19" fillId="0" borderId="0" xfId="7" applyNumberFormat="1" applyFont="1" applyFill="1"/>
    <xf numFmtId="4" fontId="19" fillId="0" borderId="0" xfId="7" applyNumberFormat="1" applyFont="1" applyFill="1"/>
    <xf numFmtId="0" fontId="18" fillId="0" borderId="0" xfId="0" applyFont="1" applyFill="1"/>
    <xf numFmtId="0" fontId="17" fillId="0" borderId="0" xfId="0" applyFont="1" applyFill="1"/>
    <xf numFmtId="0" fontId="19" fillId="0" borderId="0" xfId="8" applyFont="1" applyFill="1"/>
    <xf numFmtId="0" fontId="17" fillId="0" borderId="0" xfId="8" applyFont="1" applyFill="1"/>
    <xf numFmtId="0" fontId="19" fillId="0" borderId="0" xfId="1" applyFont="1" applyFill="1" applyBorder="1" applyAlignment="1"/>
    <xf numFmtId="0" fontId="19" fillId="0" borderId="0" xfId="0" applyFont="1" applyFill="1"/>
    <xf numFmtId="3" fontId="19" fillId="0" borderId="0" xfId="1" applyNumberFormat="1" applyFont="1" applyFill="1" applyBorder="1" applyAlignment="1"/>
    <xf numFmtId="0" fontId="17" fillId="0" borderId="0" xfId="1" applyFont="1" applyFill="1" applyAlignment="1"/>
    <xf numFmtId="0" fontId="17" fillId="0" borderId="0" xfId="1" applyFont="1" applyFill="1" applyBorder="1" applyAlignment="1">
      <alignment vertical="center" wrapText="1"/>
    </xf>
    <xf numFmtId="0" fontId="17" fillId="0" borderId="0" xfId="8" applyFont="1" applyFill="1" applyBorder="1" applyAlignment="1">
      <alignment vertical="center" wrapText="1"/>
    </xf>
    <xf numFmtId="0" fontId="17" fillId="0" borderId="0" xfId="8" applyFont="1" applyFill="1" applyAlignment="1">
      <alignment horizontal="left"/>
    </xf>
    <xf numFmtId="0" fontId="19" fillId="0" borderId="0" xfId="8" applyFont="1" applyFill="1" applyAlignment="1"/>
    <xf numFmtId="0" fontId="19" fillId="0" borderId="0" xfId="8" applyFont="1" applyFill="1" applyAlignment="1">
      <alignment horizontal="left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2" applyFont="1" applyFill="1" applyAlignment="1"/>
    <xf numFmtId="0" fontId="19" fillId="0" borderId="0" xfId="8" applyFont="1" applyFill="1" applyAlignment="1">
      <alignment horizontal="center"/>
    </xf>
    <xf numFmtId="0" fontId="19" fillId="0" borderId="0" xfId="2" applyFont="1" applyFill="1" applyAlignment="1">
      <alignment horizontal="center"/>
    </xf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3 3" xfId="8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87"/>
  <sheetViews>
    <sheetView tabSelected="1" topLeftCell="A139" zoomScale="85" zoomScaleNormal="85" workbookViewId="0">
      <selection activeCell="B10" sqref="B10"/>
    </sheetView>
  </sheetViews>
  <sheetFormatPr defaultColWidth="19.42578125" defaultRowHeight="15.75" x14ac:dyDescent="0.25"/>
  <cols>
    <col min="1" max="1" width="7.5703125" style="96" customWidth="1"/>
    <col min="2" max="2" width="11.5703125" style="96" customWidth="1"/>
    <col min="3" max="3" width="14.7109375" style="96" customWidth="1"/>
    <col min="4" max="4" width="38.28515625" style="96" customWidth="1"/>
    <col min="5" max="5" width="28.140625" style="14" customWidth="1"/>
    <col min="6" max="7" width="15.42578125" style="14" customWidth="1"/>
    <col min="8" max="16384" width="19.42578125" style="12"/>
  </cols>
  <sheetData>
    <row r="1" spans="1:7" s="2" customFormat="1" x14ac:dyDescent="0.25">
      <c r="A1" s="1" t="s">
        <v>0</v>
      </c>
      <c r="B1" s="1"/>
      <c r="E1" s="3"/>
      <c r="F1" s="4"/>
      <c r="G1" s="5"/>
    </row>
    <row r="2" spans="1:7" s="6" customFormat="1" x14ac:dyDescent="0.25">
      <c r="A2" s="6" t="s">
        <v>1</v>
      </c>
      <c r="B2" s="2"/>
      <c r="D2" s="2"/>
      <c r="E2" s="3"/>
      <c r="F2" s="7"/>
      <c r="G2" s="8"/>
    </row>
    <row r="3" spans="1:7" s="6" customFormat="1" x14ac:dyDescent="0.25">
      <c r="A3" s="6" t="s">
        <v>2</v>
      </c>
      <c r="B3" s="2"/>
      <c r="D3" s="2"/>
      <c r="E3" s="3"/>
      <c r="F3" s="7"/>
      <c r="G3" s="8"/>
    </row>
    <row r="4" spans="1:7" s="6" customFormat="1" x14ac:dyDescent="0.25">
      <c r="D4" s="2"/>
      <c r="E4" s="3"/>
      <c r="F4" s="7"/>
      <c r="G4" s="8"/>
    </row>
    <row r="5" spans="1:7" s="6" customFormat="1" x14ac:dyDescent="0.25">
      <c r="D5" s="2"/>
      <c r="E5" s="3"/>
      <c r="F5" s="7"/>
      <c r="G5" s="8"/>
    </row>
    <row r="6" spans="1:7" s="6" customFormat="1" x14ac:dyDescent="0.25">
      <c r="A6" s="6" t="s">
        <v>3</v>
      </c>
      <c r="D6" s="2"/>
      <c r="E6" s="3"/>
      <c r="F6" s="7"/>
      <c r="G6" s="8"/>
    </row>
    <row r="7" spans="1:7" s="2" customFormat="1" x14ac:dyDescent="0.25">
      <c r="A7" s="6"/>
      <c r="B7" s="6"/>
      <c r="D7" s="9"/>
      <c r="E7" s="10"/>
      <c r="F7" s="4"/>
      <c r="G7" s="5"/>
    </row>
    <row r="8" spans="1:7" s="6" customFormat="1" x14ac:dyDescent="0.25">
      <c r="A8" s="11" t="s">
        <v>4</v>
      </c>
      <c r="B8" s="2"/>
      <c r="D8" s="2"/>
      <c r="E8" s="3"/>
      <c r="F8" s="7"/>
      <c r="G8" s="8"/>
    </row>
    <row r="9" spans="1:7" s="2" customFormat="1" x14ac:dyDescent="0.25">
      <c r="A9" s="6"/>
      <c r="E9" s="3"/>
      <c r="F9" s="4"/>
      <c r="G9" s="5"/>
    </row>
    <row r="10" spans="1:7" s="2" customFormat="1" x14ac:dyDescent="0.25">
      <c r="B10" s="2" t="s">
        <v>5</v>
      </c>
      <c r="E10" s="3"/>
      <c r="F10" s="4"/>
      <c r="G10" s="5"/>
    </row>
    <row r="11" spans="1:7" s="2" customFormat="1" x14ac:dyDescent="0.25">
      <c r="A11" s="2" t="s">
        <v>6</v>
      </c>
      <c r="E11" s="3"/>
      <c r="F11" s="4"/>
      <c r="G11" s="5"/>
    </row>
    <row r="12" spans="1:7" s="2" customFormat="1" x14ac:dyDescent="0.25">
      <c r="E12" s="3"/>
      <c r="F12" s="4"/>
      <c r="G12" s="5"/>
    </row>
    <row r="13" spans="1:7" x14ac:dyDescent="0.25">
      <c r="A13" s="2"/>
      <c r="B13" s="2" t="s">
        <v>7</v>
      </c>
      <c r="C13" s="12"/>
      <c r="D13" s="2"/>
      <c r="E13" s="3"/>
      <c r="F13" s="13"/>
    </row>
    <row r="14" spans="1:7" x14ac:dyDescent="0.25">
      <c r="A14" s="2" t="s">
        <v>8</v>
      </c>
      <c r="B14" s="12"/>
      <c r="C14" s="12"/>
      <c r="D14" s="2"/>
      <c r="E14" s="3"/>
      <c r="F14" s="13"/>
    </row>
    <row r="15" spans="1:7" x14ac:dyDescent="0.25">
      <c r="A15" s="12"/>
      <c r="B15" s="12"/>
      <c r="C15" s="12"/>
      <c r="D15" s="12"/>
    </row>
    <row r="16" spans="1:7" s="21" customFormat="1" x14ac:dyDescent="0.25">
      <c r="A16" s="16" t="s">
        <v>9</v>
      </c>
      <c r="B16" s="14"/>
      <c r="C16" s="17"/>
      <c r="D16" s="14"/>
      <c r="E16" s="18"/>
      <c r="F16" s="19"/>
      <c r="G16" s="20"/>
    </row>
    <row r="17" spans="1:246" s="21" customFormat="1" x14ac:dyDescent="0.25">
      <c r="A17" s="16"/>
      <c r="B17" s="14"/>
      <c r="C17" s="17"/>
      <c r="D17" s="14"/>
      <c r="E17" s="18"/>
      <c r="F17" s="19"/>
      <c r="G17" s="20"/>
    </row>
    <row r="18" spans="1:246" s="1" customFormat="1" x14ac:dyDescent="0.25">
      <c r="A18" s="22" t="s">
        <v>10</v>
      </c>
      <c r="C18" s="23"/>
      <c r="E18" s="24"/>
      <c r="F18" s="18"/>
      <c r="G18" s="25"/>
    </row>
    <row r="19" spans="1:246" s="1" customFormat="1" x14ac:dyDescent="0.25">
      <c r="A19" s="1" t="s">
        <v>11</v>
      </c>
      <c r="C19" s="23"/>
      <c r="E19" s="24"/>
      <c r="F19" s="26"/>
      <c r="G19" s="27"/>
    </row>
    <row r="20" spans="1:246" s="1" customFormat="1" x14ac:dyDescent="0.25">
      <c r="A20" s="28" t="s">
        <v>12</v>
      </c>
      <c r="B20" s="29"/>
      <c r="C20" s="30"/>
      <c r="D20" s="29"/>
      <c r="E20" s="24"/>
      <c r="F20" s="24"/>
      <c r="G20" s="31"/>
    </row>
    <row r="21" spans="1:246" s="1" customFormat="1" x14ac:dyDescent="0.25">
      <c r="A21" s="28" t="s">
        <v>13</v>
      </c>
      <c r="B21" s="29"/>
      <c r="C21" s="30"/>
      <c r="D21" s="29"/>
      <c r="E21" s="24"/>
      <c r="F21" s="24"/>
      <c r="G21" s="31"/>
    </row>
    <row r="22" spans="1:246" s="1" customFormat="1" x14ac:dyDescent="0.25">
      <c r="A22" s="29" t="s">
        <v>14</v>
      </c>
      <c r="B22" s="21"/>
      <c r="C22" s="32"/>
      <c r="D22" s="21"/>
      <c r="E22" s="33" t="s">
        <v>15</v>
      </c>
      <c r="F22" s="34" t="s">
        <v>16</v>
      </c>
      <c r="G22" s="34" t="s">
        <v>17</v>
      </c>
    </row>
    <row r="23" spans="1:246" s="1" customFormat="1" x14ac:dyDescent="0.25">
      <c r="A23" s="29" t="s">
        <v>18</v>
      </c>
      <c r="B23" s="21"/>
      <c r="C23" s="32"/>
      <c r="D23" s="21"/>
      <c r="E23" s="35" t="s">
        <v>19</v>
      </c>
      <c r="F23" s="36">
        <f>G23</f>
        <v>7702</v>
      </c>
      <c r="G23" s="36">
        <f>SUM(G24)</f>
        <v>7702</v>
      </c>
    </row>
    <row r="24" spans="1:246" s="1" customFormat="1" x14ac:dyDescent="0.25">
      <c r="A24" s="37" t="s">
        <v>20</v>
      </c>
      <c r="B24" s="37"/>
      <c r="C24" s="18"/>
      <c r="D24" s="37"/>
      <c r="E24" s="18" t="s">
        <v>21</v>
      </c>
      <c r="F24" s="38">
        <f t="shared" ref="F24:F41" si="0">G24</f>
        <v>7702</v>
      </c>
      <c r="G24" s="38">
        <f t="shared" ref="G24" si="1">SUM(G25)</f>
        <v>7702</v>
      </c>
    </row>
    <row r="25" spans="1:246" s="1" customFormat="1" x14ac:dyDescent="0.25">
      <c r="A25" s="39" t="s">
        <v>22</v>
      </c>
      <c r="B25" s="21"/>
      <c r="C25" s="32"/>
      <c r="D25" s="21"/>
      <c r="E25" s="24"/>
      <c r="F25" s="38">
        <f t="shared" si="0"/>
        <v>7702</v>
      </c>
      <c r="G25" s="38">
        <v>7702</v>
      </c>
    </row>
    <row r="26" spans="1:246" x14ac:dyDescent="0.25">
      <c r="A26" s="21" t="s">
        <v>23</v>
      </c>
      <c r="B26" s="21"/>
      <c r="C26" s="21"/>
      <c r="D26" s="21"/>
      <c r="E26" s="40">
        <v>2700</v>
      </c>
      <c r="F26" s="41">
        <f t="shared" si="0"/>
        <v>-8426</v>
      </c>
      <c r="G26" s="41">
        <f>SUM(G27)</f>
        <v>-8426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1:246" x14ac:dyDescent="0.25">
      <c r="A27" s="21" t="s">
        <v>24</v>
      </c>
      <c r="B27" s="21"/>
      <c r="C27" s="21"/>
      <c r="D27" s="21"/>
      <c r="E27" s="19">
        <v>2708</v>
      </c>
      <c r="F27" s="38">
        <f t="shared" si="0"/>
        <v>-8426</v>
      </c>
      <c r="G27" s="38">
        <f t="shared" ref="G27" si="2">SUM(G28)</f>
        <v>-8426</v>
      </c>
    </row>
    <row r="28" spans="1:246" s="1" customFormat="1" x14ac:dyDescent="0.25">
      <c r="A28" s="39" t="s">
        <v>22</v>
      </c>
      <c r="B28" s="21"/>
      <c r="C28" s="32"/>
      <c r="D28" s="21"/>
      <c r="E28" s="24"/>
      <c r="F28" s="38">
        <f t="shared" si="0"/>
        <v>-8426</v>
      </c>
      <c r="G28" s="38">
        <v>-8426</v>
      </c>
    </row>
    <row r="29" spans="1:246" s="1" customFormat="1" x14ac:dyDescent="0.25">
      <c r="A29" s="29" t="s">
        <v>25</v>
      </c>
      <c r="B29" s="21"/>
      <c r="C29" s="21"/>
      <c r="D29" s="21"/>
      <c r="E29" s="40">
        <v>3600</v>
      </c>
      <c r="F29" s="41">
        <f t="shared" si="0"/>
        <v>615</v>
      </c>
      <c r="G29" s="41">
        <f>SUM(G30,G32,G34)</f>
        <v>615</v>
      </c>
    </row>
    <row r="30" spans="1:246" x14ac:dyDescent="0.25">
      <c r="A30" s="37" t="s">
        <v>26</v>
      </c>
      <c r="B30" s="42"/>
      <c r="C30" s="42"/>
      <c r="D30" s="42"/>
      <c r="E30" s="19">
        <v>3601</v>
      </c>
      <c r="F30" s="20">
        <f t="shared" si="0"/>
        <v>-5</v>
      </c>
      <c r="G30" s="20">
        <f t="shared" ref="G30:G34" si="3">SUM(G31)</f>
        <v>-5</v>
      </c>
    </row>
    <row r="31" spans="1:246" x14ac:dyDescent="0.25">
      <c r="A31" s="21" t="s">
        <v>22</v>
      </c>
      <c r="B31" s="21"/>
      <c r="C31" s="21"/>
      <c r="D31" s="21"/>
      <c r="E31" s="19"/>
      <c r="F31" s="20">
        <f t="shared" si="0"/>
        <v>-5</v>
      </c>
      <c r="G31" s="20">
        <v>-5</v>
      </c>
    </row>
    <row r="32" spans="1:246" x14ac:dyDescent="0.25">
      <c r="A32" s="37" t="s">
        <v>27</v>
      </c>
      <c r="B32" s="37"/>
      <c r="C32" s="37"/>
      <c r="D32" s="21"/>
      <c r="E32" s="19">
        <v>3611</v>
      </c>
      <c r="F32" s="20">
        <f t="shared" si="0"/>
        <v>79</v>
      </c>
      <c r="G32" s="20">
        <f t="shared" si="3"/>
        <v>79</v>
      </c>
    </row>
    <row r="33" spans="1:7" x14ac:dyDescent="0.25">
      <c r="A33" s="21" t="s">
        <v>22</v>
      </c>
      <c r="B33" s="21"/>
      <c r="C33" s="21"/>
      <c r="D33" s="21"/>
      <c r="E33" s="19"/>
      <c r="F33" s="20">
        <f t="shared" si="0"/>
        <v>79</v>
      </c>
      <c r="G33" s="20">
        <v>79</v>
      </c>
    </row>
    <row r="34" spans="1:7" x14ac:dyDescent="0.25">
      <c r="A34" s="37" t="s">
        <v>28</v>
      </c>
      <c r="B34" s="37"/>
      <c r="C34" s="37"/>
      <c r="D34" s="21"/>
      <c r="E34" s="19">
        <v>3612</v>
      </c>
      <c r="F34" s="20">
        <f t="shared" si="0"/>
        <v>541</v>
      </c>
      <c r="G34" s="20">
        <f t="shared" si="3"/>
        <v>541</v>
      </c>
    </row>
    <row r="35" spans="1:7" x14ac:dyDescent="0.25">
      <c r="A35" s="21" t="s">
        <v>29</v>
      </c>
      <c r="B35" s="21"/>
      <c r="C35" s="21"/>
      <c r="D35" s="21"/>
      <c r="E35" s="19"/>
      <c r="F35" s="20">
        <f t="shared" si="0"/>
        <v>541</v>
      </c>
      <c r="G35" s="20">
        <v>541</v>
      </c>
    </row>
    <row r="36" spans="1:7" s="43" customFormat="1" x14ac:dyDescent="0.25">
      <c r="A36" s="29" t="s">
        <v>30</v>
      </c>
      <c r="B36" s="21"/>
      <c r="C36" s="21"/>
      <c r="D36" s="21"/>
      <c r="E36" s="40">
        <v>3700</v>
      </c>
      <c r="F36" s="41">
        <f>G36</f>
        <v>650</v>
      </c>
      <c r="G36" s="41">
        <f>SUM(,G37)</f>
        <v>650</v>
      </c>
    </row>
    <row r="37" spans="1:7" s="43" customFormat="1" x14ac:dyDescent="0.25">
      <c r="A37" s="21" t="s">
        <v>31</v>
      </c>
      <c r="B37" s="21"/>
      <c r="C37" s="21"/>
      <c r="D37" s="21"/>
      <c r="E37" s="19">
        <v>3702</v>
      </c>
      <c r="F37" s="20">
        <f t="shared" si="0"/>
        <v>650</v>
      </c>
      <c r="G37" s="20">
        <f>G38</f>
        <v>650</v>
      </c>
    </row>
    <row r="38" spans="1:7" s="43" customFormat="1" x14ac:dyDescent="0.25">
      <c r="A38" s="21" t="s">
        <v>22</v>
      </c>
      <c r="B38" s="21"/>
      <c r="C38" s="21"/>
      <c r="D38" s="21"/>
      <c r="E38" s="26"/>
      <c r="F38" s="20">
        <f t="shared" si="0"/>
        <v>650</v>
      </c>
      <c r="G38" s="20">
        <v>650</v>
      </c>
    </row>
    <row r="39" spans="1:7" s="1" customFormat="1" x14ac:dyDescent="0.25">
      <c r="A39" s="44" t="s">
        <v>32</v>
      </c>
      <c r="B39" s="44"/>
      <c r="C39" s="45"/>
      <c r="D39" s="44"/>
      <c r="E39" s="46"/>
      <c r="F39" s="47">
        <f t="shared" si="0"/>
        <v>541</v>
      </c>
      <c r="G39" s="47">
        <f>SUM(G23,G26,G29,G36)</f>
        <v>541</v>
      </c>
    </row>
    <row r="40" spans="1:7" s="1" customFormat="1" x14ac:dyDescent="0.25">
      <c r="A40" s="48"/>
      <c r="B40" s="48"/>
      <c r="C40" s="49"/>
      <c r="D40" s="48"/>
      <c r="E40" s="50"/>
      <c r="F40" s="51"/>
      <c r="G40" s="51"/>
    </row>
    <row r="41" spans="1:7" s="1" customFormat="1" ht="16.5" thickBot="1" x14ac:dyDescent="0.3">
      <c r="A41" s="52" t="s">
        <v>33</v>
      </c>
      <c r="B41" s="52"/>
      <c r="C41" s="53"/>
      <c r="D41" s="52"/>
      <c r="E41" s="54"/>
      <c r="F41" s="55">
        <f t="shared" si="0"/>
        <v>541</v>
      </c>
      <c r="G41" s="55">
        <f>SUM(G39,)</f>
        <v>541</v>
      </c>
    </row>
    <row r="42" spans="1:7" s="58" customFormat="1" ht="16.5" thickTop="1" x14ac:dyDescent="0.25">
      <c r="A42" s="56"/>
      <c r="B42" s="56"/>
      <c r="C42" s="56"/>
      <c r="D42" s="57"/>
      <c r="E42" s="33" t="s">
        <v>15</v>
      </c>
      <c r="F42" s="34" t="s">
        <v>16</v>
      </c>
      <c r="G42" s="34" t="s">
        <v>17</v>
      </c>
    </row>
    <row r="43" spans="1:7" s="21" customFormat="1" x14ac:dyDescent="0.25">
      <c r="A43" s="29" t="s">
        <v>34</v>
      </c>
      <c r="E43" s="40">
        <v>6100</v>
      </c>
      <c r="F43" s="59">
        <f>G43</f>
        <v>0</v>
      </c>
      <c r="G43" s="59">
        <f>SUM(G44)</f>
        <v>0</v>
      </c>
    </row>
    <row r="44" spans="1:7" s="29" customFormat="1" x14ac:dyDescent="0.25">
      <c r="A44" s="21" t="s">
        <v>35</v>
      </c>
      <c r="B44" s="21"/>
      <c r="C44" s="21"/>
      <c r="D44" s="21"/>
      <c r="E44" s="60">
        <v>6109</v>
      </c>
      <c r="F44" s="59">
        <f>G44</f>
        <v>0</v>
      </c>
      <c r="G44" s="59">
        <f>SUM(G45:G47)</f>
        <v>0</v>
      </c>
    </row>
    <row r="45" spans="1:7" s="21" customFormat="1" x14ac:dyDescent="0.25">
      <c r="A45" s="21" t="s">
        <v>36</v>
      </c>
      <c r="E45" s="19"/>
      <c r="F45" s="61">
        <f t="shared" ref="F45:F47" si="4">G45</f>
        <v>139472</v>
      </c>
      <c r="G45" s="61">
        <v>139472</v>
      </c>
    </row>
    <row r="46" spans="1:7" s="1" customFormat="1" x14ac:dyDescent="0.25">
      <c r="A46" s="21" t="s">
        <v>22</v>
      </c>
      <c r="B46" s="21"/>
      <c r="C46" s="21"/>
      <c r="D46" s="21"/>
      <c r="E46" s="19"/>
      <c r="F46" s="61">
        <f t="shared" si="4"/>
        <v>-140000</v>
      </c>
      <c r="G46" s="61">
        <v>-140000</v>
      </c>
    </row>
    <row r="47" spans="1:7" s="21" customFormat="1" x14ac:dyDescent="0.25">
      <c r="A47" s="21" t="s">
        <v>37</v>
      </c>
      <c r="E47" s="19"/>
      <c r="F47" s="61">
        <f t="shared" si="4"/>
        <v>528</v>
      </c>
      <c r="G47" s="61">
        <v>528</v>
      </c>
    </row>
    <row r="48" spans="1:7" s="21" customFormat="1" ht="16.5" thickBot="1" x14ac:dyDescent="0.3">
      <c r="A48" s="52" t="s">
        <v>38</v>
      </c>
      <c r="B48" s="52"/>
      <c r="C48" s="52"/>
      <c r="D48" s="52"/>
      <c r="E48" s="62"/>
      <c r="F48" s="63">
        <f>G48</f>
        <v>0</v>
      </c>
      <c r="G48" s="63">
        <f>SUM(G43)</f>
        <v>0</v>
      </c>
    </row>
    <row r="49" spans="1:7" s="21" customFormat="1" ht="16.5" thickTop="1" x14ac:dyDescent="0.25">
      <c r="A49" s="48"/>
      <c r="B49" s="48"/>
      <c r="C49" s="48"/>
      <c r="D49" s="48"/>
      <c r="E49" s="64"/>
      <c r="F49" s="65"/>
      <c r="G49" s="65"/>
    </row>
    <row r="50" spans="1:7" ht="16.5" thickBot="1" x14ac:dyDescent="0.3">
      <c r="A50" s="66" t="s">
        <v>39</v>
      </c>
      <c r="B50" s="52"/>
      <c r="C50" s="52"/>
      <c r="D50" s="67"/>
      <c r="E50" s="62"/>
      <c r="F50" s="63">
        <f>G50</f>
        <v>541</v>
      </c>
      <c r="G50" s="63">
        <f>SUM(G41,G48,)</f>
        <v>541</v>
      </c>
    </row>
    <row r="51" spans="1:7" ht="16.5" thickTop="1" x14ac:dyDescent="0.25">
      <c r="A51" s="28"/>
      <c r="B51" s="29"/>
      <c r="C51" s="29"/>
      <c r="D51" s="68"/>
      <c r="E51" s="26"/>
      <c r="F51" s="27"/>
      <c r="G51" s="27"/>
    </row>
    <row r="52" spans="1:7" s="21" customFormat="1" x14ac:dyDescent="0.25">
      <c r="A52" s="28" t="s">
        <v>40</v>
      </c>
      <c r="E52" s="18"/>
      <c r="F52" s="25"/>
      <c r="G52" s="25"/>
    </row>
    <row r="53" spans="1:7" s="1" customFormat="1" x14ac:dyDescent="0.25">
      <c r="A53" s="29" t="s">
        <v>41</v>
      </c>
      <c r="B53" s="21"/>
      <c r="C53" s="32"/>
      <c r="D53" s="21"/>
      <c r="E53" s="33" t="s">
        <v>15</v>
      </c>
      <c r="F53" s="34" t="s">
        <v>16</v>
      </c>
      <c r="G53" s="34" t="s">
        <v>17</v>
      </c>
    </row>
    <row r="54" spans="1:7" s="1" customFormat="1" x14ac:dyDescent="0.25">
      <c r="A54" s="1" t="s">
        <v>42</v>
      </c>
      <c r="B54" s="21"/>
      <c r="C54" s="32"/>
      <c r="D54" s="21"/>
      <c r="E54" s="40">
        <v>1300</v>
      </c>
      <c r="F54" s="59">
        <f>SUM(G54)</f>
        <v>250000</v>
      </c>
      <c r="G54" s="59">
        <f>SUM(G55)</f>
        <v>250000</v>
      </c>
    </row>
    <row r="55" spans="1:7" s="1" customFormat="1" x14ac:dyDescent="0.25">
      <c r="A55" s="12" t="s">
        <v>43</v>
      </c>
      <c r="B55" s="21"/>
      <c r="C55" s="32"/>
      <c r="D55" s="21"/>
      <c r="E55" s="69">
        <v>1301</v>
      </c>
      <c r="F55" s="70">
        <f>SUM(G55)</f>
        <v>250000</v>
      </c>
      <c r="G55" s="70">
        <v>250000</v>
      </c>
    </row>
    <row r="56" spans="1:7" s="1" customFormat="1" x14ac:dyDescent="0.25">
      <c r="A56" s="44" t="s">
        <v>44</v>
      </c>
      <c r="B56" s="44"/>
      <c r="C56" s="45"/>
      <c r="D56" s="44"/>
      <c r="E56" s="46"/>
      <c r="F56" s="47">
        <f>SUM(G56)</f>
        <v>250000</v>
      </c>
      <c r="G56" s="47">
        <f>SUM(G54)</f>
        <v>250000</v>
      </c>
    </row>
    <row r="57" spans="1:7" s="1" customFormat="1" x14ac:dyDescent="0.25">
      <c r="A57" s="29" t="s">
        <v>14</v>
      </c>
      <c r="B57" s="21"/>
      <c r="C57" s="32"/>
      <c r="D57" s="21"/>
      <c r="E57" s="71"/>
      <c r="F57" s="72"/>
      <c r="G57" s="72"/>
    </row>
    <row r="58" spans="1:7" s="1" customFormat="1" x14ac:dyDescent="0.25">
      <c r="A58" s="29" t="s">
        <v>25</v>
      </c>
      <c r="B58" s="21"/>
      <c r="C58" s="21"/>
      <c r="D58" s="21"/>
      <c r="E58" s="40">
        <v>3600</v>
      </c>
      <c r="F58" s="59">
        <f>SUM(G58)</f>
        <v>391</v>
      </c>
      <c r="G58" s="59">
        <f>SUM(G59)</f>
        <v>391</v>
      </c>
    </row>
    <row r="59" spans="1:7" s="1" customFormat="1" x14ac:dyDescent="0.25">
      <c r="A59" s="21" t="s">
        <v>45</v>
      </c>
      <c r="B59" s="21"/>
      <c r="C59" s="21"/>
      <c r="D59" s="21"/>
      <c r="E59" s="69">
        <v>3611</v>
      </c>
      <c r="F59" s="70">
        <f>SUM(G59)</f>
        <v>391</v>
      </c>
      <c r="G59" s="70">
        <f>SUM(G60:G60)</f>
        <v>391</v>
      </c>
    </row>
    <row r="60" spans="1:7" s="1" customFormat="1" x14ac:dyDescent="0.25">
      <c r="A60" s="21" t="s">
        <v>36</v>
      </c>
      <c r="B60" s="21"/>
      <c r="C60" s="32"/>
      <c r="D60" s="21"/>
      <c r="E60" s="73"/>
      <c r="F60" s="38">
        <f t="shared" ref="F60:F65" si="5">SUM(G60)</f>
        <v>391</v>
      </c>
      <c r="G60" s="61">
        <v>391</v>
      </c>
    </row>
    <row r="61" spans="1:7" s="1" customFormat="1" x14ac:dyDescent="0.25">
      <c r="A61" s="74" t="s">
        <v>46</v>
      </c>
      <c r="B61" s="21"/>
      <c r="C61" s="21"/>
      <c r="D61" s="21"/>
      <c r="E61" s="40">
        <v>4500</v>
      </c>
      <c r="F61" s="59">
        <f t="shared" ref="F61:F63" si="6">G61</f>
        <v>200</v>
      </c>
      <c r="G61" s="59">
        <f>SUM(,G62)</f>
        <v>200</v>
      </c>
    </row>
    <row r="62" spans="1:7" s="1" customFormat="1" x14ac:dyDescent="0.25">
      <c r="A62" s="21" t="s">
        <v>47</v>
      </c>
      <c r="B62" s="21"/>
      <c r="C62" s="21"/>
      <c r="D62" s="21"/>
      <c r="E62" s="19">
        <v>4501</v>
      </c>
      <c r="F62" s="61">
        <f t="shared" si="6"/>
        <v>200</v>
      </c>
      <c r="G62" s="61">
        <f t="shared" ref="G62" si="7">SUM(G63)</f>
        <v>200</v>
      </c>
    </row>
    <row r="63" spans="1:7" s="1" customFormat="1" x14ac:dyDescent="0.25">
      <c r="A63" s="21" t="s">
        <v>29</v>
      </c>
      <c r="B63" s="21"/>
      <c r="C63" s="21"/>
      <c r="D63" s="21"/>
      <c r="E63" s="19"/>
      <c r="F63" s="61">
        <f t="shared" si="6"/>
        <v>200</v>
      </c>
      <c r="G63" s="61">
        <v>200</v>
      </c>
    </row>
    <row r="64" spans="1:7" s="1" customFormat="1" x14ac:dyDescent="0.25">
      <c r="A64" s="44" t="s">
        <v>32</v>
      </c>
      <c r="B64" s="44"/>
      <c r="C64" s="45"/>
      <c r="D64" s="44"/>
      <c r="E64" s="46"/>
      <c r="F64" s="47">
        <f>SUM(G64)</f>
        <v>591</v>
      </c>
      <c r="G64" s="47">
        <f>SUM(,G58,G61)</f>
        <v>591</v>
      </c>
    </row>
    <row r="65" spans="1:7" s="1" customFormat="1" ht="16.5" thickBot="1" x14ac:dyDescent="0.3">
      <c r="A65" s="52" t="s">
        <v>33</v>
      </c>
      <c r="B65" s="52"/>
      <c r="C65" s="53"/>
      <c r="D65" s="52"/>
      <c r="E65" s="54"/>
      <c r="F65" s="55">
        <f t="shared" si="5"/>
        <v>250591</v>
      </c>
      <c r="G65" s="55">
        <f>SUM(G56,G64)</f>
        <v>250591</v>
      </c>
    </row>
    <row r="66" spans="1:7" s="1" customFormat="1" ht="16.5" thickTop="1" x14ac:dyDescent="0.25">
      <c r="A66" s="29"/>
      <c r="B66" s="29"/>
      <c r="C66" s="30"/>
      <c r="D66" s="29"/>
      <c r="E66" s="24"/>
      <c r="F66" s="75"/>
      <c r="G66" s="75"/>
    </row>
    <row r="67" spans="1:7" s="1" customFormat="1" x14ac:dyDescent="0.25">
      <c r="A67" s="29" t="s">
        <v>48</v>
      </c>
      <c r="B67" s="29"/>
      <c r="C67" s="30"/>
      <c r="D67" s="29"/>
      <c r="E67" s="33" t="s">
        <v>15</v>
      </c>
      <c r="F67" s="34" t="s">
        <v>16</v>
      </c>
      <c r="G67" s="34" t="s">
        <v>17</v>
      </c>
    </row>
    <row r="68" spans="1:7" s="21" customFormat="1" x14ac:dyDescent="0.25">
      <c r="A68" s="29" t="s">
        <v>34</v>
      </c>
      <c r="E68" s="40">
        <v>6100</v>
      </c>
      <c r="F68" s="59">
        <f>SUM(G68)</f>
        <v>0</v>
      </c>
      <c r="G68" s="59">
        <f>SUM(,G69,)</f>
        <v>0</v>
      </c>
    </row>
    <row r="69" spans="1:7" s="29" customFormat="1" x14ac:dyDescent="0.25">
      <c r="A69" s="21" t="s">
        <v>35</v>
      </c>
      <c r="B69" s="21"/>
      <c r="C69" s="21"/>
      <c r="D69" s="21"/>
      <c r="E69" s="60">
        <v>6109</v>
      </c>
      <c r="F69" s="59">
        <f>SUM(G69)</f>
        <v>0</v>
      </c>
      <c r="G69" s="59">
        <f>SUM(G70:G72)</f>
        <v>0</v>
      </c>
    </row>
    <row r="70" spans="1:7" s="21" customFormat="1" x14ac:dyDescent="0.25">
      <c r="A70" s="21" t="s">
        <v>36</v>
      </c>
      <c r="E70" s="19"/>
      <c r="F70" s="61">
        <f t="shared" ref="F70:F71" si="8">SUM(G70)</f>
        <v>-448</v>
      </c>
      <c r="G70" s="76">
        <v>-448</v>
      </c>
    </row>
    <row r="71" spans="1:7" s="21" customFormat="1" x14ac:dyDescent="0.25">
      <c r="A71" s="21" t="s">
        <v>49</v>
      </c>
      <c r="E71" s="19"/>
      <c r="F71" s="61">
        <f t="shared" si="8"/>
        <v>57</v>
      </c>
      <c r="G71" s="77">
        <v>57</v>
      </c>
    </row>
    <row r="72" spans="1:7" s="1" customFormat="1" x14ac:dyDescent="0.25">
      <c r="A72" s="21" t="s">
        <v>50</v>
      </c>
      <c r="B72" s="21"/>
      <c r="C72" s="21"/>
      <c r="D72" s="21"/>
      <c r="E72" s="73"/>
      <c r="F72" s="38">
        <f>SUM(G72)</f>
        <v>391</v>
      </c>
      <c r="G72" s="61">
        <v>391</v>
      </c>
    </row>
    <row r="73" spans="1:7" s="21" customFormat="1" ht="16.5" thickBot="1" x14ac:dyDescent="0.3">
      <c r="A73" s="52" t="s">
        <v>38</v>
      </c>
      <c r="B73" s="52"/>
      <c r="C73" s="52"/>
      <c r="D73" s="52"/>
      <c r="E73" s="62"/>
      <c r="F73" s="63">
        <f>SUM(G73)</f>
        <v>0</v>
      </c>
      <c r="G73" s="63">
        <f>SUM(G68)</f>
        <v>0</v>
      </c>
    </row>
    <row r="74" spans="1:7" s="21" customFormat="1" ht="16.5" thickTop="1" x14ac:dyDescent="0.25">
      <c r="A74" s="48"/>
      <c r="B74" s="48"/>
      <c r="C74" s="48"/>
      <c r="D74" s="48"/>
      <c r="E74" s="64"/>
      <c r="F74" s="65"/>
      <c r="G74" s="65"/>
    </row>
    <row r="75" spans="1:7" s="21" customFormat="1" ht="16.5" thickBot="1" x14ac:dyDescent="0.3">
      <c r="A75" s="66" t="s">
        <v>51</v>
      </c>
      <c r="B75" s="52"/>
      <c r="C75" s="52"/>
      <c r="D75" s="67"/>
      <c r="E75" s="62"/>
      <c r="F75" s="55">
        <f>SUM(G75)</f>
        <v>250591</v>
      </c>
      <c r="G75" s="55">
        <f>SUM(G65,G73)</f>
        <v>250591</v>
      </c>
    </row>
    <row r="76" spans="1:7" s="21" customFormat="1" ht="17.25" thickTop="1" thickBot="1" x14ac:dyDescent="0.3">
      <c r="A76" s="66"/>
      <c r="B76" s="52"/>
      <c r="C76" s="52"/>
      <c r="D76" s="67"/>
      <c r="E76" s="62"/>
      <c r="F76" s="55"/>
      <c r="G76" s="55"/>
    </row>
    <row r="77" spans="1:7" s="21" customFormat="1" ht="17.25" thickTop="1" thickBot="1" x14ac:dyDescent="0.3">
      <c r="A77" s="66" t="s">
        <v>52</v>
      </c>
      <c r="B77" s="52"/>
      <c r="C77" s="52"/>
      <c r="D77" s="67"/>
      <c r="E77" s="62"/>
      <c r="F77" s="55">
        <f t="shared" ref="F77" si="9">SUM(G77)</f>
        <v>251132</v>
      </c>
      <c r="G77" s="55">
        <f>SUM(G50,G75)</f>
        <v>251132</v>
      </c>
    </row>
    <row r="78" spans="1:7" s="21" customFormat="1" ht="16.5" thickTop="1" x14ac:dyDescent="0.25">
      <c r="A78" s="78"/>
      <c r="B78" s="79"/>
      <c r="C78" s="79"/>
      <c r="D78" s="80"/>
      <c r="E78" s="81"/>
      <c r="F78" s="26"/>
      <c r="G78" s="75"/>
    </row>
    <row r="79" spans="1:7" x14ac:dyDescent="0.25">
      <c r="A79" s="22" t="s">
        <v>53</v>
      </c>
      <c r="B79" s="12"/>
      <c r="C79" s="12"/>
      <c r="D79" s="12"/>
    </row>
    <row r="80" spans="1:7" x14ac:dyDescent="0.25">
      <c r="A80" s="82" t="s">
        <v>54</v>
      </c>
      <c r="B80" s="12"/>
      <c r="C80" s="2"/>
      <c r="D80" s="2"/>
      <c r="F80" s="5"/>
      <c r="G80" s="5"/>
    </row>
    <row r="81" spans="1:7" x14ac:dyDescent="0.25">
      <c r="A81" s="2"/>
      <c r="B81" s="12"/>
      <c r="C81" s="2"/>
      <c r="D81" s="2"/>
      <c r="F81" s="83"/>
      <c r="G81" s="8"/>
    </row>
    <row r="82" spans="1:7" x14ac:dyDescent="0.25">
      <c r="A82" s="6" t="s">
        <v>55</v>
      </c>
      <c r="B82" s="12"/>
      <c r="C82" s="6"/>
      <c r="D82" s="12"/>
      <c r="F82" s="8"/>
      <c r="G82" s="84">
        <f>SUM(F83:F84)</f>
        <v>0</v>
      </c>
    </row>
    <row r="83" spans="1:7" x14ac:dyDescent="0.25">
      <c r="A83" s="2" t="s">
        <v>56</v>
      </c>
      <c r="B83" s="12"/>
      <c r="C83" s="2" t="s">
        <v>36</v>
      </c>
      <c r="D83" s="12"/>
      <c r="F83" s="83">
        <v>140000</v>
      </c>
      <c r="G83" s="84"/>
    </row>
    <row r="84" spans="1:7" x14ac:dyDescent="0.25">
      <c r="A84" s="12"/>
      <c r="B84" s="12"/>
      <c r="C84" s="2" t="s">
        <v>57</v>
      </c>
      <c r="D84" s="12"/>
      <c r="F84" s="83">
        <v>-140000</v>
      </c>
      <c r="G84" s="8"/>
    </row>
    <row r="85" spans="1:7" x14ac:dyDescent="0.25">
      <c r="A85" s="12"/>
      <c r="B85" s="2"/>
      <c r="C85" s="12"/>
      <c r="D85" s="12"/>
      <c r="F85" s="83"/>
      <c r="G85" s="8"/>
    </row>
    <row r="86" spans="1:7" x14ac:dyDescent="0.25">
      <c r="A86" s="6" t="s">
        <v>58</v>
      </c>
      <c r="B86" s="12"/>
      <c r="C86" s="6"/>
      <c r="D86" s="6"/>
      <c r="E86" s="12"/>
      <c r="F86" s="6"/>
      <c r="G86" s="85">
        <f>SUM(F87:F88)</f>
        <v>0</v>
      </c>
    </row>
    <row r="87" spans="1:7" x14ac:dyDescent="0.25">
      <c r="A87" s="2" t="s">
        <v>56</v>
      </c>
      <c r="B87" s="12"/>
      <c r="C87" s="2" t="s">
        <v>36</v>
      </c>
      <c r="D87" s="2"/>
      <c r="E87" s="12"/>
      <c r="F87" s="86">
        <v>-528</v>
      </c>
      <c r="G87" s="2"/>
    </row>
    <row r="88" spans="1:7" x14ac:dyDescent="0.25">
      <c r="A88" s="2"/>
      <c r="B88" s="12"/>
      <c r="C88" s="2" t="s">
        <v>37</v>
      </c>
      <c r="D88" s="2"/>
      <c r="E88" s="12"/>
      <c r="F88" s="86">
        <v>528</v>
      </c>
      <c r="G88" s="2"/>
    </row>
    <row r="89" spans="1:7" x14ac:dyDescent="0.25">
      <c r="A89" s="2"/>
      <c r="B89" s="12"/>
      <c r="C89" s="2"/>
      <c r="D89" s="2"/>
      <c r="F89" s="83"/>
      <c r="G89" s="5"/>
    </row>
    <row r="90" spans="1:7" x14ac:dyDescent="0.25">
      <c r="A90" s="6" t="s">
        <v>59</v>
      </c>
      <c r="B90" s="12"/>
      <c r="C90" s="2"/>
      <c r="D90" s="2"/>
      <c r="F90" s="83"/>
      <c r="G90" s="84">
        <f>SUM(F91)</f>
        <v>541</v>
      </c>
    </row>
    <row r="91" spans="1:7" x14ac:dyDescent="0.25">
      <c r="A91" s="6" t="s">
        <v>60</v>
      </c>
      <c r="B91" s="12"/>
      <c r="C91" s="2"/>
      <c r="D91" s="2"/>
      <c r="F91" s="84">
        <f>SUM(F92:F93)</f>
        <v>541</v>
      </c>
      <c r="G91" s="5"/>
    </row>
    <row r="92" spans="1:7" x14ac:dyDescent="0.25">
      <c r="A92" s="2" t="s">
        <v>56</v>
      </c>
      <c r="B92" s="12"/>
      <c r="C92" s="2" t="s">
        <v>29</v>
      </c>
      <c r="D92" s="2"/>
      <c r="F92" s="83">
        <v>541</v>
      </c>
      <c r="G92" s="5"/>
    </row>
    <row r="93" spans="1:7" x14ac:dyDescent="0.25">
      <c r="A93" s="2"/>
      <c r="B93" s="12"/>
      <c r="C93" s="2"/>
      <c r="D93" s="2"/>
      <c r="F93" s="83"/>
      <c r="G93" s="5"/>
    </row>
    <row r="94" spans="1:7" ht="16.5" thickBot="1" x14ac:dyDescent="0.3">
      <c r="A94" s="87" t="s">
        <v>61</v>
      </c>
      <c r="B94" s="88"/>
      <c r="C94" s="87"/>
      <c r="D94" s="87"/>
      <c r="E94" s="89"/>
      <c r="F94" s="90"/>
      <c r="G94" s="91">
        <f>SUM(G82,G86,G90)</f>
        <v>541</v>
      </c>
    </row>
    <row r="95" spans="1:7" ht="16.5" thickTop="1" x14ac:dyDescent="0.25">
      <c r="A95" s="92"/>
      <c r="B95" s="42"/>
      <c r="C95" s="92"/>
      <c r="D95" s="92"/>
      <c r="E95" s="37"/>
      <c r="F95" s="93"/>
      <c r="G95" s="94"/>
    </row>
    <row r="96" spans="1:7" x14ac:dyDescent="0.25">
      <c r="A96" s="82" t="s">
        <v>62</v>
      </c>
      <c r="B96" s="12"/>
      <c r="C96" s="6"/>
      <c r="D96" s="6"/>
      <c r="F96" s="8"/>
      <c r="G96" s="8"/>
    </row>
    <row r="97" spans="1:7" x14ac:dyDescent="0.25">
      <c r="A97" s="82" t="s">
        <v>63</v>
      </c>
      <c r="B97" s="12"/>
      <c r="C97" s="6"/>
      <c r="D97" s="6"/>
      <c r="F97" s="8"/>
      <c r="G97" s="8"/>
    </row>
    <row r="98" spans="1:7" x14ac:dyDescent="0.25">
      <c r="A98" s="95"/>
      <c r="C98" s="97"/>
      <c r="D98" s="97"/>
      <c r="F98" s="8"/>
      <c r="G98" s="8"/>
    </row>
    <row r="99" spans="1:7" x14ac:dyDescent="0.25">
      <c r="A99" s="6" t="s">
        <v>64</v>
      </c>
      <c r="B99" s="12"/>
      <c r="C99" s="6"/>
      <c r="D99" s="12"/>
      <c r="F99" s="8"/>
      <c r="G99" s="84">
        <f>SUM(F100,F102)</f>
        <v>26052</v>
      </c>
    </row>
    <row r="100" spans="1:7" x14ac:dyDescent="0.25">
      <c r="A100" s="6" t="s">
        <v>65</v>
      </c>
      <c r="B100" s="12"/>
      <c r="C100" s="6"/>
      <c r="D100" s="12"/>
      <c r="F100" s="84">
        <f>SUM(F101:F101)</f>
        <v>6060</v>
      </c>
      <c r="G100" s="8"/>
    </row>
    <row r="101" spans="1:7" x14ac:dyDescent="0.25">
      <c r="A101" s="2" t="s">
        <v>56</v>
      </c>
      <c r="B101" s="12"/>
      <c r="C101" s="5" t="s">
        <v>36</v>
      </c>
      <c r="D101" s="2"/>
      <c r="F101" s="83">
        <v>6060</v>
      </c>
      <c r="G101" s="5"/>
    </row>
    <row r="102" spans="1:7" x14ac:dyDescent="0.25">
      <c r="A102" s="6" t="s">
        <v>66</v>
      </c>
      <c r="B102" s="12"/>
      <c r="C102" s="6"/>
      <c r="D102" s="12"/>
      <c r="F102" s="84">
        <f>SUM(F103:F103)</f>
        <v>19992</v>
      </c>
      <c r="G102" s="8"/>
    </row>
    <row r="103" spans="1:7" x14ac:dyDescent="0.25">
      <c r="A103" s="2" t="s">
        <v>56</v>
      </c>
      <c r="B103" s="12"/>
      <c r="C103" s="5" t="s">
        <v>36</v>
      </c>
      <c r="D103" s="2"/>
      <c r="F103" s="83">
        <v>19992</v>
      </c>
      <c r="G103" s="5"/>
    </row>
    <row r="104" spans="1:7" x14ac:dyDescent="0.25">
      <c r="A104" s="98"/>
      <c r="C104" s="98"/>
      <c r="D104" s="98"/>
      <c r="F104" s="83"/>
      <c r="G104" s="5"/>
    </row>
    <row r="105" spans="1:7" x14ac:dyDescent="0.25">
      <c r="A105" s="6" t="s">
        <v>59</v>
      </c>
      <c r="B105" s="12"/>
      <c r="C105" s="2"/>
      <c r="D105" s="2"/>
      <c r="F105" s="83"/>
      <c r="G105" s="84">
        <f>SUM(F106)</f>
        <v>-11996</v>
      </c>
    </row>
    <row r="106" spans="1:7" x14ac:dyDescent="0.25">
      <c r="A106" s="6" t="s">
        <v>60</v>
      </c>
      <c r="B106" s="12"/>
      <c r="C106" s="2"/>
      <c r="D106" s="2"/>
      <c r="F106" s="84">
        <f>SUM(F107:F108)</f>
        <v>-11996</v>
      </c>
      <c r="G106" s="5"/>
    </row>
    <row r="107" spans="1:7" x14ac:dyDescent="0.25">
      <c r="A107" s="2" t="s">
        <v>56</v>
      </c>
      <c r="B107" s="12"/>
      <c r="C107" s="2" t="s">
        <v>36</v>
      </c>
      <c r="D107" s="2"/>
      <c r="F107" s="83">
        <v>-12196</v>
      </c>
      <c r="G107" s="5"/>
    </row>
    <row r="108" spans="1:7" x14ac:dyDescent="0.25">
      <c r="A108" s="2"/>
      <c r="B108" s="12"/>
      <c r="C108" s="2" t="s">
        <v>29</v>
      </c>
      <c r="D108" s="2"/>
      <c r="F108" s="83">
        <v>200</v>
      </c>
      <c r="G108" s="5"/>
    </row>
    <row r="109" spans="1:7" x14ac:dyDescent="0.25">
      <c r="A109" s="2"/>
      <c r="B109" s="12"/>
      <c r="C109" s="2"/>
      <c r="D109" s="2"/>
      <c r="F109" s="83"/>
      <c r="G109" s="5"/>
    </row>
    <row r="110" spans="1:7" x14ac:dyDescent="0.25">
      <c r="A110" s="99" t="s">
        <v>67</v>
      </c>
      <c r="B110" s="100"/>
      <c r="C110" s="101"/>
      <c r="D110" s="101"/>
      <c r="E110" s="102"/>
      <c r="F110" s="103"/>
      <c r="G110" s="103"/>
    </row>
    <row r="111" spans="1:7" ht="16.5" thickBot="1" x14ac:dyDescent="0.3">
      <c r="A111" s="104" t="s">
        <v>68</v>
      </c>
      <c r="B111" s="105"/>
      <c r="C111" s="106"/>
      <c r="D111" s="106"/>
      <c r="E111" s="107"/>
      <c r="F111" s="108"/>
      <c r="G111" s="109">
        <f>SUM(G99,G105)</f>
        <v>14056</v>
      </c>
    </row>
    <row r="112" spans="1:7" ht="16.5" thickTop="1" x14ac:dyDescent="0.25">
      <c r="A112" s="98"/>
      <c r="C112" s="98"/>
      <c r="D112" s="98"/>
      <c r="F112" s="83"/>
      <c r="G112" s="5"/>
    </row>
    <row r="113" spans="1:7" x14ac:dyDescent="0.25">
      <c r="A113" s="110" t="s">
        <v>69</v>
      </c>
      <c r="B113" s="14"/>
      <c r="C113" s="5"/>
      <c r="D113" s="5"/>
      <c r="F113" s="5"/>
      <c r="G113" s="5"/>
    </row>
    <row r="114" spans="1:7" x14ac:dyDescent="0.25">
      <c r="A114" s="110"/>
      <c r="B114" s="14"/>
      <c r="C114" s="5"/>
      <c r="D114" s="5"/>
      <c r="F114" s="5"/>
      <c r="G114" s="5"/>
    </row>
    <row r="115" spans="1:7" x14ac:dyDescent="0.25">
      <c r="A115" s="8" t="s">
        <v>70</v>
      </c>
      <c r="B115" s="14"/>
      <c r="C115" s="8"/>
      <c r="D115" s="14"/>
      <c r="F115" s="8"/>
      <c r="G115" s="84">
        <f>SUM(F116)</f>
        <v>222228</v>
      </c>
    </row>
    <row r="116" spans="1:7" x14ac:dyDescent="0.25">
      <c r="A116" s="8" t="s">
        <v>71</v>
      </c>
      <c r="B116" s="14"/>
      <c r="C116" s="8"/>
      <c r="D116" s="14"/>
      <c r="F116" s="84">
        <f>SUM(F117:F118)</f>
        <v>222228</v>
      </c>
      <c r="G116" s="8"/>
    </row>
    <row r="117" spans="1:7" x14ac:dyDescent="0.25">
      <c r="A117" s="5" t="s">
        <v>56</v>
      </c>
      <c r="B117" s="14"/>
      <c r="C117" s="5" t="s">
        <v>36</v>
      </c>
      <c r="D117" s="5"/>
      <c r="F117" s="83">
        <v>222171</v>
      </c>
      <c r="G117" s="8"/>
    </row>
    <row r="118" spans="1:7" x14ac:dyDescent="0.25">
      <c r="A118" s="5"/>
      <c r="B118" s="14"/>
      <c r="C118" s="5" t="s">
        <v>49</v>
      </c>
      <c r="D118" s="5"/>
      <c r="F118" s="83">
        <v>57</v>
      </c>
      <c r="G118" s="8"/>
    </row>
    <row r="119" spans="1:7" x14ac:dyDescent="0.25">
      <c r="A119" s="5"/>
      <c r="B119" s="14"/>
      <c r="C119" s="5"/>
      <c r="D119" s="5"/>
      <c r="F119" s="83"/>
      <c r="G119" s="8"/>
    </row>
    <row r="120" spans="1:7" x14ac:dyDescent="0.25">
      <c r="A120" s="6" t="s">
        <v>64</v>
      </c>
      <c r="B120" s="12"/>
      <c r="C120" s="6"/>
      <c r="D120" s="12"/>
      <c r="F120" s="8"/>
      <c r="G120" s="84">
        <f>SUM(F121)</f>
        <v>-47248</v>
      </c>
    </row>
    <row r="121" spans="1:7" x14ac:dyDescent="0.25">
      <c r="A121" s="6" t="s">
        <v>66</v>
      </c>
      <c r="B121" s="12"/>
      <c r="C121" s="6"/>
      <c r="D121" s="12"/>
      <c r="F121" s="84">
        <f>SUM(F122:F123)</f>
        <v>-47248</v>
      </c>
      <c r="G121" s="8"/>
    </row>
    <row r="122" spans="1:7" x14ac:dyDescent="0.25">
      <c r="A122" s="2" t="s">
        <v>56</v>
      </c>
      <c r="B122" s="12"/>
      <c r="C122" s="5" t="s">
        <v>36</v>
      </c>
      <c r="D122" s="2"/>
      <c r="F122" s="83">
        <v>-19992</v>
      </c>
      <c r="G122" s="5"/>
    </row>
    <row r="123" spans="1:7" x14ac:dyDescent="0.25">
      <c r="A123" s="2"/>
      <c r="B123" s="12"/>
      <c r="C123" s="5" t="s">
        <v>72</v>
      </c>
      <c r="D123" s="2"/>
      <c r="F123" s="83">
        <v>-27256</v>
      </c>
      <c r="G123" s="5"/>
    </row>
    <row r="124" spans="1:7" x14ac:dyDescent="0.25">
      <c r="A124" s="2"/>
      <c r="B124" s="12"/>
      <c r="C124" s="5"/>
      <c r="D124" s="2"/>
      <c r="F124" s="83"/>
      <c r="G124" s="5"/>
    </row>
    <row r="125" spans="1:7" x14ac:dyDescent="0.25">
      <c r="A125" s="8" t="s">
        <v>55</v>
      </c>
      <c r="B125" s="14"/>
      <c r="C125" s="8"/>
      <c r="D125" s="14"/>
      <c r="F125" s="8"/>
      <c r="G125" s="84">
        <f>SUM(F126:F126)</f>
        <v>-140000</v>
      </c>
    </row>
    <row r="126" spans="1:7" x14ac:dyDescent="0.25">
      <c r="A126" s="5" t="s">
        <v>56</v>
      </c>
      <c r="B126" s="14"/>
      <c r="C126" s="5" t="s">
        <v>36</v>
      </c>
      <c r="D126" s="5"/>
      <c r="F126" s="83">
        <v>-140000</v>
      </c>
      <c r="G126" s="8"/>
    </row>
    <row r="127" spans="1:7" x14ac:dyDescent="0.25">
      <c r="A127" s="14"/>
      <c r="B127" s="5"/>
      <c r="C127" s="14"/>
      <c r="D127" s="14"/>
      <c r="F127" s="83"/>
      <c r="G127" s="8"/>
    </row>
    <row r="128" spans="1:7" x14ac:dyDescent="0.25">
      <c r="A128" s="6" t="s">
        <v>73</v>
      </c>
      <c r="B128" s="12"/>
      <c r="C128" s="6"/>
      <c r="D128" s="12"/>
      <c r="E128" s="12"/>
      <c r="F128" s="6"/>
      <c r="G128" s="85">
        <f>SUM(F130)</f>
        <v>368</v>
      </c>
    </row>
    <row r="129" spans="1:7" x14ac:dyDescent="0.25">
      <c r="A129" s="6" t="s">
        <v>74</v>
      </c>
      <c r="B129" s="12"/>
      <c r="C129" s="6"/>
      <c r="D129" s="12"/>
      <c r="E129" s="12"/>
      <c r="F129" s="12"/>
      <c r="G129" s="6"/>
    </row>
    <row r="130" spans="1:7" x14ac:dyDescent="0.25">
      <c r="A130" s="6" t="s">
        <v>75</v>
      </c>
      <c r="B130" s="12"/>
      <c r="C130" s="6"/>
      <c r="D130" s="12"/>
      <c r="E130" s="12"/>
      <c r="F130" s="85">
        <f>SUM(F131:F131)</f>
        <v>368</v>
      </c>
      <c r="G130" s="6"/>
    </row>
    <row r="131" spans="1:7" x14ac:dyDescent="0.25">
      <c r="A131" s="2" t="s">
        <v>56</v>
      </c>
      <c r="B131" s="12"/>
      <c r="C131" s="2" t="s">
        <v>36</v>
      </c>
      <c r="D131" s="2"/>
      <c r="E131" s="12"/>
      <c r="F131" s="86">
        <v>368</v>
      </c>
      <c r="G131" s="2"/>
    </row>
    <row r="132" spans="1:7" x14ac:dyDescent="0.25">
      <c r="A132" s="2"/>
      <c r="B132" s="12"/>
      <c r="C132" s="2"/>
      <c r="D132" s="2"/>
      <c r="E132" s="12"/>
      <c r="F132" s="86"/>
      <c r="G132" s="2"/>
    </row>
    <row r="133" spans="1:7" x14ac:dyDescent="0.25">
      <c r="A133" s="8" t="s">
        <v>76</v>
      </c>
      <c r="B133" s="14"/>
      <c r="C133" s="8"/>
      <c r="D133" s="8"/>
      <c r="F133" s="8"/>
      <c r="G133" s="8"/>
    </row>
    <row r="134" spans="1:7" x14ac:dyDescent="0.25">
      <c r="A134" s="8" t="s">
        <v>77</v>
      </c>
      <c r="B134" s="14"/>
      <c r="C134" s="8"/>
      <c r="D134" s="8"/>
      <c r="F134" s="8"/>
      <c r="G134" s="84">
        <f>SUM(F136,F139)</f>
        <v>23637</v>
      </c>
    </row>
    <row r="135" spans="1:7" x14ac:dyDescent="0.25">
      <c r="A135" s="43" t="s">
        <v>78</v>
      </c>
      <c r="B135" s="14"/>
      <c r="C135" s="8"/>
      <c r="D135" s="14"/>
      <c r="G135" s="84"/>
    </row>
    <row r="136" spans="1:7" x14ac:dyDescent="0.25">
      <c r="A136" s="43" t="s">
        <v>79</v>
      </c>
      <c r="B136" s="14"/>
      <c r="C136" s="14"/>
      <c r="D136" s="14"/>
      <c r="F136" s="84">
        <f>SUM(F137:F138)</f>
        <v>17646</v>
      </c>
      <c r="G136" s="84"/>
    </row>
    <row r="137" spans="1:7" x14ac:dyDescent="0.25">
      <c r="A137" s="5" t="s">
        <v>56</v>
      </c>
      <c r="B137" s="14"/>
      <c r="C137" s="5" t="s">
        <v>36</v>
      </c>
      <c r="D137" s="5"/>
      <c r="F137" s="83">
        <v>-5610</v>
      </c>
      <c r="G137" s="5"/>
    </row>
    <row r="138" spans="1:7" x14ac:dyDescent="0.25">
      <c r="A138" s="2"/>
      <c r="B138" s="12"/>
      <c r="C138" s="5" t="s">
        <v>72</v>
      </c>
      <c r="D138" s="2"/>
      <c r="F138" s="83">
        <v>23256</v>
      </c>
      <c r="G138" s="5"/>
    </row>
    <row r="139" spans="1:7" x14ac:dyDescent="0.25">
      <c r="A139" s="43" t="s">
        <v>80</v>
      </c>
      <c r="B139" s="14"/>
      <c r="C139" s="8"/>
      <c r="D139" s="14"/>
      <c r="F139" s="84">
        <f>SUM(F140:F142)</f>
        <v>5991</v>
      </c>
      <c r="G139" s="84"/>
    </row>
    <row r="140" spans="1:7" x14ac:dyDescent="0.25">
      <c r="A140" s="5" t="s">
        <v>56</v>
      </c>
      <c r="B140" s="14"/>
      <c r="C140" s="5" t="s">
        <v>36</v>
      </c>
      <c r="D140" s="5"/>
      <c r="F140" s="83">
        <v>1600</v>
      </c>
      <c r="G140" s="5"/>
    </row>
    <row r="141" spans="1:7" x14ac:dyDescent="0.25">
      <c r="A141" s="5"/>
      <c r="B141" s="14"/>
      <c r="C141" s="111" t="s">
        <v>81</v>
      </c>
      <c r="D141" s="5"/>
      <c r="F141" s="83">
        <v>391</v>
      </c>
    </row>
    <row r="142" spans="1:7" x14ac:dyDescent="0.25">
      <c r="A142" s="5"/>
      <c r="B142" s="14"/>
      <c r="C142" s="5" t="s">
        <v>72</v>
      </c>
      <c r="D142" s="5"/>
      <c r="F142" s="83">
        <v>4000</v>
      </c>
    </row>
    <row r="143" spans="1:7" x14ac:dyDescent="0.25">
      <c r="A143" s="5"/>
      <c r="B143" s="14"/>
      <c r="C143" s="111"/>
      <c r="D143" s="14"/>
      <c r="F143" s="83"/>
      <c r="G143" s="84"/>
    </row>
    <row r="144" spans="1:7" x14ac:dyDescent="0.25">
      <c r="A144" s="8" t="s">
        <v>59</v>
      </c>
      <c r="B144" s="14"/>
      <c r="C144" s="5"/>
      <c r="D144" s="5"/>
      <c r="F144" s="83"/>
      <c r="G144" s="84">
        <f>SUM(F145,F148)</f>
        <v>177550</v>
      </c>
    </row>
    <row r="145" spans="1:7" x14ac:dyDescent="0.25">
      <c r="A145" s="8" t="s">
        <v>82</v>
      </c>
      <c r="B145" s="14"/>
      <c r="C145" s="5"/>
      <c r="D145" s="5"/>
      <c r="F145" s="84">
        <f>SUM(F146:F146)</f>
        <v>178000</v>
      </c>
      <c r="G145" s="84"/>
    </row>
    <row r="146" spans="1:7" x14ac:dyDescent="0.25">
      <c r="A146" s="5" t="s">
        <v>56</v>
      </c>
      <c r="B146" s="14"/>
      <c r="C146" s="5" t="s">
        <v>36</v>
      </c>
      <c r="D146" s="5"/>
      <c r="F146" s="83">
        <v>178000</v>
      </c>
      <c r="G146" s="8"/>
    </row>
    <row r="147" spans="1:7" x14ac:dyDescent="0.25">
      <c r="A147" s="5"/>
      <c r="B147" s="14"/>
      <c r="C147" s="5"/>
      <c r="D147" s="5"/>
      <c r="F147" s="83"/>
      <c r="G147" s="5"/>
    </row>
    <row r="148" spans="1:7" x14ac:dyDescent="0.25">
      <c r="A148" s="8" t="s">
        <v>60</v>
      </c>
      <c r="B148" s="14"/>
      <c r="C148" s="5"/>
      <c r="D148" s="5"/>
      <c r="F148" s="84">
        <f>SUM(F149:F150)</f>
        <v>-450</v>
      </c>
      <c r="G148" s="5"/>
    </row>
    <row r="149" spans="1:7" x14ac:dyDescent="0.25">
      <c r="A149" s="5" t="s">
        <v>56</v>
      </c>
      <c r="B149" s="14"/>
      <c r="C149" s="5" t="s">
        <v>36</v>
      </c>
      <c r="D149" s="5"/>
      <c r="F149" s="83">
        <v>-450</v>
      </c>
      <c r="G149" s="5"/>
    </row>
    <row r="150" spans="1:7" x14ac:dyDescent="0.25">
      <c r="A150" s="5"/>
      <c r="B150" s="14"/>
      <c r="C150" s="5"/>
      <c r="D150" s="5"/>
      <c r="F150" s="83"/>
      <c r="G150" s="5"/>
    </row>
    <row r="151" spans="1:7" ht="16.5" thickBot="1" x14ac:dyDescent="0.3">
      <c r="A151" s="90" t="s">
        <v>83</v>
      </c>
      <c r="B151" s="89"/>
      <c r="C151" s="90"/>
      <c r="D151" s="90"/>
      <c r="E151" s="89"/>
      <c r="F151" s="90"/>
      <c r="G151" s="91">
        <f>SUM(G115,G120,G125,G128,G134,G144)</f>
        <v>236535</v>
      </c>
    </row>
    <row r="152" spans="1:7" ht="16.5" thickTop="1" x14ac:dyDescent="0.25">
      <c r="A152" s="93"/>
      <c r="B152" s="14"/>
      <c r="C152" s="93"/>
      <c r="D152" s="93"/>
      <c r="E152" s="112"/>
      <c r="F152" s="93"/>
      <c r="G152" s="94"/>
    </row>
    <row r="153" spans="1:7" x14ac:dyDescent="0.25">
      <c r="A153" s="103" t="s">
        <v>84</v>
      </c>
      <c r="B153" s="102"/>
      <c r="C153" s="103"/>
      <c r="D153" s="103"/>
      <c r="E153" s="102"/>
      <c r="F153" s="103"/>
      <c r="G153" s="103"/>
    </row>
    <row r="154" spans="1:7" ht="16.5" thickBot="1" x14ac:dyDescent="0.3">
      <c r="A154" s="108" t="s">
        <v>85</v>
      </c>
      <c r="B154" s="107"/>
      <c r="C154" s="108"/>
      <c r="D154" s="108"/>
      <c r="E154" s="107"/>
      <c r="F154" s="108"/>
      <c r="G154" s="109">
        <f>SUM(G151,G111)</f>
        <v>250591</v>
      </c>
    </row>
    <row r="155" spans="1:7" ht="16.5" thickTop="1" x14ac:dyDescent="0.25">
      <c r="A155" s="93"/>
      <c r="B155" s="14"/>
      <c r="C155" s="93"/>
      <c r="D155" s="93"/>
      <c r="E155" s="37"/>
      <c r="F155" s="93"/>
      <c r="G155" s="94"/>
    </row>
    <row r="156" spans="1:7" ht="16.5" thickBot="1" x14ac:dyDescent="0.3">
      <c r="A156" s="90" t="s">
        <v>86</v>
      </c>
      <c r="B156" s="89"/>
      <c r="C156" s="90"/>
      <c r="D156" s="90"/>
      <c r="E156" s="89"/>
      <c r="F156" s="90"/>
      <c r="G156" s="91">
        <f>SUM(G154,G94)</f>
        <v>251132</v>
      </c>
    </row>
    <row r="157" spans="1:7" ht="16.5" thickTop="1" x14ac:dyDescent="0.25"/>
    <row r="159" spans="1:7" x14ac:dyDescent="0.25">
      <c r="A159" s="12"/>
      <c r="B159" s="2" t="s">
        <v>87</v>
      </c>
      <c r="C159" s="12"/>
      <c r="D159" s="2"/>
      <c r="E159" s="5"/>
      <c r="G159" s="13"/>
    </row>
    <row r="160" spans="1:7" x14ac:dyDescent="0.25">
      <c r="A160" s="2" t="s">
        <v>88</v>
      </c>
      <c r="B160" s="12"/>
      <c r="C160" s="12"/>
      <c r="D160" s="2"/>
      <c r="E160" s="5"/>
      <c r="G160" s="13"/>
    </row>
    <row r="161" spans="1:246" x14ac:dyDescent="0.25">
      <c r="A161" s="98"/>
      <c r="D161" s="98"/>
      <c r="E161" s="5"/>
      <c r="G161" s="13"/>
    </row>
    <row r="162" spans="1:246" x14ac:dyDescent="0.25">
      <c r="A162" s="12"/>
      <c r="B162" s="2" t="s">
        <v>89</v>
      </c>
      <c r="C162" s="12"/>
      <c r="D162" s="12"/>
      <c r="E162" s="12"/>
      <c r="F162" s="12"/>
      <c r="G162" s="113"/>
    </row>
    <row r="163" spans="1:246" x14ac:dyDescent="0.25">
      <c r="A163" s="2" t="s">
        <v>90</v>
      </c>
      <c r="B163" s="12"/>
      <c r="C163" s="12"/>
      <c r="D163" s="12"/>
      <c r="E163" s="12"/>
      <c r="F163" s="12"/>
      <c r="G163" s="113"/>
    </row>
    <row r="164" spans="1:246" x14ac:dyDescent="0.25">
      <c r="A164" s="12" t="s">
        <v>91</v>
      </c>
      <c r="B164" s="12"/>
      <c r="C164" s="12"/>
      <c r="D164" s="12"/>
      <c r="E164" s="12"/>
      <c r="F164" s="12"/>
      <c r="G164" s="113"/>
    </row>
    <row r="165" spans="1:246" x14ac:dyDescent="0.25">
      <c r="A165" s="12"/>
      <c r="B165" s="12"/>
      <c r="C165" s="12"/>
      <c r="D165" s="12"/>
      <c r="G165" s="13"/>
    </row>
    <row r="166" spans="1:246" x14ac:dyDescent="0.25">
      <c r="A166" s="12"/>
      <c r="B166" s="12"/>
      <c r="C166" s="12"/>
      <c r="D166" s="12"/>
      <c r="G166" s="13"/>
    </row>
    <row r="167" spans="1:246" s="114" customFormat="1" x14ac:dyDescent="0.25">
      <c r="A167" s="1" t="s">
        <v>92</v>
      </c>
      <c r="B167" s="12"/>
      <c r="C167" s="12"/>
      <c r="D167" s="12"/>
      <c r="E167" s="14"/>
      <c r="F167" s="14"/>
      <c r="G167" s="1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</row>
    <row r="168" spans="1:246" s="114" customFormat="1" x14ac:dyDescent="0.25">
      <c r="A168" s="115" t="s">
        <v>93</v>
      </c>
      <c r="B168" s="12"/>
      <c r="C168" s="12"/>
      <c r="D168" s="12"/>
      <c r="E168" s="116"/>
      <c r="F168" s="116"/>
      <c r="G168" s="1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</row>
    <row r="169" spans="1:246" s="114" customFormat="1" x14ac:dyDescent="0.25">
      <c r="A169" s="115"/>
      <c r="B169" s="12"/>
      <c r="C169" s="12"/>
      <c r="D169" s="12"/>
      <c r="E169" s="116"/>
      <c r="F169" s="116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</row>
    <row r="170" spans="1:246" s="114" customFormat="1" x14ac:dyDescent="0.25">
      <c r="A170" s="12" t="s">
        <v>94</v>
      </c>
      <c r="B170" s="12"/>
      <c r="C170" s="12"/>
      <c r="D170" s="12"/>
      <c r="E170" s="14"/>
      <c r="F170" s="14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</row>
    <row r="171" spans="1:246" s="114" customFormat="1" x14ac:dyDescent="0.25">
      <c r="A171" s="1" t="s">
        <v>95</v>
      </c>
      <c r="B171" s="12"/>
      <c r="C171" s="12"/>
      <c r="D171" s="12"/>
      <c r="E171" s="43"/>
      <c r="F171" s="43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</row>
    <row r="172" spans="1:246" s="114" customFormat="1" x14ac:dyDescent="0.25">
      <c r="A172" s="115" t="s">
        <v>96</v>
      </c>
      <c r="B172" s="12"/>
      <c r="C172" s="12"/>
      <c r="D172" s="12"/>
      <c r="E172" s="116"/>
      <c r="F172" s="116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</row>
    <row r="173" spans="1:246" s="114" customFormat="1" x14ac:dyDescent="0.25">
      <c r="A173" s="115"/>
      <c r="B173" s="12"/>
      <c r="C173" s="12"/>
      <c r="D173" s="12"/>
      <c r="E173" s="116"/>
      <c r="F173" s="116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</row>
    <row r="174" spans="1:246" s="114" customFormat="1" x14ac:dyDescent="0.25">
      <c r="A174" s="1" t="s">
        <v>97</v>
      </c>
      <c r="B174" s="12"/>
      <c r="C174" s="12"/>
      <c r="D174" s="12"/>
      <c r="E174" s="117"/>
      <c r="F174" s="118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</row>
    <row r="175" spans="1:246" s="114" customFormat="1" x14ac:dyDescent="0.25">
      <c r="A175" s="115" t="s">
        <v>98</v>
      </c>
      <c r="B175" s="12"/>
      <c r="C175" s="12"/>
      <c r="D175" s="12"/>
      <c r="E175" s="119"/>
      <c r="F175" s="120"/>
      <c r="G175" s="1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</row>
    <row r="176" spans="1:246" s="114" customFormat="1" x14ac:dyDescent="0.25">
      <c r="A176" s="12"/>
      <c r="B176" s="12"/>
      <c r="C176" s="12"/>
      <c r="D176" s="12"/>
      <c r="E176" s="14"/>
      <c r="F176" s="14"/>
      <c r="G176" s="1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</row>
    <row r="177" spans="1:247" s="114" customFormat="1" x14ac:dyDescent="0.25">
      <c r="A177" s="121" t="s">
        <v>99</v>
      </c>
      <c r="B177" s="12"/>
      <c r="C177" s="12"/>
      <c r="D177" s="12"/>
      <c r="E177" s="14"/>
      <c r="F177" s="14"/>
      <c r="G177" s="1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</row>
    <row r="178" spans="1:247" s="114" customFormat="1" x14ac:dyDescent="0.25">
      <c r="A178" s="122" t="s">
        <v>100</v>
      </c>
      <c r="B178" s="12"/>
      <c r="C178" s="12"/>
      <c r="D178" s="12"/>
      <c r="E178" s="14"/>
      <c r="F178" s="14"/>
      <c r="G178" s="1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</row>
    <row r="179" spans="1:247" s="114" customFormat="1" x14ac:dyDescent="0.25">
      <c r="A179" s="12"/>
      <c r="B179" s="12"/>
      <c r="C179" s="12"/>
      <c r="D179" s="12"/>
      <c r="E179" s="14"/>
      <c r="F179" s="14"/>
      <c r="G179" s="1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</row>
    <row r="180" spans="1:247" s="114" customFormat="1" x14ac:dyDescent="0.25">
      <c r="A180" s="1" t="s">
        <v>101</v>
      </c>
      <c r="B180" s="12"/>
      <c r="C180" s="12"/>
      <c r="D180" s="12"/>
      <c r="E180" s="14"/>
      <c r="F180" s="14"/>
      <c r="G180" s="1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</row>
    <row r="181" spans="1:247" s="114" customFormat="1" x14ac:dyDescent="0.25">
      <c r="A181" s="115" t="s">
        <v>102</v>
      </c>
      <c r="B181" s="12"/>
      <c r="C181" s="12"/>
      <c r="D181" s="12"/>
      <c r="E181" s="14"/>
      <c r="F181" s="14"/>
      <c r="G181" s="1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</row>
    <row r="182" spans="1:247" x14ac:dyDescent="0.25">
      <c r="A182" s="12"/>
      <c r="B182" s="12"/>
      <c r="C182" s="12"/>
      <c r="D182" s="12"/>
      <c r="G182" s="13"/>
    </row>
    <row r="183" spans="1:247" x14ac:dyDescent="0.25">
      <c r="A183" s="123" t="s">
        <v>103</v>
      </c>
      <c r="B183" s="12"/>
      <c r="C183" s="12"/>
      <c r="D183" s="12"/>
      <c r="G183" s="13"/>
    </row>
    <row r="184" spans="1:247" x14ac:dyDescent="0.25">
      <c r="A184" s="124" t="s">
        <v>104</v>
      </c>
      <c r="B184" s="12"/>
      <c r="C184" s="12"/>
      <c r="D184" s="12"/>
      <c r="G184" s="13"/>
    </row>
    <row r="185" spans="1:247" s="15" customFormat="1" x14ac:dyDescent="0.25">
      <c r="A185" s="115" t="s">
        <v>105</v>
      </c>
      <c r="B185" s="12"/>
      <c r="C185" s="12"/>
      <c r="D185" s="12"/>
      <c r="E185" s="14"/>
      <c r="F185" s="14"/>
      <c r="G185" s="1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</row>
    <row r="186" spans="1:247" s="15" customFormat="1" x14ac:dyDescent="0.25">
      <c r="A186" s="12"/>
      <c r="B186" s="12"/>
      <c r="C186" s="12"/>
      <c r="D186" s="12"/>
      <c r="E186" s="14"/>
      <c r="F186" s="14"/>
      <c r="G186" s="1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</row>
    <row r="187" spans="1:247" s="15" customFormat="1" x14ac:dyDescent="0.25">
      <c r="A187" s="12"/>
      <c r="B187" s="12"/>
      <c r="C187" s="12"/>
      <c r="D187" s="12"/>
      <c r="E187" s="14"/>
      <c r="F187" s="14"/>
      <c r="G187" s="1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</row>
  </sheetData>
  <printOptions horizontalCentered="1"/>
  <pageMargins left="0.70866141732283472" right="0.5118110236220472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410"/>
  <sheetViews>
    <sheetView tabSelected="1" zoomScaleNormal="100" workbookViewId="0">
      <pane ySplit="8" topLeftCell="A9" activePane="bottomLeft" state="frozen"/>
      <selection activeCell="B10" sqref="B10"/>
      <selection pane="bottomLeft" activeCell="B10" sqref="B10"/>
    </sheetView>
  </sheetViews>
  <sheetFormatPr defaultColWidth="15.5703125" defaultRowHeight="15.75" x14ac:dyDescent="0.25"/>
  <cols>
    <col min="1" max="1" width="60.85546875" style="125" customWidth="1"/>
    <col min="2" max="3" width="11.28515625" style="126" customWidth="1"/>
    <col min="4" max="4" width="11" style="126" customWidth="1"/>
    <col min="5" max="7" width="10.28515625" style="126" customWidth="1"/>
    <col min="8" max="10" width="16" style="126" customWidth="1"/>
    <col min="11" max="13" width="12" style="126" customWidth="1"/>
    <col min="14" max="16" width="14.7109375" style="126" customWidth="1"/>
    <col min="17" max="19" width="10.85546875" style="126" customWidth="1"/>
    <col min="20" max="22" width="16.28515625" style="126" customWidth="1"/>
    <col min="23" max="23" width="12.85546875" style="126" customWidth="1"/>
    <col min="24" max="24" width="12.7109375" style="126" customWidth="1"/>
    <col min="25" max="25" width="13.140625" style="126" customWidth="1"/>
    <col min="26" max="26" width="12.7109375" style="126" bestFit="1" customWidth="1"/>
    <col min="27" max="27" width="13.140625" style="126" customWidth="1"/>
    <col min="28" max="28" width="12.42578125" style="126" customWidth="1"/>
    <col min="29" max="169" width="29.28515625" style="126" customWidth="1"/>
    <col min="170" max="170" width="42.42578125" style="126" customWidth="1"/>
    <col min="171" max="173" width="12.42578125" style="126" customWidth="1"/>
    <col min="174" max="176" width="10.85546875" style="126" customWidth="1"/>
    <col min="177" max="179" width="14.5703125" style="126" bestFit="1" customWidth="1"/>
    <col min="180" max="182" width="11" style="126" customWidth="1"/>
    <col min="183" max="185" width="14.5703125" style="126" customWidth="1"/>
    <col min="186" max="188" width="15.28515625" style="126" customWidth="1"/>
    <col min="189" max="189" width="15.5703125" style="126"/>
    <col min="190" max="190" width="44.5703125" style="126" customWidth="1"/>
    <col min="191" max="191" width="13.85546875" style="126" customWidth="1"/>
    <col min="192" max="192" width="10.85546875" style="126" customWidth="1"/>
    <col min="193" max="193" width="14.5703125" style="126" customWidth="1"/>
    <col min="194" max="194" width="11" style="126" customWidth="1"/>
    <col min="195" max="195" width="10.85546875" style="126" customWidth="1"/>
    <col min="196" max="196" width="14.5703125" style="126" customWidth="1"/>
    <col min="197" max="198" width="15.5703125" style="126" customWidth="1"/>
    <col min="199" max="199" width="17.7109375" style="126" customWidth="1"/>
    <col min="200" max="425" width="29.28515625" style="126" customWidth="1"/>
    <col min="426" max="426" width="42.42578125" style="126" customWidth="1"/>
    <col min="427" max="429" width="12.42578125" style="126" customWidth="1"/>
    <col min="430" max="432" width="10.85546875" style="126" customWidth="1"/>
    <col min="433" max="435" width="14.5703125" style="126" bestFit="1" customWidth="1"/>
    <col min="436" max="438" width="11" style="126" customWidth="1"/>
    <col min="439" max="441" width="14.5703125" style="126" customWidth="1"/>
    <col min="442" max="444" width="15.28515625" style="126" customWidth="1"/>
    <col min="445" max="445" width="15.5703125" style="126"/>
    <col min="446" max="446" width="44.5703125" style="126" customWidth="1"/>
    <col min="447" max="447" width="13.85546875" style="126" customWidth="1"/>
    <col min="448" max="448" width="10.85546875" style="126" customWidth="1"/>
    <col min="449" max="449" width="14.5703125" style="126" customWidth="1"/>
    <col min="450" max="450" width="11" style="126" customWidth="1"/>
    <col min="451" max="451" width="10.85546875" style="126" customWidth="1"/>
    <col min="452" max="452" width="14.5703125" style="126" customWidth="1"/>
    <col min="453" max="454" width="15.5703125" style="126" customWidth="1"/>
    <col min="455" max="455" width="17.7109375" style="126" customWidth="1"/>
    <col min="456" max="681" width="29.28515625" style="126" customWidth="1"/>
    <col min="682" max="682" width="42.42578125" style="126" customWidth="1"/>
    <col min="683" max="685" width="12.42578125" style="126" customWidth="1"/>
    <col min="686" max="688" width="10.85546875" style="126" customWidth="1"/>
    <col min="689" max="691" width="14.5703125" style="126" bestFit="1" customWidth="1"/>
    <col min="692" max="694" width="11" style="126" customWidth="1"/>
    <col min="695" max="697" width="14.5703125" style="126" customWidth="1"/>
    <col min="698" max="700" width="15.28515625" style="126" customWidth="1"/>
    <col min="701" max="701" width="15.5703125" style="126"/>
    <col min="702" max="702" width="44.5703125" style="126" customWidth="1"/>
    <col min="703" max="703" width="13.85546875" style="126" customWidth="1"/>
    <col min="704" max="704" width="10.85546875" style="126" customWidth="1"/>
    <col min="705" max="705" width="14.5703125" style="126" customWidth="1"/>
    <col min="706" max="706" width="11" style="126" customWidth="1"/>
    <col min="707" max="707" width="10.85546875" style="126" customWidth="1"/>
    <col min="708" max="708" width="14.5703125" style="126" customWidth="1"/>
    <col min="709" max="710" width="15.5703125" style="126" customWidth="1"/>
    <col min="711" max="711" width="17.7109375" style="126" customWidth="1"/>
    <col min="712" max="937" width="29.28515625" style="126" customWidth="1"/>
    <col min="938" max="938" width="42.42578125" style="126" customWidth="1"/>
    <col min="939" max="941" width="12.42578125" style="126" customWidth="1"/>
    <col min="942" max="944" width="10.85546875" style="126" customWidth="1"/>
    <col min="945" max="947" width="14.5703125" style="126" bestFit="1" customWidth="1"/>
    <col min="948" max="950" width="11" style="126" customWidth="1"/>
    <col min="951" max="953" width="14.5703125" style="126" customWidth="1"/>
    <col min="954" max="956" width="15.28515625" style="126" customWidth="1"/>
    <col min="957" max="957" width="15.5703125" style="126"/>
    <col min="958" max="958" width="44.5703125" style="126" customWidth="1"/>
    <col min="959" max="959" width="13.85546875" style="126" customWidth="1"/>
    <col min="960" max="960" width="10.85546875" style="126" customWidth="1"/>
    <col min="961" max="961" width="14.5703125" style="126" customWidth="1"/>
    <col min="962" max="962" width="11" style="126" customWidth="1"/>
    <col min="963" max="963" width="10.85546875" style="126" customWidth="1"/>
    <col min="964" max="964" width="14.5703125" style="126" customWidth="1"/>
    <col min="965" max="966" width="15.5703125" style="126" customWidth="1"/>
    <col min="967" max="967" width="17.7109375" style="126" customWidth="1"/>
    <col min="968" max="1193" width="29.28515625" style="126" customWidth="1"/>
    <col min="1194" max="1194" width="42.42578125" style="126" customWidth="1"/>
    <col min="1195" max="1197" width="12.42578125" style="126" customWidth="1"/>
    <col min="1198" max="1200" width="10.85546875" style="126" customWidth="1"/>
    <col min="1201" max="1203" width="14.5703125" style="126" bestFit="1" customWidth="1"/>
    <col min="1204" max="1206" width="11" style="126" customWidth="1"/>
    <col min="1207" max="1209" width="14.5703125" style="126" customWidth="1"/>
    <col min="1210" max="1212" width="15.28515625" style="126" customWidth="1"/>
    <col min="1213" max="1213" width="15.5703125" style="126"/>
    <col min="1214" max="1214" width="44.5703125" style="126" customWidth="1"/>
    <col min="1215" max="1215" width="13.85546875" style="126" customWidth="1"/>
    <col min="1216" max="1216" width="10.85546875" style="126" customWidth="1"/>
    <col min="1217" max="1217" width="14.5703125" style="126" customWidth="1"/>
    <col min="1218" max="1218" width="11" style="126" customWidth="1"/>
    <col min="1219" max="1219" width="10.85546875" style="126" customWidth="1"/>
    <col min="1220" max="1220" width="14.5703125" style="126" customWidth="1"/>
    <col min="1221" max="1222" width="15.5703125" style="126" customWidth="1"/>
    <col min="1223" max="1223" width="17.7109375" style="126" customWidth="1"/>
    <col min="1224" max="1449" width="29.28515625" style="126" customWidth="1"/>
    <col min="1450" max="1450" width="42.42578125" style="126" customWidth="1"/>
    <col min="1451" max="1453" width="12.42578125" style="126" customWidth="1"/>
    <col min="1454" max="1456" width="10.85546875" style="126" customWidth="1"/>
    <col min="1457" max="1459" width="14.5703125" style="126" bestFit="1" customWidth="1"/>
    <col min="1460" max="1462" width="11" style="126" customWidth="1"/>
    <col min="1463" max="1465" width="14.5703125" style="126" customWidth="1"/>
    <col min="1466" max="1468" width="15.28515625" style="126" customWidth="1"/>
    <col min="1469" max="1469" width="15.5703125" style="126"/>
    <col min="1470" max="1470" width="44.5703125" style="126" customWidth="1"/>
    <col min="1471" max="1471" width="13.85546875" style="126" customWidth="1"/>
    <col min="1472" max="1472" width="10.85546875" style="126" customWidth="1"/>
    <col min="1473" max="1473" width="14.5703125" style="126" customWidth="1"/>
    <col min="1474" max="1474" width="11" style="126" customWidth="1"/>
    <col min="1475" max="1475" width="10.85546875" style="126" customWidth="1"/>
    <col min="1476" max="1476" width="14.5703125" style="126" customWidth="1"/>
    <col min="1477" max="1478" width="15.5703125" style="126" customWidth="1"/>
    <col min="1479" max="1479" width="17.7109375" style="126" customWidth="1"/>
    <col min="1480" max="1705" width="29.28515625" style="126" customWidth="1"/>
    <col min="1706" max="1706" width="42.42578125" style="126" customWidth="1"/>
    <col min="1707" max="1709" width="12.42578125" style="126" customWidth="1"/>
    <col min="1710" max="1712" width="10.85546875" style="126" customWidth="1"/>
    <col min="1713" max="1715" width="14.5703125" style="126" bestFit="1" customWidth="1"/>
    <col min="1716" max="1718" width="11" style="126" customWidth="1"/>
    <col min="1719" max="1721" width="14.5703125" style="126" customWidth="1"/>
    <col min="1722" max="1724" width="15.28515625" style="126" customWidth="1"/>
    <col min="1725" max="1725" width="15.5703125" style="126"/>
    <col min="1726" max="1726" width="44.5703125" style="126" customWidth="1"/>
    <col min="1727" max="1727" width="13.85546875" style="126" customWidth="1"/>
    <col min="1728" max="1728" width="10.85546875" style="126" customWidth="1"/>
    <col min="1729" max="1729" width="14.5703125" style="126" customWidth="1"/>
    <col min="1730" max="1730" width="11" style="126" customWidth="1"/>
    <col min="1731" max="1731" width="10.85546875" style="126" customWidth="1"/>
    <col min="1732" max="1732" width="14.5703125" style="126" customWidth="1"/>
    <col min="1733" max="1734" width="15.5703125" style="126" customWidth="1"/>
    <col min="1735" max="1735" width="17.7109375" style="126" customWidth="1"/>
    <col min="1736" max="1961" width="29.28515625" style="126" customWidth="1"/>
    <col min="1962" max="1962" width="42.42578125" style="126" customWidth="1"/>
    <col min="1963" max="1965" width="12.42578125" style="126" customWidth="1"/>
    <col min="1966" max="1968" width="10.85546875" style="126" customWidth="1"/>
    <col min="1969" max="1971" width="14.5703125" style="126" bestFit="1" customWidth="1"/>
    <col min="1972" max="1974" width="11" style="126" customWidth="1"/>
    <col min="1975" max="1977" width="14.5703125" style="126" customWidth="1"/>
    <col min="1978" max="1980" width="15.28515625" style="126" customWidth="1"/>
    <col min="1981" max="1981" width="15.5703125" style="126"/>
    <col min="1982" max="1982" width="44.5703125" style="126" customWidth="1"/>
    <col min="1983" max="1983" width="13.85546875" style="126" customWidth="1"/>
    <col min="1984" max="1984" width="10.85546875" style="126" customWidth="1"/>
    <col min="1985" max="1985" width="14.5703125" style="126" customWidth="1"/>
    <col min="1986" max="1986" width="11" style="126" customWidth="1"/>
    <col min="1987" max="1987" width="10.85546875" style="126" customWidth="1"/>
    <col min="1988" max="1988" width="14.5703125" style="126" customWidth="1"/>
    <col min="1989" max="1990" width="15.5703125" style="126" customWidth="1"/>
    <col min="1991" max="1991" width="17.7109375" style="126" customWidth="1"/>
    <col min="1992" max="2217" width="29.28515625" style="126" customWidth="1"/>
    <col min="2218" max="2218" width="42.42578125" style="126" customWidth="1"/>
    <col min="2219" max="2221" width="12.42578125" style="126" customWidth="1"/>
    <col min="2222" max="2224" width="10.85546875" style="126" customWidth="1"/>
    <col min="2225" max="2227" width="14.5703125" style="126" bestFit="1" customWidth="1"/>
    <col min="2228" max="2230" width="11" style="126" customWidth="1"/>
    <col min="2231" max="2233" width="14.5703125" style="126" customWidth="1"/>
    <col min="2234" max="2236" width="15.28515625" style="126" customWidth="1"/>
    <col min="2237" max="2237" width="15.5703125" style="126"/>
    <col min="2238" max="2238" width="44.5703125" style="126" customWidth="1"/>
    <col min="2239" max="2239" width="13.85546875" style="126" customWidth="1"/>
    <col min="2240" max="2240" width="10.85546875" style="126" customWidth="1"/>
    <col min="2241" max="2241" width="14.5703125" style="126" customWidth="1"/>
    <col min="2242" max="2242" width="11" style="126" customWidth="1"/>
    <col min="2243" max="2243" width="10.85546875" style="126" customWidth="1"/>
    <col min="2244" max="2244" width="14.5703125" style="126" customWidth="1"/>
    <col min="2245" max="2246" width="15.5703125" style="126" customWidth="1"/>
    <col min="2247" max="2247" width="17.7109375" style="126" customWidth="1"/>
    <col min="2248" max="2473" width="29.28515625" style="126" customWidth="1"/>
    <col min="2474" max="2474" width="42.42578125" style="126" customWidth="1"/>
    <col min="2475" max="2477" width="12.42578125" style="126" customWidth="1"/>
    <col min="2478" max="2480" width="10.85546875" style="126" customWidth="1"/>
    <col min="2481" max="2483" width="14.5703125" style="126" bestFit="1" customWidth="1"/>
    <col min="2484" max="2486" width="11" style="126" customWidth="1"/>
    <col min="2487" max="2489" width="14.5703125" style="126" customWidth="1"/>
    <col min="2490" max="2492" width="15.28515625" style="126" customWidth="1"/>
    <col min="2493" max="2493" width="15.5703125" style="126"/>
    <col min="2494" max="2494" width="44.5703125" style="126" customWidth="1"/>
    <col min="2495" max="2495" width="13.85546875" style="126" customWidth="1"/>
    <col min="2496" max="2496" width="10.85546875" style="126" customWidth="1"/>
    <col min="2497" max="2497" width="14.5703125" style="126" customWidth="1"/>
    <col min="2498" max="2498" width="11" style="126" customWidth="1"/>
    <col min="2499" max="2499" width="10.85546875" style="126" customWidth="1"/>
    <col min="2500" max="2500" width="14.5703125" style="126" customWidth="1"/>
    <col min="2501" max="2502" width="15.5703125" style="126" customWidth="1"/>
    <col min="2503" max="2503" width="17.7109375" style="126" customWidth="1"/>
    <col min="2504" max="2729" width="29.28515625" style="126" customWidth="1"/>
    <col min="2730" max="2730" width="42.42578125" style="126" customWidth="1"/>
    <col min="2731" max="2733" width="12.42578125" style="126" customWidth="1"/>
    <col min="2734" max="2736" width="10.85546875" style="126" customWidth="1"/>
    <col min="2737" max="2739" width="14.5703125" style="126" bestFit="1" customWidth="1"/>
    <col min="2740" max="2742" width="11" style="126" customWidth="1"/>
    <col min="2743" max="2745" width="14.5703125" style="126" customWidth="1"/>
    <col min="2746" max="2748" width="15.28515625" style="126" customWidth="1"/>
    <col min="2749" max="2749" width="15.5703125" style="126"/>
    <col min="2750" max="2750" width="44.5703125" style="126" customWidth="1"/>
    <col min="2751" max="2751" width="13.85546875" style="126" customWidth="1"/>
    <col min="2752" max="2752" width="10.85546875" style="126" customWidth="1"/>
    <col min="2753" max="2753" width="14.5703125" style="126" customWidth="1"/>
    <col min="2754" max="2754" width="11" style="126" customWidth="1"/>
    <col min="2755" max="2755" width="10.85546875" style="126" customWidth="1"/>
    <col min="2756" max="2756" width="14.5703125" style="126" customWidth="1"/>
    <col min="2757" max="2758" width="15.5703125" style="126" customWidth="1"/>
    <col min="2759" max="2759" width="17.7109375" style="126" customWidth="1"/>
    <col min="2760" max="2985" width="29.28515625" style="126" customWidth="1"/>
    <col min="2986" max="2986" width="42.42578125" style="126" customWidth="1"/>
    <col min="2987" max="2989" width="12.42578125" style="126" customWidth="1"/>
    <col min="2990" max="2992" width="10.85546875" style="126" customWidth="1"/>
    <col min="2993" max="2995" width="14.5703125" style="126" bestFit="1" customWidth="1"/>
    <col min="2996" max="2998" width="11" style="126" customWidth="1"/>
    <col min="2999" max="3001" width="14.5703125" style="126" customWidth="1"/>
    <col min="3002" max="3004" width="15.28515625" style="126" customWidth="1"/>
    <col min="3005" max="3005" width="15.5703125" style="126"/>
    <col min="3006" max="3006" width="44.5703125" style="126" customWidth="1"/>
    <col min="3007" max="3007" width="13.85546875" style="126" customWidth="1"/>
    <col min="3008" max="3008" width="10.85546875" style="126" customWidth="1"/>
    <col min="3009" max="3009" width="14.5703125" style="126" customWidth="1"/>
    <col min="3010" max="3010" width="11" style="126" customWidth="1"/>
    <col min="3011" max="3011" width="10.85546875" style="126" customWidth="1"/>
    <col min="3012" max="3012" width="14.5703125" style="126" customWidth="1"/>
    <col min="3013" max="3014" width="15.5703125" style="126" customWidth="1"/>
    <col min="3015" max="3015" width="17.7109375" style="126" customWidth="1"/>
    <col min="3016" max="3241" width="29.28515625" style="126" customWidth="1"/>
    <col min="3242" max="3242" width="42.42578125" style="126" customWidth="1"/>
    <col min="3243" max="3245" width="12.42578125" style="126" customWidth="1"/>
    <col min="3246" max="3248" width="10.85546875" style="126" customWidth="1"/>
    <col min="3249" max="3251" width="14.5703125" style="126" bestFit="1" customWidth="1"/>
    <col min="3252" max="3254" width="11" style="126" customWidth="1"/>
    <col min="3255" max="3257" width="14.5703125" style="126" customWidth="1"/>
    <col min="3258" max="3260" width="15.28515625" style="126" customWidth="1"/>
    <col min="3261" max="3261" width="15.5703125" style="126"/>
    <col min="3262" max="3262" width="44.5703125" style="126" customWidth="1"/>
    <col min="3263" max="3263" width="13.85546875" style="126" customWidth="1"/>
    <col min="3264" max="3264" width="10.85546875" style="126" customWidth="1"/>
    <col min="3265" max="3265" width="14.5703125" style="126" customWidth="1"/>
    <col min="3266" max="3266" width="11" style="126" customWidth="1"/>
    <col min="3267" max="3267" width="10.85546875" style="126" customWidth="1"/>
    <col min="3268" max="3268" width="14.5703125" style="126" customWidth="1"/>
    <col min="3269" max="3270" width="15.5703125" style="126" customWidth="1"/>
    <col min="3271" max="3271" width="17.7109375" style="126" customWidth="1"/>
    <col min="3272" max="3497" width="29.28515625" style="126" customWidth="1"/>
    <col min="3498" max="3498" width="42.42578125" style="126" customWidth="1"/>
    <col min="3499" max="3501" width="12.42578125" style="126" customWidth="1"/>
    <col min="3502" max="3504" width="10.85546875" style="126" customWidth="1"/>
    <col min="3505" max="3507" width="14.5703125" style="126" bestFit="1" customWidth="1"/>
    <col min="3508" max="3510" width="11" style="126" customWidth="1"/>
    <col min="3511" max="3513" width="14.5703125" style="126" customWidth="1"/>
    <col min="3514" max="3516" width="15.28515625" style="126" customWidth="1"/>
    <col min="3517" max="3517" width="15.5703125" style="126"/>
    <col min="3518" max="3518" width="44.5703125" style="126" customWidth="1"/>
    <col min="3519" max="3519" width="13.85546875" style="126" customWidth="1"/>
    <col min="3520" max="3520" width="10.85546875" style="126" customWidth="1"/>
    <col min="3521" max="3521" width="14.5703125" style="126" customWidth="1"/>
    <col min="3522" max="3522" width="11" style="126" customWidth="1"/>
    <col min="3523" max="3523" width="10.85546875" style="126" customWidth="1"/>
    <col min="3524" max="3524" width="14.5703125" style="126" customWidth="1"/>
    <col min="3525" max="3526" width="15.5703125" style="126" customWidth="1"/>
    <col min="3527" max="3527" width="17.7109375" style="126" customWidth="1"/>
    <col min="3528" max="3753" width="29.28515625" style="126" customWidth="1"/>
    <col min="3754" max="3754" width="42.42578125" style="126" customWidth="1"/>
    <col min="3755" max="3757" width="12.42578125" style="126" customWidth="1"/>
    <col min="3758" max="3760" width="10.85546875" style="126" customWidth="1"/>
    <col min="3761" max="3763" width="14.5703125" style="126" bestFit="1" customWidth="1"/>
    <col min="3764" max="3766" width="11" style="126" customWidth="1"/>
    <col min="3767" max="3769" width="14.5703125" style="126" customWidth="1"/>
    <col min="3770" max="3772" width="15.28515625" style="126" customWidth="1"/>
    <col min="3773" max="3773" width="15.5703125" style="126"/>
    <col min="3774" max="3774" width="44.5703125" style="126" customWidth="1"/>
    <col min="3775" max="3775" width="13.85546875" style="126" customWidth="1"/>
    <col min="3776" max="3776" width="10.85546875" style="126" customWidth="1"/>
    <col min="3777" max="3777" width="14.5703125" style="126" customWidth="1"/>
    <col min="3778" max="3778" width="11" style="126" customWidth="1"/>
    <col min="3779" max="3779" width="10.85546875" style="126" customWidth="1"/>
    <col min="3780" max="3780" width="14.5703125" style="126" customWidth="1"/>
    <col min="3781" max="3782" width="15.5703125" style="126" customWidth="1"/>
    <col min="3783" max="3783" width="17.7109375" style="126" customWidth="1"/>
    <col min="3784" max="4009" width="29.28515625" style="126" customWidth="1"/>
    <col min="4010" max="4010" width="42.42578125" style="126" customWidth="1"/>
    <col min="4011" max="4013" width="12.42578125" style="126" customWidth="1"/>
    <col min="4014" max="4016" width="10.85546875" style="126" customWidth="1"/>
    <col min="4017" max="4019" width="14.5703125" style="126" bestFit="1" customWidth="1"/>
    <col min="4020" max="4022" width="11" style="126" customWidth="1"/>
    <col min="4023" max="4025" width="14.5703125" style="126" customWidth="1"/>
    <col min="4026" max="4028" width="15.28515625" style="126" customWidth="1"/>
    <col min="4029" max="4029" width="15.5703125" style="126"/>
    <col min="4030" max="4030" width="44.5703125" style="126" customWidth="1"/>
    <col min="4031" max="4031" width="13.85546875" style="126" customWidth="1"/>
    <col min="4032" max="4032" width="10.85546875" style="126" customWidth="1"/>
    <col min="4033" max="4033" width="14.5703125" style="126" customWidth="1"/>
    <col min="4034" max="4034" width="11" style="126" customWidth="1"/>
    <col min="4035" max="4035" width="10.85546875" style="126" customWidth="1"/>
    <col min="4036" max="4036" width="14.5703125" style="126" customWidth="1"/>
    <col min="4037" max="4038" width="15.5703125" style="126" customWidth="1"/>
    <col min="4039" max="4039" width="17.7109375" style="126" customWidth="1"/>
    <col min="4040" max="4265" width="29.28515625" style="126" customWidth="1"/>
    <col min="4266" max="4266" width="42.42578125" style="126" customWidth="1"/>
    <col min="4267" max="4269" width="12.42578125" style="126" customWidth="1"/>
    <col min="4270" max="4272" width="10.85546875" style="126" customWidth="1"/>
    <col min="4273" max="4275" width="14.5703125" style="126" bestFit="1" customWidth="1"/>
    <col min="4276" max="4278" width="11" style="126" customWidth="1"/>
    <col min="4279" max="4281" width="14.5703125" style="126" customWidth="1"/>
    <col min="4282" max="4284" width="15.28515625" style="126" customWidth="1"/>
    <col min="4285" max="4285" width="15.5703125" style="126"/>
    <col min="4286" max="4286" width="44.5703125" style="126" customWidth="1"/>
    <col min="4287" max="4287" width="13.85546875" style="126" customWidth="1"/>
    <col min="4288" max="4288" width="10.85546875" style="126" customWidth="1"/>
    <col min="4289" max="4289" width="14.5703125" style="126" customWidth="1"/>
    <col min="4290" max="4290" width="11" style="126" customWidth="1"/>
    <col min="4291" max="4291" width="10.85546875" style="126" customWidth="1"/>
    <col min="4292" max="4292" width="14.5703125" style="126" customWidth="1"/>
    <col min="4293" max="4294" width="15.5703125" style="126" customWidth="1"/>
    <col min="4295" max="4295" width="17.7109375" style="126" customWidth="1"/>
    <col min="4296" max="4521" width="29.28515625" style="126" customWidth="1"/>
    <col min="4522" max="4522" width="42.42578125" style="126" customWidth="1"/>
    <col min="4523" max="4525" width="12.42578125" style="126" customWidth="1"/>
    <col min="4526" max="4528" width="10.85546875" style="126" customWidth="1"/>
    <col min="4529" max="4531" width="14.5703125" style="126" bestFit="1" customWidth="1"/>
    <col min="4532" max="4534" width="11" style="126" customWidth="1"/>
    <col min="4535" max="4537" width="14.5703125" style="126" customWidth="1"/>
    <col min="4538" max="4540" width="15.28515625" style="126" customWidth="1"/>
    <col min="4541" max="4541" width="15.5703125" style="126"/>
    <col min="4542" max="4542" width="44.5703125" style="126" customWidth="1"/>
    <col min="4543" max="4543" width="13.85546875" style="126" customWidth="1"/>
    <col min="4544" max="4544" width="10.85546875" style="126" customWidth="1"/>
    <col min="4545" max="4545" width="14.5703125" style="126" customWidth="1"/>
    <col min="4546" max="4546" width="11" style="126" customWidth="1"/>
    <col min="4547" max="4547" width="10.85546875" style="126" customWidth="1"/>
    <col min="4548" max="4548" width="14.5703125" style="126" customWidth="1"/>
    <col min="4549" max="4550" width="15.5703125" style="126" customWidth="1"/>
    <col min="4551" max="4551" width="17.7109375" style="126" customWidth="1"/>
    <col min="4552" max="4777" width="29.28515625" style="126" customWidth="1"/>
    <col min="4778" max="4778" width="42.42578125" style="126" customWidth="1"/>
    <col min="4779" max="4781" width="12.42578125" style="126" customWidth="1"/>
    <col min="4782" max="4784" width="10.85546875" style="126" customWidth="1"/>
    <col min="4785" max="4787" width="14.5703125" style="126" bestFit="1" customWidth="1"/>
    <col min="4788" max="4790" width="11" style="126" customWidth="1"/>
    <col min="4791" max="4793" width="14.5703125" style="126" customWidth="1"/>
    <col min="4794" max="4796" width="15.28515625" style="126" customWidth="1"/>
    <col min="4797" max="4797" width="15.5703125" style="126"/>
    <col min="4798" max="4798" width="44.5703125" style="126" customWidth="1"/>
    <col min="4799" max="4799" width="13.85546875" style="126" customWidth="1"/>
    <col min="4800" max="4800" width="10.85546875" style="126" customWidth="1"/>
    <col min="4801" max="4801" width="14.5703125" style="126" customWidth="1"/>
    <col min="4802" max="4802" width="11" style="126" customWidth="1"/>
    <col min="4803" max="4803" width="10.85546875" style="126" customWidth="1"/>
    <col min="4804" max="4804" width="14.5703125" style="126" customWidth="1"/>
    <col min="4805" max="4806" width="15.5703125" style="126" customWidth="1"/>
    <col min="4807" max="4807" width="17.7109375" style="126" customWidth="1"/>
    <col min="4808" max="5033" width="29.28515625" style="126" customWidth="1"/>
    <col min="5034" max="5034" width="42.42578125" style="126" customWidth="1"/>
    <col min="5035" max="5037" width="12.42578125" style="126" customWidth="1"/>
    <col min="5038" max="5040" width="10.85546875" style="126" customWidth="1"/>
    <col min="5041" max="5043" width="14.5703125" style="126" bestFit="1" customWidth="1"/>
    <col min="5044" max="5046" width="11" style="126" customWidth="1"/>
    <col min="5047" max="5049" width="14.5703125" style="126" customWidth="1"/>
    <col min="5050" max="5052" width="15.28515625" style="126" customWidth="1"/>
    <col min="5053" max="5053" width="15.5703125" style="126"/>
    <col min="5054" max="5054" width="44.5703125" style="126" customWidth="1"/>
    <col min="5055" max="5055" width="13.85546875" style="126" customWidth="1"/>
    <col min="5056" max="5056" width="10.85546875" style="126" customWidth="1"/>
    <col min="5057" max="5057" width="14.5703125" style="126" customWidth="1"/>
    <col min="5058" max="5058" width="11" style="126" customWidth="1"/>
    <col min="5059" max="5059" width="10.85546875" style="126" customWidth="1"/>
    <col min="5060" max="5060" width="14.5703125" style="126" customWidth="1"/>
    <col min="5061" max="5062" width="15.5703125" style="126" customWidth="1"/>
    <col min="5063" max="5063" width="17.7109375" style="126" customWidth="1"/>
    <col min="5064" max="5289" width="29.28515625" style="126" customWidth="1"/>
    <col min="5290" max="5290" width="42.42578125" style="126" customWidth="1"/>
    <col min="5291" max="5293" width="12.42578125" style="126" customWidth="1"/>
    <col min="5294" max="5296" width="10.85546875" style="126" customWidth="1"/>
    <col min="5297" max="5299" width="14.5703125" style="126" bestFit="1" customWidth="1"/>
    <col min="5300" max="5302" width="11" style="126" customWidth="1"/>
    <col min="5303" max="5305" width="14.5703125" style="126" customWidth="1"/>
    <col min="5306" max="5308" width="15.28515625" style="126" customWidth="1"/>
    <col min="5309" max="5309" width="15.5703125" style="126"/>
    <col min="5310" max="5310" width="44.5703125" style="126" customWidth="1"/>
    <col min="5311" max="5311" width="13.85546875" style="126" customWidth="1"/>
    <col min="5312" max="5312" width="10.85546875" style="126" customWidth="1"/>
    <col min="5313" max="5313" width="14.5703125" style="126" customWidth="1"/>
    <col min="5314" max="5314" width="11" style="126" customWidth="1"/>
    <col min="5315" max="5315" width="10.85546875" style="126" customWidth="1"/>
    <col min="5316" max="5316" width="14.5703125" style="126" customWidth="1"/>
    <col min="5317" max="5318" width="15.5703125" style="126" customWidth="1"/>
    <col min="5319" max="5319" width="17.7109375" style="126" customWidth="1"/>
    <col min="5320" max="5545" width="29.28515625" style="126" customWidth="1"/>
    <col min="5546" max="5546" width="42.42578125" style="126" customWidth="1"/>
    <col min="5547" max="5549" width="12.42578125" style="126" customWidth="1"/>
    <col min="5550" max="5552" width="10.85546875" style="126" customWidth="1"/>
    <col min="5553" max="5555" width="14.5703125" style="126" bestFit="1" customWidth="1"/>
    <col min="5556" max="5558" width="11" style="126" customWidth="1"/>
    <col min="5559" max="5561" width="14.5703125" style="126" customWidth="1"/>
    <col min="5562" max="5564" width="15.28515625" style="126" customWidth="1"/>
    <col min="5565" max="5565" width="15.5703125" style="126"/>
    <col min="5566" max="5566" width="44.5703125" style="126" customWidth="1"/>
    <col min="5567" max="5567" width="13.85546875" style="126" customWidth="1"/>
    <col min="5568" max="5568" width="10.85546875" style="126" customWidth="1"/>
    <col min="5569" max="5569" width="14.5703125" style="126" customWidth="1"/>
    <col min="5570" max="5570" width="11" style="126" customWidth="1"/>
    <col min="5571" max="5571" width="10.85546875" style="126" customWidth="1"/>
    <col min="5572" max="5572" width="14.5703125" style="126" customWidth="1"/>
    <col min="5573" max="5574" width="15.5703125" style="126" customWidth="1"/>
    <col min="5575" max="5575" width="17.7109375" style="126" customWidth="1"/>
    <col min="5576" max="5801" width="29.28515625" style="126" customWidth="1"/>
    <col min="5802" max="5802" width="42.42578125" style="126" customWidth="1"/>
    <col min="5803" max="5805" width="12.42578125" style="126" customWidth="1"/>
    <col min="5806" max="5808" width="10.85546875" style="126" customWidth="1"/>
    <col min="5809" max="5811" width="14.5703125" style="126" bestFit="1" customWidth="1"/>
    <col min="5812" max="5814" width="11" style="126" customWidth="1"/>
    <col min="5815" max="5817" width="14.5703125" style="126" customWidth="1"/>
    <col min="5818" max="5820" width="15.28515625" style="126" customWidth="1"/>
    <col min="5821" max="5821" width="15.5703125" style="126"/>
    <col min="5822" max="5822" width="44.5703125" style="126" customWidth="1"/>
    <col min="5823" max="5823" width="13.85546875" style="126" customWidth="1"/>
    <col min="5824" max="5824" width="10.85546875" style="126" customWidth="1"/>
    <col min="5825" max="5825" width="14.5703125" style="126" customWidth="1"/>
    <col min="5826" max="5826" width="11" style="126" customWidth="1"/>
    <col min="5827" max="5827" width="10.85546875" style="126" customWidth="1"/>
    <col min="5828" max="5828" width="14.5703125" style="126" customWidth="1"/>
    <col min="5829" max="5830" width="15.5703125" style="126" customWidth="1"/>
    <col min="5831" max="5831" width="17.7109375" style="126" customWidth="1"/>
    <col min="5832" max="6057" width="29.28515625" style="126" customWidth="1"/>
    <col min="6058" max="6058" width="42.42578125" style="126" customWidth="1"/>
    <col min="6059" max="6061" width="12.42578125" style="126" customWidth="1"/>
    <col min="6062" max="6064" width="10.85546875" style="126" customWidth="1"/>
    <col min="6065" max="6067" width="14.5703125" style="126" bestFit="1" customWidth="1"/>
    <col min="6068" max="6070" width="11" style="126" customWidth="1"/>
    <col min="6071" max="6073" width="14.5703125" style="126" customWidth="1"/>
    <col min="6074" max="6076" width="15.28515625" style="126" customWidth="1"/>
    <col min="6077" max="6077" width="15.5703125" style="126"/>
    <col min="6078" max="6078" width="44.5703125" style="126" customWidth="1"/>
    <col min="6079" max="6079" width="13.85546875" style="126" customWidth="1"/>
    <col min="6080" max="6080" width="10.85546875" style="126" customWidth="1"/>
    <col min="6081" max="6081" width="14.5703125" style="126" customWidth="1"/>
    <col min="6082" max="6082" width="11" style="126" customWidth="1"/>
    <col min="6083" max="6083" width="10.85546875" style="126" customWidth="1"/>
    <col min="6084" max="6084" width="14.5703125" style="126" customWidth="1"/>
    <col min="6085" max="6086" width="15.5703125" style="126" customWidth="1"/>
    <col min="6087" max="6087" width="17.7109375" style="126" customWidth="1"/>
    <col min="6088" max="6313" width="29.28515625" style="126" customWidth="1"/>
    <col min="6314" max="6314" width="42.42578125" style="126" customWidth="1"/>
    <col min="6315" max="6317" width="12.42578125" style="126" customWidth="1"/>
    <col min="6318" max="6320" width="10.85546875" style="126" customWidth="1"/>
    <col min="6321" max="6323" width="14.5703125" style="126" bestFit="1" customWidth="1"/>
    <col min="6324" max="6326" width="11" style="126" customWidth="1"/>
    <col min="6327" max="6329" width="14.5703125" style="126" customWidth="1"/>
    <col min="6330" max="6332" width="15.28515625" style="126" customWidth="1"/>
    <col min="6333" max="6333" width="15.5703125" style="126"/>
    <col min="6334" max="6334" width="44.5703125" style="126" customWidth="1"/>
    <col min="6335" max="6335" width="13.85546875" style="126" customWidth="1"/>
    <col min="6336" max="6336" width="10.85546875" style="126" customWidth="1"/>
    <col min="6337" max="6337" width="14.5703125" style="126" customWidth="1"/>
    <col min="6338" max="6338" width="11" style="126" customWidth="1"/>
    <col min="6339" max="6339" width="10.85546875" style="126" customWidth="1"/>
    <col min="6340" max="6340" width="14.5703125" style="126" customWidth="1"/>
    <col min="6341" max="6342" width="15.5703125" style="126" customWidth="1"/>
    <col min="6343" max="6343" width="17.7109375" style="126" customWidth="1"/>
    <col min="6344" max="6569" width="29.28515625" style="126" customWidth="1"/>
    <col min="6570" max="6570" width="42.42578125" style="126" customWidth="1"/>
    <col min="6571" max="6573" width="12.42578125" style="126" customWidth="1"/>
    <col min="6574" max="6576" width="10.85546875" style="126" customWidth="1"/>
    <col min="6577" max="6579" width="14.5703125" style="126" bestFit="1" customWidth="1"/>
    <col min="6580" max="6582" width="11" style="126" customWidth="1"/>
    <col min="6583" max="6585" width="14.5703125" style="126" customWidth="1"/>
    <col min="6586" max="6588" width="15.28515625" style="126" customWidth="1"/>
    <col min="6589" max="6589" width="15.5703125" style="126"/>
    <col min="6590" max="6590" width="44.5703125" style="126" customWidth="1"/>
    <col min="6591" max="6591" width="13.85546875" style="126" customWidth="1"/>
    <col min="6592" max="6592" width="10.85546875" style="126" customWidth="1"/>
    <col min="6593" max="6593" width="14.5703125" style="126" customWidth="1"/>
    <col min="6594" max="6594" width="11" style="126" customWidth="1"/>
    <col min="6595" max="6595" width="10.85546875" style="126" customWidth="1"/>
    <col min="6596" max="6596" width="14.5703125" style="126" customWidth="1"/>
    <col min="6597" max="6598" width="15.5703125" style="126" customWidth="1"/>
    <col min="6599" max="6599" width="17.7109375" style="126" customWidth="1"/>
    <col min="6600" max="6825" width="29.28515625" style="126" customWidth="1"/>
    <col min="6826" max="6826" width="42.42578125" style="126" customWidth="1"/>
    <col min="6827" max="6829" width="12.42578125" style="126" customWidth="1"/>
    <col min="6830" max="6832" width="10.85546875" style="126" customWidth="1"/>
    <col min="6833" max="6835" width="14.5703125" style="126" bestFit="1" customWidth="1"/>
    <col min="6836" max="6838" width="11" style="126" customWidth="1"/>
    <col min="6839" max="6841" width="14.5703125" style="126" customWidth="1"/>
    <col min="6842" max="6844" width="15.28515625" style="126" customWidth="1"/>
    <col min="6845" max="6845" width="15.5703125" style="126"/>
    <col min="6846" max="6846" width="44.5703125" style="126" customWidth="1"/>
    <col min="6847" max="6847" width="13.85546875" style="126" customWidth="1"/>
    <col min="6848" max="6848" width="10.85546875" style="126" customWidth="1"/>
    <col min="6849" max="6849" width="14.5703125" style="126" customWidth="1"/>
    <col min="6850" max="6850" width="11" style="126" customWidth="1"/>
    <col min="6851" max="6851" width="10.85546875" style="126" customWidth="1"/>
    <col min="6852" max="6852" width="14.5703125" style="126" customWidth="1"/>
    <col min="6853" max="6854" width="15.5703125" style="126" customWidth="1"/>
    <col min="6855" max="6855" width="17.7109375" style="126" customWidth="1"/>
    <col min="6856" max="7081" width="29.28515625" style="126" customWidth="1"/>
    <col min="7082" max="7082" width="42.42578125" style="126" customWidth="1"/>
    <col min="7083" max="7085" width="12.42578125" style="126" customWidth="1"/>
    <col min="7086" max="7088" width="10.85546875" style="126" customWidth="1"/>
    <col min="7089" max="7091" width="14.5703125" style="126" bestFit="1" customWidth="1"/>
    <col min="7092" max="7094" width="11" style="126" customWidth="1"/>
    <col min="7095" max="7097" width="14.5703125" style="126" customWidth="1"/>
    <col min="7098" max="7100" width="15.28515625" style="126" customWidth="1"/>
    <col min="7101" max="7101" width="15.5703125" style="126"/>
    <col min="7102" max="7102" width="44.5703125" style="126" customWidth="1"/>
    <col min="7103" max="7103" width="13.85546875" style="126" customWidth="1"/>
    <col min="7104" max="7104" width="10.85546875" style="126" customWidth="1"/>
    <col min="7105" max="7105" width="14.5703125" style="126" customWidth="1"/>
    <col min="7106" max="7106" width="11" style="126" customWidth="1"/>
    <col min="7107" max="7107" width="10.85546875" style="126" customWidth="1"/>
    <col min="7108" max="7108" width="14.5703125" style="126" customWidth="1"/>
    <col min="7109" max="7110" width="15.5703125" style="126" customWidth="1"/>
    <col min="7111" max="7111" width="17.7109375" style="126" customWidth="1"/>
    <col min="7112" max="7337" width="29.28515625" style="126" customWidth="1"/>
    <col min="7338" max="7338" width="42.42578125" style="126" customWidth="1"/>
    <col min="7339" max="7341" width="12.42578125" style="126" customWidth="1"/>
    <col min="7342" max="7344" width="10.85546875" style="126" customWidth="1"/>
    <col min="7345" max="7347" width="14.5703125" style="126" bestFit="1" customWidth="1"/>
    <col min="7348" max="7350" width="11" style="126" customWidth="1"/>
    <col min="7351" max="7353" width="14.5703125" style="126" customWidth="1"/>
    <col min="7354" max="7356" width="15.28515625" style="126" customWidth="1"/>
    <col min="7357" max="7357" width="15.5703125" style="126"/>
    <col min="7358" max="7358" width="44.5703125" style="126" customWidth="1"/>
    <col min="7359" max="7359" width="13.85546875" style="126" customWidth="1"/>
    <col min="7360" max="7360" width="10.85546875" style="126" customWidth="1"/>
    <col min="7361" max="7361" width="14.5703125" style="126" customWidth="1"/>
    <col min="7362" max="7362" width="11" style="126" customWidth="1"/>
    <col min="7363" max="7363" width="10.85546875" style="126" customWidth="1"/>
    <col min="7364" max="7364" width="14.5703125" style="126" customWidth="1"/>
    <col min="7365" max="7366" width="15.5703125" style="126" customWidth="1"/>
    <col min="7367" max="7367" width="17.7109375" style="126" customWidth="1"/>
    <col min="7368" max="7593" width="29.28515625" style="126" customWidth="1"/>
    <col min="7594" max="7594" width="42.42578125" style="126" customWidth="1"/>
    <col min="7595" max="7597" width="12.42578125" style="126" customWidth="1"/>
    <col min="7598" max="7600" width="10.85546875" style="126" customWidth="1"/>
    <col min="7601" max="7603" width="14.5703125" style="126" bestFit="1" customWidth="1"/>
    <col min="7604" max="7606" width="11" style="126" customWidth="1"/>
    <col min="7607" max="7609" width="14.5703125" style="126" customWidth="1"/>
    <col min="7610" max="7612" width="15.28515625" style="126" customWidth="1"/>
    <col min="7613" max="7613" width="15.5703125" style="126"/>
    <col min="7614" max="7614" width="44.5703125" style="126" customWidth="1"/>
    <col min="7615" max="7615" width="13.85546875" style="126" customWidth="1"/>
    <col min="7616" max="7616" width="10.85546875" style="126" customWidth="1"/>
    <col min="7617" max="7617" width="14.5703125" style="126" customWidth="1"/>
    <col min="7618" max="7618" width="11" style="126" customWidth="1"/>
    <col min="7619" max="7619" width="10.85546875" style="126" customWidth="1"/>
    <col min="7620" max="7620" width="14.5703125" style="126" customWidth="1"/>
    <col min="7621" max="7622" width="15.5703125" style="126" customWidth="1"/>
    <col min="7623" max="7623" width="17.7109375" style="126" customWidth="1"/>
    <col min="7624" max="7849" width="29.28515625" style="126" customWidth="1"/>
    <col min="7850" max="7850" width="42.42578125" style="126" customWidth="1"/>
    <col min="7851" max="7853" width="12.42578125" style="126" customWidth="1"/>
    <col min="7854" max="7856" width="10.85546875" style="126" customWidth="1"/>
    <col min="7857" max="7859" width="14.5703125" style="126" bestFit="1" customWidth="1"/>
    <col min="7860" max="7862" width="11" style="126" customWidth="1"/>
    <col min="7863" max="7865" width="14.5703125" style="126" customWidth="1"/>
    <col min="7866" max="7868" width="15.28515625" style="126" customWidth="1"/>
    <col min="7869" max="7869" width="15.5703125" style="126"/>
    <col min="7870" max="7870" width="44.5703125" style="126" customWidth="1"/>
    <col min="7871" max="7871" width="13.85546875" style="126" customWidth="1"/>
    <col min="7872" max="7872" width="10.85546875" style="126" customWidth="1"/>
    <col min="7873" max="7873" width="14.5703125" style="126" customWidth="1"/>
    <col min="7874" max="7874" width="11" style="126" customWidth="1"/>
    <col min="7875" max="7875" width="10.85546875" style="126" customWidth="1"/>
    <col min="7876" max="7876" width="14.5703125" style="126" customWidth="1"/>
    <col min="7877" max="7878" width="15.5703125" style="126" customWidth="1"/>
    <col min="7879" max="7879" width="17.7109375" style="126" customWidth="1"/>
    <col min="7880" max="8105" width="29.28515625" style="126" customWidth="1"/>
    <col min="8106" max="8106" width="42.42578125" style="126" customWidth="1"/>
    <col min="8107" max="8109" width="12.42578125" style="126" customWidth="1"/>
    <col min="8110" max="8112" width="10.85546875" style="126" customWidth="1"/>
    <col min="8113" max="8115" width="14.5703125" style="126" bestFit="1" customWidth="1"/>
    <col min="8116" max="8118" width="11" style="126" customWidth="1"/>
    <col min="8119" max="8121" width="14.5703125" style="126" customWidth="1"/>
    <col min="8122" max="8124" width="15.28515625" style="126" customWidth="1"/>
    <col min="8125" max="8125" width="15.5703125" style="126"/>
    <col min="8126" max="8126" width="44.5703125" style="126" customWidth="1"/>
    <col min="8127" max="8127" width="13.85546875" style="126" customWidth="1"/>
    <col min="8128" max="8128" width="10.85546875" style="126" customWidth="1"/>
    <col min="8129" max="8129" width="14.5703125" style="126" customWidth="1"/>
    <col min="8130" max="8130" width="11" style="126" customWidth="1"/>
    <col min="8131" max="8131" width="10.85546875" style="126" customWidth="1"/>
    <col min="8132" max="8132" width="14.5703125" style="126" customWidth="1"/>
    <col min="8133" max="8134" width="15.5703125" style="126" customWidth="1"/>
    <col min="8135" max="8135" width="17.7109375" style="126" customWidth="1"/>
    <col min="8136" max="8361" width="29.28515625" style="126" customWidth="1"/>
    <col min="8362" max="8362" width="42.42578125" style="126" customWidth="1"/>
    <col min="8363" max="8365" width="12.42578125" style="126" customWidth="1"/>
    <col min="8366" max="8368" width="10.85546875" style="126" customWidth="1"/>
    <col min="8369" max="8371" width="14.5703125" style="126" bestFit="1" customWidth="1"/>
    <col min="8372" max="8374" width="11" style="126" customWidth="1"/>
    <col min="8375" max="8377" width="14.5703125" style="126" customWidth="1"/>
    <col min="8378" max="8380" width="15.28515625" style="126" customWidth="1"/>
    <col min="8381" max="8381" width="15.5703125" style="126"/>
    <col min="8382" max="8382" width="44.5703125" style="126" customWidth="1"/>
    <col min="8383" max="8383" width="13.85546875" style="126" customWidth="1"/>
    <col min="8384" max="8384" width="10.85546875" style="126" customWidth="1"/>
    <col min="8385" max="8385" width="14.5703125" style="126" customWidth="1"/>
    <col min="8386" max="8386" width="11" style="126" customWidth="1"/>
    <col min="8387" max="8387" width="10.85546875" style="126" customWidth="1"/>
    <col min="8388" max="8388" width="14.5703125" style="126" customWidth="1"/>
    <col min="8389" max="8390" width="15.5703125" style="126" customWidth="1"/>
    <col min="8391" max="8391" width="17.7109375" style="126" customWidth="1"/>
    <col min="8392" max="8617" width="29.28515625" style="126" customWidth="1"/>
    <col min="8618" max="8618" width="42.42578125" style="126" customWidth="1"/>
    <col min="8619" max="8621" width="12.42578125" style="126" customWidth="1"/>
    <col min="8622" max="8624" width="10.85546875" style="126" customWidth="1"/>
    <col min="8625" max="8627" width="14.5703125" style="126" bestFit="1" customWidth="1"/>
    <col min="8628" max="8630" width="11" style="126" customWidth="1"/>
    <col min="8631" max="8633" width="14.5703125" style="126" customWidth="1"/>
    <col min="8634" max="8636" width="15.28515625" style="126" customWidth="1"/>
    <col min="8637" max="8637" width="15.5703125" style="126"/>
    <col min="8638" max="8638" width="44.5703125" style="126" customWidth="1"/>
    <col min="8639" max="8639" width="13.85546875" style="126" customWidth="1"/>
    <col min="8640" max="8640" width="10.85546875" style="126" customWidth="1"/>
    <col min="8641" max="8641" width="14.5703125" style="126" customWidth="1"/>
    <col min="8642" max="8642" width="11" style="126" customWidth="1"/>
    <col min="8643" max="8643" width="10.85546875" style="126" customWidth="1"/>
    <col min="8644" max="8644" width="14.5703125" style="126" customWidth="1"/>
    <col min="8645" max="8646" width="15.5703125" style="126" customWidth="1"/>
    <col min="8647" max="8647" width="17.7109375" style="126" customWidth="1"/>
    <col min="8648" max="8873" width="29.28515625" style="126" customWidth="1"/>
    <col min="8874" max="8874" width="42.42578125" style="126" customWidth="1"/>
    <col min="8875" max="8877" width="12.42578125" style="126" customWidth="1"/>
    <col min="8878" max="8880" width="10.85546875" style="126" customWidth="1"/>
    <col min="8881" max="8883" width="14.5703125" style="126" bestFit="1" customWidth="1"/>
    <col min="8884" max="8886" width="11" style="126" customWidth="1"/>
    <col min="8887" max="8889" width="14.5703125" style="126" customWidth="1"/>
    <col min="8890" max="8892" width="15.28515625" style="126" customWidth="1"/>
    <col min="8893" max="8893" width="15.5703125" style="126"/>
    <col min="8894" max="8894" width="44.5703125" style="126" customWidth="1"/>
    <col min="8895" max="8895" width="13.85546875" style="126" customWidth="1"/>
    <col min="8896" max="8896" width="10.85546875" style="126" customWidth="1"/>
    <col min="8897" max="8897" width="14.5703125" style="126" customWidth="1"/>
    <col min="8898" max="8898" width="11" style="126" customWidth="1"/>
    <col min="8899" max="8899" width="10.85546875" style="126" customWidth="1"/>
    <col min="8900" max="8900" width="14.5703125" style="126" customWidth="1"/>
    <col min="8901" max="8902" width="15.5703125" style="126" customWidth="1"/>
    <col min="8903" max="8903" width="17.7109375" style="126" customWidth="1"/>
    <col min="8904" max="9129" width="29.28515625" style="126" customWidth="1"/>
    <col min="9130" max="9130" width="42.42578125" style="126" customWidth="1"/>
    <col min="9131" max="9133" width="12.42578125" style="126" customWidth="1"/>
    <col min="9134" max="9136" width="10.85546875" style="126" customWidth="1"/>
    <col min="9137" max="9139" width="14.5703125" style="126" bestFit="1" customWidth="1"/>
    <col min="9140" max="9142" width="11" style="126" customWidth="1"/>
    <col min="9143" max="9145" width="14.5703125" style="126" customWidth="1"/>
    <col min="9146" max="9148" width="15.28515625" style="126" customWidth="1"/>
    <col min="9149" max="9149" width="15.5703125" style="126"/>
    <col min="9150" max="9150" width="44.5703125" style="126" customWidth="1"/>
    <col min="9151" max="9151" width="13.85546875" style="126" customWidth="1"/>
    <col min="9152" max="9152" width="10.85546875" style="126" customWidth="1"/>
    <col min="9153" max="9153" width="14.5703125" style="126" customWidth="1"/>
    <col min="9154" max="9154" width="11" style="126" customWidth="1"/>
    <col min="9155" max="9155" width="10.85546875" style="126" customWidth="1"/>
    <col min="9156" max="9156" width="14.5703125" style="126" customWidth="1"/>
    <col min="9157" max="9158" width="15.5703125" style="126" customWidth="1"/>
    <col min="9159" max="9159" width="17.7109375" style="126" customWidth="1"/>
    <col min="9160" max="9385" width="29.28515625" style="126" customWidth="1"/>
    <col min="9386" max="9386" width="42.42578125" style="126" customWidth="1"/>
    <col min="9387" max="9389" width="12.42578125" style="126" customWidth="1"/>
    <col min="9390" max="9392" width="10.85546875" style="126" customWidth="1"/>
    <col min="9393" max="9395" width="14.5703125" style="126" bestFit="1" customWidth="1"/>
    <col min="9396" max="9398" width="11" style="126" customWidth="1"/>
    <col min="9399" max="9401" width="14.5703125" style="126" customWidth="1"/>
    <col min="9402" max="9404" width="15.28515625" style="126" customWidth="1"/>
    <col min="9405" max="9405" width="15.5703125" style="126"/>
    <col min="9406" max="9406" width="44.5703125" style="126" customWidth="1"/>
    <col min="9407" max="9407" width="13.85546875" style="126" customWidth="1"/>
    <col min="9408" max="9408" width="10.85546875" style="126" customWidth="1"/>
    <col min="9409" max="9409" width="14.5703125" style="126" customWidth="1"/>
    <col min="9410" max="9410" width="11" style="126" customWidth="1"/>
    <col min="9411" max="9411" width="10.85546875" style="126" customWidth="1"/>
    <col min="9412" max="9412" width="14.5703125" style="126" customWidth="1"/>
    <col min="9413" max="9414" width="15.5703125" style="126" customWidth="1"/>
    <col min="9415" max="9415" width="17.7109375" style="126" customWidth="1"/>
    <col min="9416" max="9641" width="29.28515625" style="126" customWidth="1"/>
    <col min="9642" max="9642" width="42.42578125" style="126" customWidth="1"/>
    <col min="9643" max="9645" width="12.42578125" style="126" customWidth="1"/>
    <col min="9646" max="9648" width="10.85546875" style="126" customWidth="1"/>
    <col min="9649" max="9651" width="14.5703125" style="126" bestFit="1" customWidth="1"/>
    <col min="9652" max="9654" width="11" style="126" customWidth="1"/>
    <col min="9655" max="9657" width="14.5703125" style="126" customWidth="1"/>
    <col min="9658" max="9660" width="15.28515625" style="126" customWidth="1"/>
    <col min="9661" max="9661" width="15.5703125" style="126"/>
    <col min="9662" max="9662" width="44.5703125" style="126" customWidth="1"/>
    <col min="9663" max="9663" width="13.85546875" style="126" customWidth="1"/>
    <col min="9664" max="9664" width="10.85546875" style="126" customWidth="1"/>
    <col min="9665" max="9665" width="14.5703125" style="126" customWidth="1"/>
    <col min="9666" max="9666" width="11" style="126" customWidth="1"/>
    <col min="9667" max="9667" width="10.85546875" style="126" customWidth="1"/>
    <col min="9668" max="9668" width="14.5703125" style="126" customWidth="1"/>
    <col min="9669" max="9670" width="15.5703125" style="126" customWidth="1"/>
    <col min="9671" max="9671" width="17.7109375" style="126" customWidth="1"/>
    <col min="9672" max="9897" width="29.28515625" style="126" customWidth="1"/>
    <col min="9898" max="9898" width="42.42578125" style="126" customWidth="1"/>
    <col min="9899" max="9901" width="12.42578125" style="126" customWidth="1"/>
    <col min="9902" max="9904" width="10.85546875" style="126" customWidth="1"/>
    <col min="9905" max="9907" width="14.5703125" style="126" bestFit="1" customWidth="1"/>
    <col min="9908" max="9910" width="11" style="126" customWidth="1"/>
    <col min="9911" max="9913" width="14.5703125" style="126" customWidth="1"/>
    <col min="9914" max="9916" width="15.28515625" style="126" customWidth="1"/>
    <col min="9917" max="9917" width="15.5703125" style="126"/>
    <col min="9918" max="9918" width="44.5703125" style="126" customWidth="1"/>
    <col min="9919" max="9919" width="13.85546875" style="126" customWidth="1"/>
    <col min="9920" max="9920" width="10.85546875" style="126" customWidth="1"/>
    <col min="9921" max="9921" width="14.5703125" style="126" customWidth="1"/>
    <col min="9922" max="9922" width="11" style="126" customWidth="1"/>
    <col min="9923" max="9923" width="10.85546875" style="126" customWidth="1"/>
    <col min="9924" max="9924" width="14.5703125" style="126" customWidth="1"/>
    <col min="9925" max="9926" width="15.5703125" style="126" customWidth="1"/>
    <col min="9927" max="9927" width="17.7109375" style="126" customWidth="1"/>
    <col min="9928" max="10153" width="29.28515625" style="126" customWidth="1"/>
    <col min="10154" max="10154" width="42.42578125" style="126" customWidth="1"/>
    <col min="10155" max="10157" width="12.42578125" style="126" customWidth="1"/>
    <col min="10158" max="10160" width="10.85546875" style="126" customWidth="1"/>
    <col min="10161" max="10163" width="14.5703125" style="126" bestFit="1" customWidth="1"/>
    <col min="10164" max="10166" width="11" style="126" customWidth="1"/>
    <col min="10167" max="10169" width="14.5703125" style="126" customWidth="1"/>
    <col min="10170" max="10172" width="15.28515625" style="126" customWidth="1"/>
    <col min="10173" max="10173" width="15.5703125" style="126"/>
    <col min="10174" max="10174" width="44.5703125" style="126" customWidth="1"/>
    <col min="10175" max="10175" width="13.85546875" style="126" customWidth="1"/>
    <col min="10176" max="10176" width="10.85546875" style="126" customWidth="1"/>
    <col min="10177" max="10177" width="14.5703125" style="126" customWidth="1"/>
    <col min="10178" max="10178" width="11" style="126" customWidth="1"/>
    <col min="10179" max="10179" width="10.85546875" style="126" customWidth="1"/>
    <col min="10180" max="10180" width="14.5703125" style="126" customWidth="1"/>
    <col min="10181" max="10182" width="15.5703125" style="126" customWidth="1"/>
    <col min="10183" max="10183" width="17.7109375" style="126" customWidth="1"/>
    <col min="10184" max="10409" width="29.28515625" style="126" customWidth="1"/>
    <col min="10410" max="10410" width="42.42578125" style="126" customWidth="1"/>
    <col min="10411" max="10413" width="12.42578125" style="126" customWidth="1"/>
    <col min="10414" max="10416" width="10.85546875" style="126" customWidth="1"/>
    <col min="10417" max="10419" width="14.5703125" style="126" bestFit="1" customWidth="1"/>
    <col min="10420" max="10422" width="11" style="126" customWidth="1"/>
    <col min="10423" max="10425" width="14.5703125" style="126" customWidth="1"/>
    <col min="10426" max="10428" width="15.28515625" style="126" customWidth="1"/>
    <col min="10429" max="10429" width="15.5703125" style="126"/>
    <col min="10430" max="10430" width="44.5703125" style="126" customWidth="1"/>
    <col min="10431" max="10431" width="13.85546875" style="126" customWidth="1"/>
    <col min="10432" max="10432" width="10.85546875" style="126" customWidth="1"/>
    <col min="10433" max="10433" width="14.5703125" style="126" customWidth="1"/>
    <col min="10434" max="10434" width="11" style="126" customWidth="1"/>
    <col min="10435" max="10435" width="10.85546875" style="126" customWidth="1"/>
    <col min="10436" max="10436" width="14.5703125" style="126" customWidth="1"/>
    <col min="10437" max="10438" width="15.5703125" style="126" customWidth="1"/>
    <col min="10439" max="10439" width="17.7109375" style="126" customWidth="1"/>
    <col min="10440" max="10665" width="29.28515625" style="126" customWidth="1"/>
    <col min="10666" max="10666" width="42.42578125" style="126" customWidth="1"/>
    <col min="10667" max="10669" width="12.42578125" style="126" customWidth="1"/>
    <col min="10670" max="10672" width="10.85546875" style="126" customWidth="1"/>
    <col min="10673" max="10675" width="14.5703125" style="126" bestFit="1" customWidth="1"/>
    <col min="10676" max="10678" width="11" style="126" customWidth="1"/>
    <col min="10679" max="10681" width="14.5703125" style="126" customWidth="1"/>
    <col min="10682" max="10684" width="15.28515625" style="126" customWidth="1"/>
    <col min="10685" max="10685" width="15.5703125" style="126"/>
    <col min="10686" max="10686" width="44.5703125" style="126" customWidth="1"/>
    <col min="10687" max="10687" width="13.85546875" style="126" customWidth="1"/>
    <col min="10688" max="10688" width="10.85546875" style="126" customWidth="1"/>
    <col min="10689" max="10689" width="14.5703125" style="126" customWidth="1"/>
    <col min="10690" max="10690" width="11" style="126" customWidth="1"/>
    <col min="10691" max="10691" width="10.85546875" style="126" customWidth="1"/>
    <col min="10692" max="10692" width="14.5703125" style="126" customWidth="1"/>
    <col min="10693" max="10694" width="15.5703125" style="126" customWidth="1"/>
    <col min="10695" max="10695" width="17.7109375" style="126" customWidth="1"/>
    <col min="10696" max="10921" width="29.28515625" style="126" customWidth="1"/>
    <col min="10922" max="10922" width="42.42578125" style="126" customWidth="1"/>
    <col min="10923" max="10925" width="12.42578125" style="126" customWidth="1"/>
    <col min="10926" max="10928" width="10.85546875" style="126" customWidth="1"/>
    <col min="10929" max="10931" width="14.5703125" style="126" bestFit="1" customWidth="1"/>
    <col min="10932" max="10934" width="11" style="126" customWidth="1"/>
    <col min="10935" max="10937" width="14.5703125" style="126" customWidth="1"/>
    <col min="10938" max="10940" width="15.28515625" style="126" customWidth="1"/>
    <col min="10941" max="10941" width="15.5703125" style="126"/>
    <col min="10942" max="10942" width="44.5703125" style="126" customWidth="1"/>
    <col min="10943" max="10943" width="13.85546875" style="126" customWidth="1"/>
    <col min="10944" max="10944" width="10.85546875" style="126" customWidth="1"/>
    <col min="10945" max="10945" width="14.5703125" style="126" customWidth="1"/>
    <col min="10946" max="10946" width="11" style="126" customWidth="1"/>
    <col min="10947" max="10947" width="10.85546875" style="126" customWidth="1"/>
    <col min="10948" max="10948" width="14.5703125" style="126" customWidth="1"/>
    <col min="10949" max="10950" width="15.5703125" style="126" customWidth="1"/>
    <col min="10951" max="10951" width="17.7109375" style="126" customWidth="1"/>
    <col min="10952" max="11177" width="29.28515625" style="126" customWidth="1"/>
    <col min="11178" max="11178" width="42.42578125" style="126" customWidth="1"/>
    <col min="11179" max="11181" width="12.42578125" style="126" customWidth="1"/>
    <col min="11182" max="11184" width="10.85546875" style="126" customWidth="1"/>
    <col min="11185" max="11187" width="14.5703125" style="126" bestFit="1" customWidth="1"/>
    <col min="11188" max="11190" width="11" style="126" customWidth="1"/>
    <col min="11191" max="11193" width="14.5703125" style="126" customWidth="1"/>
    <col min="11194" max="11196" width="15.28515625" style="126" customWidth="1"/>
    <col min="11197" max="11197" width="15.5703125" style="126"/>
    <col min="11198" max="11198" width="44.5703125" style="126" customWidth="1"/>
    <col min="11199" max="11199" width="13.85546875" style="126" customWidth="1"/>
    <col min="11200" max="11200" width="10.85546875" style="126" customWidth="1"/>
    <col min="11201" max="11201" width="14.5703125" style="126" customWidth="1"/>
    <col min="11202" max="11202" width="11" style="126" customWidth="1"/>
    <col min="11203" max="11203" width="10.85546875" style="126" customWidth="1"/>
    <col min="11204" max="11204" width="14.5703125" style="126" customWidth="1"/>
    <col min="11205" max="11206" width="15.5703125" style="126" customWidth="1"/>
    <col min="11207" max="11207" width="17.7109375" style="126" customWidth="1"/>
    <col min="11208" max="11433" width="29.28515625" style="126" customWidth="1"/>
    <col min="11434" max="11434" width="42.42578125" style="126" customWidth="1"/>
    <col min="11435" max="11437" width="12.42578125" style="126" customWidth="1"/>
    <col min="11438" max="11440" width="10.85546875" style="126" customWidth="1"/>
    <col min="11441" max="11443" width="14.5703125" style="126" bestFit="1" customWidth="1"/>
    <col min="11444" max="11446" width="11" style="126" customWidth="1"/>
    <col min="11447" max="11449" width="14.5703125" style="126" customWidth="1"/>
    <col min="11450" max="11452" width="15.28515625" style="126" customWidth="1"/>
    <col min="11453" max="11453" width="15.5703125" style="126"/>
    <col min="11454" max="11454" width="44.5703125" style="126" customWidth="1"/>
    <col min="11455" max="11455" width="13.85546875" style="126" customWidth="1"/>
    <col min="11456" max="11456" width="10.85546875" style="126" customWidth="1"/>
    <col min="11457" max="11457" width="14.5703125" style="126" customWidth="1"/>
    <col min="11458" max="11458" width="11" style="126" customWidth="1"/>
    <col min="11459" max="11459" width="10.85546875" style="126" customWidth="1"/>
    <col min="11460" max="11460" width="14.5703125" style="126" customWidth="1"/>
    <col min="11461" max="11462" width="15.5703125" style="126" customWidth="1"/>
    <col min="11463" max="11463" width="17.7109375" style="126" customWidth="1"/>
    <col min="11464" max="11689" width="29.28515625" style="126" customWidth="1"/>
    <col min="11690" max="11690" width="42.42578125" style="126" customWidth="1"/>
    <col min="11691" max="11693" width="12.42578125" style="126" customWidth="1"/>
    <col min="11694" max="11696" width="10.85546875" style="126" customWidth="1"/>
    <col min="11697" max="11699" width="14.5703125" style="126" bestFit="1" customWidth="1"/>
    <col min="11700" max="11702" width="11" style="126" customWidth="1"/>
    <col min="11703" max="11705" width="14.5703125" style="126" customWidth="1"/>
    <col min="11706" max="11708" width="15.28515625" style="126" customWidth="1"/>
    <col min="11709" max="11709" width="15.5703125" style="126"/>
    <col min="11710" max="11710" width="44.5703125" style="126" customWidth="1"/>
    <col min="11711" max="11711" width="13.85546875" style="126" customWidth="1"/>
    <col min="11712" max="11712" width="10.85546875" style="126" customWidth="1"/>
    <col min="11713" max="11713" width="14.5703125" style="126" customWidth="1"/>
    <col min="11714" max="11714" width="11" style="126" customWidth="1"/>
    <col min="11715" max="11715" width="10.85546875" style="126" customWidth="1"/>
    <col min="11716" max="11716" width="14.5703125" style="126" customWidth="1"/>
    <col min="11717" max="11718" width="15.5703125" style="126" customWidth="1"/>
    <col min="11719" max="11719" width="17.7109375" style="126" customWidth="1"/>
    <col min="11720" max="11945" width="29.28515625" style="126" customWidth="1"/>
    <col min="11946" max="11946" width="42.42578125" style="126" customWidth="1"/>
    <col min="11947" max="11949" width="12.42578125" style="126" customWidth="1"/>
    <col min="11950" max="11952" width="10.85546875" style="126" customWidth="1"/>
    <col min="11953" max="11955" width="14.5703125" style="126" bestFit="1" customWidth="1"/>
    <col min="11956" max="11958" width="11" style="126" customWidth="1"/>
    <col min="11959" max="11961" width="14.5703125" style="126" customWidth="1"/>
    <col min="11962" max="11964" width="15.28515625" style="126" customWidth="1"/>
    <col min="11965" max="11965" width="15.5703125" style="126"/>
    <col min="11966" max="11966" width="44.5703125" style="126" customWidth="1"/>
    <col min="11967" max="11967" width="13.85546875" style="126" customWidth="1"/>
    <col min="11968" max="11968" width="10.85546875" style="126" customWidth="1"/>
    <col min="11969" max="11969" width="14.5703125" style="126" customWidth="1"/>
    <col min="11970" max="11970" width="11" style="126" customWidth="1"/>
    <col min="11971" max="11971" width="10.85546875" style="126" customWidth="1"/>
    <col min="11972" max="11972" width="14.5703125" style="126" customWidth="1"/>
    <col min="11973" max="11974" width="15.5703125" style="126" customWidth="1"/>
    <col min="11975" max="11975" width="17.7109375" style="126" customWidth="1"/>
    <col min="11976" max="12201" width="29.28515625" style="126" customWidth="1"/>
    <col min="12202" max="12202" width="42.42578125" style="126" customWidth="1"/>
    <col min="12203" max="12205" width="12.42578125" style="126" customWidth="1"/>
    <col min="12206" max="12208" width="10.85546875" style="126" customWidth="1"/>
    <col min="12209" max="12211" width="14.5703125" style="126" bestFit="1" customWidth="1"/>
    <col min="12212" max="12214" width="11" style="126" customWidth="1"/>
    <col min="12215" max="12217" width="14.5703125" style="126" customWidth="1"/>
    <col min="12218" max="12220" width="15.28515625" style="126" customWidth="1"/>
    <col min="12221" max="12221" width="15.5703125" style="126"/>
    <col min="12222" max="12222" width="44.5703125" style="126" customWidth="1"/>
    <col min="12223" max="12223" width="13.85546875" style="126" customWidth="1"/>
    <col min="12224" max="12224" width="10.85546875" style="126" customWidth="1"/>
    <col min="12225" max="12225" width="14.5703125" style="126" customWidth="1"/>
    <col min="12226" max="12226" width="11" style="126" customWidth="1"/>
    <col min="12227" max="12227" width="10.85546875" style="126" customWidth="1"/>
    <col min="12228" max="12228" width="14.5703125" style="126" customWidth="1"/>
    <col min="12229" max="12230" width="15.5703125" style="126" customWidth="1"/>
    <col min="12231" max="12231" width="17.7109375" style="126" customWidth="1"/>
    <col min="12232" max="12457" width="29.28515625" style="126" customWidth="1"/>
    <col min="12458" max="12458" width="42.42578125" style="126" customWidth="1"/>
    <col min="12459" max="12461" width="12.42578125" style="126" customWidth="1"/>
    <col min="12462" max="12464" width="10.85546875" style="126" customWidth="1"/>
    <col min="12465" max="12467" width="14.5703125" style="126" bestFit="1" customWidth="1"/>
    <col min="12468" max="12470" width="11" style="126" customWidth="1"/>
    <col min="12471" max="12473" width="14.5703125" style="126" customWidth="1"/>
    <col min="12474" max="12476" width="15.28515625" style="126" customWidth="1"/>
    <col min="12477" max="12477" width="15.5703125" style="126"/>
    <col min="12478" max="12478" width="44.5703125" style="126" customWidth="1"/>
    <col min="12479" max="12479" width="13.85546875" style="126" customWidth="1"/>
    <col min="12480" max="12480" width="10.85546875" style="126" customWidth="1"/>
    <col min="12481" max="12481" width="14.5703125" style="126" customWidth="1"/>
    <col min="12482" max="12482" width="11" style="126" customWidth="1"/>
    <col min="12483" max="12483" width="10.85546875" style="126" customWidth="1"/>
    <col min="12484" max="12484" width="14.5703125" style="126" customWidth="1"/>
    <col min="12485" max="12486" width="15.5703125" style="126" customWidth="1"/>
    <col min="12487" max="12487" width="17.7109375" style="126" customWidth="1"/>
    <col min="12488" max="12713" width="29.28515625" style="126" customWidth="1"/>
    <col min="12714" max="12714" width="42.42578125" style="126" customWidth="1"/>
    <col min="12715" max="12717" width="12.42578125" style="126" customWidth="1"/>
    <col min="12718" max="12720" width="10.85546875" style="126" customWidth="1"/>
    <col min="12721" max="12723" width="14.5703125" style="126" bestFit="1" customWidth="1"/>
    <col min="12724" max="12726" width="11" style="126" customWidth="1"/>
    <col min="12727" max="12729" width="14.5703125" style="126" customWidth="1"/>
    <col min="12730" max="12732" width="15.28515625" style="126" customWidth="1"/>
    <col min="12733" max="12733" width="15.5703125" style="126"/>
    <col min="12734" max="12734" width="44.5703125" style="126" customWidth="1"/>
    <col min="12735" max="12735" width="13.85546875" style="126" customWidth="1"/>
    <col min="12736" max="12736" width="10.85546875" style="126" customWidth="1"/>
    <col min="12737" max="12737" width="14.5703125" style="126" customWidth="1"/>
    <col min="12738" max="12738" width="11" style="126" customWidth="1"/>
    <col min="12739" max="12739" width="10.85546875" style="126" customWidth="1"/>
    <col min="12740" max="12740" width="14.5703125" style="126" customWidth="1"/>
    <col min="12741" max="12742" width="15.5703125" style="126" customWidth="1"/>
    <col min="12743" max="12743" width="17.7109375" style="126" customWidth="1"/>
    <col min="12744" max="12969" width="29.28515625" style="126" customWidth="1"/>
    <col min="12970" max="12970" width="42.42578125" style="126" customWidth="1"/>
    <col min="12971" max="12973" width="12.42578125" style="126" customWidth="1"/>
    <col min="12974" max="12976" width="10.85546875" style="126" customWidth="1"/>
    <col min="12977" max="12979" width="14.5703125" style="126" bestFit="1" customWidth="1"/>
    <col min="12980" max="12982" width="11" style="126" customWidth="1"/>
    <col min="12983" max="12985" width="14.5703125" style="126" customWidth="1"/>
    <col min="12986" max="12988" width="15.28515625" style="126" customWidth="1"/>
    <col min="12989" max="12989" width="15.5703125" style="126"/>
    <col min="12990" max="12990" width="44.5703125" style="126" customWidth="1"/>
    <col min="12991" max="12991" width="13.85546875" style="126" customWidth="1"/>
    <col min="12992" max="12992" width="10.85546875" style="126" customWidth="1"/>
    <col min="12993" max="12993" width="14.5703125" style="126" customWidth="1"/>
    <col min="12994" max="12994" width="11" style="126" customWidth="1"/>
    <col min="12995" max="12995" width="10.85546875" style="126" customWidth="1"/>
    <col min="12996" max="12996" width="14.5703125" style="126" customWidth="1"/>
    <col min="12997" max="12998" width="15.5703125" style="126" customWidth="1"/>
    <col min="12999" max="12999" width="17.7109375" style="126" customWidth="1"/>
    <col min="13000" max="13225" width="29.28515625" style="126" customWidth="1"/>
    <col min="13226" max="13226" width="42.42578125" style="126" customWidth="1"/>
    <col min="13227" max="13229" width="12.42578125" style="126" customWidth="1"/>
    <col min="13230" max="13232" width="10.85546875" style="126" customWidth="1"/>
    <col min="13233" max="13235" width="14.5703125" style="126" bestFit="1" customWidth="1"/>
    <col min="13236" max="13238" width="11" style="126" customWidth="1"/>
    <col min="13239" max="13241" width="14.5703125" style="126" customWidth="1"/>
    <col min="13242" max="13244" width="15.28515625" style="126" customWidth="1"/>
    <col min="13245" max="13245" width="15.5703125" style="126"/>
    <col min="13246" max="13246" width="44.5703125" style="126" customWidth="1"/>
    <col min="13247" max="13247" width="13.85546875" style="126" customWidth="1"/>
    <col min="13248" max="13248" width="10.85546875" style="126" customWidth="1"/>
    <col min="13249" max="13249" width="14.5703125" style="126" customWidth="1"/>
    <col min="13250" max="13250" width="11" style="126" customWidth="1"/>
    <col min="13251" max="13251" width="10.85546875" style="126" customWidth="1"/>
    <col min="13252" max="13252" width="14.5703125" style="126" customWidth="1"/>
    <col min="13253" max="13254" width="15.5703125" style="126" customWidth="1"/>
    <col min="13255" max="13255" width="17.7109375" style="126" customWidth="1"/>
    <col min="13256" max="13481" width="29.28515625" style="126" customWidth="1"/>
    <col min="13482" max="13482" width="42.42578125" style="126" customWidth="1"/>
    <col min="13483" max="13485" width="12.42578125" style="126" customWidth="1"/>
    <col min="13486" max="13488" width="10.85546875" style="126" customWidth="1"/>
    <col min="13489" max="13491" width="14.5703125" style="126" bestFit="1" customWidth="1"/>
    <col min="13492" max="13494" width="11" style="126" customWidth="1"/>
    <col min="13495" max="13497" width="14.5703125" style="126" customWidth="1"/>
    <col min="13498" max="13500" width="15.28515625" style="126" customWidth="1"/>
    <col min="13501" max="13501" width="15.5703125" style="126"/>
    <col min="13502" max="13502" width="44.5703125" style="126" customWidth="1"/>
    <col min="13503" max="13503" width="13.85546875" style="126" customWidth="1"/>
    <col min="13504" max="13504" width="10.85546875" style="126" customWidth="1"/>
    <col min="13505" max="13505" width="14.5703125" style="126" customWidth="1"/>
    <col min="13506" max="13506" width="11" style="126" customWidth="1"/>
    <col min="13507" max="13507" width="10.85546875" style="126" customWidth="1"/>
    <col min="13508" max="13508" width="14.5703125" style="126" customWidth="1"/>
    <col min="13509" max="13510" width="15.5703125" style="126" customWidth="1"/>
    <col min="13511" max="13511" width="17.7109375" style="126" customWidth="1"/>
    <col min="13512" max="13737" width="29.28515625" style="126" customWidth="1"/>
    <col min="13738" max="13738" width="42.42578125" style="126" customWidth="1"/>
    <col min="13739" max="13741" width="12.42578125" style="126" customWidth="1"/>
    <col min="13742" max="13744" width="10.85546875" style="126" customWidth="1"/>
    <col min="13745" max="13747" width="14.5703125" style="126" bestFit="1" customWidth="1"/>
    <col min="13748" max="13750" width="11" style="126" customWidth="1"/>
    <col min="13751" max="13753" width="14.5703125" style="126" customWidth="1"/>
    <col min="13754" max="13756" width="15.28515625" style="126" customWidth="1"/>
    <col min="13757" max="13757" width="15.5703125" style="126"/>
    <col min="13758" max="13758" width="44.5703125" style="126" customWidth="1"/>
    <col min="13759" max="13759" width="13.85546875" style="126" customWidth="1"/>
    <col min="13760" max="13760" width="10.85546875" style="126" customWidth="1"/>
    <col min="13761" max="13761" width="14.5703125" style="126" customWidth="1"/>
    <col min="13762" max="13762" width="11" style="126" customWidth="1"/>
    <col min="13763" max="13763" width="10.85546875" style="126" customWidth="1"/>
    <col min="13764" max="13764" width="14.5703125" style="126" customWidth="1"/>
    <col min="13765" max="13766" width="15.5703125" style="126" customWidth="1"/>
    <col min="13767" max="13767" width="17.7109375" style="126" customWidth="1"/>
    <col min="13768" max="13993" width="29.28515625" style="126" customWidth="1"/>
    <col min="13994" max="13994" width="42.42578125" style="126" customWidth="1"/>
    <col min="13995" max="13997" width="12.42578125" style="126" customWidth="1"/>
    <col min="13998" max="14000" width="10.85546875" style="126" customWidth="1"/>
    <col min="14001" max="14003" width="14.5703125" style="126" bestFit="1" customWidth="1"/>
    <col min="14004" max="14006" width="11" style="126" customWidth="1"/>
    <col min="14007" max="14009" width="14.5703125" style="126" customWidth="1"/>
    <col min="14010" max="14012" width="15.28515625" style="126" customWidth="1"/>
    <col min="14013" max="14013" width="15.5703125" style="126"/>
    <col min="14014" max="14014" width="44.5703125" style="126" customWidth="1"/>
    <col min="14015" max="14015" width="13.85546875" style="126" customWidth="1"/>
    <col min="14016" max="14016" width="10.85546875" style="126" customWidth="1"/>
    <col min="14017" max="14017" width="14.5703125" style="126" customWidth="1"/>
    <col min="14018" max="14018" width="11" style="126" customWidth="1"/>
    <col min="14019" max="14019" width="10.85546875" style="126" customWidth="1"/>
    <col min="14020" max="14020" width="14.5703125" style="126" customWidth="1"/>
    <col min="14021" max="14022" width="15.5703125" style="126" customWidth="1"/>
    <col min="14023" max="14023" width="17.7109375" style="126" customWidth="1"/>
    <col min="14024" max="14249" width="29.28515625" style="126" customWidth="1"/>
    <col min="14250" max="14250" width="42.42578125" style="126" customWidth="1"/>
    <col min="14251" max="14253" width="12.42578125" style="126" customWidth="1"/>
    <col min="14254" max="14256" width="10.85546875" style="126" customWidth="1"/>
    <col min="14257" max="14259" width="14.5703125" style="126" bestFit="1" customWidth="1"/>
    <col min="14260" max="14262" width="11" style="126" customWidth="1"/>
    <col min="14263" max="14265" width="14.5703125" style="126" customWidth="1"/>
    <col min="14266" max="14268" width="15.28515625" style="126" customWidth="1"/>
    <col min="14269" max="14269" width="15.5703125" style="126"/>
    <col min="14270" max="14270" width="44.5703125" style="126" customWidth="1"/>
    <col min="14271" max="14271" width="13.85546875" style="126" customWidth="1"/>
    <col min="14272" max="14272" width="10.85546875" style="126" customWidth="1"/>
    <col min="14273" max="14273" width="14.5703125" style="126" customWidth="1"/>
    <col min="14274" max="14274" width="11" style="126" customWidth="1"/>
    <col min="14275" max="14275" width="10.85546875" style="126" customWidth="1"/>
    <col min="14276" max="14276" width="14.5703125" style="126" customWidth="1"/>
    <col min="14277" max="14278" width="15.5703125" style="126" customWidth="1"/>
    <col min="14279" max="14279" width="17.7109375" style="126" customWidth="1"/>
    <col min="14280" max="14505" width="29.28515625" style="126" customWidth="1"/>
    <col min="14506" max="14506" width="42.42578125" style="126" customWidth="1"/>
    <col min="14507" max="14509" width="12.42578125" style="126" customWidth="1"/>
    <col min="14510" max="14512" width="10.85546875" style="126" customWidth="1"/>
    <col min="14513" max="14515" width="14.5703125" style="126" bestFit="1" customWidth="1"/>
    <col min="14516" max="14518" width="11" style="126" customWidth="1"/>
    <col min="14519" max="14521" width="14.5703125" style="126" customWidth="1"/>
    <col min="14522" max="14524" width="15.28515625" style="126" customWidth="1"/>
    <col min="14525" max="14525" width="15.5703125" style="126"/>
    <col min="14526" max="14526" width="44.5703125" style="126" customWidth="1"/>
    <col min="14527" max="14527" width="13.85546875" style="126" customWidth="1"/>
    <col min="14528" max="14528" width="10.85546875" style="126" customWidth="1"/>
    <col min="14529" max="14529" width="14.5703125" style="126" customWidth="1"/>
    <col min="14530" max="14530" width="11" style="126" customWidth="1"/>
    <col min="14531" max="14531" width="10.85546875" style="126" customWidth="1"/>
    <col min="14532" max="14532" width="14.5703125" style="126" customWidth="1"/>
    <col min="14533" max="14534" width="15.5703125" style="126" customWidth="1"/>
    <col min="14535" max="14535" width="17.7109375" style="126" customWidth="1"/>
    <col min="14536" max="14761" width="29.28515625" style="126" customWidth="1"/>
    <col min="14762" max="14762" width="42.42578125" style="126" customWidth="1"/>
    <col min="14763" max="14765" width="12.42578125" style="126" customWidth="1"/>
    <col min="14766" max="14768" width="10.85546875" style="126" customWidth="1"/>
    <col min="14769" max="14771" width="14.5703125" style="126" bestFit="1" customWidth="1"/>
    <col min="14772" max="14774" width="11" style="126" customWidth="1"/>
    <col min="14775" max="14777" width="14.5703125" style="126" customWidth="1"/>
    <col min="14778" max="14780" width="15.28515625" style="126" customWidth="1"/>
    <col min="14781" max="14781" width="15.5703125" style="126"/>
    <col min="14782" max="14782" width="44.5703125" style="126" customWidth="1"/>
    <col min="14783" max="14783" width="13.85546875" style="126" customWidth="1"/>
    <col min="14784" max="14784" width="10.85546875" style="126" customWidth="1"/>
    <col min="14785" max="14785" width="14.5703125" style="126" customWidth="1"/>
    <col min="14786" max="14786" width="11" style="126" customWidth="1"/>
    <col min="14787" max="14787" width="10.85546875" style="126" customWidth="1"/>
    <col min="14788" max="14788" width="14.5703125" style="126" customWidth="1"/>
    <col min="14789" max="14790" width="15.5703125" style="126" customWidth="1"/>
    <col min="14791" max="14791" width="17.7109375" style="126" customWidth="1"/>
    <col min="14792" max="15017" width="29.28515625" style="126" customWidth="1"/>
    <col min="15018" max="15018" width="42.42578125" style="126" customWidth="1"/>
    <col min="15019" max="15021" width="12.42578125" style="126" customWidth="1"/>
    <col min="15022" max="15024" width="10.85546875" style="126" customWidth="1"/>
    <col min="15025" max="15027" width="14.5703125" style="126" bestFit="1" customWidth="1"/>
    <col min="15028" max="15030" width="11" style="126" customWidth="1"/>
    <col min="15031" max="15033" width="14.5703125" style="126" customWidth="1"/>
    <col min="15034" max="15036" width="15.28515625" style="126" customWidth="1"/>
    <col min="15037" max="15037" width="15.5703125" style="126"/>
    <col min="15038" max="15038" width="44.5703125" style="126" customWidth="1"/>
    <col min="15039" max="15039" width="13.85546875" style="126" customWidth="1"/>
    <col min="15040" max="15040" width="10.85546875" style="126" customWidth="1"/>
    <col min="15041" max="15041" width="14.5703125" style="126" customWidth="1"/>
    <col min="15042" max="15042" width="11" style="126" customWidth="1"/>
    <col min="15043" max="15043" width="10.85546875" style="126" customWidth="1"/>
    <col min="15044" max="15044" width="14.5703125" style="126" customWidth="1"/>
    <col min="15045" max="15046" width="15.5703125" style="126" customWidth="1"/>
    <col min="15047" max="15047" width="17.7109375" style="126" customWidth="1"/>
    <col min="15048" max="15273" width="29.28515625" style="126" customWidth="1"/>
    <col min="15274" max="15274" width="42.42578125" style="126" customWidth="1"/>
    <col min="15275" max="15277" width="12.42578125" style="126" customWidth="1"/>
    <col min="15278" max="15280" width="10.85546875" style="126" customWidth="1"/>
    <col min="15281" max="15283" width="14.5703125" style="126" bestFit="1" customWidth="1"/>
    <col min="15284" max="15286" width="11" style="126" customWidth="1"/>
    <col min="15287" max="15289" width="14.5703125" style="126" customWidth="1"/>
    <col min="15290" max="15292" width="15.28515625" style="126" customWidth="1"/>
    <col min="15293" max="15293" width="15.5703125" style="126"/>
    <col min="15294" max="15294" width="44.5703125" style="126" customWidth="1"/>
    <col min="15295" max="15295" width="13.85546875" style="126" customWidth="1"/>
    <col min="15296" max="15296" width="10.85546875" style="126" customWidth="1"/>
    <col min="15297" max="15297" width="14.5703125" style="126" customWidth="1"/>
    <col min="15298" max="15298" width="11" style="126" customWidth="1"/>
    <col min="15299" max="15299" width="10.85546875" style="126" customWidth="1"/>
    <col min="15300" max="15300" width="14.5703125" style="126" customWidth="1"/>
    <col min="15301" max="15302" width="15.5703125" style="126" customWidth="1"/>
    <col min="15303" max="15303" width="17.7109375" style="126" customWidth="1"/>
    <col min="15304" max="15529" width="29.28515625" style="126" customWidth="1"/>
    <col min="15530" max="15530" width="42.42578125" style="126" customWidth="1"/>
    <col min="15531" max="15533" width="12.42578125" style="126" customWidth="1"/>
    <col min="15534" max="15536" width="10.85546875" style="126" customWidth="1"/>
    <col min="15537" max="15539" width="14.5703125" style="126" bestFit="1" customWidth="1"/>
    <col min="15540" max="15542" width="11" style="126" customWidth="1"/>
    <col min="15543" max="15545" width="14.5703125" style="126" customWidth="1"/>
    <col min="15546" max="15548" width="15.28515625" style="126" customWidth="1"/>
    <col min="15549" max="15549" width="15.5703125" style="126"/>
    <col min="15550" max="15550" width="44.5703125" style="126" customWidth="1"/>
    <col min="15551" max="15551" width="13.85546875" style="126" customWidth="1"/>
    <col min="15552" max="15552" width="10.85546875" style="126" customWidth="1"/>
    <col min="15553" max="15553" width="14.5703125" style="126" customWidth="1"/>
    <col min="15554" max="15554" width="11" style="126" customWidth="1"/>
    <col min="15555" max="15555" width="10.85546875" style="126" customWidth="1"/>
    <col min="15556" max="15556" width="14.5703125" style="126" customWidth="1"/>
    <col min="15557" max="15558" width="15.5703125" style="126" customWidth="1"/>
    <col min="15559" max="15559" width="17.7109375" style="126" customWidth="1"/>
    <col min="15560" max="15785" width="29.28515625" style="126" customWidth="1"/>
    <col min="15786" max="15786" width="42.42578125" style="126" customWidth="1"/>
    <col min="15787" max="15789" width="12.42578125" style="126" customWidth="1"/>
    <col min="15790" max="15792" width="10.85546875" style="126" customWidth="1"/>
    <col min="15793" max="15795" width="14.5703125" style="126" bestFit="1" customWidth="1"/>
    <col min="15796" max="15798" width="11" style="126" customWidth="1"/>
    <col min="15799" max="15801" width="14.5703125" style="126" customWidth="1"/>
    <col min="15802" max="15804" width="15.28515625" style="126" customWidth="1"/>
    <col min="15805" max="15805" width="15.5703125" style="126"/>
    <col min="15806" max="15806" width="44.5703125" style="126" customWidth="1"/>
    <col min="15807" max="15807" width="13.85546875" style="126" customWidth="1"/>
    <col min="15808" max="15808" width="10.85546875" style="126" customWidth="1"/>
    <col min="15809" max="15809" width="14.5703125" style="126" customWidth="1"/>
    <col min="15810" max="15810" width="11" style="126" customWidth="1"/>
    <col min="15811" max="15811" width="10.85546875" style="126" customWidth="1"/>
    <col min="15812" max="15812" width="14.5703125" style="126" customWidth="1"/>
    <col min="15813" max="15814" width="15.5703125" style="126" customWidth="1"/>
    <col min="15815" max="15815" width="17.7109375" style="126" customWidth="1"/>
    <col min="15816" max="16041" width="29.28515625" style="126" customWidth="1"/>
    <col min="16042" max="16042" width="42.42578125" style="126" customWidth="1"/>
    <col min="16043" max="16045" width="12.42578125" style="126" customWidth="1"/>
    <col min="16046" max="16048" width="10.85546875" style="126" customWidth="1"/>
    <col min="16049" max="16051" width="14.5703125" style="126" bestFit="1" customWidth="1"/>
    <col min="16052" max="16054" width="11" style="126" customWidth="1"/>
    <col min="16055" max="16057" width="14.5703125" style="126" customWidth="1"/>
    <col min="16058" max="16060" width="15.28515625" style="126" customWidth="1"/>
    <col min="16061" max="16061" width="15.5703125" style="126"/>
    <col min="16062" max="16062" width="44.5703125" style="126" customWidth="1"/>
    <col min="16063" max="16063" width="13.85546875" style="126" customWidth="1"/>
    <col min="16064" max="16064" width="10.85546875" style="126" customWidth="1"/>
    <col min="16065" max="16065" width="14.5703125" style="126" customWidth="1"/>
    <col min="16066" max="16066" width="11" style="126" customWidth="1"/>
    <col min="16067" max="16067" width="10.85546875" style="126" customWidth="1"/>
    <col min="16068" max="16068" width="14.5703125" style="126" customWidth="1"/>
    <col min="16069" max="16070" width="15.5703125" style="126" customWidth="1"/>
    <col min="16071" max="16071" width="17.7109375" style="126" customWidth="1"/>
    <col min="16072" max="16297" width="29.28515625" style="126" customWidth="1"/>
    <col min="16298" max="16298" width="42.42578125" style="126" customWidth="1"/>
    <col min="16299" max="16384" width="12.42578125" style="126" customWidth="1"/>
  </cols>
  <sheetData>
    <row r="1" spans="1:189" x14ac:dyDescent="0.25">
      <c r="T1" s="127"/>
      <c r="U1" s="127"/>
      <c r="V1" s="127"/>
      <c r="W1" s="127"/>
      <c r="X1" s="127"/>
      <c r="Y1" s="127"/>
      <c r="Z1" s="128"/>
      <c r="AA1" s="127"/>
      <c r="AB1" s="128" t="s">
        <v>106</v>
      </c>
    </row>
    <row r="2" spans="1:189" x14ac:dyDescent="0.25">
      <c r="Z2" s="129"/>
    </row>
    <row r="3" spans="1:189" x14ac:dyDescent="0.25">
      <c r="A3" s="130" t="s">
        <v>107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</row>
    <row r="4" spans="1:189" s="129" customFormat="1" x14ac:dyDescent="0.25">
      <c r="A4" s="131" t="s">
        <v>108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189" s="129" customFormat="1" x14ac:dyDescent="0.25">
      <c r="A5" s="13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189" s="135" customFormat="1" ht="63" x14ac:dyDescent="0.25">
      <c r="A6" s="132" t="s">
        <v>109</v>
      </c>
      <c r="B6" s="133" t="s">
        <v>110</v>
      </c>
      <c r="C6" s="133" t="s">
        <v>110</v>
      </c>
      <c r="D6" s="133" t="s">
        <v>110</v>
      </c>
      <c r="E6" s="134" t="s">
        <v>111</v>
      </c>
      <c r="F6" s="134" t="s">
        <v>111</v>
      </c>
      <c r="G6" s="134" t="s">
        <v>111</v>
      </c>
      <c r="H6" s="134" t="s">
        <v>112</v>
      </c>
      <c r="I6" s="134" t="s">
        <v>112</v>
      </c>
      <c r="J6" s="134" t="s">
        <v>112</v>
      </c>
      <c r="K6" s="134" t="s">
        <v>113</v>
      </c>
      <c r="L6" s="134" t="s">
        <v>113</v>
      </c>
      <c r="M6" s="134" t="s">
        <v>113</v>
      </c>
      <c r="N6" s="134" t="s">
        <v>114</v>
      </c>
      <c r="O6" s="134" t="s">
        <v>114</v>
      </c>
      <c r="P6" s="134" t="s">
        <v>114</v>
      </c>
      <c r="Q6" s="134" t="s">
        <v>115</v>
      </c>
      <c r="R6" s="134" t="s">
        <v>115</v>
      </c>
      <c r="S6" s="134" t="s">
        <v>115</v>
      </c>
      <c r="T6" s="134" t="s">
        <v>116</v>
      </c>
      <c r="U6" s="134" t="s">
        <v>116</v>
      </c>
      <c r="V6" s="134" t="s">
        <v>116</v>
      </c>
      <c r="W6" s="134" t="s">
        <v>117</v>
      </c>
      <c r="X6" s="134" t="s">
        <v>117</v>
      </c>
      <c r="Y6" s="134" t="s">
        <v>117</v>
      </c>
      <c r="Z6" s="134" t="s">
        <v>118</v>
      </c>
      <c r="AA6" s="134" t="s">
        <v>118</v>
      </c>
      <c r="AB6" s="134" t="s">
        <v>118</v>
      </c>
    </row>
    <row r="7" spans="1:189" s="135" customFormat="1" x14ac:dyDescent="0.25">
      <c r="A7" s="136"/>
      <c r="B7" s="137" t="s">
        <v>119</v>
      </c>
      <c r="C7" s="137" t="s">
        <v>120</v>
      </c>
      <c r="D7" s="137" t="s">
        <v>121</v>
      </c>
      <c r="E7" s="137" t="s">
        <v>119</v>
      </c>
      <c r="F7" s="137" t="s">
        <v>120</v>
      </c>
      <c r="G7" s="137" t="s">
        <v>121</v>
      </c>
      <c r="H7" s="137" t="s">
        <v>119</v>
      </c>
      <c r="I7" s="137" t="s">
        <v>120</v>
      </c>
      <c r="J7" s="137" t="s">
        <v>121</v>
      </c>
      <c r="K7" s="137" t="s">
        <v>119</v>
      </c>
      <c r="L7" s="137" t="s">
        <v>120</v>
      </c>
      <c r="M7" s="137" t="s">
        <v>121</v>
      </c>
      <c r="N7" s="137" t="s">
        <v>119</v>
      </c>
      <c r="O7" s="137" t="s">
        <v>120</v>
      </c>
      <c r="P7" s="137" t="s">
        <v>121</v>
      </c>
      <c r="Q7" s="137" t="s">
        <v>119</v>
      </c>
      <c r="R7" s="137" t="s">
        <v>120</v>
      </c>
      <c r="S7" s="137" t="s">
        <v>121</v>
      </c>
      <c r="T7" s="137" t="s">
        <v>119</v>
      </c>
      <c r="U7" s="137" t="s">
        <v>120</v>
      </c>
      <c r="V7" s="137" t="s">
        <v>121</v>
      </c>
      <c r="W7" s="137" t="s">
        <v>119</v>
      </c>
      <c r="X7" s="137" t="s">
        <v>120</v>
      </c>
      <c r="Y7" s="137" t="s">
        <v>121</v>
      </c>
      <c r="Z7" s="137" t="s">
        <v>119</v>
      </c>
      <c r="AA7" s="137" t="s">
        <v>120</v>
      </c>
      <c r="AB7" s="137" t="s">
        <v>121</v>
      </c>
    </row>
    <row r="8" spans="1:189" s="140" customFormat="1" x14ac:dyDescent="0.25">
      <c r="A8" s="138" t="s">
        <v>86</v>
      </c>
      <c r="B8" s="139">
        <v>35730571</v>
      </c>
      <c r="C8" s="139">
        <v>36111637</v>
      </c>
      <c r="D8" s="139">
        <v>381066</v>
      </c>
      <c r="E8" s="139">
        <v>1617421</v>
      </c>
      <c r="F8" s="139">
        <v>1617421</v>
      </c>
      <c r="G8" s="139">
        <v>0</v>
      </c>
      <c r="H8" s="139">
        <v>486834</v>
      </c>
      <c r="I8" s="139">
        <v>486834</v>
      </c>
      <c r="J8" s="139">
        <v>0</v>
      </c>
      <c r="K8" s="139">
        <v>3287083</v>
      </c>
      <c r="L8" s="139">
        <v>3311156</v>
      </c>
      <c r="M8" s="139">
        <v>24073</v>
      </c>
      <c r="N8" s="139">
        <v>13532270</v>
      </c>
      <c r="O8" s="139">
        <v>13532270</v>
      </c>
      <c r="P8" s="139">
        <v>0</v>
      </c>
      <c r="Q8" s="139">
        <v>826986</v>
      </c>
      <c r="R8" s="139">
        <v>967514</v>
      </c>
      <c r="S8" s="139">
        <v>140528</v>
      </c>
      <c r="T8" s="139">
        <v>9711335</v>
      </c>
      <c r="U8" s="139">
        <v>9711335</v>
      </c>
      <c r="V8" s="139">
        <v>0</v>
      </c>
      <c r="W8" s="139">
        <v>159818</v>
      </c>
      <c r="X8" s="139">
        <v>159818</v>
      </c>
      <c r="Y8" s="139">
        <v>0</v>
      </c>
      <c r="Z8" s="139">
        <v>6108824</v>
      </c>
      <c r="AA8" s="139">
        <v>6325289</v>
      </c>
      <c r="AB8" s="139">
        <v>216465</v>
      </c>
    </row>
    <row r="9" spans="1:189" s="140" customFormat="1" x14ac:dyDescent="0.25">
      <c r="A9" s="141" t="s">
        <v>122</v>
      </c>
      <c r="B9" s="142">
        <v>18526506</v>
      </c>
      <c r="C9" s="142">
        <v>18550552</v>
      </c>
      <c r="D9" s="142">
        <v>24046</v>
      </c>
      <c r="E9" s="142">
        <v>1011507</v>
      </c>
      <c r="F9" s="142">
        <v>859229</v>
      </c>
      <c r="G9" s="142">
        <v>-152278</v>
      </c>
      <c r="H9" s="142">
        <v>193922</v>
      </c>
      <c r="I9" s="142">
        <v>203612</v>
      </c>
      <c r="J9" s="142">
        <v>9690</v>
      </c>
      <c r="K9" s="142">
        <v>2056080</v>
      </c>
      <c r="L9" s="142">
        <v>2082186</v>
      </c>
      <c r="M9" s="142">
        <v>26106</v>
      </c>
      <c r="N9" s="142">
        <v>7715670</v>
      </c>
      <c r="O9" s="142">
        <v>7715670</v>
      </c>
      <c r="P9" s="142">
        <v>0</v>
      </c>
      <c r="Q9" s="142">
        <v>319473</v>
      </c>
      <c r="R9" s="142">
        <v>460001</v>
      </c>
      <c r="S9" s="142">
        <v>140528</v>
      </c>
      <c r="T9" s="142">
        <v>5379921</v>
      </c>
      <c r="U9" s="142">
        <v>5379921</v>
      </c>
      <c r="V9" s="142">
        <v>0</v>
      </c>
      <c r="W9" s="142">
        <v>114133</v>
      </c>
      <c r="X9" s="142">
        <v>114133</v>
      </c>
      <c r="Y9" s="142">
        <v>0</v>
      </c>
      <c r="Z9" s="142">
        <v>1735800</v>
      </c>
      <c r="AA9" s="142">
        <v>1735800</v>
      </c>
      <c r="AB9" s="142">
        <v>0</v>
      </c>
    </row>
    <row r="10" spans="1:189" s="143" customFormat="1" x14ac:dyDescent="0.25">
      <c r="A10" s="141" t="s">
        <v>123</v>
      </c>
      <c r="B10" s="142">
        <v>33324</v>
      </c>
      <c r="C10" s="142">
        <v>33324</v>
      </c>
      <c r="D10" s="142">
        <v>0</v>
      </c>
      <c r="E10" s="142">
        <v>0</v>
      </c>
      <c r="F10" s="142">
        <v>0</v>
      </c>
      <c r="G10" s="142">
        <v>0</v>
      </c>
      <c r="H10" s="142">
        <v>13020</v>
      </c>
      <c r="I10" s="142">
        <v>13020</v>
      </c>
      <c r="J10" s="142">
        <v>0</v>
      </c>
      <c r="K10" s="142">
        <v>20304</v>
      </c>
      <c r="L10" s="142">
        <v>20304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</row>
    <row r="11" spans="1:189" s="140" customFormat="1" x14ac:dyDescent="0.25">
      <c r="A11" s="141" t="s">
        <v>124</v>
      </c>
      <c r="B11" s="144">
        <v>33324</v>
      </c>
      <c r="C11" s="144">
        <v>33324</v>
      </c>
      <c r="D11" s="144">
        <v>0</v>
      </c>
      <c r="E11" s="144">
        <v>0</v>
      </c>
      <c r="F11" s="144">
        <v>0</v>
      </c>
      <c r="G11" s="144">
        <v>0</v>
      </c>
      <c r="H11" s="144">
        <v>13020</v>
      </c>
      <c r="I11" s="144">
        <v>13020</v>
      </c>
      <c r="J11" s="144">
        <v>0</v>
      </c>
      <c r="K11" s="144">
        <v>20304</v>
      </c>
      <c r="L11" s="144">
        <v>20304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</row>
    <row r="12" spans="1:189" s="143" customFormat="1" ht="47.25" x14ac:dyDescent="0.25">
      <c r="A12" s="145" t="s">
        <v>125</v>
      </c>
      <c r="B12" s="146">
        <v>1290</v>
      </c>
      <c r="C12" s="146">
        <v>1290</v>
      </c>
      <c r="D12" s="146">
        <v>0</v>
      </c>
      <c r="E12" s="146"/>
      <c r="F12" s="146"/>
      <c r="G12" s="146">
        <v>0</v>
      </c>
      <c r="H12" s="146"/>
      <c r="I12" s="146"/>
      <c r="J12" s="146">
        <v>0</v>
      </c>
      <c r="K12" s="146">
        <v>1290</v>
      </c>
      <c r="L12" s="146">
        <v>1290</v>
      </c>
      <c r="M12" s="146">
        <v>0</v>
      </c>
      <c r="N12" s="146"/>
      <c r="O12" s="146"/>
      <c r="P12" s="146">
        <v>0</v>
      </c>
      <c r="Q12" s="146"/>
      <c r="R12" s="146"/>
      <c r="S12" s="146">
        <v>0</v>
      </c>
      <c r="T12" s="146"/>
      <c r="U12" s="146"/>
      <c r="V12" s="146">
        <v>0</v>
      </c>
      <c r="W12" s="146"/>
      <c r="X12" s="146"/>
      <c r="Y12" s="146">
        <v>0</v>
      </c>
      <c r="Z12" s="146"/>
      <c r="AA12" s="146"/>
      <c r="AB12" s="146">
        <v>0</v>
      </c>
    </row>
    <row r="13" spans="1:189" s="143" customFormat="1" ht="31.5" x14ac:dyDescent="0.25">
      <c r="A13" s="145" t="s">
        <v>126</v>
      </c>
      <c r="B13" s="146">
        <v>2996</v>
      </c>
      <c r="C13" s="146">
        <v>2996</v>
      </c>
      <c r="D13" s="146">
        <v>0</v>
      </c>
      <c r="E13" s="146"/>
      <c r="F13" s="146"/>
      <c r="G13" s="146">
        <v>0</v>
      </c>
      <c r="H13" s="146"/>
      <c r="I13" s="146"/>
      <c r="J13" s="146">
        <v>0</v>
      </c>
      <c r="K13" s="146">
        <v>2996</v>
      </c>
      <c r="L13" s="146">
        <v>2996</v>
      </c>
      <c r="M13" s="146">
        <v>0</v>
      </c>
      <c r="N13" s="146"/>
      <c r="O13" s="146"/>
      <c r="P13" s="146">
        <v>0</v>
      </c>
      <c r="Q13" s="146"/>
      <c r="R13" s="146"/>
      <c r="S13" s="146">
        <v>0</v>
      </c>
      <c r="T13" s="146"/>
      <c r="U13" s="146"/>
      <c r="V13" s="146">
        <v>0</v>
      </c>
      <c r="W13" s="146"/>
      <c r="X13" s="146"/>
      <c r="Y13" s="146">
        <v>0</v>
      </c>
      <c r="Z13" s="146"/>
      <c r="AA13" s="146"/>
      <c r="AB13" s="146">
        <v>0</v>
      </c>
    </row>
    <row r="14" spans="1:189" s="143" customFormat="1" ht="31.5" x14ac:dyDescent="0.25">
      <c r="A14" s="145" t="s">
        <v>127</v>
      </c>
      <c r="B14" s="146">
        <v>3845</v>
      </c>
      <c r="C14" s="146">
        <v>3845</v>
      </c>
      <c r="D14" s="146">
        <v>0</v>
      </c>
      <c r="E14" s="146"/>
      <c r="F14" s="146"/>
      <c r="G14" s="146">
        <v>0</v>
      </c>
      <c r="H14" s="146"/>
      <c r="I14" s="146"/>
      <c r="J14" s="146">
        <v>0</v>
      </c>
      <c r="K14" s="146">
        <v>3845</v>
      </c>
      <c r="L14" s="146">
        <v>3845</v>
      </c>
      <c r="M14" s="146">
        <v>0</v>
      </c>
      <c r="N14" s="146"/>
      <c r="O14" s="146"/>
      <c r="P14" s="146">
        <v>0</v>
      </c>
      <c r="Q14" s="146"/>
      <c r="R14" s="146"/>
      <c r="S14" s="146">
        <v>0</v>
      </c>
      <c r="T14" s="146"/>
      <c r="U14" s="146"/>
      <c r="V14" s="146">
        <v>0</v>
      </c>
      <c r="W14" s="146"/>
      <c r="X14" s="146"/>
      <c r="Y14" s="146">
        <v>0</v>
      </c>
      <c r="Z14" s="146"/>
      <c r="AA14" s="146"/>
      <c r="AB14" s="146">
        <v>0</v>
      </c>
    </row>
    <row r="15" spans="1:189" s="143" customFormat="1" ht="31.5" x14ac:dyDescent="0.25">
      <c r="A15" s="145" t="s">
        <v>128</v>
      </c>
      <c r="B15" s="146">
        <v>2400</v>
      </c>
      <c r="C15" s="146">
        <v>2400</v>
      </c>
      <c r="D15" s="146">
        <v>0</v>
      </c>
      <c r="E15" s="146"/>
      <c r="F15" s="146"/>
      <c r="G15" s="146">
        <v>0</v>
      </c>
      <c r="H15" s="146"/>
      <c r="I15" s="146"/>
      <c r="J15" s="146">
        <v>0</v>
      </c>
      <c r="K15" s="146">
        <v>2400</v>
      </c>
      <c r="L15" s="146">
        <v>2400</v>
      </c>
      <c r="M15" s="146">
        <v>0</v>
      </c>
      <c r="N15" s="146"/>
      <c r="O15" s="146"/>
      <c r="P15" s="146">
        <v>0</v>
      </c>
      <c r="Q15" s="146"/>
      <c r="R15" s="146"/>
      <c r="S15" s="146">
        <v>0</v>
      </c>
      <c r="T15" s="146"/>
      <c r="U15" s="146"/>
      <c r="V15" s="146">
        <v>0</v>
      </c>
      <c r="W15" s="146"/>
      <c r="X15" s="146"/>
      <c r="Y15" s="146">
        <v>0</v>
      </c>
      <c r="Z15" s="146"/>
      <c r="AA15" s="146"/>
      <c r="AB15" s="146">
        <v>0</v>
      </c>
    </row>
    <row r="16" spans="1:189" s="143" customFormat="1" ht="31.5" x14ac:dyDescent="0.25">
      <c r="A16" s="145" t="s">
        <v>129</v>
      </c>
      <c r="B16" s="146">
        <v>5000</v>
      </c>
      <c r="C16" s="146">
        <v>5000</v>
      </c>
      <c r="D16" s="146">
        <v>0</v>
      </c>
      <c r="E16" s="146"/>
      <c r="F16" s="146"/>
      <c r="G16" s="146">
        <v>0</v>
      </c>
      <c r="H16" s="146"/>
      <c r="I16" s="146"/>
      <c r="J16" s="146">
        <v>0</v>
      </c>
      <c r="K16" s="146">
        <v>5000</v>
      </c>
      <c r="L16" s="146">
        <v>5000</v>
      </c>
      <c r="M16" s="146">
        <v>0</v>
      </c>
      <c r="N16" s="146"/>
      <c r="O16" s="146"/>
      <c r="P16" s="146">
        <v>0</v>
      </c>
      <c r="Q16" s="146"/>
      <c r="R16" s="146"/>
      <c r="S16" s="146">
        <v>0</v>
      </c>
      <c r="T16" s="146"/>
      <c r="U16" s="146"/>
      <c r="V16" s="146">
        <v>0</v>
      </c>
      <c r="W16" s="146"/>
      <c r="X16" s="146"/>
      <c r="Y16" s="146">
        <v>0</v>
      </c>
      <c r="Z16" s="146"/>
      <c r="AA16" s="146"/>
      <c r="AB16" s="146">
        <v>0</v>
      </c>
    </row>
    <row r="17" spans="1:28" s="143" customFormat="1" ht="31.5" x14ac:dyDescent="0.25">
      <c r="A17" s="145" t="s">
        <v>130</v>
      </c>
      <c r="B17" s="146">
        <v>2991</v>
      </c>
      <c r="C17" s="146">
        <v>2991</v>
      </c>
      <c r="D17" s="146">
        <v>0</v>
      </c>
      <c r="E17" s="146"/>
      <c r="F17" s="146"/>
      <c r="G17" s="146">
        <v>0</v>
      </c>
      <c r="H17" s="146"/>
      <c r="I17" s="146"/>
      <c r="J17" s="146">
        <v>0</v>
      </c>
      <c r="K17" s="146">
        <v>2991</v>
      </c>
      <c r="L17" s="146">
        <v>2991</v>
      </c>
      <c r="M17" s="146">
        <v>0</v>
      </c>
      <c r="N17" s="146"/>
      <c r="O17" s="146"/>
      <c r="P17" s="146">
        <v>0</v>
      </c>
      <c r="Q17" s="146"/>
      <c r="R17" s="146"/>
      <c r="S17" s="146">
        <v>0</v>
      </c>
      <c r="T17" s="146"/>
      <c r="U17" s="146"/>
      <c r="V17" s="146">
        <v>0</v>
      </c>
      <c r="W17" s="146"/>
      <c r="X17" s="146"/>
      <c r="Y17" s="146">
        <v>0</v>
      </c>
      <c r="Z17" s="146"/>
      <c r="AA17" s="146"/>
      <c r="AB17" s="146">
        <v>0</v>
      </c>
    </row>
    <row r="18" spans="1:28" s="143" customFormat="1" ht="31.5" x14ac:dyDescent="0.25">
      <c r="A18" s="145" t="s">
        <v>131</v>
      </c>
      <c r="B18" s="146">
        <v>13020</v>
      </c>
      <c r="C18" s="146">
        <v>13020</v>
      </c>
      <c r="D18" s="146">
        <v>0</v>
      </c>
      <c r="E18" s="146"/>
      <c r="F18" s="146"/>
      <c r="G18" s="146">
        <v>0</v>
      </c>
      <c r="H18" s="146">
        <v>13020</v>
      </c>
      <c r="I18" s="146">
        <v>13020</v>
      </c>
      <c r="J18" s="146">
        <v>0</v>
      </c>
      <c r="K18" s="146"/>
      <c r="L18" s="146"/>
      <c r="M18" s="146">
        <v>0</v>
      </c>
      <c r="N18" s="146"/>
      <c r="O18" s="146"/>
      <c r="P18" s="146">
        <v>0</v>
      </c>
      <c r="Q18" s="146"/>
      <c r="R18" s="146"/>
      <c r="S18" s="146">
        <v>0</v>
      </c>
      <c r="T18" s="146"/>
      <c r="U18" s="146"/>
      <c r="V18" s="146">
        <v>0</v>
      </c>
      <c r="W18" s="146"/>
      <c r="X18" s="146"/>
      <c r="Y18" s="146">
        <v>0</v>
      </c>
      <c r="Z18" s="146"/>
      <c r="AA18" s="146"/>
      <c r="AB18" s="146">
        <v>0</v>
      </c>
    </row>
    <row r="19" spans="1:28" s="143" customFormat="1" ht="31.5" x14ac:dyDescent="0.25">
      <c r="A19" s="145" t="s">
        <v>132</v>
      </c>
      <c r="B19" s="146">
        <v>1782</v>
      </c>
      <c r="C19" s="146">
        <v>1782</v>
      </c>
      <c r="D19" s="146">
        <v>0</v>
      </c>
      <c r="E19" s="146"/>
      <c r="F19" s="146"/>
      <c r="G19" s="146">
        <v>0</v>
      </c>
      <c r="H19" s="146"/>
      <c r="I19" s="146"/>
      <c r="J19" s="146">
        <v>0</v>
      </c>
      <c r="K19" s="146">
        <v>1782</v>
      </c>
      <c r="L19" s="146">
        <v>1782</v>
      </c>
      <c r="M19" s="146">
        <v>0</v>
      </c>
      <c r="N19" s="146"/>
      <c r="O19" s="146"/>
      <c r="P19" s="146">
        <v>0</v>
      </c>
      <c r="Q19" s="146"/>
      <c r="R19" s="146"/>
      <c r="S19" s="146">
        <v>0</v>
      </c>
      <c r="T19" s="146"/>
      <c r="U19" s="146"/>
      <c r="V19" s="146">
        <v>0</v>
      </c>
      <c r="W19" s="146"/>
      <c r="X19" s="146"/>
      <c r="Y19" s="146">
        <v>0</v>
      </c>
      <c r="Z19" s="146"/>
      <c r="AA19" s="146"/>
      <c r="AB19" s="146">
        <v>0</v>
      </c>
    </row>
    <row r="20" spans="1:28" s="140" customFormat="1" x14ac:dyDescent="0.25">
      <c r="A20" s="147" t="s">
        <v>133</v>
      </c>
      <c r="B20" s="144">
        <v>1069475</v>
      </c>
      <c r="C20" s="144">
        <v>1069475</v>
      </c>
      <c r="D20" s="144">
        <v>0</v>
      </c>
      <c r="E20" s="144">
        <v>160000</v>
      </c>
      <c r="F20" s="144">
        <v>160000</v>
      </c>
      <c r="G20" s="144">
        <v>0</v>
      </c>
      <c r="H20" s="144">
        <v>0</v>
      </c>
      <c r="I20" s="144">
        <v>0</v>
      </c>
      <c r="J20" s="144">
        <v>0</v>
      </c>
      <c r="K20" s="144">
        <v>41540</v>
      </c>
      <c r="L20" s="144">
        <v>41540</v>
      </c>
      <c r="M20" s="144">
        <v>0</v>
      </c>
      <c r="N20" s="144">
        <v>0</v>
      </c>
      <c r="O20" s="144">
        <v>0</v>
      </c>
      <c r="P20" s="144">
        <v>0</v>
      </c>
      <c r="Q20" s="144">
        <v>10000</v>
      </c>
      <c r="R20" s="144">
        <v>10000</v>
      </c>
      <c r="S20" s="144">
        <v>0</v>
      </c>
      <c r="T20" s="144">
        <v>807624</v>
      </c>
      <c r="U20" s="144">
        <v>807624</v>
      </c>
      <c r="V20" s="144">
        <v>0</v>
      </c>
      <c r="W20" s="144">
        <v>50311</v>
      </c>
      <c r="X20" s="144">
        <v>50311</v>
      </c>
      <c r="Y20" s="144">
        <v>0</v>
      </c>
      <c r="Z20" s="144">
        <v>0</v>
      </c>
      <c r="AA20" s="144">
        <v>0</v>
      </c>
      <c r="AB20" s="144">
        <v>0</v>
      </c>
    </row>
    <row r="21" spans="1:28" s="140" customFormat="1" x14ac:dyDescent="0.25">
      <c r="A21" s="141" t="s">
        <v>124</v>
      </c>
      <c r="B21" s="144">
        <v>1069475</v>
      </c>
      <c r="C21" s="144">
        <v>1069475</v>
      </c>
      <c r="D21" s="144">
        <v>0</v>
      </c>
      <c r="E21" s="144">
        <v>160000</v>
      </c>
      <c r="F21" s="144">
        <v>160000</v>
      </c>
      <c r="G21" s="144">
        <v>0</v>
      </c>
      <c r="H21" s="144">
        <v>0</v>
      </c>
      <c r="I21" s="144">
        <v>0</v>
      </c>
      <c r="J21" s="144">
        <v>0</v>
      </c>
      <c r="K21" s="144">
        <v>41540</v>
      </c>
      <c r="L21" s="144">
        <v>41540</v>
      </c>
      <c r="M21" s="144">
        <v>0</v>
      </c>
      <c r="N21" s="144">
        <v>0</v>
      </c>
      <c r="O21" s="144">
        <v>0</v>
      </c>
      <c r="P21" s="144">
        <v>0</v>
      </c>
      <c r="Q21" s="144">
        <v>10000</v>
      </c>
      <c r="R21" s="144">
        <v>10000</v>
      </c>
      <c r="S21" s="144">
        <v>0</v>
      </c>
      <c r="T21" s="144">
        <v>807624</v>
      </c>
      <c r="U21" s="144">
        <v>807624</v>
      </c>
      <c r="V21" s="144">
        <v>0</v>
      </c>
      <c r="W21" s="144">
        <v>50311</v>
      </c>
      <c r="X21" s="144">
        <v>50311</v>
      </c>
      <c r="Y21" s="144">
        <v>0</v>
      </c>
      <c r="Z21" s="144">
        <v>0</v>
      </c>
      <c r="AA21" s="144">
        <v>0</v>
      </c>
      <c r="AB21" s="144">
        <v>0</v>
      </c>
    </row>
    <row r="22" spans="1:28" s="143" customFormat="1" x14ac:dyDescent="0.25">
      <c r="A22" s="148" t="s">
        <v>134</v>
      </c>
      <c r="B22" s="149">
        <v>110000</v>
      </c>
      <c r="C22" s="149">
        <v>110000</v>
      </c>
      <c r="D22" s="149">
        <v>0</v>
      </c>
      <c r="E22" s="149">
        <v>110000</v>
      </c>
      <c r="F22" s="149">
        <v>110000</v>
      </c>
      <c r="G22" s="149"/>
      <c r="H22" s="149"/>
      <c r="I22" s="149"/>
      <c r="J22" s="149">
        <v>0</v>
      </c>
      <c r="K22" s="149">
        <v>0</v>
      </c>
      <c r="L22" s="149">
        <v>0</v>
      </c>
      <c r="M22" s="149">
        <v>0</v>
      </c>
      <c r="N22" s="149"/>
      <c r="O22" s="149"/>
      <c r="P22" s="149">
        <v>0</v>
      </c>
      <c r="Q22" s="149"/>
      <c r="R22" s="149"/>
      <c r="S22" s="149">
        <v>0</v>
      </c>
      <c r="T22" s="149"/>
      <c r="U22" s="149"/>
      <c r="V22" s="149">
        <v>0</v>
      </c>
      <c r="W22" s="149"/>
      <c r="X22" s="149"/>
      <c r="Y22" s="149">
        <v>0</v>
      </c>
      <c r="Z22" s="149"/>
      <c r="AA22" s="149"/>
      <c r="AB22" s="149">
        <v>0</v>
      </c>
    </row>
    <row r="23" spans="1:28" s="143" customFormat="1" x14ac:dyDescent="0.25">
      <c r="A23" s="148" t="s">
        <v>135</v>
      </c>
      <c r="B23" s="149">
        <v>10000</v>
      </c>
      <c r="C23" s="149">
        <v>10000</v>
      </c>
      <c r="D23" s="149">
        <v>0</v>
      </c>
      <c r="E23" s="149"/>
      <c r="F23" s="149"/>
      <c r="G23" s="149">
        <v>0</v>
      </c>
      <c r="H23" s="149"/>
      <c r="I23" s="149"/>
      <c r="J23" s="149">
        <v>0</v>
      </c>
      <c r="K23" s="149"/>
      <c r="L23" s="149"/>
      <c r="M23" s="149">
        <v>0</v>
      </c>
      <c r="N23" s="149"/>
      <c r="O23" s="149"/>
      <c r="P23" s="149">
        <v>0</v>
      </c>
      <c r="Q23" s="149">
        <v>10000</v>
      </c>
      <c r="R23" s="149">
        <v>10000</v>
      </c>
      <c r="S23" s="149">
        <v>0</v>
      </c>
      <c r="T23" s="149"/>
      <c r="U23" s="149"/>
      <c r="V23" s="149">
        <v>0</v>
      </c>
      <c r="W23" s="149"/>
      <c r="X23" s="149"/>
      <c r="Y23" s="149">
        <v>0</v>
      </c>
      <c r="Z23" s="149">
        <v>0</v>
      </c>
      <c r="AA23" s="149">
        <v>0</v>
      </c>
      <c r="AB23" s="149">
        <v>0</v>
      </c>
    </row>
    <row r="24" spans="1:28" s="143" customFormat="1" ht="31.5" x14ac:dyDescent="0.25">
      <c r="A24" s="148" t="s">
        <v>136</v>
      </c>
      <c r="B24" s="149">
        <v>40000</v>
      </c>
      <c r="C24" s="149">
        <v>40000</v>
      </c>
      <c r="D24" s="149">
        <v>0</v>
      </c>
      <c r="E24" s="149"/>
      <c r="F24" s="149"/>
      <c r="G24" s="149">
        <v>0</v>
      </c>
      <c r="H24" s="149"/>
      <c r="I24" s="149"/>
      <c r="J24" s="149">
        <v>0</v>
      </c>
      <c r="K24" s="149">
        <v>40000</v>
      </c>
      <c r="L24" s="149">
        <v>40000</v>
      </c>
      <c r="M24" s="149">
        <v>0</v>
      </c>
      <c r="N24" s="149"/>
      <c r="O24" s="149"/>
      <c r="P24" s="149">
        <v>0</v>
      </c>
      <c r="Q24" s="149"/>
      <c r="R24" s="149"/>
      <c r="S24" s="149">
        <v>0</v>
      </c>
      <c r="T24" s="149"/>
      <c r="U24" s="149"/>
      <c r="V24" s="149">
        <v>0</v>
      </c>
      <c r="W24" s="149"/>
      <c r="X24" s="149"/>
      <c r="Y24" s="149">
        <v>0</v>
      </c>
      <c r="Z24" s="149">
        <v>0</v>
      </c>
      <c r="AA24" s="149">
        <v>0</v>
      </c>
      <c r="AB24" s="149">
        <v>0</v>
      </c>
    </row>
    <row r="25" spans="1:28" s="143" customFormat="1" ht="31.5" x14ac:dyDescent="0.25">
      <c r="A25" s="150" t="s">
        <v>137</v>
      </c>
      <c r="B25" s="149">
        <v>29003</v>
      </c>
      <c r="C25" s="149">
        <v>29003</v>
      </c>
      <c r="D25" s="149">
        <v>0</v>
      </c>
      <c r="E25" s="149"/>
      <c r="F25" s="149"/>
      <c r="G25" s="149">
        <v>0</v>
      </c>
      <c r="H25" s="149"/>
      <c r="I25" s="149"/>
      <c r="J25" s="149">
        <v>0</v>
      </c>
      <c r="K25" s="149"/>
      <c r="L25" s="149"/>
      <c r="M25" s="149">
        <v>0</v>
      </c>
      <c r="N25" s="149"/>
      <c r="O25" s="149"/>
      <c r="P25" s="149">
        <v>0</v>
      </c>
      <c r="Q25" s="149"/>
      <c r="R25" s="149"/>
      <c r="S25" s="149">
        <v>0</v>
      </c>
      <c r="T25" s="149">
        <v>29003</v>
      </c>
      <c r="U25" s="149">
        <v>29003</v>
      </c>
      <c r="V25" s="149">
        <v>0</v>
      </c>
      <c r="W25" s="149"/>
      <c r="X25" s="149"/>
      <c r="Y25" s="149">
        <v>0</v>
      </c>
      <c r="Z25" s="149"/>
      <c r="AA25" s="149"/>
      <c r="AB25" s="149">
        <v>0</v>
      </c>
    </row>
    <row r="26" spans="1:28" s="143" customFormat="1" ht="63" x14ac:dyDescent="0.25">
      <c r="A26" s="150" t="s">
        <v>138</v>
      </c>
      <c r="B26" s="149">
        <v>71877</v>
      </c>
      <c r="C26" s="149">
        <v>71877</v>
      </c>
      <c r="D26" s="149">
        <v>0</v>
      </c>
      <c r="E26" s="149"/>
      <c r="F26" s="149"/>
      <c r="G26" s="149">
        <v>0</v>
      </c>
      <c r="H26" s="149"/>
      <c r="I26" s="149"/>
      <c r="J26" s="149">
        <v>0</v>
      </c>
      <c r="K26" s="149"/>
      <c r="L26" s="149"/>
      <c r="M26" s="149">
        <v>0</v>
      </c>
      <c r="N26" s="149"/>
      <c r="O26" s="149"/>
      <c r="P26" s="149">
        <v>0</v>
      </c>
      <c r="Q26" s="149"/>
      <c r="R26" s="149"/>
      <c r="S26" s="149">
        <v>0</v>
      </c>
      <c r="T26" s="149">
        <v>71877</v>
      </c>
      <c r="U26" s="149">
        <v>71877</v>
      </c>
      <c r="V26" s="149">
        <v>0</v>
      </c>
      <c r="W26" s="149"/>
      <c r="X26" s="149"/>
      <c r="Y26" s="149">
        <v>0</v>
      </c>
      <c r="Z26" s="149"/>
      <c r="AA26" s="149"/>
      <c r="AB26" s="149">
        <v>0</v>
      </c>
    </row>
    <row r="27" spans="1:28" s="143" customFormat="1" ht="31.5" x14ac:dyDescent="0.25">
      <c r="A27" s="150" t="s">
        <v>139</v>
      </c>
      <c r="B27" s="149">
        <v>230400</v>
      </c>
      <c r="C27" s="149">
        <v>230400</v>
      </c>
      <c r="D27" s="149">
        <v>0</v>
      </c>
      <c r="E27" s="149"/>
      <c r="F27" s="149"/>
      <c r="G27" s="149">
        <v>0</v>
      </c>
      <c r="H27" s="149"/>
      <c r="I27" s="149"/>
      <c r="J27" s="149">
        <v>0</v>
      </c>
      <c r="K27" s="149"/>
      <c r="L27" s="149"/>
      <c r="M27" s="149">
        <v>0</v>
      </c>
      <c r="N27" s="149"/>
      <c r="O27" s="149"/>
      <c r="P27" s="149">
        <v>0</v>
      </c>
      <c r="Q27" s="149"/>
      <c r="R27" s="149"/>
      <c r="S27" s="149">
        <v>0</v>
      </c>
      <c r="T27" s="149">
        <v>230400</v>
      </c>
      <c r="U27" s="149">
        <v>230400</v>
      </c>
      <c r="V27" s="149">
        <v>0</v>
      </c>
      <c r="W27" s="149"/>
      <c r="X27" s="149"/>
      <c r="Y27" s="149">
        <v>0</v>
      </c>
      <c r="Z27" s="149"/>
      <c r="AA27" s="149"/>
      <c r="AB27" s="149">
        <v>0</v>
      </c>
    </row>
    <row r="28" spans="1:28" s="143" customFormat="1" ht="31.5" x14ac:dyDescent="0.25">
      <c r="A28" s="150" t="s">
        <v>140</v>
      </c>
      <c r="B28" s="149">
        <v>1645</v>
      </c>
      <c r="C28" s="149">
        <v>1645</v>
      </c>
      <c r="D28" s="149">
        <v>0</v>
      </c>
      <c r="E28" s="149"/>
      <c r="F28" s="149"/>
      <c r="G28" s="149">
        <v>0</v>
      </c>
      <c r="H28" s="149"/>
      <c r="I28" s="149"/>
      <c r="J28" s="149">
        <v>0</v>
      </c>
      <c r="K28" s="149"/>
      <c r="L28" s="149"/>
      <c r="M28" s="149">
        <v>0</v>
      </c>
      <c r="N28" s="149"/>
      <c r="O28" s="149"/>
      <c r="P28" s="149">
        <v>0</v>
      </c>
      <c r="Q28" s="149"/>
      <c r="R28" s="149"/>
      <c r="S28" s="149">
        <v>0</v>
      </c>
      <c r="T28" s="149">
        <v>1645</v>
      </c>
      <c r="U28" s="149">
        <v>1645</v>
      </c>
      <c r="V28" s="149">
        <v>0</v>
      </c>
      <c r="W28" s="149"/>
      <c r="X28" s="149"/>
      <c r="Y28" s="149">
        <v>0</v>
      </c>
      <c r="Z28" s="149"/>
      <c r="AA28" s="149"/>
      <c r="AB28" s="149">
        <v>0</v>
      </c>
    </row>
    <row r="29" spans="1:28" s="143" customFormat="1" ht="31.5" x14ac:dyDescent="0.25">
      <c r="A29" s="150" t="s">
        <v>141</v>
      </c>
      <c r="B29" s="149">
        <v>81383</v>
      </c>
      <c r="C29" s="149">
        <v>81383</v>
      </c>
      <c r="D29" s="149">
        <v>0</v>
      </c>
      <c r="E29" s="149"/>
      <c r="F29" s="149"/>
      <c r="G29" s="149">
        <v>0</v>
      </c>
      <c r="H29" s="149"/>
      <c r="I29" s="149"/>
      <c r="J29" s="149">
        <v>0</v>
      </c>
      <c r="K29" s="149"/>
      <c r="L29" s="149"/>
      <c r="M29" s="149">
        <v>0</v>
      </c>
      <c r="N29" s="149"/>
      <c r="O29" s="149"/>
      <c r="P29" s="149">
        <v>0</v>
      </c>
      <c r="Q29" s="149"/>
      <c r="R29" s="149"/>
      <c r="S29" s="149">
        <v>0</v>
      </c>
      <c r="T29" s="149">
        <v>81383</v>
      </c>
      <c r="U29" s="149">
        <v>81383</v>
      </c>
      <c r="V29" s="149">
        <v>0</v>
      </c>
      <c r="W29" s="149"/>
      <c r="X29" s="149"/>
      <c r="Y29" s="149">
        <v>0</v>
      </c>
      <c r="Z29" s="149"/>
      <c r="AA29" s="149"/>
      <c r="AB29" s="149">
        <v>0</v>
      </c>
    </row>
    <row r="30" spans="1:28" s="143" customFormat="1" ht="78.75" x14ac:dyDescent="0.25">
      <c r="A30" s="150" t="s">
        <v>142</v>
      </c>
      <c r="B30" s="149">
        <v>15796</v>
      </c>
      <c r="C30" s="149">
        <v>15796</v>
      </c>
      <c r="D30" s="149">
        <v>0</v>
      </c>
      <c r="E30" s="149"/>
      <c r="F30" s="149"/>
      <c r="G30" s="149">
        <v>0</v>
      </c>
      <c r="H30" s="149"/>
      <c r="I30" s="149"/>
      <c r="J30" s="149">
        <v>0</v>
      </c>
      <c r="K30" s="149"/>
      <c r="L30" s="149"/>
      <c r="M30" s="149">
        <v>0</v>
      </c>
      <c r="N30" s="149"/>
      <c r="O30" s="149"/>
      <c r="P30" s="149">
        <v>0</v>
      </c>
      <c r="Q30" s="149"/>
      <c r="R30" s="149"/>
      <c r="S30" s="149">
        <v>0</v>
      </c>
      <c r="T30" s="149">
        <v>15796</v>
      </c>
      <c r="U30" s="149">
        <v>15796</v>
      </c>
      <c r="V30" s="149">
        <v>0</v>
      </c>
      <c r="W30" s="149"/>
      <c r="X30" s="149"/>
      <c r="Y30" s="149">
        <v>0</v>
      </c>
      <c r="Z30" s="149"/>
      <c r="AA30" s="149"/>
      <c r="AB30" s="149">
        <v>0</v>
      </c>
    </row>
    <row r="31" spans="1:28" s="143" customFormat="1" ht="63" x14ac:dyDescent="0.25">
      <c r="A31" s="148" t="s">
        <v>143</v>
      </c>
      <c r="B31" s="146">
        <v>9866</v>
      </c>
      <c r="C31" s="146">
        <v>9866</v>
      </c>
      <c r="D31" s="146">
        <v>0</v>
      </c>
      <c r="E31" s="146"/>
      <c r="F31" s="146"/>
      <c r="G31" s="146">
        <v>0</v>
      </c>
      <c r="H31" s="146"/>
      <c r="I31" s="146"/>
      <c r="J31" s="146">
        <v>0</v>
      </c>
      <c r="K31" s="146"/>
      <c r="L31" s="146"/>
      <c r="M31" s="146">
        <v>0</v>
      </c>
      <c r="N31" s="146"/>
      <c r="O31" s="146"/>
      <c r="P31" s="146">
        <v>0</v>
      </c>
      <c r="Q31" s="146"/>
      <c r="R31" s="146"/>
      <c r="S31" s="146">
        <v>0</v>
      </c>
      <c r="T31" s="146">
        <v>9866</v>
      </c>
      <c r="U31" s="146">
        <v>9866</v>
      </c>
      <c r="V31" s="146">
        <v>0</v>
      </c>
      <c r="W31" s="146"/>
      <c r="X31" s="146"/>
      <c r="Y31" s="146">
        <v>0</v>
      </c>
      <c r="Z31" s="146"/>
      <c r="AA31" s="146"/>
      <c r="AB31" s="146">
        <v>0</v>
      </c>
    </row>
    <row r="32" spans="1:28" s="143" customFormat="1" ht="94.5" x14ac:dyDescent="0.25">
      <c r="A32" s="150" t="s">
        <v>144</v>
      </c>
      <c r="B32" s="149">
        <v>122493</v>
      </c>
      <c r="C32" s="149">
        <v>122493</v>
      </c>
      <c r="D32" s="149">
        <v>0</v>
      </c>
      <c r="E32" s="149">
        <v>50000</v>
      </c>
      <c r="F32" s="149">
        <v>50000</v>
      </c>
      <c r="G32" s="149">
        <v>0</v>
      </c>
      <c r="H32" s="149"/>
      <c r="I32" s="149"/>
      <c r="J32" s="149">
        <v>0</v>
      </c>
      <c r="K32" s="149"/>
      <c r="L32" s="149"/>
      <c r="M32" s="149">
        <v>0</v>
      </c>
      <c r="N32" s="149"/>
      <c r="O32" s="149"/>
      <c r="P32" s="149">
        <v>0</v>
      </c>
      <c r="Q32" s="149"/>
      <c r="R32" s="149"/>
      <c r="S32" s="149">
        <v>0</v>
      </c>
      <c r="T32" s="149">
        <v>72493</v>
      </c>
      <c r="U32" s="149">
        <v>72493</v>
      </c>
      <c r="V32" s="149">
        <v>0</v>
      </c>
      <c r="W32" s="149"/>
      <c r="X32" s="149"/>
      <c r="Y32" s="149">
        <v>0</v>
      </c>
      <c r="Z32" s="149"/>
      <c r="AA32" s="149"/>
      <c r="AB32" s="149">
        <v>0</v>
      </c>
    </row>
    <row r="33" spans="1:189" s="143" customFormat="1" ht="94.5" x14ac:dyDescent="0.25">
      <c r="A33" s="148" t="s">
        <v>145</v>
      </c>
      <c r="B33" s="146">
        <v>187653</v>
      </c>
      <c r="C33" s="146">
        <v>187653</v>
      </c>
      <c r="D33" s="146">
        <v>0</v>
      </c>
      <c r="E33" s="146"/>
      <c r="F33" s="146"/>
      <c r="G33" s="146">
        <v>0</v>
      </c>
      <c r="H33" s="146"/>
      <c r="I33" s="146"/>
      <c r="J33" s="146">
        <v>0</v>
      </c>
      <c r="K33" s="146"/>
      <c r="L33" s="146"/>
      <c r="M33" s="146">
        <v>0</v>
      </c>
      <c r="N33" s="146"/>
      <c r="O33" s="146"/>
      <c r="P33" s="146">
        <v>0</v>
      </c>
      <c r="Q33" s="146"/>
      <c r="R33" s="146"/>
      <c r="S33" s="146">
        <v>0</v>
      </c>
      <c r="T33" s="146">
        <v>187653</v>
      </c>
      <c r="U33" s="146">
        <v>187653</v>
      </c>
      <c r="V33" s="146">
        <v>0</v>
      </c>
      <c r="W33" s="146"/>
      <c r="X33" s="146"/>
      <c r="Y33" s="146">
        <v>0</v>
      </c>
      <c r="Z33" s="146"/>
      <c r="AA33" s="146"/>
      <c r="AB33" s="146">
        <v>0</v>
      </c>
    </row>
    <row r="34" spans="1:189" s="143" customFormat="1" ht="47.25" x14ac:dyDescent="0.25">
      <c r="A34" s="148" t="s">
        <v>146</v>
      </c>
      <c r="B34" s="146">
        <v>58737</v>
      </c>
      <c r="C34" s="146">
        <v>58737</v>
      </c>
      <c r="D34" s="146">
        <v>0</v>
      </c>
      <c r="E34" s="146"/>
      <c r="F34" s="146"/>
      <c r="G34" s="146">
        <v>0</v>
      </c>
      <c r="H34" s="146"/>
      <c r="I34" s="146"/>
      <c r="J34" s="146">
        <v>0</v>
      </c>
      <c r="K34" s="146">
        <v>1540</v>
      </c>
      <c r="L34" s="146">
        <v>1540</v>
      </c>
      <c r="M34" s="146">
        <v>0</v>
      </c>
      <c r="N34" s="146"/>
      <c r="O34" s="146"/>
      <c r="P34" s="146">
        <v>0</v>
      </c>
      <c r="Q34" s="146"/>
      <c r="R34" s="146"/>
      <c r="S34" s="146">
        <v>0</v>
      </c>
      <c r="T34" s="146">
        <v>57197</v>
      </c>
      <c r="U34" s="146">
        <v>57197</v>
      </c>
      <c r="V34" s="146">
        <v>0</v>
      </c>
      <c r="W34" s="146"/>
      <c r="X34" s="146"/>
      <c r="Y34" s="146">
        <v>0</v>
      </c>
      <c r="Z34" s="146"/>
      <c r="AA34" s="146"/>
      <c r="AB34" s="146">
        <v>0</v>
      </c>
    </row>
    <row r="35" spans="1:189" s="143" customFormat="1" ht="47.25" x14ac:dyDescent="0.25">
      <c r="A35" s="148" t="s">
        <v>147</v>
      </c>
      <c r="B35" s="146">
        <v>100622</v>
      </c>
      <c r="C35" s="146">
        <v>100622</v>
      </c>
      <c r="D35" s="146">
        <v>0</v>
      </c>
      <c r="E35" s="146"/>
      <c r="F35" s="146"/>
      <c r="G35" s="146">
        <v>0</v>
      </c>
      <c r="H35" s="146"/>
      <c r="I35" s="146"/>
      <c r="J35" s="146">
        <v>0</v>
      </c>
      <c r="K35" s="146"/>
      <c r="L35" s="146"/>
      <c r="M35" s="146">
        <v>0</v>
      </c>
      <c r="N35" s="146"/>
      <c r="O35" s="146"/>
      <c r="P35" s="146">
        <v>0</v>
      </c>
      <c r="Q35" s="146"/>
      <c r="R35" s="146"/>
      <c r="S35" s="146">
        <v>0</v>
      </c>
      <c r="T35" s="146">
        <v>50311</v>
      </c>
      <c r="U35" s="146">
        <v>50311</v>
      </c>
      <c r="V35" s="146">
        <v>0</v>
      </c>
      <c r="W35" s="146">
        <v>50311</v>
      </c>
      <c r="X35" s="146">
        <v>50311</v>
      </c>
      <c r="Y35" s="146">
        <v>0</v>
      </c>
      <c r="Z35" s="146">
        <v>0</v>
      </c>
      <c r="AA35" s="146">
        <v>0</v>
      </c>
      <c r="AB35" s="146">
        <v>0</v>
      </c>
    </row>
    <row r="36" spans="1:189" s="143" customFormat="1" x14ac:dyDescent="0.25">
      <c r="A36" s="141" t="s">
        <v>148</v>
      </c>
      <c r="B36" s="142">
        <v>2053243</v>
      </c>
      <c r="C36" s="142">
        <v>2053543</v>
      </c>
      <c r="D36" s="142">
        <v>300</v>
      </c>
      <c r="E36" s="142">
        <v>220000</v>
      </c>
      <c r="F36" s="142">
        <v>80000</v>
      </c>
      <c r="G36" s="142">
        <v>-140000</v>
      </c>
      <c r="H36" s="142">
        <v>0</v>
      </c>
      <c r="I36" s="142">
        <v>0</v>
      </c>
      <c r="J36" s="142">
        <v>0</v>
      </c>
      <c r="K36" s="142">
        <v>251443</v>
      </c>
      <c r="L36" s="142">
        <v>251743</v>
      </c>
      <c r="M36" s="142">
        <v>300</v>
      </c>
      <c r="N36" s="142">
        <v>0</v>
      </c>
      <c r="O36" s="142">
        <v>0</v>
      </c>
      <c r="P36" s="142">
        <v>0</v>
      </c>
      <c r="Q36" s="142">
        <v>116000</v>
      </c>
      <c r="R36" s="142">
        <v>256000</v>
      </c>
      <c r="S36" s="142">
        <v>140000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1465800</v>
      </c>
      <c r="AA36" s="142">
        <v>1465800</v>
      </c>
      <c r="AB36" s="142">
        <v>0</v>
      </c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</row>
    <row r="37" spans="1:189" s="143" customFormat="1" x14ac:dyDescent="0.25">
      <c r="A37" s="141" t="s">
        <v>124</v>
      </c>
      <c r="B37" s="142">
        <v>2053243</v>
      </c>
      <c r="C37" s="142">
        <v>2053543</v>
      </c>
      <c r="D37" s="142">
        <v>300</v>
      </c>
      <c r="E37" s="142">
        <v>220000</v>
      </c>
      <c r="F37" s="142">
        <v>80000</v>
      </c>
      <c r="G37" s="142">
        <v>-140000</v>
      </c>
      <c r="H37" s="142">
        <v>0</v>
      </c>
      <c r="I37" s="142">
        <v>0</v>
      </c>
      <c r="J37" s="142">
        <v>0</v>
      </c>
      <c r="K37" s="142">
        <v>251443</v>
      </c>
      <c r="L37" s="142">
        <v>251743</v>
      </c>
      <c r="M37" s="142">
        <v>300</v>
      </c>
      <c r="N37" s="142">
        <v>0</v>
      </c>
      <c r="O37" s="142">
        <v>0</v>
      </c>
      <c r="P37" s="142">
        <v>0</v>
      </c>
      <c r="Q37" s="142">
        <v>116000</v>
      </c>
      <c r="R37" s="142">
        <v>256000</v>
      </c>
      <c r="S37" s="142">
        <v>140000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1465800</v>
      </c>
      <c r="AA37" s="142">
        <v>1465800</v>
      </c>
      <c r="AB37" s="142">
        <v>0</v>
      </c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</row>
    <row r="38" spans="1:189" s="143" customFormat="1" ht="31.5" x14ac:dyDescent="0.25">
      <c r="A38" s="151" t="s">
        <v>149</v>
      </c>
      <c r="B38" s="149">
        <v>1365800</v>
      </c>
      <c r="C38" s="149">
        <v>1365800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/>
      <c r="L38" s="149"/>
      <c r="M38" s="149">
        <v>0</v>
      </c>
      <c r="N38" s="149">
        <v>0</v>
      </c>
      <c r="O38" s="149">
        <v>0</v>
      </c>
      <c r="P38" s="149">
        <v>0</v>
      </c>
      <c r="Q38" s="149"/>
      <c r="R38" s="149"/>
      <c r="S38" s="149">
        <v>0</v>
      </c>
      <c r="T38" s="149"/>
      <c r="U38" s="149"/>
      <c r="V38" s="149">
        <v>0</v>
      </c>
      <c r="W38" s="149"/>
      <c r="X38" s="149"/>
      <c r="Y38" s="149">
        <v>0</v>
      </c>
      <c r="Z38" s="149">
        <v>1365800</v>
      </c>
      <c r="AA38" s="149">
        <v>1365800</v>
      </c>
      <c r="AB38" s="149">
        <v>0</v>
      </c>
    </row>
    <row r="39" spans="1:189" s="143" customFormat="1" ht="31.5" x14ac:dyDescent="0.25">
      <c r="A39" s="151" t="s">
        <v>150</v>
      </c>
      <c r="B39" s="149">
        <v>100000</v>
      </c>
      <c r="C39" s="149">
        <v>100000</v>
      </c>
      <c r="D39" s="149">
        <v>0</v>
      </c>
      <c r="E39" s="149"/>
      <c r="F39" s="149"/>
      <c r="G39" s="149">
        <v>0</v>
      </c>
      <c r="H39" s="149"/>
      <c r="I39" s="149"/>
      <c r="J39" s="149">
        <v>0</v>
      </c>
      <c r="K39" s="149"/>
      <c r="L39" s="149"/>
      <c r="M39" s="149">
        <v>0</v>
      </c>
      <c r="N39" s="149"/>
      <c r="O39" s="149"/>
      <c r="P39" s="149">
        <v>0</v>
      </c>
      <c r="Q39" s="149"/>
      <c r="R39" s="149"/>
      <c r="S39" s="149">
        <v>0</v>
      </c>
      <c r="T39" s="149"/>
      <c r="U39" s="149"/>
      <c r="V39" s="149">
        <v>0</v>
      </c>
      <c r="W39" s="149"/>
      <c r="X39" s="149"/>
      <c r="Y39" s="149">
        <v>0</v>
      </c>
      <c r="Z39" s="149">
        <v>100000</v>
      </c>
      <c r="AA39" s="149">
        <v>100000</v>
      </c>
      <c r="AB39" s="149">
        <v>0</v>
      </c>
    </row>
    <row r="40" spans="1:189" s="143" customFormat="1" ht="63" x14ac:dyDescent="0.25">
      <c r="A40" s="151" t="s">
        <v>151</v>
      </c>
      <c r="B40" s="149">
        <v>22420</v>
      </c>
      <c r="C40" s="149">
        <v>22720</v>
      </c>
      <c r="D40" s="149">
        <v>300</v>
      </c>
      <c r="E40" s="149"/>
      <c r="F40" s="149"/>
      <c r="G40" s="149">
        <v>0</v>
      </c>
      <c r="H40" s="149"/>
      <c r="I40" s="149"/>
      <c r="J40" s="149">
        <v>0</v>
      </c>
      <c r="K40" s="149">
        <v>22420</v>
      </c>
      <c r="L40" s="149">
        <v>22720</v>
      </c>
      <c r="M40" s="149">
        <v>300</v>
      </c>
      <c r="N40" s="149"/>
      <c r="O40" s="149"/>
      <c r="P40" s="149">
        <v>0</v>
      </c>
      <c r="Q40" s="149"/>
      <c r="R40" s="149"/>
      <c r="S40" s="149">
        <v>0</v>
      </c>
      <c r="T40" s="149"/>
      <c r="U40" s="149"/>
      <c r="V40" s="149">
        <v>0</v>
      </c>
      <c r="W40" s="149"/>
      <c r="X40" s="149"/>
      <c r="Y40" s="149">
        <v>0</v>
      </c>
      <c r="Z40" s="149"/>
      <c r="AA40" s="149"/>
      <c r="AB40" s="149">
        <v>0</v>
      </c>
    </row>
    <row r="41" spans="1:189" s="143" customFormat="1" ht="31.5" x14ac:dyDescent="0.25">
      <c r="A41" s="151" t="s">
        <v>152</v>
      </c>
      <c r="B41" s="149">
        <v>187173</v>
      </c>
      <c r="C41" s="149">
        <v>187173</v>
      </c>
      <c r="D41" s="149">
        <v>0</v>
      </c>
      <c r="E41" s="149"/>
      <c r="F41" s="149"/>
      <c r="G41" s="149">
        <v>0</v>
      </c>
      <c r="H41" s="149"/>
      <c r="I41" s="149"/>
      <c r="J41" s="149">
        <v>0</v>
      </c>
      <c r="K41" s="149">
        <v>187173</v>
      </c>
      <c r="L41" s="149">
        <v>187173</v>
      </c>
      <c r="M41" s="149">
        <v>0</v>
      </c>
      <c r="N41" s="149"/>
      <c r="O41" s="149"/>
      <c r="P41" s="149">
        <v>0</v>
      </c>
      <c r="Q41" s="149"/>
      <c r="R41" s="149"/>
      <c r="S41" s="149">
        <v>0</v>
      </c>
      <c r="T41" s="149"/>
      <c r="U41" s="149"/>
      <c r="V41" s="149">
        <v>0</v>
      </c>
      <c r="W41" s="149"/>
      <c r="X41" s="149"/>
      <c r="Y41" s="149">
        <v>0</v>
      </c>
      <c r="Z41" s="149"/>
      <c r="AA41" s="149"/>
      <c r="AB41" s="149">
        <v>0</v>
      </c>
    </row>
    <row r="42" spans="1:189" s="143" customFormat="1" ht="31.5" x14ac:dyDescent="0.25">
      <c r="A42" s="151" t="s">
        <v>153</v>
      </c>
      <c r="B42" s="149">
        <v>116000</v>
      </c>
      <c r="C42" s="149">
        <v>116000</v>
      </c>
      <c r="D42" s="149">
        <v>0</v>
      </c>
      <c r="E42" s="149"/>
      <c r="F42" s="149"/>
      <c r="G42" s="149">
        <v>0</v>
      </c>
      <c r="H42" s="149"/>
      <c r="I42" s="149"/>
      <c r="J42" s="149">
        <v>0</v>
      </c>
      <c r="K42" s="149"/>
      <c r="L42" s="149"/>
      <c r="M42" s="149">
        <v>0</v>
      </c>
      <c r="N42" s="149"/>
      <c r="O42" s="149"/>
      <c r="P42" s="149">
        <v>0</v>
      </c>
      <c r="Q42" s="149">
        <v>116000</v>
      </c>
      <c r="R42" s="149">
        <v>116000</v>
      </c>
      <c r="S42" s="149">
        <v>0</v>
      </c>
      <c r="T42" s="149"/>
      <c r="U42" s="149"/>
      <c r="V42" s="149">
        <v>0</v>
      </c>
      <c r="W42" s="149"/>
      <c r="X42" s="149"/>
      <c r="Y42" s="149">
        <v>0</v>
      </c>
      <c r="Z42" s="149"/>
      <c r="AA42" s="149"/>
      <c r="AB42" s="149">
        <v>0</v>
      </c>
    </row>
    <row r="43" spans="1:189" s="143" customFormat="1" ht="31.5" x14ac:dyDescent="0.25">
      <c r="A43" s="151" t="s">
        <v>154</v>
      </c>
      <c r="B43" s="149">
        <v>37850</v>
      </c>
      <c r="C43" s="149">
        <v>37850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37850</v>
      </c>
      <c r="L43" s="149">
        <v>37850</v>
      </c>
      <c r="M43" s="149">
        <v>0</v>
      </c>
      <c r="N43" s="149">
        <v>0</v>
      </c>
      <c r="O43" s="149">
        <v>0</v>
      </c>
      <c r="P43" s="149">
        <v>0</v>
      </c>
      <c r="Q43" s="149"/>
      <c r="R43" s="149"/>
      <c r="S43" s="149">
        <v>0</v>
      </c>
      <c r="T43" s="149"/>
      <c r="U43" s="149"/>
      <c r="V43" s="149">
        <v>0</v>
      </c>
      <c r="W43" s="149"/>
      <c r="X43" s="149"/>
      <c r="Y43" s="149">
        <v>0</v>
      </c>
      <c r="Z43" s="149"/>
      <c r="AA43" s="149"/>
      <c r="AB43" s="149">
        <v>0</v>
      </c>
    </row>
    <row r="44" spans="1:189" s="143" customFormat="1" ht="31.5" x14ac:dyDescent="0.25">
      <c r="A44" s="151" t="s">
        <v>155</v>
      </c>
      <c r="B44" s="149">
        <v>64000</v>
      </c>
      <c r="C44" s="149">
        <v>64000</v>
      </c>
      <c r="D44" s="149">
        <v>0</v>
      </c>
      <c r="E44" s="149">
        <v>60000</v>
      </c>
      <c r="F44" s="149">
        <v>60000</v>
      </c>
      <c r="G44" s="149">
        <v>0</v>
      </c>
      <c r="H44" s="149"/>
      <c r="I44" s="149"/>
      <c r="J44" s="149">
        <v>0</v>
      </c>
      <c r="K44" s="149">
        <v>4000</v>
      </c>
      <c r="L44" s="149">
        <v>4000</v>
      </c>
      <c r="M44" s="149">
        <v>0</v>
      </c>
      <c r="N44" s="149"/>
      <c r="O44" s="149"/>
      <c r="P44" s="149">
        <v>0</v>
      </c>
      <c r="Q44" s="149"/>
      <c r="R44" s="149"/>
      <c r="S44" s="149">
        <v>0</v>
      </c>
      <c r="T44" s="149"/>
      <c r="U44" s="149"/>
      <c r="V44" s="149">
        <v>0</v>
      </c>
      <c r="W44" s="149"/>
      <c r="X44" s="149"/>
      <c r="Y44" s="149">
        <v>0</v>
      </c>
      <c r="Z44" s="149"/>
      <c r="AA44" s="149"/>
      <c r="AB44" s="149">
        <v>0</v>
      </c>
    </row>
    <row r="45" spans="1:189" s="143" customFormat="1" x14ac:dyDescent="0.25">
      <c r="A45" s="151" t="s">
        <v>156</v>
      </c>
      <c r="B45" s="149">
        <v>140000</v>
      </c>
      <c r="C45" s="149">
        <v>140000</v>
      </c>
      <c r="D45" s="149">
        <v>0</v>
      </c>
      <c r="E45" s="149">
        <v>140000</v>
      </c>
      <c r="F45" s="149">
        <v>0</v>
      </c>
      <c r="G45" s="149">
        <v>-140000</v>
      </c>
      <c r="H45" s="149"/>
      <c r="I45" s="149"/>
      <c r="J45" s="149">
        <v>0</v>
      </c>
      <c r="K45" s="149"/>
      <c r="L45" s="149"/>
      <c r="M45" s="149">
        <v>0</v>
      </c>
      <c r="N45" s="149"/>
      <c r="O45" s="149"/>
      <c r="P45" s="149">
        <v>0</v>
      </c>
      <c r="Q45" s="149"/>
      <c r="R45" s="149">
        <v>140000</v>
      </c>
      <c r="S45" s="149">
        <v>140000</v>
      </c>
      <c r="T45" s="149"/>
      <c r="U45" s="149"/>
      <c r="V45" s="149">
        <v>0</v>
      </c>
      <c r="W45" s="149"/>
      <c r="X45" s="149"/>
      <c r="Y45" s="149">
        <v>0</v>
      </c>
      <c r="Z45" s="149"/>
      <c r="AA45" s="149"/>
      <c r="AB45" s="149">
        <v>0</v>
      </c>
    </row>
    <row r="46" spans="1:189" s="143" customFormat="1" ht="31.5" x14ac:dyDescent="0.25">
      <c r="A46" s="151" t="s">
        <v>157</v>
      </c>
      <c r="B46" s="149">
        <v>20000</v>
      </c>
      <c r="C46" s="149">
        <v>20000</v>
      </c>
      <c r="D46" s="149">
        <v>0</v>
      </c>
      <c r="E46" s="149">
        <v>20000</v>
      </c>
      <c r="F46" s="149">
        <v>20000</v>
      </c>
      <c r="G46" s="149">
        <v>0</v>
      </c>
      <c r="H46" s="149"/>
      <c r="I46" s="149"/>
      <c r="J46" s="149">
        <v>0</v>
      </c>
      <c r="K46" s="149"/>
      <c r="L46" s="149"/>
      <c r="M46" s="149">
        <v>0</v>
      </c>
      <c r="N46" s="149"/>
      <c r="O46" s="149"/>
      <c r="P46" s="149">
        <v>0</v>
      </c>
      <c r="Q46" s="149"/>
      <c r="R46" s="149"/>
      <c r="S46" s="149">
        <v>0</v>
      </c>
      <c r="T46" s="149"/>
      <c r="U46" s="149"/>
      <c r="V46" s="149">
        <v>0</v>
      </c>
      <c r="W46" s="149"/>
      <c r="X46" s="149"/>
      <c r="Y46" s="149">
        <v>0</v>
      </c>
      <c r="Z46" s="149"/>
      <c r="AA46" s="149"/>
      <c r="AB46" s="149">
        <v>0</v>
      </c>
    </row>
    <row r="47" spans="1:189" s="143" customFormat="1" x14ac:dyDescent="0.25">
      <c r="A47" s="141" t="s">
        <v>158</v>
      </c>
      <c r="B47" s="142">
        <v>447172</v>
      </c>
      <c r="C47" s="142">
        <v>447700</v>
      </c>
      <c r="D47" s="142">
        <v>528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177172</v>
      </c>
      <c r="R47" s="142">
        <v>177700</v>
      </c>
      <c r="S47" s="142">
        <v>528</v>
      </c>
      <c r="T47" s="142">
        <v>0</v>
      </c>
      <c r="U47" s="142">
        <v>0</v>
      </c>
      <c r="V47" s="142">
        <v>0</v>
      </c>
      <c r="W47" s="142">
        <v>0</v>
      </c>
      <c r="X47" s="142">
        <v>0</v>
      </c>
      <c r="Y47" s="142">
        <v>0</v>
      </c>
      <c r="Z47" s="142">
        <v>270000</v>
      </c>
      <c r="AA47" s="142">
        <v>270000</v>
      </c>
      <c r="AB47" s="142">
        <v>0</v>
      </c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</row>
    <row r="48" spans="1:189" s="140" customFormat="1" x14ac:dyDescent="0.25">
      <c r="A48" s="141" t="s">
        <v>124</v>
      </c>
      <c r="B48" s="142">
        <v>447172</v>
      </c>
      <c r="C48" s="142">
        <v>447700</v>
      </c>
      <c r="D48" s="142">
        <v>528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177172</v>
      </c>
      <c r="R48" s="142">
        <v>177700</v>
      </c>
      <c r="S48" s="142">
        <v>528</v>
      </c>
      <c r="T48" s="142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  <c r="Z48" s="142">
        <v>270000</v>
      </c>
      <c r="AA48" s="142">
        <v>270000</v>
      </c>
      <c r="AB48" s="142">
        <v>0</v>
      </c>
    </row>
    <row r="49" spans="1:189" s="143" customFormat="1" x14ac:dyDescent="0.25">
      <c r="A49" s="148" t="s">
        <v>159</v>
      </c>
      <c r="B49" s="149">
        <v>350000</v>
      </c>
      <c r="C49" s="149">
        <v>350000</v>
      </c>
      <c r="D49" s="149">
        <v>0</v>
      </c>
      <c r="E49" s="149"/>
      <c r="F49" s="149"/>
      <c r="G49" s="149">
        <v>0</v>
      </c>
      <c r="H49" s="149"/>
      <c r="I49" s="149"/>
      <c r="J49" s="149">
        <v>0</v>
      </c>
      <c r="K49" s="149"/>
      <c r="L49" s="149"/>
      <c r="M49" s="149">
        <v>0</v>
      </c>
      <c r="N49" s="149"/>
      <c r="O49" s="149"/>
      <c r="P49" s="149">
        <v>0</v>
      </c>
      <c r="Q49" s="149">
        <v>80000</v>
      </c>
      <c r="R49" s="149">
        <v>80000</v>
      </c>
      <c r="S49" s="149">
        <v>0</v>
      </c>
      <c r="T49" s="149"/>
      <c r="U49" s="149"/>
      <c r="V49" s="149">
        <v>0</v>
      </c>
      <c r="W49" s="149"/>
      <c r="X49" s="149"/>
      <c r="Y49" s="149">
        <v>0</v>
      </c>
      <c r="Z49" s="149">
        <v>270000</v>
      </c>
      <c r="AA49" s="149">
        <v>270000</v>
      </c>
      <c r="AB49" s="149">
        <v>0</v>
      </c>
    </row>
    <row r="50" spans="1:189" s="143" customFormat="1" ht="31.5" x14ac:dyDescent="0.25">
      <c r="A50" s="148" t="s">
        <v>160</v>
      </c>
      <c r="B50" s="149">
        <v>95431</v>
      </c>
      <c r="C50" s="149">
        <v>95959</v>
      </c>
      <c r="D50" s="149">
        <v>528</v>
      </c>
      <c r="E50" s="149"/>
      <c r="F50" s="149"/>
      <c r="G50" s="149">
        <v>0</v>
      </c>
      <c r="H50" s="149"/>
      <c r="I50" s="149"/>
      <c r="J50" s="149">
        <v>0</v>
      </c>
      <c r="K50" s="149"/>
      <c r="L50" s="149"/>
      <c r="M50" s="149">
        <v>0</v>
      </c>
      <c r="N50" s="149"/>
      <c r="O50" s="149"/>
      <c r="P50" s="149">
        <v>0</v>
      </c>
      <c r="Q50" s="149">
        <v>95431</v>
      </c>
      <c r="R50" s="149">
        <v>95959</v>
      </c>
      <c r="S50" s="149">
        <v>528</v>
      </c>
      <c r="T50" s="149"/>
      <c r="U50" s="149"/>
      <c r="V50" s="149">
        <v>0</v>
      </c>
      <c r="W50" s="149"/>
      <c r="X50" s="149"/>
      <c r="Y50" s="149">
        <v>0</v>
      </c>
      <c r="Z50" s="149"/>
      <c r="AA50" s="149"/>
      <c r="AB50" s="149">
        <v>0</v>
      </c>
    </row>
    <row r="51" spans="1:189" s="143" customFormat="1" ht="31.5" x14ac:dyDescent="0.25">
      <c r="A51" s="148" t="s">
        <v>161</v>
      </c>
      <c r="B51" s="149">
        <v>1741</v>
      </c>
      <c r="C51" s="149">
        <v>1741</v>
      </c>
      <c r="D51" s="149">
        <v>0</v>
      </c>
      <c r="E51" s="149"/>
      <c r="F51" s="149"/>
      <c r="G51" s="149">
        <v>0</v>
      </c>
      <c r="H51" s="149"/>
      <c r="I51" s="149"/>
      <c r="J51" s="149">
        <v>0</v>
      </c>
      <c r="K51" s="149"/>
      <c r="L51" s="149"/>
      <c r="M51" s="149">
        <v>0</v>
      </c>
      <c r="N51" s="149"/>
      <c r="O51" s="149"/>
      <c r="P51" s="149">
        <v>0</v>
      </c>
      <c r="Q51" s="149">
        <v>1741</v>
      </c>
      <c r="R51" s="149">
        <v>1741</v>
      </c>
      <c r="S51" s="149">
        <v>0</v>
      </c>
      <c r="T51" s="149"/>
      <c r="U51" s="149"/>
      <c r="V51" s="149">
        <v>0</v>
      </c>
      <c r="W51" s="149"/>
      <c r="X51" s="149"/>
      <c r="Y51" s="149">
        <v>0</v>
      </c>
      <c r="Z51" s="149"/>
      <c r="AA51" s="149"/>
      <c r="AB51" s="149">
        <v>0</v>
      </c>
    </row>
    <row r="52" spans="1:189" s="143" customFormat="1" x14ac:dyDescent="0.25">
      <c r="A52" s="141" t="s">
        <v>162</v>
      </c>
      <c r="B52" s="142">
        <v>668550</v>
      </c>
      <c r="C52" s="142">
        <v>668918</v>
      </c>
      <c r="D52" s="142">
        <v>368</v>
      </c>
      <c r="E52" s="142">
        <v>0</v>
      </c>
      <c r="F52" s="142">
        <v>0</v>
      </c>
      <c r="G52" s="142">
        <v>0</v>
      </c>
      <c r="H52" s="142">
        <v>5100</v>
      </c>
      <c r="I52" s="142">
        <v>5468</v>
      </c>
      <c r="J52" s="142">
        <v>368</v>
      </c>
      <c r="K52" s="142">
        <v>41448</v>
      </c>
      <c r="L52" s="142">
        <v>41448</v>
      </c>
      <c r="M52" s="142">
        <v>0</v>
      </c>
      <c r="N52" s="142">
        <v>580747</v>
      </c>
      <c r="O52" s="142">
        <v>580747</v>
      </c>
      <c r="P52" s="142">
        <v>0</v>
      </c>
      <c r="Q52" s="142">
        <v>16301</v>
      </c>
      <c r="R52" s="142">
        <v>16301</v>
      </c>
      <c r="S52" s="142">
        <v>0</v>
      </c>
      <c r="T52" s="142">
        <v>0</v>
      </c>
      <c r="U52" s="142">
        <v>0</v>
      </c>
      <c r="V52" s="142">
        <v>0</v>
      </c>
      <c r="W52" s="142">
        <v>24954</v>
      </c>
      <c r="X52" s="142">
        <v>24954</v>
      </c>
      <c r="Y52" s="142">
        <v>0</v>
      </c>
      <c r="Z52" s="142">
        <v>0</v>
      </c>
      <c r="AA52" s="142">
        <v>0</v>
      </c>
      <c r="AB52" s="142">
        <v>0</v>
      </c>
    </row>
    <row r="53" spans="1:189" s="143" customFormat="1" x14ac:dyDescent="0.25">
      <c r="A53" s="141" t="s">
        <v>124</v>
      </c>
      <c r="B53" s="142">
        <v>668550</v>
      </c>
      <c r="C53" s="142">
        <v>668918</v>
      </c>
      <c r="D53" s="142">
        <v>368</v>
      </c>
      <c r="E53" s="142">
        <v>0</v>
      </c>
      <c r="F53" s="142">
        <v>0</v>
      </c>
      <c r="G53" s="142">
        <v>0</v>
      </c>
      <c r="H53" s="142">
        <v>5100</v>
      </c>
      <c r="I53" s="142">
        <v>5468</v>
      </c>
      <c r="J53" s="142">
        <v>368</v>
      </c>
      <c r="K53" s="142">
        <v>41448</v>
      </c>
      <c r="L53" s="142">
        <v>41448</v>
      </c>
      <c r="M53" s="142">
        <v>0</v>
      </c>
      <c r="N53" s="142">
        <v>580747</v>
      </c>
      <c r="O53" s="142">
        <v>580747</v>
      </c>
      <c r="P53" s="142">
        <v>0</v>
      </c>
      <c r="Q53" s="142">
        <v>16301</v>
      </c>
      <c r="R53" s="142">
        <v>16301</v>
      </c>
      <c r="S53" s="142">
        <v>0</v>
      </c>
      <c r="T53" s="142">
        <v>0</v>
      </c>
      <c r="U53" s="142">
        <v>0</v>
      </c>
      <c r="V53" s="142">
        <v>0</v>
      </c>
      <c r="W53" s="142">
        <v>24954</v>
      </c>
      <c r="X53" s="142">
        <v>24954</v>
      </c>
      <c r="Y53" s="142">
        <v>0</v>
      </c>
      <c r="Z53" s="142">
        <v>0</v>
      </c>
      <c r="AA53" s="142">
        <v>0</v>
      </c>
      <c r="AB53" s="142">
        <v>0</v>
      </c>
    </row>
    <row r="54" spans="1:189" s="140" customFormat="1" ht="94.5" x14ac:dyDescent="0.25">
      <c r="A54" s="150" t="s">
        <v>163</v>
      </c>
      <c r="B54" s="152">
        <v>130000</v>
      </c>
      <c r="C54" s="152">
        <v>130000</v>
      </c>
      <c r="D54" s="152">
        <v>0</v>
      </c>
      <c r="E54" s="152"/>
      <c r="F54" s="152"/>
      <c r="G54" s="152">
        <v>0</v>
      </c>
      <c r="H54" s="152"/>
      <c r="I54" s="152"/>
      <c r="J54" s="152">
        <v>0</v>
      </c>
      <c r="K54" s="152"/>
      <c r="L54" s="152"/>
      <c r="M54" s="152">
        <v>0</v>
      </c>
      <c r="N54" s="152">
        <v>130000</v>
      </c>
      <c r="O54" s="152">
        <v>130000</v>
      </c>
      <c r="P54" s="152">
        <v>0</v>
      </c>
      <c r="Q54" s="152"/>
      <c r="R54" s="152"/>
      <c r="S54" s="152">
        <v>0</v>
      </c>
      <c r="T54" s="152"/>
      <c r="U54" s="152"/>
      <c r="V54" s="152">
        <v>0</v>
      </c>
      <c r="W54" s="152"/>
      <c r="X54" s="152"/>
      <c r="Y54" s="152">
        <v>0</v>
      </c>
      <c r="Z54" s="152"/>
      <c r="AA54" s="152"/>
      <c r="AB54" s="152">
        <v>0</v>
      </c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</row>
    <row r="55" spans="1:189" s="143" customFormat="1" ht="63" x14ac:dyDescent="0.25">
      <c r="A55" s="150" t="s">
        <v>164</v>
      </c>
      <c r="B55" s="146">
        <v>53191</v>
      </c>
      <c r="C55" s="146">
        <v>53191</v>
      </c>
      <c r="D55" s="146">
        <v>0</v>
      </c>
      <c r="E55" s="146"/>
      <c r="F55" s="146"/>
      <c r="G55" s="146">
        <v>0</v>
      </c>
      <c r="H55" s="146"/>
      <c r="I55" s="146"/>
      <c r="J55" s="146">
        <v>0</v>
      </c>
      <c r="K55" s="146"/>
      <c r="L55" s="146"/>
      <c r="M55" s="146">
        <v>0</v>
      </c>
      <c r="N55" s="146">
        <v>53191</v>
      </c>
      <c r="O55" s="146">
        <v>53191</v>
      </c>
      <c r="P55" s="146">
        <v>0</v>
      </c>
      <c r="Q55" s="146"/>
      <c r="R55" s="146"/>
      <c r="S55" s="146">
        <v>0</v>
      </c>
      <c r="T55" s="146"/>
      <c r="U55" s="146"/>
      <c r="V55" s="146">
        <v>0</v>
      </c>
      <c r="W55" s="146"/>
      <c r="X55" s="146"/>
      <c r="Y55" s="146">
        <v>0</v>
      </c>
      <c r="Z55" s="146"/>
      <c r="AA55" s="146"/>
      <c r="AB55" s="146">
        <v>0</v>
      </c>
    </row>
    <row r="56" spans="1:189" s="143" customFormat="1" ht="47.25" x14ac:dyDescent="0.25">
      <c r="A56" s="145" t="s">
        <v>165</v>
      </c>
      <c r="B56" s="146">
        <v>5100</v>
      </c>
      <c r="C56" s="146">
        <v>5468</v>
      </c>
      <c r="D56" s="146">
        <v>368</v>
      </c>
      <c r="E56" s="146"/>
      <c r="F56" s="146"/>
      <c r="G56" s="146">
        <v>0</v>
      </c>
      <c r="H56" s="146">
        <v>5100</v>
      </c>
      <c r="I56" s="146">
        <v>5468</v>
      </c>
      <c r="J56" s="146">
        <v>368</v>
      </c>
      <c r="K56" s="146"/>
      <c r="L56" s="146"/>
      <c r="M56" s="146">
        <v>0</v>
      </c>
      <c r="N56" s="146"/>
      <c r="O56" s="146"/>
      <c r="P56" s="146">
        <v>0</v>
      </c>
      <c r="Q56" s="146"/>
      <c r="R56" s="146"/>
      <c r="S56" s="146">
        <v>0</v>
      </c>
      <c r="T56" s="146"/>
      <c r="U56" s="146"/>
      <c r="V56" s="146">
        <v>0</v>
      </c>
      <c r="W56" s="146"/>
      <c r="X56" s="146"/>
      <c r="Y56" s="146">
        <v>0</v>
      </c>
      <c r="Z56" s="146"/>
      <c r="AA56" s="146"/>
      <c r="AB56" s="146">
        <v>0</v>
      </c>
    </row>
    <row r="57" spans="1:189" s="143" customFormat="1" ht="31.5" x14ac:dyDescent="0.25">
      <c r="A57" s="145" t="s">
        <v>166</v>
      </c>
      <c r="B57" s="146">
        <v>3000</v>
      </c>
      <c r="C57" s="146">
        <v>3000</v>
      </c>
      <c r="D57" s="146">
        <v>0</v>
      </c>
      <c r="E57" s="146"/>
      <c r="F57" s="146"/>
      <c r="G57" s="146">
        <v>0</v>
      </c>
      <c r="H57" s="146"/>
      <c r="I57" s="146"/>
      <c r="J57" s="146">
        <v>0</v>
      </c>
      <c r="K57" s="146">
        <v>3000</v>
      </c>
      <c r="L57" s="146">
        <v>3000</v>
      </c>
      <c r="M57" s="146">
        <v>0</v>
      </c>
      <c r="N57" s="146"/>
      <c r="O57" s="146"/>
      <c r="P57" s="146">
        <v>0</v>
      </c>
      <c r="Q57" s="146"/>
      <c r="R57" s="146"/>
      <c r="S57" s="146">
        <v>0</v>
      </c>
      <c r="T57" s="146"/>
      <c r="U57" s="146"/>
      <c r="V57" s="146">
        <v>0</v>
      </c>
      <c r="W57" s="146"/>
      <c r="X57" s="146"/>
      <c r="Y57" s="146">
        <v>0</v>
      </c>
      <c r="Z57" s="146"/>
      <c r="AA57" s="146"/>
      <c r="AB57" s="146">
        <v>0</v>
      </c>
    </row>
    <row r="58" spans="1:189" s="143" customFormat="1" x14ac:dyDescent="0.25">
      <c r="A58" s="145" t="s">
        <v>167</v>
      </c>
      <c r="B58" s="146">
        <v>5000</v>
      </c>
      <c r="C58" s="146">
        <v>5000</v>
      </c>
      <c r="D58" s="146">
        <v>0</v>
      </c>
      <c r="E58" s="146"/>
      <c r="F58" s="146"/>
      <c r="G58" s="146">
        <v>0</v>
      </c>
      <c r="H58" s="146"/>
      <c r="I58" s="146"/>
      <c r="J58" s="146">
        <v>0</v>
      </c>
      <c r="K58" s="146">
        <v>5000</v>
      </c>
      <c r="L58" s="146">
        <v>5000</v>
      </c>
      <c r="M58" s="146">
        <v>0</v>
      </c>
      <c r="N58" s="146"/>
      <c r="O58" s="146"/>
      <c r="P58" s="146">
        <v>0</v>
      </c>
      <c r="Q58" s="146"/>
      <c r="R58" s="146"/>
      <c r="S58" s="146">
        <v>0</v>
      </c>
      <c r="T58" s="146"/>
      <c r="U58" s="146"/>
      <c r="V58" s="146">
        <v>0</v>
      </c>
      <c r="W58" s="146"/>
      <c r="X58" s="146"/>
      <c r="Y58" s="146">
        <v>0</v>
      </c>
      <c r="Z58" s="146"/>
      <c r="AA58" s="146"/>
      <c r="AB58" s="146">
        <v>0</v>
      </c>
    </row>
    <row r="59" spans="1:189" s="143" customFormat="1" x14ac:dyDescent="0.25">
      <c r="A59" s="145" t="s">
        <v>168</v>
      </c>
      <c r="B59" s="146">
        <v>6248</v>
      </c>
      <c r="C59" s="146">
        <v>6248</v>
      </c>
      <c r="D59" s="146">
        <v>0</v>
      </c>
      <c r="E59" s="146"/>
      <c r="F59" s="146"/>
      <c r="G59" s="146">
        <v>0</v>
      </c>
      <c r="H59" s="146"/>
      <c r="I59" s="146"/>
      <c r="J59" s="146">
        <v>0</v>
      </c>
      <c r="K59" s="146">
        <v>6248</v>
      </c>
      <c r="L59" s="146">
        <v>6248</v>
      </c>
      <c r="M59" s="146">
        <v>0</v>
      </c>
      <c r="N59" s="146"/>
      <c r="O59" s="146"/>
      <c r="P59" s="146">
        <v>0</v>
      </c>
      <c r="Q59" s="146"/>
      <c r="R59" s="146"/>
      <c r="S59" s="146">
        <v>0</v>
      </c>
      <c r="T59" s="146"/>
      <c r="U59" s="146"/>
      <c r="V59" s="146">
        <v>0</v>
      </c>
      <c r="W59" s="146"/>
      <c r="X59" s="146"/>
      <c r="Y59" s="146">
        <v>0</v>
      </c>
      <c r="Z59" s="146"/>
      <c r="AA59" s="146"/>
      <c r="AB59" s="146">
        <v>0</v>
      </c>
    </row>
    <row r="60" spans="1:189" s="143" customFormat="1" ht="31.5" x14ac:dyDescent="0.25">
      <c r="A60" s="145" t="s">
        <v>169</v>
      </c>
      <c r="B60" s="146">
        <v>49908</v>
      </c>
      <c r="C60" s="146">
        <v>49908</v>
      </c>
      <c r="D60" s="146">
        <v>0</v>
      </c>
      <c r="E60" s="146"/>
      <c r="F60" s="146"/>
      <c r="G60" s="146">
        <v>0</v>
      </c>
      <c r="H60" s="146"/>
      <c r="I60" s="146"/>
      <c r="J60" s="146">
        <v>0</v>
      </c>
      <c r="K60" s="146">
        <v>24954</v>
      </c>
      <c r="L60" s="146">
        <v>24954</v>
      </c>
      <c r="M60" s="146">
        <v>0</v>
      </c>
      <c r="N60" s="146"/>
      <c r="O60" s="146"/>
      <c r="P60" s="146">
        <v>0</v>
      </c>
      <c r="Q60" s="146"/>
      <c r="R60" s="146"/>
      <c r="S60" s="146">
        <v>0</v>
      </c>
      <c r="T60" s="146"/>
      <c r="U60" s="146"/>
      <c r="V60" s="146">
        <v>0</v>
      </c>
      <c r="W60" s="146">
        <v>24954</v>
      </c>
      <c r="X60" s="146">
        <v>24954</v>
      </c>
      <c r="Y60" s="146">
        <v>0</v>
      </c>
      <c r="Z60" s="146"/>
      <c r="AA60" s="146"/>
      <c r="AB60" s="146">
        <v>0</v>
      </c>
    </row>
    <row r="61" spans="1:189" s="143" customFormat="1" x14ac:dyDescent="0.25">
      <c r="A61" s="150" t="s">
        <v>170</v>
      </c>
      <c r="B61" s="146">
        <v>18547</v>
      </c>
      <c r="C61" s="146">
        <v>18547</v>
      </c>
      <c r="D61" s="146">
        <v>0</v>
      </c>
      <c r="E61" s="146"/>
      <c r="F61" s="146"/>
      <c r="G61" s="146">
        <v>0</v>
      </c>
      <c r="H61" s="146"/>
      <c r="I61" s="146"/>
      <c r="J61" s="146">
        <v>0</v>
      </c>
      <c r="K61" s="146">
        <v>2246</v>
      </c>
      <c r="L61" s="146">
        <v>2246</v>
      </c>
      <c r="M61" s="146">
        <v>0</v>
      </c>
      <c r="N61" s="146"/>
      <c r="O61" s="146"/>
      <c r="P61" s="146">
        <v>0</v>
      </c>
      <c r="Q61" s="146">
        <v>16301</v>
      </c>
      <c r="R61" s="146">
        <v>16301</v>
      </c>
      <c r="S61" s="146">
        <v>0</v>
      </c>
      <c r="T61" s="146"/>
      <c r="U61" s="146"/>
      <c r="V61" s="146">
        <v>0</v>
      </c>
      <c r="W61" s="146"/>
      <c r="X61" s="146"/>
      <c r="Y61" s="146">
        <v>0</v>
      </c>
      <c r="Z61" s="146"/>
      <c r="AA61" s="146"/>
      <c r="AB61" s="146">
        <v>0</v>
      </c>
    </row>
    <row r="62" spans="1:189" s="143" customFormat="1" ht="78.75" x14ac:dyDescent="0.25">
      <c r="A62" s="150" t="s">
        <v>171</v>
      </c>
      <c r="B62" s="146">
        <v>397556</v>
      </c>
      <c r="C62" s="146">
        <v>397556</v>
      </c>
      <c r="D62" s="146">
        <v>0</v>
      </c>
      <c r="E62" s="146"/>
      <c r="F62" s="146"/>
      <c r="G62" s="146">
        <v>0</v>
      </c>
      <c r="H62" s="146"/>
      <c r="I62" s="146"/>
      <c r="J62" s="146">
        <v>0</v>
      </c>
      <c r="K62" s="146"/>
      <c r="L62" s="146"/>
      <c r="M62" s="146">
        <v>0</v>
      </c>
      <c r="N62" s="146">
        <v>397556</v>
      </c>
      <c r="O62" s="146">
        <v>397556</v>
      </c>
      <c r="P62" s="146">
        <v>0</v>
      </c>
      <c r="Q62" s="146"/>
      <c r="R62" s="146"/>
      <c r="S62" s="146">
        <v>0</v>
      </c>
      <c r="T62" s="146"/>
      <c r="U62" s="146"/>
      <c r="V62" s="146">
        <v>0</v>
      </c>
      <c r="W62" s="146"/>
      <c r="X62" s="146"/>
      <c r="Y62" s="146">
        <v>0</v>
      </c>
      <c r="Z62" s="146"/>
      <c r="AA62" s="146"/>
      <c r="AB62" s="146">
        <v>0</v>
      </c>
    </row>
    <row r="63" spans="1:189" s="143" customFormat="1" ht="31.5" x14ac:dyDescent="0.25">
      <c r="A63" s="141" t="s">
        <v>172</v>
      </c>
      <c r="B63" s="142">
        <v>10560123</v>
      </c>
      <c r="C63" s="142">
        <v>10595619</v>
      </c>
      <c r="D63" s="142">
        <v>35496</v>
      </c>
      <c r="E63" s="142">
        <v>151089</v>
      </c>
      <c r="F63" s="142">
        <v>151089</v>
      </c>
      <c r="G63" s="142">
        <v>0</v>
      </c>
      <c r="H63" s="142">
        <v>140072</v>
      </c>
      <c r="I63" s="142">
        <v>149762</v>
      </c>
      <c r="J63" s="142">
        <v>9690</v>
      </c>
      <c r="K63" s="142">
        <v>1542045</v>
      </c>
      <c r="L63" s="142">
        <v>1567851</v>
      </c>
      <c r="M63" s="142">
        <v>25806</v>
      </c>
      <c r="N63" s="142">
        <v>4477843</v>
      </c>
      <c r="O63" s="142">
        <v>4477843</v>
      </c>
      <c r="P63" s="142">
        <v>0</v>
      </c>
      <c r="Q63" s="142">
        <v>0</v>
      </c>
      <c r="R63" s="142">
        <v>0</v>
      </c>
      <c r="S63" s="142">
        <v>0</v>
      </c>
      <c r="T63" s="142">
        <v>4210206</v>
      </c>
      <c r="U63" s="142">
        <v>4210206</v>
      </c>
      <c r="V63" s="142">
        <v>0</v>
      </c>
      <c r="W63" s="142">
        <v>38868</v>
      </c>
      <c r="X63" s="142">
        <v>38868</v>
      </c>
      <c r="Y63" s="142">
        <v>0</v>
      </c>
      <c r="Z63" s="142">
        <v>0</v>
      </c>
      <c r="AA63" s="142">
        <v>0</v>
      </c>
      <c r="AB63" s="142">
        <v>0</v>
      </c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</row>
    <row r="64" spans="1:189" s="143" customFormat="1" x14ac:dyDescent="0.25">
      <c r="A64" s="141" t="s">
        <v>124</v>
      </c>
      <c r="B64" s="142">
        <v>10560123</v>
      </c>
      <c r="C64" s="142">
        <v>10595619</v>
      </c>
      <c r="D64" s="142">
        <v>35496</v>
      </c>
      <c r="E64" s="142">
        <v>151089</v>
      </c>
      <c r="F64" s="142">
        <v>151089</v>
      </c>
      <c r="G64" s="142">
        <v>0</v>
      </c>
      <c r="H64" s="142">
        <v>140072</v>
      </c>
      <c r="I64" s="142">
        <v>149762</v>
      </c>
      <c r="J64" s="142">
        <v>9690</v>
      </c>
      <c r="K64" s="142">
        <v>1542045</v>
      </c>
      <c r="L64" s="142">
        <v>1567851</v>
      </c>
      <c r="M64" s="142">
        <v>25806</v>
      </c>
      <c r="N64" s="142">
        <v>4477843</v>
      </c>
      <c r="O64" s="142">
        <v>4477843</v>
      </c>
      <c r="P64" s="142">
        <v>0</v>
      </c>
      <c r="Q64" s="142">
        <v>0</v>
      </c>
      <c r="R64" s="142">
        <v>0</v>
      </c>
      <c r="S64" s="142">
        <v>0</v>
      </c>
      <c r="T64" s="142">
        <v>4210206</v>
      </c>
      <c r="U64" s="142">
        <v>4210206</v>
      </c>
      <c r="V64" s="142">
        <v>0</v>
      </c>
      <c r="W64" s="142">
        <v>38868</v>
      </c>
      <c r="X64" s="142">
        <v>38868</v>
      </c>
      <c r="Y64" s="142">
        <v>0</v>
      </c>
      <c r="Z64" s="142">
        <v>0</v>
      </c>
      <c r="AA64" s="142">
        <v>0</v>
      </c>
      <c r="AB64" s="142">
        <v>0</v>
      </c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</row>
    <row r="65" spans="1:28" s="143" customFormat="1" ht="31.5" x14ac:dyDescent="0.25">
      <c r="A65" s="153" t="s">
        <v>173</v>
      </c>
      <c r="B65" s="149">
        <v>3183</v>
      </c>
      <c r="C65" s="149">
        <v>3183</v>
      </c>
      <c r="D65" s="149">
        <v>0</v>
      </c>
      <c r="E65" s="149"/>
      <c r="F65" s="149"/>
      <c r="G65" s="149">
        <v>0</v>
      </c>
      <c r="H65" s="149"/>
      <c r="I65" s="149"/>
      <c r="J65" s="149">
        <v>0</v>
      </c>
      <c r="K65" s="149">
        <v>3183</v>
      </c>
      <c r="L65" s="149">
        <v>3183</v>
      </c>
      <c r="M65" s="149">
        <v>0</v>
      </c>
      <c r="N65" s="149"/>
      <c r="O65" s="149"/>
      <c r="P65" s="149">
        <v>0</v>
      </c>
      <c r="Q65" s="149"/>
      <c r="R65" s="149"/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9"/>
      <c r="AA65" s="149"/>
      <c r="AB65" s="149">
        <v>0</v>
      </c>
    </row>
    <row r="66" spans="1:28" s="143" customFormat="1" ht="31.5" x14ac:dyDescent="0.25">
      <c r="A66" s="153" t="s">
        <v>174</v>
      </c>
      <c r="B66" s="149">
        <v>50400</v>
      </c>
      <c r="C66" s="149">
        <v>50400</v>
      </c>
      <c r="D66" s="149">
        <v>0</v>
      </c>
      <c r="E66" s="149"/>
      <c r="F66" s="149"/>
      <c r="G66" s="149">
        <v>0</v>
      </c>
      <c r="H66" s="149"/>
      <c r="I66" s="149"/>
      <c r="J66" s="149">
        <v>0</v>
      </c>
      <c r="K66" s="149">
        <v>50400</v>
      </c>
      <c r="L66" s="149">
        <v>50400</v>
      </c>
      <c r="M66" s="149">
        <v>0</v>
      </c>
      <c r="N66" s="149"/>
      <c r="O66" s="149"/>
      <c r="P66" s="149">
        <v>0</v>
      </c>
      <c r="Q66" s="149"/>
      <c r="R66" s="149"/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9"/>
      <c r="AA66" s="149"/>
      <c r="AB66" s="149">
        <v>0</v>
      </c>
    </row>
    <row r="67" spans="1:28" s="143" customFormat="1" x14ac:dyDescent="0.25">
      <c r="A67" s="153" t="s">
        <v>175</v>
      </c>
      <c r="B67" s="149">
        <v>129666</v>
      </c>
      <c r="C67" s="149">
        <v>129666</v>
      </c>
      <c r="D67" s="149">
        <v>0</v>
      </c>
      <c r="E67" s="149"/>
      <c r="F67" s="149"/>
      <c r="G67" s="149">
        <v>0</v>
      </c>
      <c r="H67" s="149"/>
      <c r="I67" s="149"/>
      <c r="J67" s="149">
        <v>0</v>
      </c>
      <c r="K67" s="149">
        <v>129666</v>
      </c>
      <c r="L67" s="149">
        <v>129666</v>
      </c>
      <c r="M67" s="149">
        <v>0</v>
      </c>
      <c r="N67" s="149"/>
      <c r="O67" s="149"/>
      <c r="P67" s="149">
        <v>0</v>
      </c>
      <c r="Q67" s="149"/>
      <c r="R67" s="149"/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9"/>
      <c r="AA67" s="149"/>
      <c r="AB67" s="149">
        <v>0</v>
      </c>
    </row>
    <row r="68" spans="1:28" s="143" customFormat="1" x14ac:dyDescent="0.25">
      <c r="A68" s="153" t="s">
        <v>176</v>
      </c>
      <c r="B68" s="149">
        <v>13200</v>
      </c>
      <c r="C68" s="149">
        <v>13200</v>
      </c>
      <c r="D68" s="149">
        <v>0</v>
      </c>
      <c r="E68" s="149"/>
      <c r="F68" s="149"/>
      <c r="G68" s="149">
        <v>0</v>
      </c>
      <c r="H68" s="149"/>
      <c r="I68" s="149"/>
      <c r="J68" s="149">
        <v>0</v>
      </c>
      <c r="K68" s="149">
        <v>13200</v>
      </c>
      <c r="L68" s="149">
        <v>13200</v>
      </c>
      <c r="M68" s="149">
        <v>0</v>
      </c>
      <c r="N68" s="149"/>
      <c r="O68" s="149"/>
      <c r="P68" s="149">
        <v>0</v>
      </c>
      <c r="Q68" s="149"/>
      <c r="R68" s="149"/>
      <c r="S68" s="149">
        <v>0</v>
      </c>
      <c r="T68" s="149">
        <v>0</v>
      </c>
      <c r="U68" s="149">
        <v>0</v>
      </c>
      <c r="V68" s="149">
        <v>0</v>
      </c>
      <c r="W68" s="149">
        <v>0</v>
      </c>
      <c r="X68" s="149">
        <v>0</v>
      </c>
      <c r="Y68" s="149">
        <v>0</v>
      </c>
      <c r="Z68" s="149"/>
      <c r="AA68" s="149"/>
      <c r="AB68" s="149">
        <v>0</v>
      </c>
    </row>
    <row r="69" spans="1:28" s="143" customFormat="1" ht="31.5" x14ac:dyDescent="0.25">
      <c r="A69" s="153" t="s">
        <v>177</v>
      </c>
      <c r="B69" s="149">
        <v>41100</v>
      </c>
      <c r="C69" s="149">
        <v>41100</v>
      </c>
      <c r="D69" s="149">
        <v>0</v>
      </c>
      <c r="E69" s="149"/>
      <c r="F69" s="149"/>
      <c r="G69" s="149">
        <v>0</v>
      </c>
      <c r="H69" s="149"/>
      <c r="I69" s="149"/>
      <c r="J69" s="149">
        <v>0</v>
      </c>
      <c r="K69" s="149">
        <v>41100</v>
      </c>
      <c r="L69" s="149">
        <v>41100</v>
      </c>
      <c r="M69" s="149">
        <v>0</v>
      </c>
      <c r="N69" s="149"/>
      <c r="O69" s="149"/>
      <c r="P69" s="149">
        <v>0</v>
      </c>
      <c r="Q69" s="149"/>
      <c r="R69" s="149"/>
      <c r="S69" s="149">
        <v>0</v>
      </c>
      <c r="T69" s="149">
        <v>0</v>
      </c>
      <c r="U69" s="149">
        <v>0</v>
      </c>
      <c r="V69" s="149">
        <v>0</v>
      </c>
      <c r="W69" s="149">
        <v>0</v>
      </c>
      <c r="X69" s="149">
        <v>0</v>
      </c>
      <c r="Y69" s="149">
        <v>0</v>
      </c>
      <c r="Z69" s="149"/>
      <c r="AA69" s="149"/>
      <c r="AB69" s="149">
        <v>0</v>
      </c>
    </row>
    <row r="70" spans="1:28" s="143" customFormat="1" ht="94.5" x14ac:dyDescent="0.25">
      <c r="A70" s="150" t="s">
        <v>178</v>
      </c>
      <c r="B70" s="149">
        <v>230380</v>
      </c>
      <c r="C70" s="149">
        <v>230380</v>
      </c>
      <c r="D70" s="149">
        <v>0</v>
      </c>
      <c r="E70" s="149"/>
      <c r="F70" s="149"/>
      <c r="G70" s="149">
        <v>0</v>
      </c>
      <c r="H70" s="149"/>
      <c r="I70" s="149"/>
      <c r="J70" s="149">
        <v>0</v>
      </c>
      <c r="K70" s="149"/>
      <c r="L70" s="149"/>
      <c r="M70" s="149">
        <v>0</v>
      </c>
      <c r="N70" s="149">
        <v>230380</v>
      </c>
      <c r="O70" s="149">
        <v>230380</v>
      </c>
      <c r="P70" s="149">
        <v>0</v>
      </c>
      <c r="Q70" s="149"/>
      <c r="R70" s="149"/>
      <c r="S70" s="149">
        <v>0</v>
      </c>
      <c r="T70" s="149"/>
      <c r="U70" s="149"/>
      <c r="V70" s="149">
        <v>0</v>
      </c>
      <c r="W70" s="149"/>
      <c r="X70" s="149"/>
      <c r="Y70" s="149">
        <v>0</v>
      </c>
      <c r="Z70" s="149"/>
      <c r="AA70" s="149"/>
      <c r="AB70" s="149">
        <v>0</v>
      </c>
    </row>
    <row r="71" spans="1:28" s="143" customFormat="1" x14ac:dyDescent="0.25">
      <c r="A71" s="153" t="s">
        <v>179</v>
      </c>
      <c r="B71" s="149">
        <v>132389</v>
      </c>
      <c r="C71" s="149">
        <v>132389</v>
      </c>
      <c r="D71" s="149">
        <v>0</v>
      </c>
      <c r="E71" s="149">
        <v>132389</v>
      </c>
      <c r="F71" s="149">
        <v>132389</v>
      </c>
      <c r="G71" s="149">
        <v>0</v>
      </c>
      <c r="H71" s="149"/>
      <c r="I71" s="149"/>
      <c r="J71" s="149">
        <v>0</v>
      </c>
      <c r="K71" s="149"/>
      <c r="L71" s="149"/>
      <c r="M71" s="149">
        <v>0</v>
      </c>
      <c r="N71" s="149"/>
      <c r="O71" s="149"/>
      <c r="P71" s="149">
        <v>0</v>
      </c>
      <c r="Q71" s="149"/>
      <c r="R71" s="149"/>
      <c r="S71" s="149">
        <v>0</v>
      </c>
      <c r="T71" s="149"/>
      <c r="U71" s="149"/>
      <c r="V71" s="149">
        <v>0</v>
      </c>
      <c r="W71" s="149"/>
      <c r="X71" s="149"/>
      <c r="Y71" s="149">
        <v>0</v>
      </c>
      <c r="Z71" s="149"/>
      <c r="AA71" s="149"/>
      <c r="AB71" s="149">
        <v>0</v>
      </c>
    </row>
    <row r="72" spans="1:28" s="143" customFormat="1" ht="47.25" x14ac:dyDescent="0.25">
      <c r="A72" s="148" t="s">
        <v>180</v>
      </c>
      <c r="B72" s="149">
        <v>2534</v>
      </c>
      <c r="C72" s="149">
        <v>2534</v>
      </c>
      <c r="D72" s="149">
        <v>0</v>
      </c>
      <c r="E72" s="149"/>
      <c r="F72" s="149"/>
      <c r="G72" s="149">
        <v>0</v>
      </c>
      <c r="H72" s="149"/>
      <c r="I72" s="149"/>
      <c r="J72" s="149">
        <v>0</v>
      </c>
      <c r="K72" s="149"/>
      <c r="L72" s="149"/>
      <c r="M72" s="149">
        <v>0</v>
      </c>
      <c r="N72" s="149"/>
      <c r="O72" s="149"/>
      <c r="P72" s="149">
        <v>0</v>
      </c>
      <c r="Q72" s="149"/>
      <c r="R72" s="149"/>
      <c r="S72" s="149">
        <v>0</v>
      </c>
      <c r="T72" s="149">
        <v>2534</v>
      </c>
      <c r="U72" s="149">
        <v>2534</v>
      </c>
      <c r="V72" s="149">
        <v>0</v>
      </c>
      <c r="W72" s="149"/>
      <c r="X72" s="149"/>
      <c r="Y72" s="149">
        <v>0</v>
      </c>
      <c r="Z72" s="149"/>
      <c r="AA72" s="149"/>
      <c r="AB72" s="149">
        <v>0</v>
      </c>
    </row>
    <row r="73" spans="1:28" s="143" customFormat="1" ht="126" x14ac:dyDescent="0.25">
      <c r="A73" s="145" t="s">
        <v>181</v>
      </c>
      <c r="B73" s="149">
        <v>4247463</v>
      </c>
      <c r="C73" s="149">
        <v>4247463</v>
      </c>
      <c r="D73" s="149">
        <v>0</v>
      </c>
      <c r="E73" s="149"/>
      <c r="F73" s="149"/>
      <c r="G73" s="149">
        <v>0</v>
      </c>
      <c r="H73" s="149"/>
      <c r="I73" s="149"/>
      <c r="J73" s="149">
        <v>0</v>
      </c>
      <c r="K73" s="149"/>
      <c r="L73" s="149"/>
      <c r="M73" s="149">
        <v>0</v>
      </c>
      <c r="N73" s="149">
        <v>4247463</v>
      </c>
      <c r="O73" s="149">
        <v>4247463</v>
      </c>
      <c r="P73" s="149">
        <v>0</v>
      </c>
      <c r="Q73" s="149"/>
      <c r="R73" s="149"/>
      <c r="S73" s="149">
        <v>0</v>
      </c>
      <c r="T73" s="149"/>
      <c r="U73" s="149"/>
      <c r="V73" s="149">
        <v>0</v>
      </c>
      <c r="W73" s="149"/>
      <c r="X73" s="149"/>
      <c r="Y73" s="149">
        <v>0</v>
      </c>
      <c r="Z73" s="149"/>
      <c r="AA73" s="149"/>
      <c r="AB73" s="149">
        <v>0</v>
      </c>
    </row>
    <row r="74" spans="1:28" s="143" customFormat="1" ht="31.5" x14ac:dyDescent="0.25">
      <c r="A74" s="154" t="s">
        <v>182</v>
      </c>
      <c r="B74" s="149">
        <v>918868</v>
      </c>
      <c r="C74" s="149">
        <v>918868</v>
      </c>
      <c r="D74" s="149">
        <v>0</v>
      </c>
      <c r="E74" s="149"/>
      <c r="F74" s="149"/>
      <c r="G74" s="149">
        <v>0</v>
      </c>
      <c r="H74" s="149"/>
      <c r="I74" s="149"/>
      <c r="J74" s="149">
        <v>0</v>
      </c>
      <c r="K74" s="149">
        <v>553628</v>
      </c>
      <c r="L74" s="149">
        <v>553628</v>
      </c>
      <c r="M74" s="149">
        <v>0</v>
      </c>
      <c r="N74" s="149"/>
      <c r="O74" s="149"/>
      <c r="P74" s="149">
        <v>0</v>
      </c>
      <c r="Q74" s="149"/>
      <c r="R74" s="149"/>
      <c r="S74" s="149">
        <v>0</v>
      </c>
      <c r="T74" s="149">
        <v>326372</v>
      </c>
      <c r="U74" s="149">
        <v>326372</v>
      </c>
      <c r="V74" s="149">
        <v>0</v>
      </c>
      <c r="W74" s="149">
        <v>38868</v>
      </c>
      <c r="X74" s="149">
        <v>38868</v>
      </c>
      <c r="Y74" s="149">
        <v>0</v>
      </c>
      <c r="Z74" s="149"/>
      <c r="AA74" s="149"/>
      <c r="AB74" s="149">
        <v>0</v>
      </c>
    </row>
    <row r="75" spans="1:28" s="143" customFormat="1" x14ac:dyDescent="0.25">
      <c r="A75" s="154" t="s">
        <v>183</v>
      </c>
      <c r="B75" s="149">
        <v>3000</v>
      </c>
      <c r="C75" s="149">
        <v>3000</v>
      </c>
      <c r="D75" s="149">
        <v>0</v>
      </c>
      <c r="E75" s="149"/>
      <c r="F75" s="149"/>
      <c r="G75" s="149">
        <v>0</v>
      </c>
      <c r="H75" s="149"/>
      <c r="I75" s="149"/>
      <c r="J75" s="149">
        <v>0</v>
      </c>
      <c r="K75" s="149">
        <v>3000</v>
      </c>
      <c r="L75" s="149">
        <v>3000</v>
      </c>
      <c r="M75" s="149">
        <v>0</v>
      </c>
      <c r="N75" s="149"/>
      <c r="O75" s="149"/>
      <c r="P75" s="149">
        <v>0</v>
      </c>
      <c r="Q75" s="149"/>
      <c r="R75" s="149"/>
      <c r="S75" s="149">
        <v>0</v>
      </c>
      <c r="T75" s="149"/>
      <c r="U75" s="149"/>
      <c r="V75" s="149">
        <v>0</v>
      </c>
      <c r="W75" s="149"/>
      <c r="X75" s="149"/>
      <c r="Y75" s="149">
        <v>0</v>
      </c>
      <c r="Z75" s="149"/>
      <c r="AA75" s="149"/>
      <c r="AB75" s="149">
        <v>0</v>
      </c>
    </row>
    <row r="76" spans="1:28" s="143" customFormat="1" ht="31.5" x14ac:dyDescent="0.25">
      <c r="A76" s="148" t="s">
        <v>184</v>
      </c>
      <c r="B76" s="149">
        <v>50000</v>
      </c>
      <c r="C76" s="149">
        <v>50000</v>
      </c>
      <c r="D76" s="149">
        <v>0</v>
      </c>
      <c r="E76" s="149">
        <v>18700</v>
      </c>
      <c r="F76" s="149">
        <v>18700</v>
      </c>
      <c r="G76" s="149">
        <v>0</v>
      </c>
      <c r="H76" s="149"/>
      <c r="I76" s="149"/>
      <c r="J76" s="149">
        <v>0</v>
      </c>
      <c r="K76" s="149"/>
      <c r="L76" s="149"/>
      <c r="M76" s="149">
        <v>0</v>
      </c>
      <c r="N76" s="149"/>
      <c r="O76" s="149"/>
      <c r="P76" s="149">
        <v>0</v>
      </c>
      <c r="Q76" s="149"/>
      <c r="R76" s="149"/>
      <c r="S76" s="149">
        <v>0</v>
      </c>
      <c r="T76" s="149">
        <v>31300</v>
      </c>
      <c r="U76" s="149">
        <v>31300</v>
      </c>
      <c r="V76" s="149">
        <v>0</v>
      </c>
      <c r="W76" s="149"/>
      <c r="X76" s="149"/>
      <c r="Y76" s="149">
        <v>0</v>
      </c>
      <c r="Z76" s="149"/>
      <c r="AA76" s="149"/>
      <c r="AB76" s="149">
        <v>0</v>
      </c>
    </row>
    <row r="77" spans="1:28" s="143" customFormat="1" ht="47.25" x14ac:dyDescent="0.25">
      <c r="A77" s="148" t="s">
        <v>185</v>
      </c>
      <c r="B77" s="149">
        <v>3850000</v>
      </c>
      <c r="C77" s="149">
        <v>3850000</v>
      </c>
      <c r="D77" s="149">
        <v>0</v>
      </c>
      <c r="E77" s="149"/>
      <c r="F77" s="149"/>
      <c r="G77" s="149">
        <v>0</v>
      </c>
      <c r="H77" s="149"/>
      <c r="I77" s="149"/>
      <c r="J77" s="149">
        <v>0</v>
      </c>
      <c r="K77" s="149"/>
      <c r="L77" s="149"/>
      <c r="M77" s="149">
        <v>0</v>
      </c>
      <c r="N77" s="149"/>
      <c r="O77" s="149"/>
      <c r="P77" s="149">
        <v>0</v>
      </c>
      <c r="Q77" s="149"/>
      <c r="R77" s="149"/>
      <c r="S77" s="149">
        <v>0</v>
      </c>
      <c r="T77" s="149">
        <v>3850000</v>
      </c>
      <c r="U77" s="149">
        <v>3850000</v>
      </c>
      <c r="V77" s="149">
        <v>0</v>
      </c>
      <c r="W77" s="149"/>
      <c r="X77" s="149"/>
      <c r="Y77" s="149">
        <v>0</v>
      </c>
      <c r="Z77" s="149"/>
      <c r="AA77" s="149"/>
      <c r="AB77" s="149">
        <v>0</v>
      </c>
    </row>
    <row r="78" spans="1:28" s="140" customFormat="1" ht="47.25" x14ac:dyDescent="0.25">
      <c r="A78" s="155" t="s">
        <v>186</v>
      </c>
      <c r="B78" s="142">
        <v>452717</v>
      </c>
      <c r="C78" s="142">
        <v>488213</v>
      </c>
      <c r="D78" s="142">
        <v>35496</v>
      </c>
      <c r="E78" s="142">
        <v>0</v>
      </c>
      <c r="F78" s="142">
        <v>0</v>
      </c>
      <c r="G78" s="142">
        <v>0</v>
      </c>
      <c r="H78" s="142">
        <v>140072</v>
      </c>
      <c r="I78" s="142">
        <v>149762</v>
      </c>
      <c r="J78" s="142">
        <v>9690</v>
      </c>
      <c r="K78" s="142">
        <v>312645</v>
      </c>
      <c r="L78" s="142">
        <v>338451</v>
      </c>
      <c r="M78" s="142">
        <v>25806</v>
      </c>
      <c r="N78" s="142">
        <v>0</v>
      </c>
      <c r="O78" s="142">
        <v>0</v>
      </c>
      <c r="P78" s="142">
        <v>0</v>
      </c>
      <c r="Q78" s="142">
        <v>0</v>
      </c>
      <c r="R78" s="142">
        <v>0</v>
      </c>
      <c r="S78" s="142">
        <v>0</v>
      </c>
      <c r="T78" s="142">
        <v>0</v>
      </c>
      <c r="U78" s="142">
        <v>0</v>
      </c>
      <c r="V78" s="142">
        <v>0</v>
      </c>
      <c r="W78" s="142">
        <v>0</v>
      </c>
      <c r="X78" s="142">
        <v>0</v>
      </c>
      <c r="Y78" s="142">
        <v>0</v>
      </c>
      <c r="Z78" s="142">
        <v>0</v>
      </c>
      <c r="AA78" s="142">
        <v>0</v>
      </c>
      <c r="AB78" s="142">
        <v>0</v>
      </c>
    </row>
    <row r="79" spans="1:28" s="143" customFormat="1" ht="31.5" x14ac:dyDescent="0.25">
      <c r="A79" s="156" t="s">
        <v>187</v>
      </c>
      <c r="B79" s="149">
        <v>57171</v>
      </c>
      <c r="C79" s="149">
        <v>57171</v>
      </c>
      <c r="D79" s="149">
        <v>0</v>
      </c>
      <c r="E79" s="149"/>
      <c r="F79" s="149"/>
      <c r="G79" s="149">
        <v>0</v>
      </c>
      <c r="H79" s="149">
        <v>41161</v>
      </c>
      <c r="I79" s="149">
        <v>41161</v>
      </c>
      <c r="J79" s="149">
        <v>0</v>
      </c>
      <c r="K79" s="149">
        <v>16010</v>
      </c>
      <c r="L79" s="149">
        <v>16010</v>
      </c>
      <c r="M79" s="149">
        <v>0</v>
      </c>
      <c r="N79" s="149"/>
      <c r="O79" s="149"/>
      <c r="P79" s="149">
        <v>0</v>
      </c>
      <c r="Q79" s="149"/>
      <c r="R79" s="149"/>
      <c r="S79" s="149">
        <v>0</v>
      </c>
      <c r="T79" s="149"/>
      <c r="U79" s="149"/>
      <c r="V79" s="149">
        <v>0</v>
      </c>
      <c r="W79" s="149"/>
      <c r="X79" s="149"/>
      <c r="Y79" s="149">
        <v>0</v>
      </c>
      <c r="Z79" s="149"/>
      <c r="AA79" s="149"/>
      <c r="AB79" s="149">
        <v>0</v>
      </c>
    </row>
    <row r="80" spans="1:28" s="143" customFormat="1" x14ac:dyDescent="0.25">
      <c r="A80" s="156" t="s">
        <v>188</v>
      </c>
      <c r="B80" s="149">
        <v>11000</v>
      </c>
      <c r="C80" s="149">
        <v>11000</v>
      </c>
      <c r="D80" s="149">
        <v>0</v>
      </c>
      <c r="E80" s="149"/>
      <c r="F80" s="149"/>
      <c r="G80" s="149">
        <v>0</v>
      </c>
      <c r="H80" s="149"/>
      <c r="I80" s="149"/>
      <c r="J80" s="149">
        <v>0</v>
      </c>
      <c r="K80" s="149">
        <v>11000</v>
      </c>
      <c r="L80" s="149">
        <v>11000</v>
      </c>
      <c r="M80" s="149">
        <v>0</v>
      </c>
      <c r="N80" s="149"/>
      <c r="O80" s="149"/>
      <c r="P80" s="149">
        <v>0</v>
      </c>
      <c r="Q80" s="149"/>
      <c r="R80" s="149"/>
      <c r="S80" s="149">
        <v>0</v>
      </c>
      <c r="T80" s="149"/>
      <c r="U80" s="149"/>
      <c r="V80" s="149">
        <v>0</v>
      </c>
      <c r="W80" s="149"/>
      <c r="X80" s="149"/>
      <c r="Y80" s="149">
        <v>0</v>
      </c>
      <c r="Z80" s="149"/>
      <c r="AA80" s="149"/>
      <c r="AB80" s="149">
        <v>0</v>
      </c>
    </row>
    <row r="81" spans="1:28" s="143" customFormat="1" ht="31.5" x14ac:dyDescent="0.25">
      <c r="A81" s="156" t="s">
        <v>189</v>
      </c>
      <c r="B81" s="149">
        <v>35001</v>
      </c>
      <c r="C81" s="149">
        <v>35001</v>
      </c>
      <c r="D81" s="149">
        <v>0</v>
      </c>
      <c r="E81" s="149"/>
      <c r="F81" s="149"/>
      <c r="G81" s="149">
        <v>0</v>
      </c>
      <c r="H81" s="149">
        <v>30492</v>
      </c>
      <c r="I81" s="149">
        <v>30492</v>
      </c>
      <c r="J81" s="149">
        <v>0</v>
      </c>
      <c r="K81" s="149">
        <v>4509</v>
      </c>
      <c r="L81" s="149">
        <v>4509</v>
      </c>
      <c r="M81" s="149">
        <v>0</v>
      </c>
      <c r="N81" s="149"/>
      <c r="O81" s="149"/>
      <c r="P81" s="149">
        <v>0</v>
      </c>
      <c r="Q81" s="149"/>
      <c r="R81" s="149"/>
      <c r="S81" s="149">
        <v>0</v>
      </c>
      <c r="T81" s="149"/>
      <c r="U81" s="149"/>
      <c r="V81" s="149">
        <v>0</v>
      </c>
      <c r="W81" s="149"/>
      <c r="X81" s="149"/>
      <c r="Y81" s="149">
        <v>0</v>
      </c>
      <c r="Z81" s="149"/>
      <c r="AA81" s="149"/>
      <c r="AB81" s="149">
        <v>0</v>
      </c>
    </row>
    <row r="82" spans="1:28" s="143" customFormat="1" x14ac:dyDescent="0.25">
      <c r="A82" s="156" t="s">
        <v>190</v>
      </c>
      <c r="B82" s="149">
        <v>4000</v>
      </c>
      <c r="C82" s="149">
        <v>4000</v>
      </c>
      <c r="D82" s="149">
        <v>0</v>
      </c>
      <c r="E82" s="149"/>
      <c r="F82" s="149"/>
      <c r="G82" s="149">
        <v>0</v>
      </c>
      <c r="H82" s="149"/>
      <c r="I82" s="149"/>
      <c r="J82" s="149">
        <v>0</v>
      </c>
      <c r="K82" s="149">
        <v>4000</v>
      </c>
      <c r="L82" s="149">
        <v>4000</v>
      </c>
      <c r="M82" s="149">
        <v>0</v>
      </c>
      <c r="N82" s="149"/>
      <c r="O82" s="149"/>
      <c r="P82" s="149">
        <v>0</v>
      </c>
      <c r="Q82" s="149"/>
      <c r="R82" s="149"/>
      <c r="S82" s="149">
        <v>0</v>
      </c>
      <c r="T82" s="149"/>
      <c r="U82" s="149"/>
      <c r="V82" s="149">
        <v>0</v>
      </c>
      <c r="W82" s="149"/>
      <c r="X82" s="149"/>
      <c r="Y82" s="149">
        <v>0</v>
      </c>
      <c r="Z82" s="149"/>
      <c r="AA82" s="149"/>
      <c r="AB82" s="149">
        <v>0</v>
      </c>
    </row>
    <row r="83" spans="1:28" s="143" customFormat="1" x14ac:dyDescent="0.25">
      <c r="A83" s="156" t="s">
        <v>191</v>
      </c>
      <c r="B83" s="149">
        <v>5000</v>
      </c>
      <c r="C83" s="149">
        <v>5000</v>
      </c>
      <c r="D83" s="149">
        <v>0</v>
      </c>
      <c r="E83" s="149"/>
      <c r="F83" s="149"/>
      <c r="G83" s="149">
        <v>0</v>
      </c>
      <c r="H83" s="149"/>
      <c r="I83" s="149"/>
      <c r="J83" s="149">
        <v>0</v>
      </c>
      <c r="K83" s="149">
        <v>5000</v>
      </c>
      <c r="L83" s="149">
        <v>5000</v>
      </c>
      <c r="M83" s="149">
        <v>0</v>
      </c>
      <c r="N83" s="149"/>
      <c r="O83" s="149"/>
      <c r="P83" s="149">
        <v>0</v>
      </c>
      <c r="Q83" s="149"/>
      <c r="R83" s="149"/>
      <c r="S83" s="149">
        <v>0</v>
      </c>
      <c r="T83" s="149"/>
      <c r="U83" s="149"/>
      <c r="V83" s="149">
        <v>0</v>
      </c>
      <c r="W83" s="149"/>
      <c r="X83" s="149"/>
      <c r="Y83" s="149">
        <v>0</v>
      </c>
      <c r="Z83" s="149"/>
      <c r="AA83" s="149"/>
      <c r="AB83" s="149">
        <v>0</v>
      </c>
    </row>
    <row r="84" spans="1:28" s="143" customFormat="1" x14ac:dyDescent="0.25">
      <c r="A84" s="156" t="s">
        <v>192</v>
      </c>
      <c r="B84" s="149">
        <v>4000</v>
      </c>
      <c r="C84" s="149">
        <v>4000</v>
      </c>
      <c r="D84" s="149">
        <v>0</v>
      </c>
      <c r="E84" s="149"/>
      <c r="F84" s="149"/>
      <c r="G84" s="149">
        <v>0</v>
      </c>
      <c r="H84" s="149"/>
      <c r="I84" s="149"/>
      <c r="J84" s="149">
        <v>0</v>
      </c>
      <c r="K84" s="149">
        <v>4000</v>
      </c>
      <c r="L84" s="149">
        <v>4000</v>
      </c>
      <c r="M84" s="149">
        <v>0</v>
      </c>
      <c r="N84" s="149"/>
      <c r="O84" s="149"/>
      <c r="P84" s="149">
        <v>0</v>
      </c>
      <c r="Q84" s="149"/>
      <c r="R84" s="149"/>
      <c r="S84" s="149">
        <v>0</v>
      </c>
      <c r="T84" s="149"/>
      <c r="U84" s="149"/>
      <c r="V84" s="149">
        <v>0</v>
      </c>
      <c r="W84" s="149"/>
      <c r="X84" s="149"/>
      <c r="Y84" s="149">
        <v>0</v>
      </c>
      <c r="Z84" s="149"/>
      <c r="AA84" s="149"/>
      <c r="AB84" s="149">
        <v>0</v>
      </c>
    </row>
    <row r="85" spans="1:28" s="143" customFormat="1" x14ac:dyDescent="0.25">
      <c r="A85" s="156" t="s">
        <v>193</v>
      </c>
      <c r="B85" s="149">
        <v>7000</v>
      </c>
      <c r="C85" s="149">
        <v>7000</v>
      </c>
      <c r="D85" s="149">
        <v>0</v>
      </c>
      <c r="E85" s="149"/>
      <c r="F85" s="149"/>
      <c r="G85" s="149">
        <v>0</v>
      </c>
      <c r="H85" s="149"/>
      <c r="I85" s="149"/>
      <c r="J85" s="149">
        <v>0</v>
      </c>
      <c r="K85" s="149">
        <v>7000</v>
      </c>
      <c r="L85" s="149">
        <v>7000</v>
      </c>
      <c r="M85" s="149">
        <v>0</v>
      </c>
      <c r="N85" s="149"/>
      <c r="O85" s="149"/>
      <c r="P85" s="149">
        <v>0</v>
      </c>
      <c r="Q85" s="149"/>
      <c r="R85" s="149"/>
      <c r="S85" s="149">
        <v>0</v>
      </c>
      <c r="T85" s="149"/>
      <c r="U85" s="149"/>
      <c r="V85" s="149">
        <v>0</v>
      </c>
      <c r="W85" s="149"/>
      <c r="X85" s="149"/>
      <c r="Y85" s="149">
        <v>0</v>
      </c>
      <c r="Z85" s="149"/>
      <c r="AA85" s="149"/>
      <c r="AB85" s="149">
        <v>0</v>
      </c>
    </row>
    <row r="86" spans="1:28" s="143" customFormat="1" ht="31.5" x14ac:dyDescent="0.25">
      <c r="A86" s="156" t="s">
        <v>194</v>
      </c>
      <c r="B86" s="149">
        <v>16398</v>
      </c>
      <c r="C86" s="149">
        <v>16398</v>
      </c>
      <c r="D86" s="149">
        <v>0</v>
      </c>
      <c r="E86" s="149"/>
      <c r="F86" s="149"/>
      <c r="G86" s="149">
        <v>0</v>
      </c>
      <c r="H86" s="149">
        <v>8898</v>
      </c>
      <c r="I86" s="149">
        <v>8898</v>
      </c>
      <c r="J86" s="149">
        <v>0</v>
      </c>
      <c r="K86" s="149">
        <v>7500</v>
      </c>
      <c r="L86" s="149">
        <v>7500</v>
      </c>
      <c r="M86" s="149">
        <v>0</v>
      </c>
      <c r="N86" s="149"/>
      <c r="O86" s="149"/>
      <c r="P86" s="149">
        <v>0</v>
      </c>
      <c r="Q86" s="149"/>
      <c r="R86" s="149"/>
      <c r="S86" s="149">
        <v>0</v>
      </c>
      <c r="T86" s="149"/>
      <c r="U86" s="149"/>
      <c r="V86" s="149">
        <v>0</v>
      </c>
      <c r="W86" s="149"/>
      <c r="X86" s="149"/>
      <c r="Y86" s="149">
        <v>0</v>
      </c>
      <c r="Z86" s="149"/>
      <c r="AA86" s="149"/>
      <c r="AB86" s="149">
        <v>0</v>
      </c>
    </row>
    <row r="87" spans="1:28" s="143" customFormat="1" x14ac:dyDescent="0.25">
      <c r="A87" s="156" t="s">
        <v>195</v>
      </c>
      <c r="B87" s="149">
        <v>4000</v>
      </c>
      <c r="C87" s="149">
        <v>4000</v>
      </c>
      <c r="D87" s="149">
        <v>0</v>
      </c>
      <c r="E87" s="149"/>
      <c r="F87" s="149"/>
      <c r="G87" s="149">
        <v>0</v>
      </c>
      <c r="H87" s="149"/>
      <c r="I87" s="149"/>
      <c r="J87" s="149">
        <v>0</v>
      </c>
      <c r="K87" s="149">
        <v>4000</v>
      </c>
      <c r="L87" s="149">
        <v>4000</v>
      </c>
      <c r="M87" s="149">
        <v>0</v>
      </c>
      <c r="N87" s="149"/>
      <c r="O87" s="149"/>
      <c r="P87" s="149">
        <v>0</v>
      </c>
      <c r="Q87" s="149"/>
      <c r="R87" s="149"/>
      <c r="S87" s="149">
        <v>0</v>
      </c>
      <c r="T87" s="149"/>
      <c r="U87" s="149"/>
      <c r="V87" s="149">
        <v>0</v>
      </c>
      <c r="W87" s="149"/>
      <c r="X87" s="149"/>
      <c r="Y87" s="149">
        <v>0</v>
      </c>
      <c r="Z87" s="149"/>
      <c r="AA87" s="149"/>
      <c r="AB87" s="149">
        <v>0</v>
      </c>
    </row>
    <row r="88" spans="1:28" s="143" customFormat="1" ht="31.5" x14ac:dyDescent="0.25">
      <c r="A88" s="156" t="s">
        <v>196</v>
      </c>
      <c r="B88" s="149">
        <v>23702</v>
      </c>
      <c r="C88" s="149">
        <v>23702</v>
      </c>
      <c r="D88" s="149">
        <v>0</v>
      </c>
      <c r="E88" s="149"/>
      <c r="F88" s="149"/>
      <c r="G88" s="149">
        <v>0</v>
      </c>
      <c r="H88" s="149">
        <v>15702</v>
      </c>
      <c r="I88" s="149">
        <v>15702</v>
      </c>
      <c r="J88" s="149">
        <v>0</v>
      </c>
      <c r="K88" s="149">
        <v>8000</v>
      </c>
      <c r="L88" s="149">
        <v>8000</v>
      </c>
      <c r="M88" s="149">
        <v>0</v>
      </c>
      <c r="N88" s="149"/>
      <c r="O88" s="149"/>
      <c r="P88" s="149">
        <v>0</v>
      </c>
      <c r="Q88" s="149"/>
      <c r="R88" s="149"/>
      <c r="S88" s="149">
        <v>0</v>
      </c>
      <c r="T88" s="149"/>
      <c r="U88" s="149"/>
      <c r="V88" s="149">
        <v>0</v>
      </c>
      <c r="W88" s="149"/>
      <c r="X88" s="149"/>
      <c r="Y88" s="149">
        <v>0</v>
      </c>
      <c r="Z88" s="149"/>
      <c r="AA88" s="149"/>
      <c r="AB88" s="149">
        <v>0</v>
      </c>
    </row>
    <row r="89" spans="1:28" s="143" customFormat="1" x14ac:dyDescent="0.25">
      <c r="A89" s="156" t="s">
        <v>197</v>
      </c>
      <c r="B89" s="149">
        <v>11000</v>
      </c>
      <c r="C89" s="149">
        <v>11000</v>
      </c>
      <c r="D89" s="149">
        <v>0</v>
      </c>
      <c r="E89" s="149"/>
      <c r="F89" s="149"/>
      <c r="G89" s="149">
        <v>0</v>
      </c>
      <c r="H89" s="149"/>
      <c r="I89" s="149"/>
      <c r="J89" s="149">
        <v>0</v>
      </c>
      <c r="K89" s="149">
        <v>11000</v>
      </c>
      <c r="L89" s="149">
        <v>11000</v>
      </c>
      <c r="M89" s="149">
        <v>0</v>
      </c>
      <c r="N89" s="149"/>
      <c r="O89" s="149"/>
      <c r="P89" s="149">
        <v>0</v>
      </c>
      <c r="Q89" s="149"/>
      <c r="R89" s="149"/>
      <c r="S89" s="149">
        <v>0</v>
      </c>
      <c r="T89" s="149"/>
      <c r="U89" s="149"/>
      <c r="V89" s="149">
        <v>0</v>
      </c>
      <c r="W89" s="149"/>
      <c r="X89" s="149"/>
      <c r="Y89" s="149">
        <v>0</v>
      </c>
      <c r="Z89" s="149"/>
      <c r="AA89" s="149"/>
      <c r="AB89" s="149">
        <v>0</v>
      </c>
    </row>
    <row r="90" spans="1:28" s="143" customFormat="1" ht="31.5" x14ac:dyDescent="0.25">
      <c r="A90" s="156" t="s">
        <v>198</v>
      </c>
      <c r="B90" s="149">
        <v>8697</v>
      </c>
      <c r="C90" s="149">
        <v>8697</v>
      </c>
      <c r="D90" s="149">
        <v>0</v>
      </c>
      <c r="E90" s="149"/>
      <c r="F90" s="149"/>
      <c r="G90" s="149">
        <v>0</v>
      </c>
      <c r="H90" s="149"/>
      <c r="I90" s="149"/>
      <c r="J90" s="149">
        <v>0</v>
      </c>
      <c r="K90" s="149">
        <v>8697</v>
      </c>
      <c r="L90" s="149">
        <v>8697</v>
      </c>
      <c r="M90" s="149">
        <v>0</v>
      </c>
      <c r="N90" s="149"/>
      <c r="O90" s="149"/>
      <c r="P90" s="149">
        <v>0</v>
      </c>
      <c r="Q90" s="149"/>
      <c r="R90" s="149"/>
      <c r="S90" s="149">
        <v>0</v>
      </c>
      <c r="T90" s="149"/>
      <c r="U90" s="149"/>
      <c r="V90" s="149">
        <v>0</v>
      </c>
      <c r="W90" s="149"/>
      <c r="X90" s="149"/>
      <c r="Y90" s="149">
        <v>0</v>
      </c>
      <c r="Z90" s="149"/>
      <c r="AA90" s="149"/>
      <c r="AB90" s="149">
        <v>0</v>
      </c>
    </row>
    <row r="91" spans="1:28" s="143" customFormat="1" x14ac:dyDescent="0.25">
      <c r="A91" s="156" t="s">
        <v>199</v>
      </c>
      <c r="B91" s="149">
        <v>17000</v>
      </c>
      <c r="C91" s="149">
        <v>17000</v>
      </c>
      <c r="D91" s="149">
        <v>0</v>
      </c>
      <c r="E91" s="149"/>
      <c r="F91" s="149"/>
      <c r="G91" s="149">
        <v>0</v>
      </c>
      <c r="H91" s="149">
        <v>8500</v>
      </c>
      <c r="I91" s="149">
        <v>8500</v>
      </c>
      <c r="J91" s="149">
        <v>0</v>
      </c>
      <c r="K91" s="149">
        <v>8500</v>
      </c>
      <c r="L91" s="149">
        <v>8500</v>
      </c>
      <c r="M91" s="149">
        <v>0</v>
      </c>
      <c r="N91" s="149"/>
      <c r="O91" s="149"/>
      <c r="P91" s="149">
        <v>0</v>
      </c>
      <c r="Q91" s="149"/>
      <c r="R91" s="149"/>
      <c r="S91" s="149">
        <v>0</v>
      </c>
      <c r="T91" s="149"/>
      <c r="U91" s="149"/>
      <c r="V91" s="149">
        <v>0</v>
      </c>
      <c r="W91" s="149"/>
      <c r="X91" s="149"/>
      <c r="Y91" s="149">
        <v>0</v>
      </c>
      <c r="Z91" s="149"/>
      <c r="AA91" s="149"/>
      <c r="AB91" s="149">
        <v>0</v>
      </c>
    </row>
    <row r="92" spans="1:28" s="143" customFormat="1" x14ac:dyDescent="0.25">
      <c r="A92" s="156" t="s">
        <v>200</v>
      </c>
      <c r="B92" s="149">
        <v>5500</v>
      </c>
      <c r="C92" s="149">
        <v>5500</v>
      </c>
      <c r="D92" s="149">
        <v>0</v>
      </c>
      <c r="E92" s="149"/>
      <c r="F92" s="149"/>
      <c r="G92" s="149">
        <v>0</v>
      </c>
      <c r="H92" s="149"/>
      <c r="I92" s="149"/>
      <c r="J92" s="149">
        <v>0</v>
      </c>
      <c r="K92" s="149">
        <v>5500</v>
      </c>
      <c r="L92" s="149">
        <v>5500</v>
      </c>
      <c r="M92" s="149">
        <v>0</v>
      </c>
      <c r="N92" s="149"/>
      <c r="O92" s="149"/>
      <c r="P92" s="149">
        <v>0</v>
      </c>
      <c r="Q92" s="149"/>
      <c r="R92" s="149"/>
      <c r="S92" s="149">
        <v>0</v>
      </c>
      <c r="T92" s="149"/>
      <c r="U92" s="149"/>
      <c r="V92" s="149">
        <v>0</v>
      </c>
      <c r="W92" s="149"/>
      <c r="X92" s="149"/>
      <c r="Y92" s="149">
        <v>0</v>
      </c>
      <c r="Z92" s="149"/>
      <c r="AA92" s="149"/>
      <c r="AB92" s="149">
        <v>0</v>
      </c>
    </row>
    <row r="93" spans="1:28" s="143" customFormat="1" x14ac:dyDescent="0.25">
      <c r="A93" s="156" t="s">
        <v>201</v>
      </c>
      <c r="B93" s="149">
        <v>9000</v>
      </c>
      <c r="C93" s="149">
        <v>9000</v>
      </c>
      <c r="D93" s="149">
        <v>0</v>
      </c>
      <c r="E93" s="149"/>
      <c r="F93" s="149"/>
      <c r="G93" s="149">
        <v>0</v>
      </c>
      <c r="H93" s="149"/>
      <c r="I93" s="149"/>
      <c r="J93" s="149">
        <v>0</v>
      </c>
      <c r="K93" s="149">
        <v>9000</v>
      </c>
      <c r="L93" s="149">
        <v>9000</v>
      </c>
      <c r="M93" s="149">
        <v>0</v>
      </c>
      <c r="N93" s="149"/>
      <c r="O93" s="149"/>
      <c r="P93" s="149">
        <v>0</v>
      </c>
      <c r="Q93" s="149"/>
      <c r="R93" s="149"/>
      <c r="S93" s="149">
        <v>0</v>
      </c>
      <c r="T93" s="149"/>
      <c r="U93" s="149"/>
      <c r="V93" s="149">
        <v>0</v>
      </c>
      <c r="W93" s="149"/>
      <c r="X93" s="149"/>
      <c r="Y93" s="149">
        <v>0</v>
      </c>
      <c r="Z93" s="149"/>
      <c r="AA93" s="149"/>
      <c r="AB93" s="149">
        <v>0</v>
      </c>
    </row>
    <row r="94" spans="1:28" s="143" customFormat="1" ht="31.5" x14ac:dyDescent="0.25">
      <c r="A94" s="156" t="s">
        <v>202</v>
      </c>
      <c r="B94" s="149">
        <v>41364</v>
      </c>
      <c r="C94" s="149">
        <v>41364</v>
      </c>
      <c r="D94" s="149">
        <v>0</v>
      </c>
      <c r="E94" s="149"/>
      <c r="F94" s="149"/>
      <c r="G94" s="149">
        <v>0</v>
      </c>
      <c r="H94" s="149">
        <v>30364</v>
      </c>
      <c r="I94" s="149">
        <v>30364</v>
      </c>
      <c r="J94" s="149">
        <v>0</v>
      </c>
      <c r="K94" s="149">
        <v>11000</v>
      </c>
      <c r="L94" s="149">
        <v>11000</v>
      </c>
      <c r="M94" s="149">
        <v>0</v>
      </c>
      <c r="N94" s="149"/>
      <c r="O94" s="149"/>
      <c r="P94" s="149">
        <v>0</v>
      </c>
      <c r="Q94" s="149"/>
      <c r="R94" s="149"/>
      <c r="S94" s="149">
        <v>0</v>
      </c>
      <c r="T94" s="149"/>
      <c r="U94" s="149"/>
      <c r="V94" s="149">
        <v>0</v>
      </c>
      <c r="W94" s="149"/>
      <c r="X94" s="149"/>
      <c r="Y94" s="149">
        <v>0</v>
      </c>
      <c r="Z94" s="149"/>
      <c r="AA94" s="149"/>
      <c r="AB94" s="149">
        <v>0</v>
      </c>
    </row>
    <row r="95" spans="1:28" s="143" customFormat="1" x14ac:dyDescent="0.25">
      <c r="A95" s="156" t="s">
        <v>203</v>
      </c>
      <c r="B95" s="149">
        <v>8000</v>
      </c>
      <c r="C95" s="149">
        <v>8000</v>
      </c>
      <c r="D95" s="149">
        <v>0</v>
      </c>
      <c r="E95" s="149"/>
      <c r="F95" s="149"/>
      <c r="G95" s="149">
        <v>0</v>
      </c>
      <c r="H95" s="149"/>
      <c r="I95" s="149"/>
      <c r="J95" s="149">
        <v>0</v>
      </c>
      <c r="K95" s="149">
        <v>8000</v>
      </c>
      <c r="L95" s="149">
        <v>8000</v>
      </c>
      <c r="M95" s="149">
        <v>0</v>
      </c>
      <c r="N95" s="149"/>
      <c r="O95" s="149"/>
      <c r="P95" s="149">
        <v>0</v>
      </c>
      <c r="Q95" s="149"/>
      <c r="R95" s="149"/>
      <c r="S95" s="149">
        <v>0</v>
      </c>
      <c r="T95" s="149"/>
      <c r="U95" s="149"/>
      <c r="V95" s="149">
        <v>0</v>
      </c>
      <c r="W95" s="149"/>
      <c r="X95" s="149"/>
      <c r="Y95" s="149">
        <v>0</v>
      </c>
      <c r="Z95" s="149"/>
      <c r="AA95" s="149"/>
      <c r="AB95" s="149">
        <v>0</v>
      </c>
    </row>
    <row r="96" spans="1:28" s="143" customFormat="1" x14ac:dyDescent="0.25">
      <c r="A96" s="156" t="s">
        <v>204</v>
      </c>
      <c r="B96" s="149">
        <v>14000</v>
      </c>
      <c r="C96" s="149">
        <v>14000</v>
      </c>
      <c r="D96" s="149">
        <v>0</v>
      </c>
      <c r="E96" s="149"/>
      <c r="F96" s="149"/>
      <c r="G96" s="149">
        <v>0</v>
      </c>
      <c r="H96" s="149"/>
      <c r="I96" s="149"/>
      <c r="J96" s="149">
        <v>0</v>
      </c>
      <c r="K96" s="149">
        <v>14000</v>
      </c>
      <c r="L96" s="149">
        <v>14000</v>
      </c>
      <c r="M96" s="149">
        <v>0</v>
      </c>
      <c r="N96" s="149"/>
      <c r="O96" s="149"/>
      <c r="P96" s="149">
        <v>0</v>
      </c>
      <c r="Q96" s="149"/>
      <c r="R96" s="149"/>
      <c r="S96" s="149">
        <v>0</v>
      </c>
      <c r="T96" s="149"/>
      <c r="U96" s="149"/>
      <c r="V96" s="149">
        <v>0</v>
      </c>
      <c r="W96" s="149"/>
      <c r="X96" s="149"/>
      <c r="Y96" s="149">
        <v>0</v>
      </c>
      <c r="Z96" s="149"/>
      <c r="AA96" s="149"/>
      <c r="AB96" s="149">
        <v>0</v>
      </c>
    </row>
    <row r="97" spans="1:28" s="143" customFormat="1" ht="31.5" x14ac:dyDescent="0.25">
      <c r="A97" s="156" t="s">
        <v>205</v>
      </c>
      <c r="B97" s="149">
        <v>5000</v>
      </c>
      <c r="C97" s="149">
        <v>7550</v>
      </c>
      <c r="D97" s="149">
        <v>2550</v>
      </c>
      <c r="E97" s="149"/>
      <c r="F97" s="149"/>
      <c r="G97" s="149">
        <v>0</v>
      </c>
      <c r="H97" s="149"/>
      <c r="I97" s="149"/>
      <c r="J97" s="149">
        <v>0</v>
      </c>
      <c r="K97" s="149">
        <v>5000</v>
      </c>
      <c r="L97" s="149">
        <v>7550</v>
      </c>
      <c r="M97" s="149">
        <v>2550</v>
      </c>
      <c r="N97" s="149"/>
      <c r="O97" s="149"/>
      <c r="P97" s="149">
        <v>0</v>
      </c>
      <c r="Q97" s="149"/>
      <c r="R97" s="149"/>
      <c r="S97" s="149">
        <v>0</v>
      </c>
      <c r="T97" s="149"/>
      <c r="U97" s="149"/>
      <c r="V97" s="149">
        <v>0</v>
      </c>
      <c r="W97" s="149"/>
      <c r="X97" s="149"/>
      <c r="Y97" s="149">
        <v>0</v>
      </c>
      <c r="Z97" s="149"/>
      <c r="AA97" s="149"/>
      <c r="AB97" s="149">
        <v>0</v>
      </c>
    </row>
    <row r="98" spans="1:28" s="143" customFormat="1" x14ac:dyDescent="0.25">
      <c r="A98" s="156" t="s">
        <v>206</v>
      </c>
      <c r="B98" s="149">
        <v>11000</v>
      </c>
      <c r="C98" s="149">
        <v>11000</v>
      </c>
      <c r="D98" s="149">
        <v>0</v>
      </c>
      <c r="E98" s="149"/>
      <c r="F98" s="149"/>
      <c r="G98" s="149">
        <v>0</v>
      </c>
      <c r="H98" s="149"/>
      <c r="I98" s="149"/>
      <c r="J98" s="149">
        <v>0</v>
      </c>
      <c r="K98" s="149">
        <v>11000</v>
      </c>
      <c r="L98" s="149">
        <v>11000</v>
      </c>
      <c r="M98" s="149">
        <v>0</v>
      </c>
      <c r="N98" s="149"/>
      <c r="O98" s="149"/>
      <c r="P98" s="149">
        <v>0</v>
      </c>
      <c r="Q98" s="149"/>
      <c r="R98" s="149"/>
      <c r="S98" s="149">
        <v>0</v>
      </c>
      <c r="T98" s="149"/>
      <c r="U98" s="149"/>
      <c r="V98" s="149">
        <v>0</v>
      </c>
      <c r="W98" s="149"/>
      <c r="X98" s="149"/>
      <c r="Y98" s="149">
        <v>0</v>
      </c>
      <c r="Z98" s="149"/>
      <c r="AA98" s="149"/>
      <c r="AB98" s="149">
        <v>0</v>
      </c>
    </row>
    <row r="99" spans="1:28" s="143" customFormat="1" x14ac:dyDescent="0.25">
      <c r="A99" s="156" t="s">
        <v>207</v>
      </c>
      <c r="B99" s="149">
        <v>9000</v>
      </c>
      <c r="C99" s="149">
        <v>9000</v>
      </c>
      <c r="D99" s="149">
        <v>0</v>
      </c>
      <c r="E99" s="149"/>
      <c r="F99" s="149"/>
      <c r="G99" s="149">
        <v>0</v>
      </c>
      <c r="H99" s="149"/>
      <c r="I99" s="149"/>
      <c r="J99" s="149">
        <v>0</v>
      </c>
      <c r="K99" s="149">
        <v>9000</v>
      </c>
      <c r="L99" s="149">
        <v>9000</v>
      </c>
      <c r="M99" s="149">
        <v>0</v>
      </c>
      <c r="N99" s="149"/>
      <c r="O99" s="149"/>
      <c r="P99" s="149">
        <v>0</v>
      </c>
      <c r="Q99" s="149"/>
      <c r="R99" s="149"/>
      <c r="S99" s="149">
        <v>0</v>
      </c>
      <c r="T99" s="149"/>
      <c r="U99" s="149"/>
      <c r="V99" s="149">
        <v>0</v>
      </c>
      <c r="W99" s="149"/>
      <c r="X99" s="149"/>
      <c r="Y99" s="149">
        <v>0</v>
      </c>
      <c r="Z99" s="149"/>
      <c r="AA99" s="149"/>
      <c r="AB99" s="149">
        <v>0</v>
      </c>
    </row>
    <row r="100" spans="1:28" s="143" customFormat="1" ht="31.5" x14ac:dyDescent="0.25">
      <c r="A100" s="156" t="s">
        <v>208</v>
      </c>
      <c r="B100" s="149">
        <v>12270</v>
      </c>
      <c r="C100" s="149">
        <v>12270</v>
      </c>
      <c r="D100" s="149">
        <v>0</v>
      </c>
      <c r="E100" s="149"/>
      <c r="F100" s="149"/>
      <c r="G100" s="149">
        <v>0</v>
      </c>
      <c r="H100" s="149"/>
      <c r="I100" s="149"/>
      <c r="J100" s="149">
        <v>0</v>
      </c>
      <c r="K100" s="149">
        <v>12270</v>
      </c>
      <c r="L100" s="149">
        <v>12270</v>
      </c>
      <c r="M100" s="149">
        <v>0</v>
      </c>
      <c r="N100" s="149"/>
      <c r="O100" s="149"/>
      <c r="P100" s="149">
        <v>0</v>
      </c>
      <c r="Q100" s="149"/>
      <c r="R100" s="149"/>
      <c r="S100" s="149">
        <v>0</v>
      </c>
      <c r="T100" s="149"/>
      <c r="U100" s="149"/>
      <c r="V100" s="149">
        <v>0</v>
      </c>
      <c r="W100" s="149"/>
      <c r="X100" s="149"/>
      <c r="Y100" s="149">
        <v>0</v>
      </c>
      <c r="Z100" s="149"/>
      <c r="AA100" s="149"/>
      <c r="AB100" s="149">
        <v>0</v>
      </c>
    </row>
    <row r="101" spans="1:28" s="143" customFormat="1" ht="31.5" x14ac:dyDescent="0.25">
      <c r="A101" s="156" t="s">
        <v>209</v>
      </c>
      <c r="B101" s="149">
        <v>12034</v>
      </c>
      <c r="C101" s="149">
        <v>12034</v>
      </c>
      <c r="D101" s="149">
        <v>0</v>
      </c>
      <c r="E101" s="149"/>
      <c r="F101" s="149"/>
      <c r="G101" s="149">
        <v>0</v>
      </c>
      <c r="H101" s="149"/>
      <c r="I101" s="149"/>
      <c r="J101" s="149">
        <v>0</v>
      </c>
      <c r="K101" s="149">
        <v>12034</v>
      </c>
      <c r="L101" s="149">
        <v>12034</v>
      </c>
      <c r="M101" s="149">
        <v>0</v>
      </c>
      <c r="N101" s="149"/>
      <c r="O101" s="149"/>
      <c r="P101" s="149">
        <v>0</v>
      </c>
      <c r="Q101" s="149"/>
      <c r="R101" s="149"/>
      <c r="S101" s="149">
        <v>0</v>
      </c>
      <c r="T101" s="149"/>
      <c r="U101" s="149"/>
      <c r="V101" s="149">
        <v>0</v>
      </c>
      <c r="W101" s="149"/>
      <c r="X101" s="149"/>
      <c r="Y101" s="149">
        <v>0</v>
      </c>
      <c r="Z101" s="149"/>
      <c r="AA101" s="149"/>
      <c r="AB101" s="149">
        <v>0</v>
      </c>
    </row>
    <row r="102" spans="1:28" s="143" customFormat="1" x14ac:dyDescent="0.25">
      <c r="A102" s="156" t="s">
        <v>210</v>
      </c>
      <c r="B102" s="149">
        <v>9000</v>
      </c>
      <c r="C102" s="149">
        <v>9000</v>
      </c>
      <c r="D102" s="149">
        <v>0</v>
      </c>
      <c r="E102" s="149"/>
      <c r="F102" s="149"/>
      <c r="G102" s="149">
        <v>0</v>
      </c>
      <c r="H102" s="149"/>
      <c r="I102" s="149"/>
      <c r="J102" s="149">
        <v>0</v>
      </c>
      <c r="K102" s="149">
        <v>9000</v>
      </c>
      <c r="L102" s="149">
        <v>9000</v>
      </c>
      <c r="M102" s="149">
        <v>0</v>
      </c>
      <c r="N102" s="149"/>
      <c r="O102" s="149"/>
      <c r="P102" s="149">
        <v>0</v>
      </c>
      <c r="Q102" s="149"/>
      <c r="R102" s="149"/>
      <c r="S102" s="149">
        <v>0</v>
      </c>
      <c r="T102" s="149"/>
      <c r="U102" s="149"/>
      <c r="V102" s="149">
        <v>0</v>
      </c>
      <c r="W102" s="149"/>
      <c r="X102" s="149"/>
      <c r="Y102" s="149">
        <v>0</v>
      </c>
      <c r="Z102" s="149"/>
      <c r="AA102" s="149"/>
      <c r="AB102" s="149">
        <v>0</v>
      </c>
    </row>
    <row r="103" spans="1:28" s="143" customFormat="1" x14ac:dyDescent="0.25">
      <c r="A103" s="156" t="s">
        <v>211</v>
      </c>
      <c r="B103" s="149">
        <v>10000</v>
      </c>
      <c r="C103" s="149">
        <v>10000</v>
      </c>
      <c r="D103" s="149">
        <v>0</v>
      </c>
      <c r="E103" s="149"/>
      <c r="F103" s="149"/>
      <c r="G103" s="149">
        <v>0</v>
      </c>
      <c r="H103" s="149"/>
      <c r="I103" s="149"/>
      <c r="J103" s="149">
        <v>0</v>
      </c>
      <c r="K103" s="149">
        <v>10000</v>
      </c>
      <c r="L103" s="149">
        <v>10000</v>
      </c>
      <c r="M103" s="149">
        <v>0</v>
      </c>
      <c r="N103" s="149"/>
      <c r="O103" s="149"/>
      <c r="P103" s="149">
        <v>0</v>
      </c>
      <c r="Q103" s="149"/>
      <c r="R103" s="149"/>
      <c r="S103" s="149">
        <v>0</v>
      </c>
      <c r="T103" s="149"/>
      <c r="U103" s="149"/>
      <c r="V103" s="149">
        <v>0</v>
      </c>
      <c r="W103" s="149"/>
      <c r="X103" s="149"/>
      <c r="Y103" s="149">
        <v>0</v>
      </c>
      <c r="Z103" s="149"/>
      <c r="AA103" s="149"/>
      <c r="AB103" s="149">
        <v>0</v>
      </c>
    </row>
    <row r="104" spans="1:28" s="143" customFormat="1" ht="31.5" x14ac:dyDescent="0.25">
      <c r="A104" s="156" t="s">
        <v>212</v>
      </c>
      <c r="B104" s="149">
        <v>6898</v>
      </c>
      <c r="C104" s="149">
        <v>6898</v>
      </c>
      <c r="D104" s="149">
        <v>0</v>
      </c>
      <c r="E104" s="149"/>
      <c r="F104" s="149"/>
      <c r="G104" s="149">
        <v>0</v>
      </c>
      <c r="H104" s="149"/>
      <c r="I104" s="149"/>
      <c r="J104" s="149">
        <v>0</v>
      </c>
      <c r="K104" s="149">
        <v>6898</v>
      </c>
      <c r="L104" s="149">
        <v>6898</v>
      </c>
      <c r="M104" s="149">
        <v>0</v>
      </c>
      <c r="N104" s="149"/>
      <c r="O104" s="149"/>
      <c r="P104" s="149">
        <v>0</v>
      </c>
      <c r="Q104" s="149"/>
      <c r="R104" s="149"/>
      <c r="S104" s="149">
        <v>0</v>
      </c>
      <c r="T104" s="149"/>
      <c r="U104" s="149"/>
      <c r="V104" s="149">
        <v>0</v>
      </c>
      <c r="W104" s="149"/>
      <c r="X104" s="149"/>
      <c r="Y104" s="149">
        <v>0</v>
      </c>
      <c r="Z104" s="149"/>
      <c r="AA104" s="149"/>
      <c r="AB104" s="149">
        <v>0</v>
      </c>
    </row>
    <row r="105" spans="1:28" s="143" customFormat="1" x14ac:dyDescent="0.25">
      <c r="A105" s="156" t="s">
        <v>213</v>
      </c>
      <c r="B105" s="149">
        <v>9000</v>
      </c>
      <c r="C105" s="149">
        <v>9000</v>
      </c>
      <c r="D105" s="149">
        <v>0</v>
      </c>
      <c r="E105" s="149"/>
      <c r="F105" s="149"/>
      <c r="G105" s="149">
        <v>0</v>
      </c>
      <c r="H105" s="149"/>
      <c r="I105" s="149"/>
      <c r="J105" s="149">
        <v>0</v>
      </c>
      <c r="K105" s="149">
        <v>9000</v>
      </c>
      <c r="L105" s="149">
        <v>9000</v>
      </c>
      <c r="M105" s="149">
        <v>0</v>
      </c>
      <c r="N105" s="149"/>
      <c r="O105" s="149"/>
      <c r="P105" s="149">
        <v>0</v>
      </c>
      <c r="Q105" s="149"/>
      <c r="R105" s="149"/>
      <c r="S105" s="149">
        <v>0</v>
      </c>
      <c r="T105" s="149"/>
      <c r="U105" s="149"/>
      <c r="V105" s="149">
        <v>0</v>
      </c>
      <c r="W105" s="149"/>
      <c r="X105" s="149"/>
      <c r="Y105" s="149">
        <v>0</v>
      </c>
      <c r="Z105" s="149"/>
      <c r="AA105" s="149"/>
      <c r="AB105" s="149">
        <v>0</v>
      </c>
    </row>
    <row r="106" spans="1:28" s="143" customFormat="1" x14ac:dyDescent="0.25">
      <c r="A106" s="156" t="s">
        <v>214</v>
      </c>
      <c r="B106" s="149">
        <v>5500</v>
      </c>
      <c r="C106" s="149">
        <v>5500</v>
      </c>
      <c r="D106" s="149">
        <v>0</v>
      </c>
      <c r="E106" s="149"/>
      <c r="F106" s="149"/>
      <c r="G106" s="149">
        <v>0</v>
      </c>
      <c r="H106" s="149"/>
      <c r="I106" s="149"/>
      <c r="J106" s="149">
        <v>0</v>
      </c>
      <c r="K106" s="149">
        <v>5500</v>
      </c>
      <c r="L106" s="149">
        <v>5500</v>
      </c>
      <c r="M106" s="149">
        <v>0</v>
      </c>
      <c r="N106" s="149"/>
      <c r="O106" s="149"/>
      <c r="P106" s="149">
        <v>0</v>
      </c>
      <c r="Q106" s="149"/>
      <c r="R106" s="149"/>
      <c r="S106" s="149">
        <v>0</v>
      </c>
      <c r="T106" s="149"/>
      <c r="U106" s="149"/>
      <c r="V106" s="149">
        <v>0</v>
      </c>
      <c r="W106" s="149"/>
      <c r="X106" s="149"/>
      <c r="Y106" s="149">
        <v>0</v>
      </c>
      <c r="Z106" s="149"/>
      <c r="AA106" s="149"/>
      <c r="AB106" s="149">
        <v>0</v>
      </c>
    </row>
    <row r="107" spans="1:28" s="143" customFormat="1" ht="31.5" x14ac:dyDescent="0.25">
      <c r="A107" s="156" t="s">
        <v>215</v>
      </c>
      <c r="B107" s="149">
        <v>8727</v>
      </c>
      <c r="C107" s="149">
        <v>8727</v>
      </c>
      <c r="D107" s="149">
        <v>0</v>
      </c>
      <c r="E107" s="149"/>
      <c r="F107" s="149"/>
      <c r="G107" s="149">
        <v>0</v>
      </c>
      <c r="H107" s="149"/>
      <c r="I107" s="149"/>
      <c r="J107" s="149">
        <v>0</v>
      </c>
      <c r="K107" s="149">
        <v>8727</v>
      </c>
      <c r="L107" s="149">
        <v>8727</v>
      </c>
      <c r="M107" s="149">
        <v>0</v>
      </c>
      <c r="N107" s="149"/>
      <c r="O107" s="149"/>
      <c r="P107" s="149">
        <v>0</v>
      </c>
      <c r="Q107" s="149"/>
      <c r="R107" s="149"/>
      <c r="S107" s="149">
        <v>0</v>
      </c>
      <c r="T107" s="149"/>
      <c r="U107" s="149"/>
      <c r="V107" s="149">
        <v>0</v>
      </c>
      <c r="W107" s="149"/>
      <c r="X107" s="149"/>
      <c r="Y107" s="149">
        <v>0</v>
      </c>
      <c r="Z107" s="149"/>
      <c r="AA107" s="149"/>
      <c r="AB107" s="149">
        <v>0</v>
      </c>
    </row>
    <row r="108" spans="1:28" s="143" customFormat="1" x14ac:dyDescent="0.25">
      <c r="A108" s="156" t="s">
        <v>216</v>
      </c>
      <c r="B108" s="149">
        <v>5500</v>
      </c>
      <c r="C108" s="149">
        <v>5500</v>
      </c>
      <c r="D108" s="149">
        <v>0</v>
      </c>
      <c r="E108" s="149"/>
      <c r="F108" s="149"/>
      <c r="G108" s="149">
        <v>0</v>
      </c>
      <c r="H108" s="149"/>
      <c r="I108" s="149"/>
      <c r="J108" s="149">
        <v>0</v>
      </c>
      <c r="K108" s="149">
        <v>5500</v>
      </c>
      <c r="L108" s="149">
        <v>5500</v>
      </c>
      <c r="M108" s="149">
        <v>0</v>
      </c>
      <c r="N108" s="149"/>
      <c r="O108" s="149"/>
      <c r="P108" s="149">
        <v>0</v>
      </c>
      <c r="Q108" s="149"/>
      <c r="R108" s="149"/>
      <c r="S108" s="149">
        <v>0</v>
      </c>
      <c r="T108" s="149"/>
      <c r="U108" s="149"/>
      <c r="V108" s="149">
        <v>0</v>
      </c>
      <c r="W108" s="149"/>
      <c r="X108" s="149"/>
      <c r="Y108" s="149">
        <v>0</v>
      </c>
      <c r="Z108" s="149"/>
      <c r="AA108" s="149"/>
      <c r="AB108" s="149">
        <v>0</v>
      </c>
    </row>
    <row r="109" spans="1:28" s="143" customFormat="1" x14ac:dyDescent="0.25">
      <c r="A109" s="156" t="s">
        <v>217</v>
      </c>
      <c r="B109" s="149">
        <v>4500</v>
      </c>
      <c r="C109" s="149">
        <v>4500</v>
      </c>
      <c r="D109" s="149">
        <v>0</v>
      </c>
      <c r="E109" s="149"/>
      <c r="F109" s="149"/>
      <c r="G109" s="149">
        <v>0</v>
      </c>
      <c r="H109" s="149"/>
      <c r="I109" s="149"/>
      <c r="J109" s="149">
        <v>0</v>
      </c>
      <c r="K109" s="149">
        <v>4500</v>
      </c>
      <c r="L109" s="149">
        <v>4500</v>
      </c>
      <c r="M109" s="149">
        <v>0</v>
      </c>
      <c r="N109" s="149"/>
      <c r="O109" s="149"/>
      <c r="P109" s="149">
        <v>0</v>
      </c>
      <c r="Q109" s="149"/>
      <c r="R109" s="149"/>
      <c r="S109" s="149">
        <v>0</v>
      </c>
      <c r="T109" s="149"/>
      <c r="U109" s="149"/>
      <c r="V109" s="149">
        <v>0</v>
      </c>
      <c r="W109" s="149"/>
      <c r="X109" s="149"/>
      <c r="Y109" s="149">
        <v>0</v>
      </c>
      <c r="Z109" s="149"/>
      <c r="AA109" s="149"/>
      <c r="AB109" s="149">
        <v>0</v>
      </c>
    </row>
    <row r="110" spans="1:28" s="143" customFormat="1" x14ac:dyDescent="0.25">
      <c r="A110" s="156" t="s">
        <v>218</v>
      </c>
      <c r="B110" s="149">
        <v>4500</v>
      </c>
      <c r="C110" s="149">
        <v>4500</v>
      </c>
      <c r="D110" s="149">
        <v>0</v>
      </c>
      <c r="E110" s="149"/>
      <c r="F110" s="149"/>
      <c r="G110" s="149">
        <v>0</v>
      </c>
      <c r="H110" s="149"/>
      <c r="I110" s="149"/>
      <c r="J110" s="149">
        <v>0</v>
      </c>
      <c r="K110" s="149">
        <v>4500</v>
      </c>
      <c r="L110" s="149">
        <v>4500</v>
      </c>
      <c r="M110" s="149">
        <v>0</v>
      </c>
      <c r="N110" s="149"/>
      <c r="O110" s="149"/>
      <c r="P110" s="149">
        <v>0</v>
      </c>
      <c r="Q110" s="149"/>
      <c r="R110" s="149"/>
      <c r="S110" s="149">
        <v>0</v>
      </c>
      <c r="T110" s="149"/>
      <c r="U110" s="149"/>
      <c r="V110" s="149">
        <v>0</v>
      </c>
      <c r="W110" s="149"/>
      <c r="X110" s="149"/>
      <c r="Y110" s="149">
        <v>0</v>
      </c>
      <c r="Z110" s="149"/>
      <c r="AA110" s="149"/>
      <c r="AB110" s="149">
        <v>0</v>
      </c>
    </row>
    <row r="111" spans="1:28" s="143" customFormat="1" x14ac:dyDescent="0.25">
      <c r="A111" s="156" t="s">
        <v>219</v>
      </c>
      <c r="B111" s="149">
        <v>14000</v>
      </c>
      <c r="C111" s="149">
        <v>14000</v>
      </c>
      <c r="D111" s="149">
        <v>0</v>
      </c>
      <c r="E111" s="149"/>
      <c r="F111" s="149"/>
      <c r="G111" s="149">
        <v>0</v>
      </c>
      <c r="H111" s="149"/>
      <c r="I111" s="149"/>
      <c r="J111" s="149">
        <v>0</v>
      </c>
      <c r="K111" s="149">
        <v>14000</v>
      </c>
      <c r="L111" s="149">
        <v>14000</v>
      </c>
      <c r="M111" s="149">
        <v>0</v>
      </c>
      <c r="N111" s="149"/>
      <c r="O111" s="149"/>
      <c r="P111" s="149">
        <v>0</v>
      </c>
      <c r="Q111" s="149"/>
      <c r="R111" s="149"/>
      <c r="S111" s="149">
        <v>0</v>
      </c>
      <c r="T111" s="149"/>
      <c r="U111" s="149"/>
      <c r="V111" s="149">
        <v>0</v>
      </c>
      <c r="W111" s="149"/>
      <c r="X111" s="149"/>
      <c r="Y111" s="149">
        <v>0</v>
      </c>
      <c r="Z111" s="149"/>
      <c r="AA111" s="149"/>
      <c r="AB111" s="149">
        <v>0</v>
      </c>
    </row>
    <row r="112" spans="1:28" s="143" customFormat="1" x14ac:dyDescent="0.25">
      <c r="A112" s="156" t="s">
        <v>220</v>
      </c>
      <c r="B112" s="149">
        <v>16600</v>
      </c>
      <c r="C112" s="149">
        <v>16600</v>
      </c>
      <c r="D112" s="149">
        <v>0</v>
      </c>
      <c r="E112" s="149"/>
      <c r="F112" s="149"/>
      <c r="G112" s="149">
        <v>0</v>
      </c>
      <c r="H112" s="149">
        <v>3600</v>
      </c>
      <c r="I112" s="149">
        <v>3600</v>
      </c>
      <c r="J112" s="149">
        <v>0</v>
      </c>
      <c r="K112" s="149">
        <v>13000</v>
      </c>
      <c r="L112" s="149">
        <v>13000</v>
      </c>
      <c r="M112" s="149">
        <v>0</v>
      </c>
      <c r="N112" s="149"/>
      <c r="O112" s="149"/>
      <c r="P112" s="149">
        <v>0</v>
      </c>
      <c r="Q112" s="149"/>
      <c r="R112" s="149"/>
      <c r="S112" s="149">
        <v>0</v>
      </c>
      <c r="T112" s="149"/>
      <c r="U112" s="149"/>
      <c r="V112" s="149">
        <v>0</v>
      </c>
      <c r="W112" s="149"/>
      <c r="X112" s="149"/>
      <c r="Y112" s="149">
        <v>0</v>
      </c>
      <c r="Z112" s="149"/>
      <c r="AA112" s="149"/>
      <c r="AB112" s="149">
        <v>0</v>
      </c>
    </row>
    <row r="113" spans="1:28" s="143" customFormat="1" x14ac:dyDescent="0.25">
      <c r="A113" s="156" t="s">
        <v>221</v>
      </c>
      <c r="B113" s="149">
        <v>13000</v>
      </c>
      <c r="C113" s="149">
        <v>45946</v>
      </c>
      <c r="D113" s="149">
        <v>32946</v>
      </c>
      <c r="E113" s="149"/>
      <c r="F113" s="149"/>
      <c r="G113" s="149">
        <v>0</v>
      </c>
      <c r="H113" s="149"/>
      <c r="I113" s="149">
        <v>9690</v>
      </c>
      <c r="J113" s="149">
        <v>9690</v>
      </c>
      <c r="K113" s="149">
        <v>13000</v>
      </c>
      <c r="L113" s="149">
        <v>36256</v>
      </c>
      <c r="M113" s="149">
        <v>23256</v>
      </c>
      <c r="N113" s="149"/>
      <c r="O113" s="149"/>
      <c r="P113" s="149">
        <v>0</v>
      </c>
      <c r="Q113" s="149"/>
      <c r="R113" s="149"/>
      <c r="S113" s="149">
        <v>0</v>
      </c>
      <c r="T113" s="149"/>
      <c r="U113" s="149"/>
      <c r="V113" s="149">
        <v>0</v>
      </c>
      <c r="W113" s="149"/>
      <c r="X113" s="149"/>
      <c r="Y113" s="149">
        <v>0</v>
      </c>
      <c r="Z113" s="149"/>
      <c r="AA113" s="149"/>
      <c r="AB113" s="149">
        <v>0</v>
      </c>
    </row>
    <row r="114" spans="1:28" s="143" customFormat="1" x14ac:dyDescent="0.25">
      <c r="A114" s="156" t="s">
        <v>222</v>
      </c>
      <c r="B114" s="149">
        <v>14355</v>
      </c>
      <c r="C114" s="149">
        <v>14355</v>
      </c>
      <c r="D114" s="149">
        <v>0</v>
      </c>
      <c r="E114" s="149"/>
      <c r="F114" s="149"/>
      <c r="G114" s="149">
        <v>0</v>
      </c>
      <c r="H114" s="149">
        <v>1355</v>
      </c>
      <c r="I114" s="149">
        <v>1355</v>
      </c>
      <c r="J114" s="149">
        <v>0</v>
      </c>
      <c r="K114" s="149">
        <v>13000</v>
      </c>
      <c r="L114" s="149">
        <v>13000</v>
      </c>
      <c r="M114" s="149">
        <v>0</v>
      </c>
      <c r="N114" s="149"/>
      <c r="O114" s="149"/>
      <c r="P114" s="149">
        <v>0</v>
      </c>
      <c r="Q114" s="149"/>
      <c r="R114" s="149"/>
      <c r="S114" s="149">
        <v>0</v>
      </c>
      <c r="T114" s="149"/>
      <c r="U114" s="149"/>
      <c r="V114" s="149">
        <v>0</v>
      </c>
      <c r="W114" s="149"/>
      <c r="X114" s="149"/>
      <c r="Y114" s="149">
        <v>0</v>
      </c>
      <c r="Z114" s="149"/>
      <c r="AA114" s="149"/>
      <c r="AB114" s="149">
        <v>0</v>
      </c>
    </row>
    <row r="115" spans="1:28" s="140" customFormat="1" ht="63" x14ac:dyDescent="0.25">
      <c r="A115" s="155" t="s">
        <v>223</v>
      </c>
      <c r="B115" s="142">
        <v>405959</v>
      </c>
      <c r="C115" s="142">
        <v>405959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42">
        <v>405959</v>
      </c>
      <c r="L115" s="142">
        <v>405959</v>
      </c>
      <c r="M115" s="142">
        <v>0</v>
      </c>
      <c r="N115" s="142">
        <v>0</v>
      </c>
      <c r="O115" s="142">
        <v>0</v>
      </c>
      <c r="P115" s="142">
        <v>0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v>0</v>
      </c>
      <c r="Z115" s="142">
        <v>0</v>
      </c>
      <c r="AA115" s="142">
        <v>0</v>
      </c>
      <c r="AB115" s="142">
        <v>0</v>
      </c>
    </row>
    <row r="116" spans="1:28" s="143" customFormat="1" x14ac:dyDescent="0.25">
      <c r="A116" s="156" t="s">
        <v>224</v>
      </c>
      <c r="B116" s="149">
        <v>15999</v>
      </c>
      <c r="C116" s="149">
        <v>15999</v>
      </c>
      <c r="D116" s="149">
        <v>0</v>
      </c>
      <c r="E116" s="149"/>
      <c r="F116" s="149"/>
      <c r="G116" s="149">
        <v>0</v>
      </c>
      <c r="H116" s="149"/>
      <c r="I116" s="149"/>
      <c r="J116" s="149">
        <v>0</v>
      </c>
      <c r="K116" s="149">
        <v>15999</v>
      </c>
      <c r="L116" s="149">
        <v>15999</v>
      </c>
      <c r="M116" s="149">
        <v>0</v>
      </c>
      <c r="N116" s="149"/>
      <c r="O116" s="149"/>
      <c r="P116" s="149">
        <v>0</v>
      </c>
      <c r="Q116" s="149"/>
      <c r="R116" s="149"/>
      <c r="S116" s="149">
        <v>0</v>
      </c>
      <c r="T116" s="149"/>
      <c r="U116" s="149"/>
      <c r="V116" s="149">
        <v>0</v>
      </c>
      <c r="W116" s="149"/>
      <c r="X116" s="149"/>
      <c r="Y116" s="149">
        <v>0</v>
      </c>
      <c r="Z116" s="149"/>
      <c r="AA116" s="149"/>
      <c r="AB116" s="149">
        <v>0</v>
      </c>
    </row>
    <row r="117" spans="1:28" s="143" customFormat="1" x14ac:dyDescent="0.25">
      <c r="A117" s="156" t="s">
        <v>188</v>
      </c>
      <c r="B117" s="149">
        <v>15999</v>
      </c>
      <c r="C117" s="149">
        <v>15999</v>
      </c>
      <c r="D117" s="149">
        <v>0</v>
      </c>
      <c r="E117" s="149"/>
      <c r="F117" s="149"/>
      <c r="G117" s="149">
        <v>0</v>
      </c>
      <c r="H117" s="149"/>
      <c r="I117" s="149"/>
      <c r="J117" s="149">
        <v>0</v>
      </c>
      <c r="K117" s="149">
        <v>15999</v>
      </c>
      <c r="L117" s="149">
        <v>15999</v>
      </c>
      <c r="M117" s="149">
        <v>0</v>
      </c>
      <c r="N117" s="149"/>
      <c r="O117" s="149"/>
      <c r="P117" s="149">
        <v>0</v>
      </c>
      <c r="Q117" s="149"/>
      <c r="R117" s="149"/>
      <c r="S117" s="149">
        <v>0</v>
      </c>
      <c r="T117" s="149"/>
      <c r="U117" s="149"/>
      <c r="V117" s="149">
        <v>0</v>
      </c>
      <c r="W117" s="149"/>
      <c r="X117" s="149"/>
      <c r="Y117" s="149">
        <v>0</v>
      </c>
      <c r="Z117" s="149"/>
      <c r="AA117" s="149"/>
      <c r="AB117" s="149">
        <v>0</v>
      </c>
    </row>
    <row r="118" spans="1:28" s="143" customFormat="1" x14ac:dyDescent="0.25">
      <c r="A118" s="156" t="s">
        <v>190</v>
      </c>
      <c r="B118" s="149">
        <v>11000</v>
      </c>
      <c r="C118" s="149">
        <v>11000</v>
      </c>
      <c r="D118" s="149">
        <v>0</v>
      </c>
      <c r="E118" s="149"/>
      <c r="F118" s="149"/>
      <c r="G118" s="149">
        <v>0</v>
      </c>
      <c r="H118" s="149"/>
      <c r="I118" s="149"/>
      <c r="J118" s="149">
        <v>0</v>
      </c>
      <c r="K118" s="149">
        <v>11000</v>
      </c>
      <c r="L118" s="149">
        <v>11000</v>
      </c>
      <c r="M118" s="149">
        <v>0</v>
      </c>
      <c r="N118" s="149"/>
      <c r="O118" s="149"/>
      <c r="P118" s="149">
        <v>0</v>
      </c>
      <c r="Q118" s="149"/>
      <c r="R118" s="149"/>
      <c r="S118" s="149">
        <v>0</v>
      </c>
      <c r="T118" s="149"/>
      <c r="U118" s="149"/>
      <c r="V118" s="149">
        <v>0</v>
      </c>
      <c r="W118" s="149"/>
      <c r="X118" s="149"/>
      <c r="Y118" s="149">
        <v>0</v>
      </c>
      <c r="Z118" s="149"/>
      <c r="AA118" s="149"/>
      <c r="AB118" s="149">
        <v>0</v>
      </c>
    </row>
    <row r="119" spans="1:28" s="143" customFormat="1" x14ac:dyDescent="0.25">
      <c r="A119" s="156" t="s">
        <v>191</v>
      </c>
      <c r="B119" s="149">
        <v>10998</v>
      </c>
      <c r="C119" s="149">
        <v>10998</v>
      </c>
      <c r="D119" s="149">
        <v>0</v>
      </c>
      <c r="E119" s="149"/>
      <c r="F119" s="149"/>
      <c r="G119" s="149">
        <v>0</v>
      </c>
      <c r="H119" s="149"/>
      <c r="I119" s="149"/>
      <c r="J119" s="149">
        <v>0</v>
      </c>
      <c r="K119" s="149">
        <v>10998</v>
      </c>
      <c r="L119" s="149">
        <v>10998</v>
      </c>
      <c r="M119" s="149">
        <v>0</v>
      </c>
      <c r="N119" s="149"/>
      <c r="O119" s="149"/>
      <c r="P119" s="149">
        <v>0</v>
      </c>
      <c r="Q119" s="149"/>
      <c r="R119" s="149"/>
      <c r="S119" s="149">
        <v>0</v>
      </c>
      <c r="T119" s="149"/>
      <c r="U119" s="149"/>
      <c r="V119" s="149">
        <v>0</v>
      </c>
      <c r="W119" s="149"/>
      <c r="X119" s="149"/>
      <c r="Y119" s="149">
        <v>0</v>
      </c>
      <c r="Z119" s="149"/>
      <c r="AA119" s="149"/>
      <c r="AB119" s="149">
        <v>0</v>
      </c>
    </row>
    <row r="120" spans="1:28" s="143" customFormat="1" x14ac:dyDescent="0.25">
      <c r="A120" s="156" t="s">
        <v>193</v>
      </c>
      <c r="B120" s="149">
        <v>14999</v>
      </c>
      <c r="C120" s="149">
        <v>14999</v>
      </c>
      <c r="D120" s="149">
        <v>0</v>
      </c>
      <c r="E120" s="149"/>
      <c r="F120" s="149"/>
      <c r="G120" s="149">
        <v>0</v>
      </c>
      <c r="H120" s="149"/>
      <c r="I120" s="149"/>
      <c r="J120" s="149">
        <v>0</v>
      </c>
      <c r="K120" s="149">
        <v>14999</v>
      </c>
      <c r="L120" s="149">
        <v>14999</v>
      </c>
      <c r="M120" s="149">
        <v>0</v>
      </c>
      <c r="N120" s="149"/>
      <c r="O120" s="149"/>
      <c r="P120" s="149">
        <v>0</v>
      </c>
      <c r="Q120" s="149"/>
      <c r="R120" s="149"/>
      <c r="S120" s="149">
        <v>0</v>
      </c>
      <c r="T120" s="149"/>
      <c r="U120" s="149"/>
      <c r="V120" s="149">
        <v>0</v>
      </c>
      <c r="W120" s="149"/>
      <c r="X120" s="149"/>
      <c r="Y120" s="149">
        <v>0</v>
      </c>
      <c r="Z120" s="149"/>
      <c r="AA120" s="149"/>
      <c r="AB120" s="149">
        <v>0</v>
      </c>
    </row>
    <row r="121" spans="1:28" s="143" customFormat="1" x14ac:dyDescent="0.25">
      <c r="A121" s="156" t="s">
        <v>225</v>
      </c>
      <c r="B121" s="149">
        <v>13998</v>
      </c>
      <c r="C121" s="149">
        <v>13998</v>
      </c>
      <c r="D121" s="149">
        <v>0</v>
      </c>
      <c r="E121" s="149"/>
      <c r="F121" s="149"/>
      <c r="G121" s="149">
        <v>0</v>
      </c>
      <c r="H121" s="149"/>
      <c r="I121" s="149"/>
      <c r="J121" s="149">
        <v>0</v>
      </c>
      <c r="K121" s="149">
        <v>13998</v>
      </c>
      <c r="L121" s="149">
        <v>13998</v>
      </c>
      <c r="M121" s="149">
        <v>0</v>
      </c>
      <c r="N121" s="149"/>
      <c r="O121" s="149"/>
      <c r="P121" s="149">
        <v>0</v>
      </c>
      <c r="Q121" s="149"/>
      <c r="R121" s="149"/>
      <c r="S121" s="149">
        <v>0</v>
      </c>
      <c r="T121" s="149"/>
      <c r="U121" s="149"/>
      <c r="V121" s="149">
        <v>0</v>
      </c>
      <c r="W121" s="149"/>
      <c r="X121" s="149"/>
      <c r="Y121" s="149">
        <v>0</v>
      </c>
      <c r="Z121" s="149"/>
      <c r="AA121" s="149"/>
      <c r="AB121" s="149">
        <v>0</v>
      </c>
    </row>
    <row r="122" spans="1:28" s="143" customFormat="1" x14ac:dyDescent="0.25">
      <c r="A122" s="156" t="s">
        <v>195</v>
      </c>
      <c r="B122" s="149">
        <v>10998</v>
      </c>
      <c r="C122" s="149">
        <v>10998</v>
      </c>
      <c r="D122" s="149">
        <v>0</v>
      </c>
      <c r="E122" s="149"/>
      <c r="F122" s="149"/>
      <c r="G122" s="149">
        <v>0</v>
      </c>
      <c r="H122" s="149"/>
      <c r="I122" s="149"/>
      <c r="J122" s="149">
        <v>0</v>
      </c>
      <c r="K122" s="149">
        <v>10998</v>
      </c>
      <c r="L122" s="149">
        <v>10998</v>
      </c>
      <c r="M122" s="149">
        <v>0</v>
      </c>
      <c r="N122" s="149"/>
      <c r="O122" s="149"/>
      <c r="P122" s="149">
        <v>0</v>
      </c>
      <c r="Q122" s="149"/>
      <c r="R122" s="149"/>
      <c r="S122" s="149">
        <v>0</v>
      </c>
      <c r="T122" s="149"/>
      <c r="U122" s="149"/>
      <c r="V122" s="149">
        <v>0</v>
      </c>
      <c r="W122" s="149"/>
      <c r="X122" s="149"/>
      <c r="Y122" s="149">
        <v>0</v>
      </c>
      <c r="Z122" s="149"/>
      <c r="AA122" s="149"/>
      <c r="AB122" s="149">
        <v>0</v>
      </c>
    </row>
    <row r="123" spans="1:28" s="143" customFormat="1" x14ac:dyDescent="0.25">
      <c r="A123" s="156" t="s">
        <v>226</v>
      </c>
      <c r="B123" s="149">
        <v>13998</v>
      </c>
      <c r="C123" s="149">
        <v>13998</v>
      </c>
      <c r="D123" s="149">
        <v>0</v>
      </c>
      <c r="E123" s="149"/>
      <c r="F123" s="149"/>
      <c r="G123" s="149">
        <v>0</v>
      </c>
      <c r="H123" s="149"/>
      <c r="I123" s="149"/>
      <c r="J123" s="149">
        <v>0</v>
      </c>
      <c r="K123" s="149">
        <v>13998</v>
      </c>
      <c r="L123" s="149">
        <v>13998</v>
      </c>
      <c r="M123" s="149">
        <v>0</v>
      </c>
      <c r="N123" s="149"/>
      <c r="O123" s="149"/>
      <c r="P123" s="149">
        <v>0</v>
      </c>
      <c r="Q123" s="149"/>
      <c r="R123" s="149"/>
      <c r="S123" s="149">
        <v>0</v>
      </c>
      <c r="T123" s="149"/>
      <c r="U123" s="149"/>
      <c r="V123" s="149">
        <v>0</v>
      </c>
      <c r="W123" s="149"/>
      <c r="X123" s="149"/>
      <c r="Y123" s="149">
        <v>0</v>
      </c>
      <c r="Z123" s="149"/>
      <c r="AA123" s="149"/>
      <c r="AB123" s="149">
        <v>0</v>
      </c>
    </row>
    <row r="124" spans="1:28" s="143" customFormat="1" x14ac:dyDescent="0.25">
      <c r="A124" s="156" t="s">
        <v>197</v>
      </c>
      <c r="B124" s="149">
        <v>15999</v>
      </c>
      <c r="C124" s="149">
        <v>15999</v>
      </c>
      <c r="D124" s="149">
        <v>0</v>
      </c>
      <c r="E124" s="149"/>
      <c r="F124" s="149"/>
      <c r="G124" s="149">
        <v>0</v>
      </c>
      <c r="H124" s="149"/>
      <c r="I124" s="149"/>
      <c r="J124" s="149">
        <v>0</v>
      </c>
      <c r="K124" s="149">
        <v>15999</v>
      </c>
      <c r="L124" s="149">
        <v>15999</v>
      </c>
      <c r="M124" s="149">
        <v>0</v>
      </c>
      <c r="N124" s="149"/>
      <c r="O124" s="149"/>
      <c r="P124" s="149">
        <v>0</v>
      </c>
      <c r="Q124" s="149"/>
      <c r="R124" s="149"/>
      <c r="S124" s="149">
        <v>0</v>
      </c>
      <c r="T124" s="149"/>
      <c r="U124" s="149"/>
      <c r="V124" s="149">
        <v>0</v>
      </c>
      <c r="W124" s="149"/>
      <c r="X124" s="149"/>
      <c r="Y124" s="149">
        <v>0</v>
      </c>
      <c r="Z124" s="149"/>
      <c r="AA124" s="149"/>
      <c r="AB124" s="149">
        <v>0</v>
      </c>
    </row>
    <row r="125" spans="1:28" s="143" customFormat="1" x14ac:dyDescent="0.25">
      <c r="A125" s="156" t="s">
        <v>227</v>
      </c>
      <c r="B125" s="149">
        <v>13998</v>
      </c>
      <c r="C125" s="149">
        <v>13998</v>
      </c>
      <c r="D125" s="149">
        <v>0</v>
      </c>
      <c r="E125" s="149"/>
      <c r="F125" s="149"/>
      <c r="G125" s="149">
        <v>0</v>
      </c>
      <c r="H125" s="149"/>
      <c r="I125" s="149"/>
      <c r="J125" s="149">
        <v>0</v>
      </c>
      <c r="K125" s="149">
        <v>13998</v>
      </c>
      <c r="L125" s="149">
        <v>13998</v>
      </c>
      <c r="M125" s="149">
        <v>0</v>
      </c>
      <c r="N125" s="149"/>
      <c r="O125" s="149"/>
      <c r="P125" s="149">
        <v>0</v>
      </c>
      <c r="Q125" s="149"/>
      <c r="R125" s="149"/>
      <c r="S125" s="149">
        <v>0</v>
      </c>
      <c r="T125" s="149"/>
      <c r="U125" s="149"/>
      <c r="V125" s="149">
        <v>0</v>
      </c>
      <c r="W125" s="149"/>
      <c r="X125" s="149"/>
      <c r="Y125" s="149">
        <v>0</v>
      </c>
      <c r="Z125" s="149"/>
      <c r="AA125" s="149"/>
      <c r="AB125" s="149">
        <v>0</v>
      </c>
    </row>
    <row r="126" spans="1:28" s="143" customFormat="1" x14ac:dyDescent="0.25">
      <c r="A126" s="156" t="s">
        <v>228</v>
      </c>
      <c r="B126" s="149">
        <v>13998</v>
      </c>
      <c r="C126" s="149">
        <v>13998</v>
      </c>
      <c r="D126" s="149">
        <v>0</v>
      </c>
      <c r="E126" s="149"/>
      <c r="F126" s="149"/>
      <c r="G126" s="149">
        <v>0</v>
      </c>
      <c r="H126" s="149"/>
      <c r="I126" s="149"/>
      <c r="J126" s="149">
        <v>0</v>
      </c>
      <c r="K126" s="149">
        <v>13998</v>
      </c>
      <c r="L126" s="149">
        <v>13998</v>
      </c>
      <c r="M126" s="149">
        <v>0</v>
      </c>
      <c r="N126" s="149"/>
      <c r="O126" s="149"/>
      <c r="P126" s="149">
        <v>0</v>
      </c>
      <c r="Q126" s="149"/>
      <c r="R126" s="149"/>
      <c r="S126" s="149">
        <v>0</v>
      </c>
      <c r="T126" s="149"/>
      <c r="U126" s="149"/>
      <c r="V126" s="149">
        <v>0</v>
      </c>
      <c r="W126" s="149"/>
      <c r="X126" s="149"/>
      <c r="Y126" s="149">
        <v>0</v>
      </c>
      <c r="Z126" s="149"/>
      <c r="AA126" s="149"/>
      <c r="AB126" s="149">
        <v>0</v>
      </c>
    </row>
    <row r="127" spans="1:28" s="143" customFormat="1" x14ac:dyDescent="0.25">
      <c r="A127" s="156" t="s">
        <v>201</v>
      </c>
      <c r="B127" s="149">
        <v>13998</v>
      </c>
      <c r="C127" s="149">
        <v>13998</v>
      </c>
      <c r="D127" s="149">
        <v>0</v>
      </c>
      <c r="E127" s="149"/>
      <c r="F127" s="149"/>
      <c r="G127" s="149">
        <v>0</v>
      </c>
      <c r="H127" s="149"/>
      <c r="I127" s="149"/>
      <c r="J127" s="149">
        <v>0</v>
      </c>
      <c r="K127" s="149">
        <v>13998</v>
      </c>
      <c r="L127" s="149">
        <v>13998</v>
      </c>
      <c r="M127" s="149">
        <v>0</v>
      </c>
      <c r="N127" s="149"/>
      <c r="O127" s="149"/>
      <c r="P127" s="149">
        <v>0</v>
      </c>
      <c r="Q127" s="149"/>
      <c r="R127" s="149"/>
      <c r="S127" s="149">
        <v>0</v>
      </c>
      <c r="T127" s="149"/>
      <c r="U127" s="149"/>
      <c r="V127" s="149">
        <v>0</v>
      </c>
      <c r="W127" s="149"/>
      <c r="X127" s="149"/>
      <c r="Y127" s="149">
        <v>0</v>
      </c>
      <c r="Z127" s="149"/>
      <c r="AA127" s="149"/>
      <c r="AB127" s="149">
        <v>0</v>
      </c>
    </row>
    <row r="128" spans="1:28" s="143" customFormat="1" x14ac:dyDescent="0.25">
      <c r="A128" s="156" t="s">
        <v>203</v>
      </c>
      <c r="B128" s="149">
        <v>13998</v>
      </c>
      <c r="C128" s="149">
        <v>13998</v>
      </c>
      <c r="D128" s="149">
        <v>0</v>
      </c>
      <c r="E128" s="149"/>
      <c r="F128" s="149"/>
      <c r="G128" s="149">
        <v>0</v>
      </c>
      <c r="H128" s="149"/>
      <c r="I128" s="149"/>
      <c r="J128" s="149">
        <v>0</v>
      </c>
      <c r="K128" s="149">
        <v>13998</v>
      </c>
      <c r="L128" s="149">
        <v>13998</v>
      </c>
      <c r="M128" s="149">
        <v>0</v>
      </c>
      <c r="N128" s="149"/>
      <c r="O128" s="149"/>
      <c r="P128" s="149">
        <v>0</v>
      </c>
      <c r="Q128" s="149"/>
      <c r="R128" s="149"/>
      <c r="S128" s="149">
        <v>0</v>
      </c>
      <c r="T128" s="149"/>
      <c r="U128" s="149"/>
      <c r="V128" s="149">
        <v>0</v>
      </c>
      <c r="W128" s="149"/>
      <c r="X128" s="149"/>
      <c r="Y128" s="149">
        <v>0</v>
      </c>
      <c r="Z128" s="149"/>
      <c r="AA128" s="149"/>
      <c r="AB128" s="149">
        <v>0</v>
      </c>
    </row>
    <row r="129" spans="1:28" s="143" customFormat="1" x14ac:dyDescent="0.25">
      <c r="A129" s="156" t="s">
        <v>204</v>
      </c>
      <c r="B129" s="149">
        <v>15999</v>
      </c>
      <c r="C129" s="149">
        <v>15999</v>
      </c>
      <c r="D129" s="149">
        <v>0</v>
      </c>
      <c r="E129" s="149"/>
      <c r="F129" s="149"/>
      <c r="G129" s="149">
        <v>0</v>
      </c>
      <c r="H129" s="149"/>
      <c r="I129" s="149"/>
      <c r="J129" s="149">
        <v>0</v>
      </c>
      <c r="K129" s="149">
        <v>15999</v>
      </c>
      <c r="L129" s="149">
        <v>15999</v>
      </c>
      <c r="M129" s="149">
        <v>0</v>
      </c>
      <c r="N129" s="149"/>
      <c r="O129" s="149"/>
      <c r="P129" s="149">
        <v>0</v>
      </c>
      <c r="Q129" s="149"/>
      <c r="R129" s="149"/>
      <c r="S129" s="149">
        <v>0</v>
      </c>
      <c r="T129" s="149"/>
      <c r="U129" s="149"/>
      <c r="V129" s="149">
        <v>0</v>
      </c>
      <c r="W129" s="149"/>
      <c r="X129" s="149"/>
      <c r="Y129" s="149">
        <v>0</v>
      </c>
      <c r="Z129" s="149"/>
      <c r="AA129" s="149"/>
      <c r="AB129" s="149">
        <v>0</v>
      </c>
    </row>
    <row r="130" spans="1:28" s="143" customFormat="1" x14ac:dyDescent="0.25">
      <c r="A130" s="156" t="s">
        <v>229</v>
      </c>
      <c r="B130" s="149">
        <v>10998</v>
      </c>
      <c r="C130" s="149">
        <v>10998</v>
      </c>
      <c r="D130" s="149">
        <v>0</v>
      </c>
      <c r="E130" s="149"/>
      <c r="F130" s="149"/>
      <c r="G130" s="149">
        <v>0</v>
      </c>
      <c r="H130" s="149"/>
      <c r="I130" s="149"/>
      <c r="J130" s="149">
        <v>0</v>
      </c>
      <c r="K130" s="149">
        <v>10998</v>
      </c>
      <c r="L130" s="149">
        <v>10998</v>
      </c>
      <c r="M130" s="149">
        <v>0</v>
      </c>
      <c r="N130" s="149"/>
      <c r="O130" s="149"/>
      <c r="P130" s="149">
        <v>0</v>
      </c>
      <c r="Q130" s="149"/>
      <c r="R130" s="149"/>
      <c r="S130" s="149">
        <v>0</v>
      </c>
      <c r="T130" s="149"/>
      <c r="U130" s="149"/>
      <c r="V130" s="149">
        <v>0</v>
      </c>
      <c r="W130" s="149"/>
      <c r="X130" s="149"/>
      <c r="Y130" s="149">
        <v>0</v>
      </c>
      <c r="Z130" s="149"/>
      <c r="AA130" s="149"/>
      <c r="AB130" s="149">
        <v>0</v>
      </c>
    </row>
    <row r="131" spans="1:28" s="143" customFormat="1" x14ac:dyDescent="0.25">
      <c r="A131" s="156" t="s">
        <v>206</v>
      </c>
      <c r="B131" s="149">
        <v>15999</v>
      </c>
      <c r="C131" s="149">
        <v>15999</v>
      </c>
      <c r="D131" s="149">
        <v>0</v>
      </c>
      <c r="E131" s="149"/>
      <c r="F131" s="149"/>
      <c r="G131" s="149">
        <v>0</v>
      </c>
      <c r="H131" s="149"/>
      <c r="I131" s="149"/>
      <c r="J131" s="149">
        <v>0</v>
      </c>
      <c r="K131" s="149">
        <v>15999</v>
      </c>
      <c r="L131" s="149">
        <v>15999</v>
      </c>
      <c r="M131" s="149">
        <v>0</v>
      </c>
      <c r="N131" s="149"/>
      <c r="O131" s="149"/>
      <c r="P131" s="149">
        <v>0</v>
      </c>
      <c r="Q131" s="149"/>
      <c r="R131" s="149"/>
      <c r="S131" s="149">
        <v>0</v>
      </c>
      <c r="T131" s="149"/>
      <c r="U131" s="149"/>
      <c r="V131" s="149">
        <v>0</v>
      </c>
      <c r="W131" s="149"/>
      <c r="X131" s="149"/>
      <c r="Y131" s="149">
        <v>0</v>
      </c>
      <c r="Z131" s="149"/>
      <c r="AA131" s="149"/>
      <c r="AB131" s="149">
        <v>0</v>
      </c>
    </row>
    <row r="132" spans="1:28" s="143" customFormat="1" x14ac:dyDescent="0.25">
      <c r="A132" s="156" t="s">
        <v>230</v>
      </c>
      <c r="B132" s="149">
        <v>13998</v>
      </c>
      <c r="C132" s="149">
        <v>13998</v>
      </c>
      <c r="D132" s="149">
        <v>0</v>
      </c>
      <c r="E132" s="149"/>
      <c r="F132" s="149"/>
      <c r="G132" s="149">
        <v>0</v>
      </c>
      <c r="H132" s="149"/>
      <c r="I132" s="149"/>
      <c r="J132" s="149">
        <v>0</v>
      </c>
      <c r="K132" s="149">
        <v>13998</v>
      </c>
      <c r="L132" s="149">
        <v>13998</v>
      </c>
      <c r="M132" s="149">
        <v>0</v>
      </c>
      <c r="N132" s="149"/>
      <c r="O132" s="149"/>
      <c r="P132" s="149">
        <v>0</v>
      </c>
      <c r="Q132" s="149"/>
      <c r="R132" s="149"/>
      <c r="S132" s="149">
        <v>0</v>
      </c>
      <c r="T132" s="149"/>
      <c r="U132" s="149"/>
      <c r="V132" s="149">
        <v>0</v>
      </c>
      <c r="W132" s="149"/>
      <c r="X132" s="149"/>
      <c r="Y132" s="149">
        <v>0</v>
      </c>
      <c r="Z132" s="149"/>
      <c r="AA132" s="149"/>
      <c r="AB132" s="149">
        <v>0</v>
      </c>
    </row>
    <row r="133" spans="1:28" s="143" customFormat="1" x14ac:dyDescent="0.25">
      <c r="A133" s="156" t="s">
        <v>231</v>
      </c>
      <c r="B133" s="149">
        <v>13998</v>
      </c>
      <c r="C133" s="149">
        <v>13998</v>
      </c>
      <c r="D133" s="149">
        <v>0</v>
      </c>
      <c r="E133" s="149"/>
      <c r="F133" s="149"/>
      <c r="G133" s="149">
        <v>0</v>
      </c>
      <c r="H133" s="149"/>
      <c r="I133" s="149"/>
      <c r="J133" s="149">
        <v>0</v>
      </c>
      <c r="K133" s="149">
        <v>13998</v>
      </c>
      <c r="L133" s="149">
        <v>13998</v>
      </c>
      <c r="M133" s="149">
        <v>0</v>
      </c>
      <c r="N133" s="149"/>
      <c r="O133" s="149"/>
      <c r="P133" s="149">
        <v>0</v>
      </c>
      <c r="Q133" s="149"/>
      <c r="R133" s="149"/>
      <c r="S133" s="149">
        <v>0</v>
      </c>
      <c r="T133" s="149"/>
      <c r="U133" s="149"/>
      <c r="V133" s="149">
        <v>0</v>
      </c>
      <c r="W133" s="149"/>
      <c r="X133" s="149"/>
      <c r="Y133" s="149">
        <v>0</v>
      </c>
      <c r="Z133" s="149"/>
      <c r="AA133" s="149"/>
      <c r="AB133" s="149">
        <v>0</v>
      </c>
    </row>
    <row r="134" spans="1:28" s="143" customFormat="1" x14ac:dyDescent="0.25">
      <c r="A134" s="156" t="s">
        <v>211</v>
      </c>
      <c r="B134" s="149">
        <v>15999</v>
      </c>
      <c r="C134" s="149">
        <v>15999</v>
      </c>
      <c r="D134" s="149">
        <v>0</v>
      </c>
      <c r="E134" s="149"/>
      <c r="F134" s="149"/>
      <c r="G134" s="149">
        <v>0</v>
      </c>
      <c r="H134" s="149"/>
      <c r="I134" s="149"/>
      <c r="J134" s="149">
        <v>0</v>
      </c>
      <c r="K134" s="149">
        <v>15999</v>
      </c>
      <c r="L134" s="149">
        <v>15999</v>
      </c>
      <c r="M134" s="149">
        <v>0</v>
      </c>
      <c r="N134" s="149"/>
      <c r="O134" s="149"/>
      <c r="P134" s="149">
        <v>0</v>
      </c>
      <c r="Q134" s="149"/>
      <c r="R134" s="149"/>
      <c r="S134" s="149">
        <v>0</v>
      </c>
      <c r="T134" s="149"/>
      <c r="U134" s="149"/>
      <c r="V134" s="149">
        <v>0</v>
      </c>
      <c r="W134" s="149"/>
      <c r="X134" s="149"/>
      <c r="Y134" s="149">
        <v>0</v>
      </c>
      <c r="Z134" s="149"/>
      <c r="AA134" s="149"/>
      <c r="AB134" s="149">
        <v>0</v>
      </c>
    </row>
    <row r="135" spans="1:28" s="143" customFormat="1" x14ac:dyDescent="0.25">
      <c r="A135" s="156" t="s">
        <v>232</v>
      </c>
      <c r="B135" s="149">
        <v>10998</v>
      </c>
      <c r="C135" s="149">
        <v>10998</v>
      </c>
      <c r="D135" s="149">
        <v>0</v>
      </c>
      <c r="E135" s="149"/>
      <c r="F135" s="149"/>
      <c r="G135" s="149">
        <v>0</v>
      </c>
      <c r="H135" s="149"/>
      <c r="I135" s="149"/>
      <c r="J135" s="149">
        <v>0</v>
      </c>
      <c r="K135" s="149">
        <v>10998</v>
      </c>
      <c r="L135" s="149">
        <v>10998</v>
      </c>
      <c r="M135" s="149">
        <v>0</v>
      </c>
      <c r="N135" s="149"/>
      <c r="O135" s="149"/>
      <c r="P135" s="149">
        <v>0</v>
      </c>
      <c r="Q135" s="149"/>
      <c r="R135" s="149"/>
      <c r="S135" s="149">
        <v>0</v>
      </c>
      <c r="T135" s="149"/>
      <c r="U135" s="149"/>
      <c r="V135" s="149">
        <v>0</v>
      </c>
      <c r="W135" s="149"/>
      <c r="X135" s="149"/>
      <c r="Y135" s="149">
        <v>0</v>
      </c>
      <c r="Z135" s="149"/>
      <c r="AA135" s="149"/>
      <c r="AB135" s="149">
        <v>0</v>
      </c>
    </row>
    <row r="136" spans="1:28" s="143" customFormat="1" x14ac:dyDescent="0.25">
      <c r="A136" s="156" t="s">
        <v>213</v>
      </c>
      <c r="B136" s="149">
        <v>13998</v>
      </c>
      <c r="C136" s="149">
        <v>13998</v>
      </c>
      <c r="D136" s="149">
        <v>0</v>
      </c>
      <c r="E136" s="149"/>
      <c r="F136" s="149"/>
      <c r="G136" s="149">
        <v>0</v>
      </c>
      <c r="H136" s="149"/>
      <c r="I136" s="149"/>
      <c r="J136" s="149">
        <v>0</v>
      </c>
      <c r="K136" s="149">
        <v>13998</v>
      </c>
      <c r="L136" s="149">
        <v>13998</v>
      </c>
      <c r="M136" s="149">
        <v>0</v>
      </c>
      <c r="N136" s="149"/>
      <c r="O136" s="149"/>
      <c r="P136" s="149">
        <v>0</v>
      </c>
      <c r="Q136" s="149"/>
      <c r="R136" s="149"/>
      <c r="S136" s="149">
        <v>0</v>
      </c>
      <c r="T136" s="149"/>
      <c r="U136" s="149"/>
      <c r="V136" s="149">
        <v>0</v>
      </c>
      <c r="W136" s="149"/>
      <c r="X136" s="149"/>
      <c r="Y136" s="149">
        <v>0</v>
      </c>
      <c r="Z136" s="149"/>
      <c r="AA136" s="149"/>
      <c r="AB136" s="149">
        <v>0</v>
      </c>
    </row>
    <row r="137" spans="1:28" s="143" customFormat="1" x14ac:dyDescent="0.25">
      <c r="A137" s="156" t="s">
        <v>214</v>
      </c>
      <c r="B137" s="149">
        <v>10998</v>
      </c>
      <c r="C137" s="149">
        <v>10998</v>
      </c>
      <c r="D137" s="149">
        <v>0</v>
      </c>
      <c r="E137" s="149"/>
      <c r="F137" s="149"/>
      <c r="G137" s="149">
        <v>0</v>
      </c>
      <c r="H137" s="149"/>
      <c r="I137" s="149"/>
      <c r="J137" s="149">
        <v>0</v>
      </c>
      <c r="K137" s="149">
        <v>10998</v>
      </c>
      <c r="L137" s="149">
        <v>10998</v>
      </c>
      <c r="M137" s="149">
        <v>0</v>
      </c>
      <c r="N137" s="149"/>
      <c r="O137" s="149"/>
      <c r="P137" s="149">
        <v>0</v>
      </c>
      <c r="Q137" s="149"/>
      <c r="R137" s="149"/>
      <c r="S137" s="149">
        <v>0</v>
      </c>
      <c r="T137" s="149"/>
      <c r="U137" s="149"/>
      <c r="V137" s="149">
        <v>0</v>
      </c>
      <c r="W137" s="149"/>
      <c r="X137" s="149"/>
      <c r="Y137" s="149">
        <v>0</v>
      </c>
      <c r="Z137" s="149"/>
      <c r="AA137" s="149"/>
      <c r="AB137" s="149">
        <v>0</v>
      </c>
    </row>
    <row r="138" spans="1:28" s="143" customFormat="1" x14ac:dyDescent="0.25">
      <c r="A138" s="156" t="s">
        <v>233</v>
      </c>
      <c r="B138" s="149">
        <v>10998</v>
      </c>
      <c r="C138" s="149">
        <v>10998</v>
      </c>
      <c r="D138" s="149">
        <v>0</v>
      </c>
      <c r="E138" s="149"/>
      <c r="F138" s="149"/>
      <c r="G138" s="149">
        <v>0</v>
      </c>
      <c r="H138" s="149"/>
      <c r="I138" s="149"/>
      <c r="J138" s="149">
        <v>0</v>
      </c>
      <c r="K138" s="149">
        <v>10998</v>
      </c>
      <c r="L138" s="149">
        <v>10998</v>
      </c>
      <c r="M138" s="149">
        <v>0</v>
      </c>
      <c r="N138" s="149"/>
      <c r="O138" s="149"/>
      <c r="P138" s="149">
        <v>0</v>
      </c>
      <c r="Q138" s="149"/>
      <c r="R138" s="149"/>
      <c r="S138" s="149">
        <v>0</v>
      </c>
      <c r="T138" s="149"/>
      <c r="U138" s="149"/>
      <c r="V138" s="149">
        <v>0</v>
      </c>
      <c r="W138" s="149"/>
      <c r="X138" s="149"/>
      <c r="Y138" s="149">
        <v>0</v>
      </c>
      <c r="Z138" s="149"/>
      <c r="AA138" s="149"/>
      <c r="AB138" s="149">
        <v>0</v>
      </c>
    </row>
    <row r="139" spans="1:28" s="143" customFormat="1" x14ac:dyDescent="0.25">
      <c r="A139" s="156" t="s">
        <v>216</v>
      </c>
      <c r="B139" s="149">
        <v>4000</v>
      </c>
      <c r="C139" s="149">
        <v>4000</v>
      </c>
      <c r="D139" s="149">
        <v>0</v>
      </c>
      <c r="E139" s="149"/>
      <c r="F139" s="149"/>
      <c r="G139" s="149">
        <v>0</v>
      </c>
      <c r="H139" s="149"/>
      <c r="I139" s="149"/>
      <c r="J139" s="149">
        <v>0</v>
      </c>
      <c r="K139" s="149">
        <v>4000</v>
      </c>
      <c r="L139" s="149">
        <v>4000</v>
      </c>
      <c r="M139" s="149">
        <v>0</v>
      </c>
      <c r="N139" s="149"/>
      <c r="O139" s="149"/>
      <c r="P139" s="149">
        <v>0</v>
      </c>
      <c r="Q139" s="149"/>
      <c r="R139" s="149"/>
      <c r="S139" s="149">
        <v>0</v>
      </c>
      <c r="T139" s="149"/>
      <c r="U139" s="149"/>
      <c r="V139" s="149">
        <v>0</v>
      </c>
      <c r="W139" s="149"/>
      <c r="X139" s="149"/>
      <c r="Y139" s="149">
        <v>0</v>
      </c>
      <c r="Z139" s="149"/>
      <c r="AA139" s="149"/>
      <c r="AB139" s="149">
        <v>0</v>
      </c>
    </row>
    <row r="140" spans="1:28" s="143" customFormat="1" x14ac:dyDescent="0.25">
      <c r="A140" s="156" t="s">
        <v>217</v>
      </c>
      <c r="B140" s="149">
        <v>9000</v>
      </c>
      <c r="C140" s="149">
        <v>9000</v>
      </c>
      <c r="D140" s="149">
        <v>0</v>
      </c>
      <c r="E140" s="149"/>
      <c r="F140" s="149"/>
      <c r="G140" s="149">
        <v>0</v>
      </c>
      <c r="H140" s="149"/>
      <c r="I140" s="149"/>
      <c r="J140" s="149">
        <v>0</v>
      </c>
      <c r="K140" s="149">
        <v>9000</v>
      </c>
      <c r="L140" s="149">
        <v>9000</v>
      </c>
      <c r="M140" s="149">
        <v>0</v>
      </c>
      <c r="N140" s="149"/>
      <c r="O140" s="149"/>
      <c r="P140" s="149">
        <v>0</v>
      </c>
      <c r="Q140" s="149"/>
      <c r="R140" s="149"/>
      <c r="S140" s="149">
        <v>0</v>
      </c>
      <c r="T140" s="149"/>
      <c r="U140" s="149"/>
      <c r="V140" s="149">
        <v>0</v>
      </c>
      <c r="W140" s="149"/>
      <c r="X140" s="149"/>
      <c r="Y140" s="149">
        <v>0</v>
      </c>
      <c r="Z140" s="149"/>
      <c r="AA140" s="149"/>
      <c r="AB140" s="149">
        <v>0</v>
      </c>
    </row>
    <row r="141" spans="1:28" s="143" customFormat="1" x14ac:dyDescent="0.25">
      <c r="A141" s="156" t="s">
        <v>218</v>
      </c>
      <c r="B141" s="149">
        <v>10998</v>
      </c>
      <c r="C141" s="149">
        <v>10998</v>
      </c>
      <c r="D141" s="149">
        <v>0</v>
      </c>
      <c r="E141" s="149"/>
      <c r="F141" s="149"/>
      <c r="G141" s="149">
        <v>0</v>
      </c>
      <c r="H141" s="149"/>
      <c r="I141" s="149"/>
      <c r="J141" s="149">
        <v>0</v>
      </c>
      <c r="K141" s="149">
        <v>10998</v>
      </c>
      <c r="L141" s="149">
        <v>10998</v>
      </c>
      <c r="M141" s="149">
        <v>0</v>
      </c>
      <c r="N141" s="149"/>
      <c r="O141" s="149"/>
      <c r="P141" s="149">
        <v>0</v>
      </c>
      <c r="Q141" s="149"/>
      <c r="R141" s="149"/>
      <c r="S141" s="149">
        <v>0</v>
      </c>
      <c r="T141" s="149"/>
      <c r="U141" s="149"/>
      <c r="V141" s="149">
        <v>0</v>
      </c>
      <c r="W141" s="149"/>
      <c r="X141" s="149"/>
      <c r="Y141" s="149">
        <v>0</v>
      </c>
      <c r="Z141" s="149"/>
      <c r="AA141" s="149"/>
      <c r="AB141" s="149">
        <v>0</v>
      </c>
    </row>
    <row r="142" spans="1:28" s="143" customFormat="1" x14ac:dyDescent="0.25">
      <c r="A142" s="156" t="s">
        <v>219</v>
      </c>
      <c r="B142" s="149">
        <v>17000</v>
      </c>
      <c r="C142" s="149">
        <v>17000</v>
      </c>
      <c r="D142" s="149">
        <v>0</v>
      </c>
      <c r="E142" s="149"/>
      <c r="F142" s="149"/>
      <c r="G142" s="149">
        <v>0</v>
      </c>
      <c r="H142" s="149"/>
      <c r="I142" s="149"/>
      <c r="J142" s="149">
        <v>0</v>
      </c>
      <c r="K142" s="149">
        <v>17000</v>
      </c>
      <c r="L142" s="149">
        <v>17000</v>
      </c>
      <c r="M142" s="149">
        <v>0</v>
      </c>
      <c r="N142" s="149"/>
      <c r="O142" s="149"/>
      <c r="P142" s="149">
        <v>0</v>
      </c>
      <c r="Q142" s="149"/>
      <c r="R142" s="149"/>
      <c r="S142" s="149">
        <v>0</v>
      </c>
      <c r="T142" s="149"/>
      <c r="U142" s="149"/>
      <c r="V142" s="149">
        <v>0</v>
      </c>
      <c r="W142" s="149"/>
      <c r="X142" s="149"/>
      <c r="Y142" s="149">
        <v>0</v>
      </c>
      <c r="Z142" s="149"/>
      <c r="AA142" s="149"/>
      <c r="AB142" s="149">
        <v>0</v>
      </c>
    </row>
    <row r="143" spans="1:28" s="143" customFormat="1" x14ac:dyDescent="0.25">
      <c r="A143" s="156" t="s">
        <v>234</v>
      </c>
      <c r="B143" s="149">
        <v>16999</v>
      </c>
      <c r="C143" s="149">
        <v>16999</v>
      </c>
      <c r="D143" s="149">
        <v>0</v>
      </c>
      <c r="E143" s="149"/>
      <c r="F143" s="149"/>
      <c r="G143" s="149">
        <v>0</v>
      </c>
      <c r="H143" s="149"/>
      <c r="I143" s="149"/>
      <c r="J143" s="149">
        <v>0</v>
      </c>
      <c r="K143" s="149">
        <v>16999</v>
      </c>
      <c r="L143" s="149">
        <v>16999</v>
      </c>
      <c r="M143" s="149">
        <v>0</v>
      </c>
      <c r="N143" s="149"/>
      <c r="O143" s="149"/>
      <c r="P143" s="149">
        <v>0</v>
      </c>
      <c r="Q143" s="149"/>
      <c r="R143" s="149"/>
      <c r="S143" s="149">
        <v>0</v>
      </c>
      <c r="T143" s="149"/>
      <c r="U143" s="149"/>
      <c r="V143" s="149">
        <v>0</v>
      </c>
      <c r="W143" s="149"/>
      <c r="X143" s="149"/>
      <c r="Y143" s="149">
        <v>0</v>
      </c>
      <c r="Z143" s="149"/>
      <c r="AA143" s="149"/>
      <c r="AB143" s="149">
        <v>0</v>
      </c>
    </row>
    <row r="144" spans="1:28" s="143" customFormat="1" x14ac:dyDescent="0.25">
      <c r="A144" s="156" t="s">
        <v>221</v>
      </c>
      <c r="B144" s="149">
        <v>17000</v>
      </c>
      <c r="C144" s="149">
        <v>17000</v>
      </c>
      <c r="D144" s="149">
        <v>0</v>
      </c>
      <c r="E144" s="149"/>
      <c r="F144" s="149"/>
      <c r="G144" s="149">
        <v>0</v>
      </c>
      <c r="H144" s="149"/>
      <c r="I144" s="149"/>
      <c r="J144" s="149">
        <v>0</v>
      </c>
      <c r="K144" s="149">
        <v>17000</v>
      </c>
      <c r="L144" s="149">
        <v>17000</v>
      </c>
      <c r="M144" s="149">
        <v>0</v>
      </c>
      <c r="N144" s="149"/>
      <c r="O144" s="149"/>
      <c r="P144" s="149">
        <v>0</v>
      </c>
      <c r="Q144" s="149"/>
      <c r="R144" s="149"/>
      <c r="S144" s="149">
        <v>0</v>
      </c>
      <c r="T144" s="149"/>
      <c r="U144" s="149"/>
      <c r="V144" s="149">
        <v>0</v>
      </c>
      <c r="W144" s="149"/>
      <c r="X144" s="149"/>
      <c r="Y144" s="149">
        <v>0</v>
      </c>
      <c r="Z144" s="149"/>
      <c r="AA144" s="149"/>
      <c r="AB144" s="149">
        <v>0</v>
      </c>
    </row>
    <row r="145" spans="1:189" s="143" customFormat="1" x14ac:dyDescent="0.25">
      <c r="A145" s="156" t="s">
        <v>235</v>
      </c>
      <c r="B145" s="149">
        <v>16999</v>
      </c>
      <c r="C145" s="149">
        <v>16999</v>
      </c>
      <c r="D145" s="149">
        <v>0</v>
      </c>
      <c r="E145" s="149"/>
      <c r="F145" s="149"/>
      <c r="G145" s="149">
        <v>0</v>
      </c>
      <c r="H145" s="149"/>
      <c r="I145" s="149"/>
      <c r="J145" s="149">
        <v>0</v>
      </c>
      <c r="K145" s="149">
        <v>16999</v>
      </c>
      <c r="L145" s="149">
        <v>16999</v>
      </c>
      <c r="M145" s="149">
        <v>0</v>
      </c>
      <c r="N145" s="149"/>
      <c r="O145" s="149"/>
      <c r="P145" s="149">
        <v>0</v>
      </c>
      <c r="Q145" s="149"/>
      <c r="R145" s="149"/>
      <c r="S145" s="149">
        <v>0</v>
      </c>
      <c r="T145" s="149"/>
      <c r="U145" s="149"/>
      <c r="V145" s="149">
        <v>0</v>
      </c>
      <c r="W145" s="149"/>
      <c r="X145" s="149"/>
      <c r="Y145" s="149">
        <v>0</v>
      </c>
      <c r="Z145" s="149"/>
      <c r="AA145" s="149"/>
      <c r="AB145" s="149">
        <v>0</v>
      </c>
    </row>
    <row r="146" spans="1:189" s="143" customFormat="1" ht="47.25" x14ac:dyDescent="0.25">
      <c r="A146" s="156" t="s">
        <v>236</v>
      </c>
      <c r="B146" s="149">
        <v>29264</v>
      </c>
      <c r="C146" s="149">
        <v>29264</v>
      </c>
      <c r="D146" s="149">
        <v>0</v>
      </c>
      <c r="E146" s="149"/>
      <c r="F146" s="149"/>
      <c r="G146" s="149">
        <v>0</v>
      </c>
      <c r="H146" s="149"/>
      <c r="I146" s="149"/>
      <c r="J146" s="149">
        <v>0</v>
      </c>
      <c r="K146" s="149">
        <v>29264</v>
      </c>
      <c r="L146" s="149">
        <v>29264</v>
      </c>
      <c r="M146" s="149">
        <v>0</v>
      </c>
      <c r="N146" s="149"/>
      <c r="O146" s="149"/>
      <c r="P146" s="149">
        <v>0</v>
      </c>
      <c r="Q146" s="149"/>
      <c r="R146" s="149"/>
      <c r="S146" s="149">
        <v>0</v>
      </c>
      <c r="T146" s="149"/>
      <c r="U146" s="149"/>
      <c r="V146" s="149">
        <v>0</v>
      </c>
      <c r="W146" s="149"/>
      <c r="X146" s="149"/>
      <c r="Y146" s="149">
        <v>0</v>
      </c>
      <c r="Z146" s="149"/>
      <c r="AA146" s="149"/>
      <c r="AB146" s="149">
        <v>0</v>
      </c>
    </row>
    <row r="147" spans="1:189" s="140" customFormat="1" x14ac:dyDescent="0.25">
      <c r="A147" s="141" t="s">
        <v>237</v>
      </c>
      <c r="B147" s="142">
        <v>2297600</v>
      </c>
      <c r="C147" s="142">
        <v>2284954</v>
      </c>
      <c r="D147" s="142">
        <v>-12646</v>
      </c>
      <c r="E147" s="142">
        <v>434000</v>
      </c>
      <c r="F147" s="142">
        <v>421722</v>
      </c>
      <c r="G147" s="142">
        <v>-12278</v>
      </c>
      <c r="H147" s="142">
        <v>5730</v>
      </c>
      <c r="I147" s="142">
        <v>5362</v>
      </c>
      <c r="J147" s="142">
        <v>-368</v>
      </c>
      <c r="K147" s="142">
        <v>139300</v>
      </c>
      <c r="L147" s="142">
        <v>139300</v>
      </c>
      <c r="M147" s="142">
        <v>0</v>
      </c>
      <c r="N147" s="142">
        <v>1714934</v>
      </c>
      <c r="O147" s="142">
        <v>1714934</v>
      </c>
      <c r="P147" s="142">
        <v>0</v>
      </c>
      <c r="Q147" s="142">
        <v>0</v>
      </c>
      <c r="R147" s="142">
        <v>0</v>
      </c>
      <c r="S147" s="142">
        <v>0</v>
      </c>
      <c r="T147" s="142">
        <v>3636</v>
      </c>
      <c r="U147" s="142">
        <v>3636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189" s="143" customFormat="1" x14ac:dyDescent="0.25">
      <c r="A148" s="141" t="s">
        <v>124</v>
      </c>
      <c r="B148" s="142">
        <v>2297600</v>
      </c>
      <c r="C148" s="142">
        <v>2284954</v>
      </c>
      <c r="D148" s="142">
        <v>-12646</v>
      </c>
      <c r="E148" s="142">
        <v>434000</v>
      </c>
      <c r="F148" s="142">
        <v>421722</v>
      </c>
      <c r="G148" s="142">
        <v>-12278</v>
      </c>
      <c r="H148" s="142">
        <v>5730</v>
      </c>
      <c r="I148" s="142">
        <v>5362</v>
      </c>
      <c r="J148" s="142">
        <v>-368</v>
      </c>
      <c r="K148" s="142">
        <v>139300</v>
      </c>
      <c r="L148" s="142">
        <v>139300</v>
      </c>
      <c r="M148" s="142">
        <v>0</v>
      </c>
      <c r="N148" s="142">
        <v>1714934</v>
      </c>
      <c r="O148" s="142">
        <v>1714934</v>
      </c>
      <c r="P148" s="142">
        <v>0</v>
      </c>
      <c r="Q148" s="142">
        <v>0</v>
      </c>
      <c r="R148" s="142">
        <v>0</v>
      </c>
      <c r="S148" s="142">
        <v>0</v>
      </c>
      <c r="T148" s="142">
        <v>3636</v>
      </c>
      <c r="U148" s="142">
        <v>3636</v>
      </c>
      <c r="V148" s="142">
        <v>0</v>
      </c>
      <c r="W148" s="142">
        <v>0</v>
      </c>
      <c r="X148" s="142">
        <v>0</v>
      </c>
      <c r="Y148" s="142">
        <v>0</v>
      </c>
      <c r="Z148" s="142">
        <v>0</v>
      </c>
      <c r="AA148" s="142">
        <v>0</v>
      </c>
      <c r="AB148" s="142">
        <v>0</v>
      </c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40"/>
      <c r="BJ148" s="140"/>
      <c r="BK148" s="140"/>
      <c r="BL148" s="140"/>
      <c r="BM148" s="140"/>
      <c r="BN148" s="140"/>
      <c r="BO148" s="140"/>
      <c r="BP148" s="140"/>
      <c r="BQ148" s="140"/>
      <c r="BR148" s="140"/>
      <c r="BS148" s="140"/>
      <c r="BT148" s="140"/>
      <c r="BU148" s="140"/>
      <c r="BV148" s="140"/>
      <c r="BW148" s="140"/>
      <c r="BX148" s="140"/>
      <c r="BY148" s="140"/>
      <c r="BZ148" s="140"/>
      <c r="CA148" s="140"/>
      <c r="CB148" s="140"/>
      <c r="CC148" s="140"/>
      <c r="CD148" s="140"/>
      <c r="CE148" s="140"/>
      <c r="CF148" s="140"/>
      <c r="CG148" s="140"/>
      <c r="CH148" s="140"/>
      <c r="CI148" s="140"/>
      <c r="CJ148" s="140"/>
      <c r="CK148" s="140"/>
      <c r="CL148" s="140"/>
      <c r="CM148" s="140"/>
      <c r="CN148" s="140"/>
      <c r="CO148" s="140"/>
      <c r="CP148" s="140"/>
      <c r="CQ148" s="140"/>
      <c r="CR148" s="140"/>
      <c r="CS148" s="140"/>
      <c r="CT148" s="140"/>
      <c r="CU148" s="140"/>
      <c r="CV148" s="140"/>
      <c r="CW148" s="140"/>
      <c r="CX148" s="140"/>
      <c r="CY148" s="140"/>
      <c r="CZ148" s="140"/>
      <c r="DA148" s="140"/>
      <c r="DB148" s="140"/>
      <c r="DC148" s="140"/>
      <c r="DD148" s="140"/>
      <c r="DE148" s="140"/>
      <c r="DF148" s="140"/>
      <c r="DG148" s="140"/>
      <c r="DH148" s="140"/>
      <c r="DI148" s="140"/>
      <c r="DJ148" s="140"/>
      <c r="DK148" s="140"/>
      <c r="DL148" s="140"/>
      <c r="DM148" s="140"/>
      <c r="DN148" s="140"/>
      <c r="DO148" s="140"/>
      <c r="DP148" s="140"/>
      <c r="DQ148" s="140"/>
      <c r="DR148" s="140"/>
      <c r="DS148" s="140"/>
      <c r="DT148" s="140"/>
      <c r="DU148" s="140"/>
      <c r="DV148" s="140"/>
      <c r="DW148" s="140"/>
      <c r="DX148" s="140"/>
      <c r="DY148" s="140"/>
      <c r="DZ148" s="140"/>
      <c r="EA148" s="140"/>
      <c r="EB148" s="140"/>
      <c r="EC148" s="140"/>
      <c r="ED148" s="140"/>
      <c r="EE148" s="140"/>
      <c r="EF148" s="140"/>
      <c r="EG148" s="140"/>
      <c r="EH148" s="140"/>
      <c r="EI148" s="140"/>
      <c r="EJ148" s="140"/>
      <c r="EK148" s="140"/>
      <c r="EL148" s="140"/>
      <c r="EM148" s="140"/>
      <c r="EN148" s="140"/>
      <c r="EO148" s="140"/>
      <c r="EP148" s="140"/>
      <c r="EQ148" s="140"/>
      <c r="ER148" s="140"/>
      <c r="ES148" s="140"/>
      <c r="ET148" s="140"/>
      <c r="EU148" s="140"/>
      <c r="EV148" s="140"/>
      <c r="EW148" s="140"/>
      <c r="EX148" s="140"/>
      <c r="EY148" s="140"/>
      <c r="EZ148" s="140"/>
      <c r="FA148" s="140"/>
      <c r="FB148" s="140"/>
      <c r="FC148" s="140"/>
      <c r="FD148" s="140"/>
      <c r="FE148" s="140"/>
      <c r="FF148" s="140"/>
      <c r="FG148" s="140"/>
      <c r="FH148" s="140"/>
      <c r="FI148" s="140"/>
      <c r="FJ148" s="140"/>
      <c r="FK148" s="140"/>
      <c r="FL148" s="140"/>
      <c r="FM148" s="140"/>
      <c r="FN148" s="140"/>
      <c r="FO148" s="140"/>
      <c r="FP148" s="140"/>
      <c r="FQ148" s="140"/>
      <c r="FR148" s="140"/>
      <c r="FS148" s="140"/>
      <c r="FT148" s="140"/>
      <c r="FU148" s="140"/>
      <c r="FV148" s="140"/>
      <c r="FW148" s="140"/>
      <c r="FX148" s="140"/>
      <c r="FY148" s="140"/>
      <c r="FZ148" s="140"/>
      <c r="GA148" s="140"/>
      <c r="GB148" s="140"/>
      <c r="GC148" s="140"/>
      <c r="GD148" s="140"/>
      <c r="GE148" s="140"/>
      <c r="GF148" s="140"/>
      <c r="GG148" s="140"/>
    </row>
    <row r="149" spans="1:189" s="143" customFormat="1" x14ac:dyDescent="0.25">
      <c r="A149" s="153" t="s">
        <v>238</v>
      </c>
      <c r="B149" s="149">
        <v>57000</v>
      </c>
      <c r="C149" s="149">
        <v>57000</v>
      </c>
      <c r="D149" s="149">
        <v>0</v>
      </c>
      <c r="E149" s="149">
        <v>57000</v>
      </c>
      <c r="F149" s="149">
        <v>57000</v>
      </c>
      <c r="G149" s="149">
        <v>0</v>
      </c>
      <c r="H149" s="149"/>
      <c r="I149" s="149"/>
      <c r="J149" s="149">
        <v>0</v>
      </c>
      <c r="K149" s="149"/>
      <c r="L149" s="149"/>
      <c r="M149" s="149">
        <v>0</v>
      </c>
      <c r="N149" s="149"/>
      <c r="O149" s="149"/>
      <c r="P149" s="149">
        <v>0</v>
      </c>
      <c r="Q149" s="149"/>
      <c r="R149" s="149"/>
      <c r="S149" s="149">
        <v>0</v>
      </c>
      <c r="T149" s="149"/>
      <c r="U149" s="149"/>
      <c r="V149" s="149">
        <v>0</v>
      </c>
      <c r="W149" s="149"/>
      <c r="X149" s="149"/>
      <c r="Y149" s="149">
        <v>0</v>
      </c>
      <c r="Z149" s="149"/>
      <c r="AA149" s="149"/>
      <c r="AB149" s="149">
        <v>0</v>
      </c>
    </row>
    <row r="150" spans="1:189" s="143" customFormat="1" ht="31.5" x14ac:dyDescent="0.25">
      <c r="A150" s="153" t="s">
        <v>239</v>
      </c>
      <c r="B150" s="149">
        <v>18285</v>
      </c>
      <c r="C150" s="149">
        <v>18285</v>
      </c>
      <c r="D150" s="149">
        <v>0</v>
      </c>
      <c r="E150" s="149"/>
      <c r="F150" s="149"/>
      <c r="G150" s="149">
        <v>0</v>
      </c>
      <c r="H150" s="149"/>
      <c r="I150" s="149"/>
      <c r="J150" s="149">
        <v>0</v>
      </c>
      <c r="K150" s="149">
        <v>18285</v>
      </c>
      <c r="L150" s="149">
        <v>18285</v>
      </c>
      <c r="M150" s="149">
        <v>0</v>
      </c>
      <c r="N150" s="149"/>
      <c r="O150" s="149"/>
      <c r="P150" s="149">
        <v>0</v>
      </c>
      <c r="Q150" s="149"/>
      <c r="R150" s="149"/>
      <c r="S150" s="149">
        <v>0</v>
      </c>
      <c r="T150" s="149"/>
      <c r="U150" s="149"/>
      <c r="V150" s="149">
        <v>0</v>
      </c>
      <c r="W150" s="149"/>
      <c r="X150" s="149"/>
      <c r="Y150" s="149">
        <v>0</v>
      </c>
      <c r="Z150" s="149"/>
      <c r="AA150" s="149"/>
      <c r="AB150" s="149">
        <v>0</v>
      </c>
    </row>
    <row r="151" spans="1:189" s="143" customFormat="1" ht="31.5" x14ac:dyDescent="0.25">
      <c r="A151" s="145" t="s">
        <v>240</v>
      </c>
      <c r="B151" s="146">
        <v>260000</v>
      </c>
      <c r="C151" s="146">
        <v>247722</v>
      </c>
      <c r="D151" s="146">
        <v>-12278</v>
      </c>
      <c r="E151" s="146">
        <v>260000</v>
      </c>
      <c r="F151" s="146">
        <v>247722</v>
      </c>
      <c r="G151" s="146">
        <v>-12278</v>
      </c>
      <c r="H151" s="146"/>
      <c r="I151" s="146"/>
      <c r="J151" s="146">
        <v>0</v>
      </c>
      <c r="K151" s="146"/>
      <c r="L151" s="146"/>
      <c r="M151" s="146">
        <v>0</v>
      </c>
      <c r="N151" s="146"/>
      <c r="O151" s="146"/>
      <c r="P151" s="146">
        <v>0</v>
      </c>
      <c r="Q151" s="146"/>
      <c r="R151" s="146"/>
      <c r="S151" s="146">
        <v>0</v>
      </c>
      <c r="T151" s="146"/>
      <c r="U151" s="146"/>
      <c r="V151" s="146">
        <v>0</v>
      </c>
      <c r="W151" s="146"/>
      <c r="X151" s="146"/>
      <c r="Y151" s="146">
        <v>0</v>
      </c>
      <c r="Z151" s="146"/>
      <c r="AA151" s="146"/>
      <c r="AB151" s="146">
        <v>0</v>
      </c>
    </row>
    <row r="152" spans="1:189" s="143" customFormat="1" ht="31.5" x14ac:dyDescent="0.25">
      <c r="A152" s="145" t="s">
        <v>241</v>
      </c>
      <c r="B152" s="146">
        <v>5730</v>
      </c>
      <c r="C152" s="146">
        <v>5362</v>
      </c>
      <c r="D152" s="146">
        <v>-368</v>
      </c>
      <c r="E152" s="146"/>
      <c r="F152" s="146"/>
      <c r="G152" s="146">
        <v>0</v>
      </c>
      <c r="H152" s="146">
        <v>5730</v>
      </c>
      <c r="I152" s="146">
        <v>5362</v>
      </c>
      <c r="J152" s="146">
        <v>-368</v>
      </c>
      <c r="K152" s="146"/>
      <c r="L152" s="146"/>
      <c r="M152" s="146">
        <v>0</v>
      </c>
      <c r="N152" s="146"/>
      <c r="O152" s="146"/>
      <c r="P152" s="146">
        <v>0</v>
      </c>
      <c r="Q152" s="146"/>
      <c r="R152" s="146"/>
      <c r="S152" s="146">
        <v>0</v>
      </c>
      <c r="T152" s="146"/>
      <c r="U152" s="146"/>
      <c r="V152" s="146">
        <v>0</v>
      </c>
      <c r="W152" s="146"/>
      <c r="X152" s="146"/>
      <c r="Y152" s="146">
        <v>0</v>
      </c>
      <c r="Z152" s="146"/>
      <c r="AA152" s="146"/>
      <c r="AB152" s="146">
        <v>0</v>
      </c>
    </row>
    <row r="153" spans="1:189" s="143" customFormat="1" ht="31.5" x14ac:dyDescent="0.25">
      <c r="A153" s="145" t="s">
        <v>242</v>
      </c>
      <c r="B153" s="146">
        <v>2498</v>
      </c>
      <c r="C153" s="146">
        <v>2498</v>
      </c>
      <c r="D153" s="146">
        <v>0</v>
      </c>
      <c r="E153" s="146"/>
      <c r="F153" s="146"/>
      <c r="G153" s="146">
        <v>0</v>
      </c>
      <c r="H153" s="146"/>
      <c r="I153" s="146"/>
      <c r="J153" s="146">
        <v>0</v>
      </c>
      <c r="K153" s="146">
        <v>2498</v>
      </c>
      <c r="L153" s="146">
        <v>2498</v>
      </c>
      <c r="M153" s="146">
        <v>0</v>
      </c>
      <c r="N153" s="146"/>
      <c r="O153" s="146"/>
      <c r="P153" s="146">
        <v>0</v>
      </c>
      <c r="Q153" s="146"/>
      <c r="R153" s="146"/>
      <c r="S153" s="146">
        <v>0</v>
      </c>
      <c r="T153" s="146"/>
      <c r="U153" s="146"/>
      <c r="V153" s="146">
        <v>0</v>
      </c>
      <c r="W153" s="146"/>
      <c r="X153" s="146"/>
      <c r="Y153" s="146">
        <v>0</v>
      </c>
      <c r="Z153" s="146"/>
      <c r="AA153" s="146"/>
      <c r="AB153" s="146">
        <v>0</v>
      </c>
    </row>
    <row r="154" spans="1:189" s="143" customFormat="1" ht="31.5" x14ac:dyDescent="0.25">
      <c r="A154" s="156" t="s">
        <v>243</v>
      </c>
      <c r="B154" s="149">
        <v>15571</v>
      </c>
      <c r="C154" s="149">
        <v>15571</v>
      </c>
      <c r="D154" s="149">
        <v>0</v>
      </c>
      <c r="E154" s="149"/>
      <c r="F154" s="149"/>
      <c r="G154" s="149">
        <v>0</v>
      </c>
      <c r="H154" s="149"/>
      <c r="I154" s="149"/>
      <c r="J154" s="149">
        <v>0</v>
      </c>
      <c r="K154" s="149">
        <v>15571</v>
      </c>
      <c r="L154" s="149">
        <v>15571</v>
      </c>
      <c r="M154" s="149">
        <v>0</v>
      </c>
      <c r="N154" s="149"/>
      <c r="O154" s="149"/>
      <c r="P154" s="149">
        <v>0</v>
      </c>
      <c r="Q154" s="149"/>
      <c r="R154" s="149"/>
      <c r="S154" s="149">
        <v>0</v>
      </c>
      <c r="T154" s="149"/>
      <c r="U154" s="149"/>
      <c r="V154" s="149">
        <v>0</v>
      </c>
      <c r="W154" s="149"/>
      <c r="X154" s="149"/>
      <c r="Y154" s="149">
        <v>0</v>
      </c>
      <c r="Z154" s="149"/>
      <c r="AA154" s="149"/>
      <c r="AB154" s="149">
        <v>0</v>
      </c>
    </row>
    <row r="155" spans="1:189" s="143" customFormat="1" ht="31.5" x14ac:dyDescent="0.25">
      <c r="A155" s="156" t="s">
        <v>244</v>
      </c>
      <c r="B155" s="149">
        <v>15993</v>
      </c>
      <c r="C155" s="149">
        <v>15993</v>
      </c>
      <c r="D155" s="149">
        <v>0</v>
      </c>
      <c r="E155" s="149"/>
      <c r="F155" s="149"/>
      <c r="G155" s="149">
        <v>0</v>
      </c>
      <c r="H155" s="149"/>
      <c r="I155" s="149"/>
      <c r="J155" s="149">
        <v>0</v>
      </c>
      <c r="K155" s="149">
        <v>15993</v>
      </c>
      <c r="L155" s="149">
        <v>15993</v>
      </c>
      <c r="M155" s="149">
        <v>0</v>
      </c>
      <c r="N155" s="149"/>
      <c r="O155" s="149"/>
      <c r="P155" s="149">
        <v>0</v>
      </c>
      <c r="Q155" s="149"/>
      <c r="R155" s="149"/>
      <c r="S155" s="149">
        <v>0</v>
      </c>
      <c r="T155" s="149"/>
      <c r="U155" s="149"/>
      <c r="V155" s="149">
        <v>0</v>
      </c>
      <c r="W155" s="149"/>
      <c r="X155" s="149"/>
      <c r="Y155" s="149">
        <v>0</v>
      </c>
      <c r="Z155" s="149"/>
      <c r="AA155" s="149"/>
      <c r="AB155" s="149">
        <v>0</v>
      </c>
    </row>
    <row r="156" spans="1:189" s="143" customFormat="1" ht="31.5" x14ac:dyDescent="0.25">
      <c r="A156" s="156" t="s">
        <v>245</v>
      </c>
      <c r="B156" s="149">
        <v>12998</v>
      </c>
      <c r="C156" s="149">
        <v>12998</v>
      </c>
      <c r="D156" s="149">
        <v>0</v>
      </c>
      <c r="E156" s="149"/>
      <c r="F156" s="149"/>
      <c r="G156" s="149">
        <v>0</v>
      </c>
      <c r="H156" s="149"/>
      <c r="I156" s="149"/>
      <c r="J156" s="149">
        <v>0</v>
      </c>
      <c r="K156" s="149">
        <v>12998</v>
      </c>
      <c r="L156" s="149">
        <v>12998</v>
      </c>
      <c r="M156" s="149">
        <v>0</v>
      </c>
      <c r="N156" s="149"/>
      <c r="O156" s="149"/>
      <c r="P156" s="149">
        <v>0</v>
      </c>
      <c r="Q156" s="149"/>
      <c r="R156" s="149"/>
      <c r="S156" s="149">
        <v>0</v>
      </c>
      <c r="T156" s="149"/>
      <c r="U156" s="149"/>
      <c r="V156" s="149">
        <v>0</v>
      </c>
      <c r="W156" s="149"/>
      <c r="X156" s="149"/>
      <c r="Y156" s="149">
        <v>0</v>
      </c>
      <c r="Z156" s="149"/>
      <c r="AA156" s="149"/>
      <c r="AB156" s="149">
        <v>0</v>
      </c>
    </row>
    <row r="157" spans="1:189" s="143" customFormat="1" ht="31.5" x14ac:dyDescent="0.25">
      <c r="A157" s="156" t="s">
        <v>246</v>
      </c>
      <c r="B157" s="149">
        <v>12999</v>
      </c>
      <c r="C157" s="149">
        <v>12999</v>
      </c>
      <c r="D157" s="149">
        <v>0</v>
      </c>
      <c r="E157" s="149"/>
      <c r="F157" s="149"/>
      <c r="G157" s="149">
        <v>0</v>
      </c>
      <c r="H157" s="149"/>
      <c r="I157" s="149"/>
      <c r="J157" s="149">
        <v>0</v>
      </c>
      <c r="K157" s="149">
        <v>12999</v>
      </c>
      <c r="L157" s="149">
        <v>12999</v>
      </c>
      <c r="M157" s="149">
        <v>0</v>
      </c>
      <c r="N157" s="149"/>
      <c r="O157" s="149"/>
      <c r="P157" s="149">
        <v>0</v>
      </c>
      <c r="Q157" s="149"/>
      <c r="R157" s="149"/>
      <c r="S157" s="149">
        <v>0</v>
      </c>
      <c r="T157" s="149"/>
      <c r="U157" s="149"/>
      <c r="V157" s="149">
        <v>0</v>
      </c>
      <c r="W157" s="149"/>
      <c r="X157" s="149"/>
      <c r="Y157" s="149">
        <v>0</v>
      </c>
      <c r="Z157" s="149"/>
      <c r="AA157" s="149"/>
      <c r="AB157" s="149">
        <v>0</v>
      </c>
    </row>
    <row r="158" spans="1:189" s="143" customFormat="1" ht="31.5" x14ac:dyDescent="0.25">
      <c r="A158" s="156" t="s">
        <v>247</v>
      </c>
      <c r="B158" s="149">
        <v>7000</v>
      </c>
      <c r="C158" s="149">
        <v>7000</v>
      </c>
      <c r="D158" s="149">
        <v>0</v>
      </c>
      <c r="E158" s="149"/>
      <c r="F158" s="149"/>
      <c r="G158" s="149">
        <v>0</v>
      </c>
      <c r="H158" s="149"/>
      <c r="I158" s="149"/>
      <c r="J158" s="149">
        <v>0</v>
      </c>
      <c r="K158" s="149">
        <v>7000</v>
      </c>
      <c r="L158" s="149">
        <v>7000</v>
      </c>
      <c r="M158" s="149">
        <v>0</v>
      </c>
      <c r="N158" s="149"/>
      <c r="O158" s="149"/>
      <c r="P158" s="149">
        <v>0</v>
      </c>
      <c r="Q158" s="149"/>
      <c r="R158" s="149"/>
      <c r="S158" s="149">
        <v>0</v>
      </c>
      <c r="T158" s="149"/>
      <c r="U158" s="149"/>
      <c r="V158" s="149">
        <v>0</v>
      </c>
      <c r="W158" s="149"/>
      <c r="X158" s="149"/>
      <c r="Y158" s="149">
        <v>0</v>
      </c>
      <c r="Z158" s="149"/>
      <c r="AA158" s="149"/>
      <c r="AB158" s="149">
        <v>0</v>
      </c>
    </row>
    <row r="159" spans="1:189" s="143" customFormat="1" ht="47.25" x14ac:dyDescent="0.25">
      <c r="A159" s="153" t="s">
        <v>248</v>
      </c>
      <c r="B159" s="149">
        <v>117000</v>
      </c>
      <c r="C159" s="149">
        <v>117000</v>
      </c>
      <c r="D159" s="149">
        <v>0</v>
      </c>
      <c r="E159" s="149">
        <v>117000</v>
      </c>
      <c r="F159" s="149">
        <v>117000</v>
      </c>
      <c r="G159" s="149">
        <v>0</v>
      </c>
      <c r="H159" s="149"/>
      <c r="I159" s="149"/>
      <c r="J159" s="149">
        <v>0</v>
      </c>
      <c r="K159" s="149"/>
      <c r="L159" s="149"/>
      <c r="M159" s="149">
        <v>0</v>
      </c>
      <c r="N159" s="149"/>
      <c r="O159" s="149"/>
      <c r="P159" s="149">
        <v>0</v>
      </c>
      <c r="Q159" s="149"/>
      <c r="R159" s="149"/>
      <c r="S159" s="149">
        <v>0</v>
      </c>
      <c r="T159" s="149"/>
      <c r="U159" s="149"/>
      <c r="V159" s="149">
        <v>0</v>
      </c>
      <c r="W159" s="149"/>
      <c r="X159" s="149"/>
      <c r="Y159" s="149">
        <v>0</v>
      </c>
      <c r="Z159" s="149"/>
      <c r="AA159" s="149"/>
      <c r="AB159" s="149">
        <v>0</v>
      </c>
    </row>
    <row r="160" spans="1:189" s="143" customFormat="1" ht="31.5" x14ac:dyDescent="0.25">
      <c r="A160" s="153" t="s">
        <v>249</v>
      </c>
      <c r="B160" s="149">
        <v>16062</v>
      </c>
      <c r="C160" s="149">
        <v>16062</v>
      </c>
      <c r="D160" s="149">
        <v>0</v>
      </c>
      <c r="E160" s="149"/>
      <c r="F160" s="149"/>
      <c r="G160" s="149">
        <v>0</v>
      </c>
      <c r="H160" s="149"/>
      <c r="I160" s="149"/>
      <c r="J160" s="149">
        <v>0</v>
      </c>
      <c r="K160" s="149">
        <v>12426</v>
      </c>
      <c r="L160" s="149">
        <v>12426</v>
      </c>
      <c r="M160" s="149">
        <v>0</v>
      </c>
      <c r="N160" s="149"/>
      <c r="O160" s="149"/>
      <c r="P160" s="149">
        <v>0</v>
      </c>
      <c r="Q160" s="149"/>
      <c r="R160" s="149"/>
      <c r="S160" s="149">
        <v>0</v>
      </c>
      <c r="T160" s="149">
        <v>3636</v>
      </c>
      <c r="U160" s="149">
        <v>3636</v>
      </c>
      <c r="V160" s="149">
        <v>0</v>
      </c>
      <c r="W160" s="149"/>
      <c r="X160" s="149"/>
      <c r="Y160" s="149">
        <v>0</v>
      </c>
      <c r="Z160" s="149"/>
      <c r="AA160" s="149"/>
      <c r="AB160" s="149">
        <v>0</v>
      </c>
    </row>
    <row r="161" spans="1:189" s="143" customFormat="1" ht="47.25" x14ac:dyDescent="0.25">
      <c r="A161" s="153" t="s">
        <v>250</v>
      </c>
      <c r="B161" s="149">
        <v>13200</v>
      </c>
      <c r="C161" s="149">
        <v>13200</v>
      </c>
      <c r="D161" s="149">
        <v>0</v>
      </c>
      <c r="E161" s="149"/>
      <c r="F161" s="149"/>
      <c r="G161" s="149">
        <v>0</v>
      </c>
      <c r="H161" s="149"/>
      <c r="I161" s="149"/>
      <c r="J161" s="149">
        <v>0</v>
      </c>
      <c r="K161" s="149">
        <v>13200</v>
      </c>
      <c r="L161" s="149">
        <v>13200</v>
      </c>
      <c r="M161" s="149">
        <v>0</v>
      </c>
      <c r="N161" s="149"/>
      <c r="O161" s="149"/>
      <c r="P161" s="149">
        <v>0</v>
      </c>
      <c r="Q161" s="149"/>
      <c r="R161" s="149"/>
      <c r="S161" s="149">
        <v>0</v>
      </c>
      <c r="T161" s="149"/>
      <c r="U161" s="149"/>
      <c r="V161" s="149">
        <v>0</v>
      </c>
      <c r="W161" s="149"/>
      <c r="X161" s="149"/>
      <c r="Y161" s="149">
        <v>0</v>
      </c>
      <c r="Z161" s="149"/>
      <c r="AA161" s="149"/>
      <c r="AB161" s="149">
        <v>0</v>
      </c>
    </row>
    <row r="162" spans="1:189" s="143" customFormat="1" ht="31.5" x14ac:dyDescent="0.25">
      <c r="A162" s="157" t="s">
        <v>251</v>
      </c>
      <c r="B162" s="149">
        <v>3630</v>
      </c>
      <c r="C162" s="149">
        <v>3630</v>
      </c>
      <c r="D162" s="149">
        <v>0</v>
      </c>
      <c r="E162" s="149"/>
      <c r="F162" s="149"/>
      <c r="G162" s="149">
        <v>0</v>
      </c>
      <c r="H162" s="149"/>
      <c r="I162" s="149"/>
      <c r="J162" s="149">
        <v>0</v>
      </c>
      <c r="K162" s="149">
        <v>3630</v>
      </c>
      <c r="L162" s="149">
        <v>3630</v>
      </c>
      <c r="M162" s="149">
        <v>0</v>
      </c>
      <c r="N162" s="149"/>
      <c r="O162" s="149"/>
      <c r="P162" s="149">
        <v>0</v>
      </c>
      <c r="Q162" s="149"/>
      <c r="R162" s="149"/>
      <c r="S162" s="149">
        <v>0</v>
      </c>
      <c r="T162" s="149"/>
      <c r="U162" s="149"/>
      <c r="V162" s="149">
        <v>0</v>
      </c>
      <c r="W162" s="149"/>
      <c r="X162" s="149"/>
      <c r="Y162" s="149">
        <v>0</v>
      </c>
      <c r="Z162" s="149"/>
      <c r="AA162" s="149"/>
      <c r="AB162" s="149">
        <v>0</v>
      </c>
    </row>
    <row r="163" spans="1:189" s="143" customFormat="1" ht="63" x14ac:dyDescent="0.25">
      <c r="A163" s="157" t="s">
        <v>252</v>
      </c>
      <c r="B163" s="149">
        <v>864178</v>
      </c>
      <c r="C163" s="149">
        <v>864178</v>
      </c>
      <c r="D163" s="149">
        <v>0</v>
      </c>
      <c r="E163" s="149"/>
      <c r="F163" s="149"/>
      <c r="G163" s="149">
        <v>0</v>
      </c>
      <c r="H163" s="149"/>
      <c r="I163" s="149"/>
      <c r="J163" s="149">
        <v>0</v>
      </c>
      <c r="K163" s="149"/>
      <c r="L163" s="149"/>
      <c r="M163" s="149">
        <v>0</v>
      </c>
      <c r="N163" s="149">
        <v>864178</v>
      </c>
      <c r="O163" s="149">
        <v>864178</v>
      </c>
      <c r="P163" s="149">
        <v>0</v>
      </c>
      <c r="Q163" s="149"/>
      <c r="R163" s="149"/>
      <c r="S163" s="149">
        <v>0</v>
      </c>
      <c r="T163" s="149"/>
      <c r="U163" s="149"/>
      <c r="V163" s="149">
        <v>0</v>
      </c>
      <c r="W163" s="149"/>
      <c r="X163" s="149"/>
      <c r="Y163" s="149">
        <v>0</v>
      </c>
      <c r="Z163" s="149"/>
      <c r="AA163" s="149"/>
      <c r="AB163" s="149">
        <v>0</v>
      </c>
    </row>
    <row r="164" spans="1:189" s="143" customFormat="1" ht="63" x14ac:dyDescent="0.25">
      <c r="A164" s="157" t="s">
        <v>253</v>
      </c>
      <c r="B164" s="149">
        <v>12598</v>
      </c>
      <c r="C164" s="149">
        <v>12598</v>
      </c>
      <c r="D164" s="149">
        <v>0</v>
      </c>
      <c r="E164" s="149"/>
      <c r="F164" s="149"/>
      <c r="G164" s="149">
        <v>0</v>
      </c>
      <c r="H164" s="149"/>
      <c r="I164" s="149"/>
      <c r="J164" s="149">
        <v>0</v>
      </c>
      <c r="K164" s="149"/>
      <c r="L164" s="149"/>
      <c r="M164" s="149">
        <v>0</v>
      </c>
      <c r="N164" s="149">
        <v>12598</v>
      </c>
      <c r="O164" s="149">
        <v>12598</v>
      </c>
      <c r="P164" s="149">
        <v>0</v>
      </c>
      <c r="Q164" s="149"/>
      <c r="R164" s="149"/>
      <c r="S164" s="149">
        <v>0</v>
      </c>
      <c r="T164" s="149"/>
      <c r="U164" s="149"/>
      <c r="V164" s="149">
        <v>0</v>
      </c>
      <c r="W164" s="149"/>
      <c r="X164" s="149"/>
      <c r="Y164" s="149">
        <v>0</v>
      </c>
      <c r="Z164" s="149"/>
      <c r="AA164" s="149"/>
      <c r="AB164" s="149">
        <v>0</v>
      </c>
    </row>
    <row r="165" spans="1:189" s="143" customFormat="1" ht="31.5" x14ac:dyDescent="0.25">
      <c r="A165" s="157" t="s">
        <v>254</v>
      </c>
      <c r="B165" s="149">
        <v>838158</v>
      </c>
      <c r="C165" s="149">
        <v>838158</v>
      </c>
      <c r="D165" s="149">
        <v>0</v>
      </c>
      <c r="E165" s="149"/>
      <c r="F165" s="149"/>
      <c r="G165" s="149">
        <v>0</v>
      </c>
      <c r="H165" s="149"/>
      <c r="I165" s="149"/>
      <c r="J165" s="149">
        <v>0</v>
      </c>
      <c r="K165" s="149"/>
      <c r="L165" s="149"/>
      <c r="M165" s="149">
        <v>0</v>
      </c>
      <c r="N165" s="149">
        <v>838158</v>
      </c>
      <c r="O165" s="149">
        <v>838158</v>
      </c>
      <c r="P165" s="149">
        <v>0</v>
      </c>
      <c r="Q165" s="149"/>
      <c r="R165" s="149"/>
      <c r="S165" s="149">
        <v>0</v>
      </c>
      <c r="T165" s="149"/>
      <c r="U165" s="149"/>
      <c r="V165" s="149">
        <v>0</v>
      </c>
      <c r="W165" s="149"/>
      <c r="X165" s="149"/>
      <c r="Y165" s="149">
        <v>0</v>
      </c>
      <c r="Z165" s="149"/>
      <c r="AA165" s="149"/>
      <c r="AB165" s="149">
        <v>0</v>
      </c>
    </row>
    <row r="166" spans="1:189" s="143" customFormat="1" x14ac:dyDescent="0.25">
      <c r="A166" s="157" t="s">
        <v>255</v>
      </c>
      <c r="B166" s="149">
        <v>7000</v>
      </c>
      <c r="C166" s="149">
        <v>7000</v>
      </c>
      <c r="D166" s="149">
        <v>0</v>
      </c>
      <c r="E166" s="149"/>
      <c r="F166" s="149"/>
      <c r="G166" s="149">
        <v>0</v>
      </c>
      <c r="H166" s="149"/>
      <c r="I166" s="149"/>
      <c r="J166" s="149">
        <v>0</v>
      </c>
      <c r="K166" s="149">
        <v>7000</v>
      </c>
      <c r="L166" s="149">
        <v>7000</v>
      </c>
      <c r="M166" s="149">
        <v>0</v>
      </c>
      <c r="N166" s="149"/>
      <c r="O166" s="149"/>
      <c r="P166" s="149">
        <v>0</v>
      </c>
      <c r="Q166" s="149"/>
      <c r="R166" s="149"/>
      <c r="S166" s="149">
        <v>0</v>
      </c>
      <c r="T166" s="149"/>
      <c r="U166" s="149"/>
      <c r="V166" s="149">
        <v>0</v>
      </c>
      <c r="W166" s="149"/>
      <c r="X166" s="149"/>
      <c r="Y166" s="149">
        <v>0</v>
      </c>
      <c r="Z166" s="149"/>
      <c r="AA166" s="149"/>
      <c r="AB166" s="149">
        <v>0</v>
      </c>
    </row>
    <row r="167" spans="1:189" s="143" customFormat="1" ht="47.25" x14ac:dyDescent="0.25">
      <c r="A167" s="157" t="s">
        <v>256</v>
      </c>
      <c r="B167" s="149">
        <v>17700</v>
      </c>
      <c r="C167" s="149">
        <v>17700</v>
      </c>
      <c r="D167" s="149">
        <v>0</v>
      </c>
      <c r="E167" s="149"/>
      <c r="F167" s="149"/>
      <c r="G167" s="149">
        <v>0</v>
      </c>
      <c r="H167" s="149"/>
      <c r="I167" s="149"/>
      <c r="J167" s="149">
        <v>0</v>
      </c>
      <c r="K167" s="149">
        <v>17700</v>
      </c>
      <c r="L167" s="149">
        <v>17700</v>
      </c>
      <c r="M167" s="149">
        <v>0</v>
      </c>
      <c r="N167" s="149"/>
      <c r="O167" s="149"/>
      <c r="P167" s="149">
        <v>0</v>
      </c>
      <c r="Q167" s="149"/>
      <c r="R167" s="149"/>
      <c r="S167" s="149">
        <v>0</v>
      </c>
      <c r="T167" s="149"/>
      <c r="U167" s="149"/>
      <c r="V167" s="149">
        <v>0</v>
      </c>
      <c r="W167" s="149"/>
      <c r="X167" s="149"/>
      <c r="Y167" s="149">
        <v>0</v>
      </c>
      <c r="Z167" s="149"/>
      <c r="AA167" s="149"/>
      <c r="AB167" s="149">
        <v>0</v>
      </c>
    </row>
    <row r="168" spans="1:189" s="143" customFormat="1" x14ac:dyDescent="0.25">
      <c r="A168" s="141" t="s">
        <v>257</v>
      </c>
      <c r="B168" s="142">
        <v>1397019</v>
      </c>
      <c r="C168" s="142">
        <v>1397019</v>
      </c>
      <c r="D168" s="142">
        <v>0</v>
      </c>
      <c r="E168" s="142">
        <v>46418</v>
      </c>
      <c r="F168" s="142">
        <v>46418</v>
      </c>
      <c r="G168" s="142">
        <v>0</v>
      </c>
      <c r="H168" s="142">
        <v>30000</v>
      </c>
      <c r="I168" s="142">
        <v>30000</v>
      </c>
      <c r="J168" s="142">
        <v>0</v>
      </c>
      <c r="K168" s="142">
        <v>20000</v>
      </c>
      <c r="L168" s="142">
        <v>20000</v>
      </c>
      <c r="M168" s="142">
        <v>0</v>
      </c>
      <c r="N168" s="142">
        <v>942146</v>
      </c>
      <c r="O168" s="142">
        <v>942146</v>
      </c>
      <c r="P168" s="142">
        <v>0</v>
      </c>
      <c r="Q168" s="142">
        <v>0</v>
      </c>
      <c r="R168" s="142">
        <v>0</v>
      </c>
      <c r="S168" s="142">
        <v>0</v>
      </c>
      <c r="T168" s="142">
        <v>358455</v>
      </c>
      <c r="U168" s="142">
        <v>358455</v>
      </c>
      <c r="V168" s="142">
        <v>0</v>
      </c>
      <c r="W168" s="142">
        <v>0</v>
      </c>
      <c r="X168" s="142">
        <v>0</v>
      </c>
      <c r="Y168" s="142">
        <v>0</v>
      </c>
      <c r="Z168" s="142">
        <v>0</v>
      </c>
      <c r="AA168" s="142">
        <v>0</v>
      </c>
      <c r="AB168" s="142">
        <v>0</v>
      </c>
    </row>
    <row r="169" spans="1:189" s="143" customFormat="1" x14ac:dyDescent="0.25">
      <c r="A169" s="141" t="s">
        <v>124</v>
      </c>
      <c r="B169" s="142">
        <v>1397019</v>
      </c>
      <c r="C169" s="142">
        <v>1397019</v>
      </c>
      <c r="D169" s="142">
        <v>0</v>
      </c>
      <c r="E169" s="142">
        <v>46418</v>
      </c>
      <c r="F169" s="142">
        <v>46418</v>
      </c>
      <c r="G169" s="142">
        <v>0</v>
      </c>
      <c r="H169" s="142">
        <v>30000</v>
      </c>
      <c r="I169" s="142">
        <v>30000</v>
      </c>
      <c r="J169" s="142">
        <v>0</v>
      </c>
      <c r="K169" s="142">
        <v>20000</v>
      </c>
      <c r="L169" s="142">
        <v>20000</v>
      </c>
      <c r="M169" s="142">
        <v>0</v>
      </c>
      <c r="N169" s="142">
        <v>942146</v>
      </c>
      <c r="O169" s="142">
        <v>942146</v>
      </c>
      <c r="P169" s="142">
        <v>0</v>
      </c>
      <c r="Q169" s="142">
        <v>0</v>
      </c>
      <c r="R169" s="142">
        <v>0</v>
      </c>
      <c r="S169" s="142">
        <v>0</v>
      </c>
      <c r="T169" s="142">
        <v>358455</v>
      </c>
      <c r="U169" s="142">
        <v>358455</v>
      </c>
      <c r="V169" s="142">
        <v>0</v>
      </c>
      <c r="W169" s="142">
        <v>0</v>
      </c>
      <c r="X169" s="142">
        <v>0</v>
      </c>
      <c r="Y169" s="142">
        <v>0</v>
      </c>
      <c r="Z169" s="142">
        <v>0</v>
      </c>
      <c r="AA169" s="142">
        <v>0</v>
      </c>
      <c r="AB169" s="142">
        <v>0</v>
      </c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  <c r="CH169" s="140"/>
      <c r="CI169" s="140"/>
      <c r="CJ169" s="140"/>
      <c r="CK169" s="140"/>
      <c r="CL169" s="140"/>
      <c r="CM169" s="140"/>
      <c r="CN169" s="140"/>
      <c r="CO169" s="140"/>
      <c r="CP169" s="140"/>
      <c r="CQ169" s="140"/>
      <c r="CR169" s="140"/>
      <c r="CS169" s="140"/>
      <c r="CT169" s="140"/>
      <c r="CU169" s="140"/>
      <c r="CV169" s="140"/>
      <c r="CW169" s="140"/>
      <c r="CX169" s="140"/>
      <c r="CY169" s="140"/>
      <c r="CZ169" s="140"/>
      <c r="DA169" s="140"/>
      <c r="DB169" s="140"/>
      <c r="DC169" s="140"/>
      <c r="DD169" s="140"/>
      <c r="DE169" s="140"/>
      <c r="DF169" s="140"/>
      <c r="DG169" s="140"/>
      <c r="DH169" s="140"/>
      <c r="DI169" s="140"/>
      <c r="DJ169" s="140"/>
      <c r="DK169" s="140"/>
      <c r="DL169" s="140"/>
      <c r="DM169" s="140"/>
      <c r="DN169" s="140"/>
      <c r="DO169" s="140"/>
      <c r="DP169" s="140"/>
      <c r="DQ169" s="140"/>
      <c r="DR169" s="140"/>
      <c r="DS169" s="140"/>
      <c r="DT169" s="140"/>
      <c r="DU169" s="140"/>
      <c r="DV169" s="140"/>
      <c r="DW169" s="140"/>
      <c r="DX169" s="140"/>
      <c r="DY169" s="140"/>
      <c r="DZ169" s="140"/>
      <c r="EA169" s="140"/>
      <c r="EB169" s="140"/>
      <c r="EC169" s="140"/>
      <c r="ED169" s="140"/>
      <c r="EE169" s="140"/>
      <c r="EF169" s="140"/>
      <c r="EG169" s="140"/>
      <c r="EH169" s="140"/>
      <c r="EI169" s="140"/>
      <c r="EJ169" s="140"/>
      <c r="EK169" s="140"/>
      <c r="EL169" s="140"/>
      <c r="EM169" s="140"/>
      <c r="EN169" s="140"/>
      <c r="EO169" s="140"/>
      <c r="EP169" s="140"/>
      <c r="EQ169" s="140"/>
      <c r="ER169" s="140"/>
      <c r="ES169" s="140"/>
      <c r="ET169" s="140"/>
      <c r="EU169" s="140"/>
      <c r="EV169" s="140"/>
      <c r="EW169" s="140"/>
      <c r="EX169" s="140"/>
      <c r="EY169" s="140"/>
      <c r="EZ169" s="140"/>
      <c r="FA169" s="140"/>
      <c r="FB169" s="140"/>
      <c r="FC169" s="140"/>
      <c r="FD169" s="140"/>
      <c r="FE169" s="140"/>
      <c r="FF169" s="140"/>
      <c r="FG169" s="140"/>
      <c r="FH169" s="140"/>
      <c r="FI169" s="140"/>
      <c r="FJ169" s="140"/>
      <c r="FK169" s="140"/>
      <c r="FL169" s="140"/>
      <c r="FM169" s="140"/>
      <c r="FN169" s="140"/>
      <c r="FO169" s="140"/>
      <c r="FP169" s="140"/>
      <c r="FQ169" s="140"/>
      <c r="FR169" s="140"/>
      <c r="FS169" s="140"/>
      <c r="FT169" s="140"/>
      <c r="FU169" s="140"/>
      <c r="FV169" s="140"/>
      <c r="FW169" s="140"/>
      <c r="FX169" s="140"/>
      <c r="FY169" s="140"/>
      <c r="FZ169" s="140"/>
      <c r="GA169" s="140"/>
      <c r="GB169" s="140"/>
      <c r="GC169" s="140"/>
      <c r="GD169" s="140"/>
      <c r="GE169" s="140"/>
      <c r="GF169" s="140"/>
      <c r="GG169" s="140"/>
    </row>
    <row r="170" spans="1:189" s="143" customFormat="1" ht="78.75" x14ac:dyDescent="0.25">
      <c r="A170" s="148" t="s">
        <v>258</v>
      </c>
      <c r="B170" s="149">
        <v>942146</v>
      </c>
      <c r="C170" s="149">
        <v>942146</v>
      </c>
      <c r="D170" s="149">
        <v>0</v>
      </c>
      <c r="E170" s="149"/>
      <c r="F170" s="149"/>
      <c r="G170" s="149">
        <v>0</v>
      </c>
      <c r="H170" s="149"/>
      <c r="I170" s="149"/>
      <c r="J170" s="149">
        <v>0</v>
      </c>
      <c r="K170" s="149"/>
      <c r="L170" s="149"/>
      <c r="M170" s="149">
        <v>0</v>
      </c>
      <c r="N170" s="149">
        <v>942146</v>
      </c>
      <c r="O170" s="149">
        <v>942146</v>
      </c>
      <c r="P170" s="149">
        <v>0</v>
      </c>
      <c r="Q170" s="149"/>
      <c r="R170" s="149"/>
      <c r="S170" s="149">
        <v>0</v>
      </c>
      <c r="T170" s="149"/>
      <c r="U170" s="149"/>
      <c r="V170" s="149">
        <v>0</v>
      </c>
      <c r="W170" s="149"/>
      <c r="X170" s="149"/>
      <c r="Y170" s="149">
        <v>0</v>
      </c>
      <c r="Z170" s="149"/>
      <c r="AA170" s="149"/>
      <c r="AB170" s="149">
        <v>0</v>
      </c>
      <c r="FN170" s="140"/>
      <c r="FO170" s="140"/>
      <c r="FP170" s="140"/>
      <c r="FQ170" s="140"/>
      <c r="FR170" s="140"/>
      <c r="FS170" s="140"/>
      <c r="FT170" s="140"/>
      <c r="FU170" s="140"/>
      <c r="FV170" s="140"/>
      <c r="FW170" s="140"/>
      <c r="FX170" s="140"/>
      <c r="FY170" s="140"/>
      <c r="FZ170" s="140"/>
      <c r="GA170" s="140"/>
      <c r="GB170" s="140"/>
      <c r="GC170" s="140"/>
      <c r="GD170" s="140"/>
      <c r="GE170" s="140"/>
      <c r="GF170" s="140"/>
      <c r="GG170" s="140"/>
    </row>
    <row r="171" spans="1:189" s="143" customFormat="1" x14ac:dyDescent="0.25">
      <c r="A171" s="148" t="s">
        <v>259</v>
      </c>
      <c r="B171" s="149">
        <v>20000</v>
      </c>
      <c r="C171" s="149">
        <v>20000</v>
      </c>
      <c r="D171" s="149">
        <v>0</v>
      </c>
      <c r="E171" s="149"/>
      <c r="F171" s="149"/>
      <c r="G171" s="149">
        <v>0</v>
      </c>
      <c r="H171" s="149"/>
      <c r="I171" s="149"/>
      <c r="J171" s="149">
        <v>0</v>
      </c>
      <c r="K171" s="149">
        <v>20000</v>
      </c>
      <c r="L171" s="149">
        <v>20000</v>
      </c>
      <c r="M171" s="149">
        <v>0</v>
      </c>
      <c r="N171" s="149"/>
      <c r="O171" s="149"/>
      <c r="P171" s="149">
        <v>0</v>
      </c>
      <c r="Q171" s="149"/>
      <c r="R171" s="149"/>
      <c r="S171" s="149">
        <v>0</v>
      </c>
      <c r="T171" s="149"/>
      <c r="U171" s="149"/>
      <c r="V171" s="149">
        <v>0</v>
      </c>
      <c r="W171" s="149"/>
      <c r="X171" s="149"/>
      <c r="Y171" s="149">
        <v>0</v>
      </c>
      <c r="Z171" s="149"/>
      <c r="AA171" s="149"/>
      <c r="AB171" s="149">
        <v>0</v>
      </c>
    </row>
    <row r="172" spans="1:189" s="143" customFormat="1" ht="31.5" x14ac:dyDescent="0.25">
      <c r="A172" s="148" t="s">
        <v>260</v>
      </c>
      <c r="B172" s="149">
        <v>30000</v>
      </c>
      <c r="C172" s="149">
        <v>30000</v>
      </c>
      <c r="D172" s="149">
        <v>0</v>
      </c>
      <c r="E172" s="149"/>
      <c r="F172" s="149"/>
      <c r="G172" s="149">
        <v>0</v>
      </c>
      <c r="H172" s="149">
        <v>30000</v>
      </c>
      <c r="I172" s="149">
        <v>30000</v>
      </c>
      <c r="J172" s="149">
        <v>0</v>
      </c>
      <c r="K172" s="149"/>
      <c r="L172" s="149"/>
      <c r="M172" s="149">
        <v>0</v>
      </c>
      <c r="N172" s="149"/>
      <c r="O172" s="149"/>
      <c r="P172" s="149">
        <v>0</v>
      </c>
      <c r="Q172" s="149"/>
      <c r="R172" s="149"/>
      <c r="S172" s="149">
        <v>0</v>
      </c>
      <c r="T172" s="149"/>
      <c r="U172" s="149"/>
      <c r="V172" s="149">
        <v>0</v>
      </c>
      <c r="W172" s="149"/>
      <c r="X172" s="149"/>
      <c r="Y172" s="149">
        <v>0</v>
      </c>
      <c r="Z172" s="149"/>
      <c r="AA172" s="149"/>
      <c r="AB172" s="149">
        <v>0</v>
      </c>
      <c r="FN172" s="140"/>
      <c r="FO172" s="140"/>
      <c r="FP172" s="140"/>
      <c r="FQ172" s="140"/>
      <c r="FR172" s="140"/>
      <c r="FS172" s="140"/>
      <c r="FT172" s="140"/>
      <c r="FU172" s="140"/>
      <c r="FV172" s="140"/>
      <c r="FW172" s="140"/>
      <c r="FX172" s="140"/>
      <c r="FY172" s="140"/>
      <c r="FZ172" s="140"/>
      <c r="GA172" s="140"/>
      <c r="GB172" s="140"/>
      <c r="GC172" s="140"/>
      <c r="GD172" s="140"/>
      <c r="GE172" s="140"/>
      <c r="GF172" s="140"/>
      <c r="GG172" s="140"/>
    </row>
    <row r="173" spans="1:189" s="140" customFormat="1" ht="63" x14ac:dyDescent="0.25">
      <c r="A173" s="153" t="s">
        <v>261</v>
      </c>
      <c r="B173" s="149">
        <v>54873</v>
      </c>
      <c r="C173" s="149">
        <v>54873</v>
      </c>
      <c r="D173" s="149">
        <v>0</v>
      </c>
      <c r="E173" s="149"/>
      <c r="F173" s="149"/>
      <c r="G173" s="149">
        <v>0</v>
      </c>
      <c r="H173" s="149"/>
      <c r="I173" s="149"/>
      <c r="J173" s="149">
        <v>0</v>
      </c>
      <c r="K173" s="149"/>
      <c r="L173" s="149"/>
      <c r="M173" s="149">
        <v>0</v>
      </c>
      <c r="N173" s="149"/>
      <c r="O173" s="149"/>
      <c r="P173" s="149">
        <v>0</v>
      </c>
      <c r="Q173" s="149"/>
      <c r="R173" s="149"/>
      <c r="S173" s="149">
        <v>0</v>
      </c>
      <c r="T173" s="149">
        <v>54873</v>
      </c>
      <c r="U173" s="149">
        <v>54873</v>
      </c>
      <c r="V173" s="149">
        <v>0</v>
      </c>
      <c r="W173" s="149"/>
      <c r="X173" s="149"/>
      <c r="Y173" s="149">
        <v>0</v>
      </c>
      <c r="Z173" s="149"/>
      <c r="AA173" s="149"/>
      <c r="AB173" s="149">
        <v>0</v>
      </c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  <c r="AT173" s="143"/>
      <c r="AU173" s="143"/>
      <c r="AV173" s="143"/>
      <c r="AW173" s="143"/>
      <c r="AX173" s="143"/>
      <c r="AY173" s="143"/>
      <c r="AZ173" s="143"/>
      <c r="BA173" s="143"/>
      <c r="BB173" s="143"/>
      <c r="BC173" s="143"/>
      <c r="BD173" s="143"/>
      <c r="BE173" s="143"/>
      <c r="BF173" s="143"/>
      <c r="BG173" s="143"/>
      <c r="BH173" s="143"/>
      <c r="BI173" s="143"/>
      <c r="BJ173" s="143"/>
      <c r="BK173" s="143"/>
      <c r="BL173" s="143"/>
      <c r="BM173" s="143"/>
      <c r="BN173" s="143"/>
      <c r="BO173" s="143"/>
      <c r="BP173" s="143"/>
      <c r="BQ173" s="143"/>
      <c r="BR173" s="143"/>
      <c r="BS173" s="143"/>
      <c r="BT173" s="143"/>
      <c r="BU173" s="143"/>
      <c r="BV173" s="143"/>
      <c r="BW173" s="143"/>
      <c r="BX173" s="143"/>
      <c r="BY173" s="143"/>
      <c r="BZ173" s="143"/>
      <c r="CA173" s="143"/>
      <c r="CB173" s="143"/>
      <c r="CC173" s="143"/>
      <c r="CD173" s="143"/>
      <c r="CE173" s="143"/>
      <c r="CF173" s="143"/>
      <c r="CG173" s="143"/>
      <c r="CH173" s="143"/>
      <c r="CI173" s="143"/>
      <c r="CJ173" s="143"/>
      <c r="CK173" s="143"/>
      <c r="CL173" s="143"/>
      <c r="CM173" s="143"/>
      <c r="CN173" s="143"/>
      <c r="CO173" s="143"/>
      <c r="CP173" s="143"/>
      <c r="CQ173" s="143"/>
      <c r="CR173" s="143"/>
      <c r="CS173" s="143"/>
      <c r="CT173" s="143"/>
      <c r="CU173" s="143"/>
      <c r="CV173" s="143"/>
      <c r="CW173" s="143"/>
      <c r="CX173" s="143"/>
      <c r="CY173" s="143"/>
      <c r="CZ173" s="143"/>
      <c r="DA173" s="143"/>
      <c r="DB173" s="143"/>
      <c r="DC173" s="143"/>
      <c r="DD173" s="143"/>
      <c r="DE173" s="143"/>
      <c r="DF173" s="143"/>
      <c r="DG173" s="143"/>
      <c r="DH173" s="143"/>
      <c r="DI173" s="143"/>
      <c r="DJ173" s="143"/>
      <c r="DK173" s="143"/>
      <c r="DL173" s="143"/>
      <c r="DM173" s="143"/>
      <c r="DN173" s="143"/>
      <c r="DO173" s="143"/>
      <c r="DP173" s="143"/>
      <c r="DQ173" s="143"/>
      <c r="DR173" s="143"/>
      <c r="DS173" s="143"/>
      <c r="DT173" s="143"/>
      <c r="DU173" s="143"/>
      <c r="DV173" s="143"/>
      <c r="DW173" s="143"/>
      <c r="DX173" s="143"/>
      <c r="DY173" s="143"/>
      <c r="DZ173" s="143"/>
      <c r="EA173" s="143"/>
      <c r="EB173" s="143"/>
      <c r="EC173" s="143"/>
      <c r="ED173" s="143"/>
      <c r="EE173" s="143"/>
      <c r="EF173" s="143"/>
      <c r="EG173" s="143"/>
      <c r="EH173" s="143"/>
      <c r="EI173" s="143"/>
      <c r="EJ173" s="143"/>
      <c r="EK173" s="143"/>
      <c r="EL173" s="143"/>
      <c r="EM173" s="143"/>
      <c r="EN173" s="143"/>
      <c r="EO173" s="143"/>
      <c r="EP173" s="143"/>
      <c r="EQ173" s="143"/>
      <c r="ER173" s="143"/>
      <c r="ES173" s="143"/>
      <c r="ET173" s="143"/>
      <c r="EU173" s="143"/>
      <c r="EV173" s="143"/>
      <c r="EW173" s="143"/>
      <c r="EX173" s="143"/>
      <c r="EY173" s="143"/>
      <c r="EZ173" s="143"/>
      <c r="FA173" s="143"/>
      <c r="FB173" s="143"/>
      <c r="FC173" s="143"/>
      <c r="FD173" s="143"/>
      <c r="FE173" s="143"/>
      <c r="FF173" s="143"/>
      <c r="FG173" s="143"/>
      <c r="FH173" s="143"/>
      <c r="FI173" s="143"/>
      <c r="FJ173" s="143"/>
      <c r="FK173" s="143"/>
      <c r="FL173" s="143"/>
      <c r="FM173" s="143"/>
      <c r="FN173" s="143"/>
      <c r="FO173" s="143"/>
      <c r="FP173" s="143"/>
      <c r="FQ173" s="143"/>
      <c r="FR173" s="143"/>
      <c r="FS173" s="143"/>
      <c r="FT173" s="143"/>
      <c r="FU173" s="143"/>
      <c r="FV173" s="143"/>
      <c r="FW173" s="143"/>
      <c r="FX173" s="143"/>
      <c r="FY173" s="143"/>
      <c r="FZ173" s="143"/>
      <c r="GA173" s="143"/>
      <c r="GB173" s="143"/>
      <c r="GC173" s="143"/>
      <c r="GD173" s="143"/>
      <c r="GE173" s="143"/>
      <c r="GF173" s="143"/>
      <c r="GG173" s="143"/>
    </row>
    <row r="174" spans="1:189" s="140" customFormat="1" ht="31.5" x14ac:dyDescent="0.25">
      <c r="A174" s="153" t="s">
        <v>262</v>
      </c>
      <c r="B174" s="149">
        <v>350000</v>
      </c>
      <c r="C174" s="149">
        <v>350000</v>
      </c>
      <c r="D174" s="149">
        <v>0</v>
      </c>
      <c r="E174" s="149">
        <v>46418</v>
      </c>
      <c r="F174" s="149">
        <v>46418</v>
      </c>
      <c r="G174" s="149">
        <v>0</v>
      </c>
      <c r="H174" s="149"/>
      <c r="I174" s="149"/>
      <c r="J174" s="149">
        <v>0</v>
      </c>
      <c r="K174" s="149"/>
      <c r="L174" s="149"/>
      <c r="M174" s="149">
        <v>0</v>
      </c>
      <c r="N174" s="149"/>
      <c r="O174" s="149"/>
      <c r="P174" s="149">
        <v>0</v>
      </c>
      <c r="Q174" s="149"/>
      <c r="R174" s="149"/>
      <c r="S174" s="149">
        <v>0</v>
      </c>
      <c r="T174" s="149">
        <v>303582</v>
      </c>
      <c r="U174" s="149">
        <v>303582</v>
      </c>
      <c r="V174" s="149">
        <v>0</v>
      </c>
      <c r="W174" s="149"/>
      <c r="X174" s="149"/>
      <c r="Y174" s="149">
        <v>0</v>
      </c>
      <c r="Z174" s="149">
        <v>0</v>
      </c>
      <c r="AA174" s="149">
        <v>0</v>
      </c>
      <c r="AB174" s="149">
        <v>0</v>
      </c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  <c r="AT174" s="143"/>
      <c r="AU174" s="143"/>
      <c r="AV174" s="143"/>
      <c r="AW174" s="143"/>
      <c r="AX174" s="143"/>
      <c r="AY174" s="143"/>
      <c r="AZ174" s="143"/>
      <c r="BA174" s="143"/>
      <c r="BB174" s="143"/>
      <c r="BC174" s="143"/>
      <c r="BD174" s="143"/>
      <c r="BE174" s="143"/>
      <c r="BF174" s="143"/>
      <c r="BG174" s="143"/>
      <c r="BH174" s="143"/>
      <c r="BI174" s="143"/>
      <c r="BJ174" s="143"/>
      <c r="BK174" s="143"/>
      <c r="BL174" s="143"/>
      <c r="BM174" s="143"/>
      <c r="BN174" s="143"/>
      <c r="BO174" s="143"/>
      <c r="BP174" s="143"/>
      <c r="BQ174" s="143"/>
      <c r="BR174" s="143"/>
      <c r="BS174" s="143"/>
      <c r="BT174" s="143"/>
      <c r="BU174" s="143"/>
      <c r="BV174" s="143"/>
      <c r="BW174" s="143"/>
      <c r="BX174" s="143"/>
      <c r="BY174" s="143"/>
      <c r="BZ174" s="143"/>
      <c r="CA174" s="143"/>
      <c r="CB174" s="143"/>
      <c r="CC174" s="143"/>
      <c r="CD174" s="143"/>
      <c r="CE174" s="143"/>
      <c r="CF174" s="143"/>
      <c r="CG174" s="143"/>
      <c r="CH174" s="143"/>
      <c r="CI174" s="143"/>
      <c r="CJ174" s="143"/>
      <c r="CK174" s="143"/>
      <c r="CL174" s="143"/>
      <c r="CM174" s="143"/>
      <c r="CN174" s="143"/>
      <c r="CO174" s="143"/>
      <c r="CP174" s="143"/>
      <c r="CQ174" s="143"/>
      <c r="CR174" s="143"/>
      <c r="CS174" s="143"/>
      <c r="CT174" s="143"/>
      <c r="CU174" s="143"/>
      <c r="CV174" s="143"/>
      <c r="CW174" s="143"/>
      <c r="CX174" s="143"/>
      <c r="CY174" s="143"/>
      <c r="CZ174" s="143"/>
      <c r="DA174" s="143"/>
      <c r="DB174" s="143"/>
      <c r="DC174" s="143"/>
      <c r="DD174" s="143"/>
      <c r="DE174" s="143"/>
      <c r="DF174" s="143"/>
      <c r="DG174" s="143"/>
      <c r="DH174" s="143"/>
      <c r="DI174" s="143"/>
      <c r="DJ174" s="143"/>
      <c r="DK174" s="143"/>
      <c r="DL174" s="143"/>
      <c r="DM174" s="143"/>
      <c r="DN174" s="143"/>
      <c r="DO174" s="143"/>
      <c r="DP174" s="143"/>
      <c r="DQ174" s="143"/>
      <c r="DR174" s="143"/>
      <c r="DS174" s="143"/>
      <c r="DT174" s="143"/>
      <c r="DU174" s="143"/>
      <c r="DV174" s="143"/>
      <c r="DW174" s="143"/>
      <c r="DX174" s="143"/>
      <c r="DY174" s="143"/>
      <c r="DZ174" s="143"/>
      <c r="EA174" s="143"/>
      <c r="EB174" s="143"/>
      <c r="EC174" s="143"/>
      <c r="ED174" s="143"/>
      <c r="EE174" s="143"/>
      <c r="EF174" s="143"/>
      <c r="EG174" s="143"/>
      <c r="EH174" s="143"/>
      <c r="EI174" s="143"/>
      <c r="EJ174" s="143"/>
      <c r="EK174" s="143"/>
      <c r="EL174" s="143"/>
      <c r="EM174" s="143"/>
      <c r="EN174" s="143"/>
      <c r="EO174" s="143"/>
      <c r="EP174" s="143"/>
      <c r="EQ174" s="143"/>
      <c r="ER174" s="143"/>
      <c r="ES174" s="143"/>
      <c r="ET174" s="143"/>
      <c r="EU174" s="143"/>
      <c r="EV174" s="143"/>
      <c r="EW174" s="143"/>
      <c r="EX174" s="143"/>
      <c r="EY174" s="143"/>
      <c r="EZ174" s="143"/>
      <c r="FA174" s="143"/>
      <c r="FB174" s="143"/>
      <c r="FC174" s="143"/>
      <c r="FD174" s="143"/>
      <c r="FE174" s="143"/>
      <c r="FF174" s="143"/>
      <c r="FG174" s="143"/>
      <c r="FH174" s="143"/>
      <c r="FI174" s="143"/>
      <c r="FJ174" s="143"/>
      <c r="FK174" s="143"/>
      <c r="FL174" s="143"/>
      <c r="FM174" s="143"/>
      <c r="FN174" s="143"/>
      <c r="FO174" s="143"/>
      <c r="FP174" s="143"/>
      <c r="FQ174" s="143"/>
      <c r="FR174" s="143"/>
      <c r="FS174" s="143"/>
      <c r="FT174" s="143"/>
      <c r="FU174" s="143"/>
      <c r="FV174" s="143"/>
      <c r="FW174" s="143"/>
      <c r="FX174" s="143"/>
      <c r="FY174" s="143"/>
      <c r="FZ174" s="143"/>
      <c r="GA174" s="143"/>
      <c r="GB174" s="143"/>
      <c r="GC174" s="143"/>
      <c r="GD174" s="143"/>
      <c r="GE174" s="143"/>
      <c r="GF174" s="143"/>
      <c r="GG174" s="143"/>
    </row>
    <row r="175" spans="1:189" s="143" customFormat="1" x14ac:dyDescent="0.25">
      <c r="A175" s="141" t="s">
        <v>263</v>
      </c>
      <c r="B175" s="142">
        <v>15956014</v>
      </c>
      <c r="C175" s="142">
        <v>16313034</v>
      </c>
      <c r="D175" s="142">
        <v>357020</v>
      </c>
      <c r="E175" s="142">
        <v>605914</v>
      </c>
      <c r="F175" s="142">
        <v>758192</v>
      </c>
      <c r="G175" s="142">
        <v>152278</v>
      </c>
      <c r="H175" s="142">
        <v>292912</v>
      </c>
      <c r="I175" s="142">
        <v>283222</v>
      </c>
      <c r="J175" s="142">
        <v>-9690</v>
      </c>
      <c r="K175" s="142">
        <v>1076077</v>
      </c>
      <c r="L175" s="142">
        <v>1074044</v>
      </c>
      <c r="M175" s="142">
        <v>-2033</v>
      </c>
      <c r="N175" s="142">
        <v>4758746</v>
      </c>
      <c r="O175" s="142">
        <v>4758746</v>
      </c>
      <c r="P175" s="142">
        <v>0</v>
      </c>
      <c r="Q175" s="142">
        <v>495117</v>
      </c>
      <c r="R175" s="142">
        <v>495117</v>
      </c>
      <c r="S175" s="142">
        <v>0</v>
      </c>
      <c r="T175" s="142">
        <v>4331414</v>
      </c>
      <c r="U175" s="142">
        <v>4331414</v>
      </c>
      <c r="V175" s="142">
        <v>0</v>
      </c>
      <c r="W175" s="142">
        <v>43750</v>
      </c>
      <c r="X175" s="142">
        <v>43750</v>
      </c>
      <c r="Y175" s="142">
        <v>0</v>
      </c>
      <c r="Z175" s="142">
        <v>4352084</v>
      </c>
      <c r="AA175" s="142">
        <v>4568549</v>
      </c>
      <c r="AB175" s="142">
        <v>216465</v>
      </c>
    </row>
    <row r="176" spans="1:189" s="143" customFormat="1" x14ac:dyDescent="0.25">
      <c r="A176" s="141" t="s">
        <v>123</v>
      </c>
      <c r="B176" s="142">
        <v>196473</v>
      </c>
      <c r="C176" s="142">
        <v>196473</v>
      </c>
      <c r="D176" s="142">
        <v>0</v>
      </c>
      <c r="E176" s="142">
        <v>0</v>
      </c>
      <c r="F176" s="142">
        <v>0</v>
      </c>
      <c r="G176" s="142">
        <v>0</v>
      </c>
      <c r="H176" s="142">
        <v>0</v>
      </c>
      <c r="I176" s="142">
        <v>0</v>
      </c>
      <c r="J176" s="142">
        <v>0</v>
      </c>
      <c r="K176" s="142">
        <v>125989</v>
      </c>
      <c r="L176" s="142">
        <v>125989</v>
      </c>
      <c r="M176" s="142">
        <v>0</v>
      </c>
      <c r="N176" s="142">
        <v>0</v>
      </c>
      <c r="O176" s="142">
        <v>0</v>
      </c>
      <c r="P176" s="142">
        <v>0</v>
      </c>
      <c r="Q176" s="142">
        <v>0</v>
      </c>
      <c r="R176" s="142">
        <v>0</v>
      </c>
      <c r="S176" s="142">
        <v>0</v>
      </c>
      <c r="T176" s="142">
        <v>0</v>
      </c>
      <c r="U176" s="142">
        <v>0</v>
      </c>
      <c r="V176" s="142">
        <v>0</v>
      </c>
      <c r="W176" s="142">
        <v>0</v>
      </c>
      <c r="X176" s="142">
        <v>0</v>
      </c>
      <c r="Y176" s="142">
        <v>0</v>
      </c>
      <c r="Z176" s="142">
        <v>70484</v>
      </c>
      <c r="AA176" s="142">
        <v>70484</v>
      </c>
      <c r="AB176" s="142">
        <v>0</v>
      </c>
    </row>
    <row r="177" spans="1:189" s="143" customFormat="1" x14ac:dyDescent="0.25">
      <c r="A177" s="141" t="s">
        <v>264</v>
      </c>
      <c r="B177" s="142">
        <v>73596</v>
      </c>
      <c r="C177" s="142">
        <v>73596</v>
      </c>
      <c r="D177" s="142">
        <v>0</v>
      </c>
      <c r="E177" s="142">
        <v>0</v>
      </c>
      <c r="F177" s="142">
        <v>0</v>
      </c>
      <c r="G177" s="142">
        <v>0</v>
      </c>
      <c r="H177" s="142">
        <v>0</v>
      </c>
      <c r="I177" s="142">
        <v>0</v>
      </c>
      <c r="J177" s="142">
        <v>0</v>
      </c>
      <c r="K177" s="142">
        <v>73596</v>
      </c>
      <c r="L177" s="142">
        <v>73596</v>
      </c>
      <c r="M177" s="142">
        <v>0</v>
      </c>
      <c r="N177" s="142">
        <v>0</v>
      </c>
      <c r="O177" s="142">
        <v>0</v>
      </c>
      <c r="P177" s="142">
        <v>0</v>
      </c>
      <c r="Q177" s="142">
        <v>0</v>
      </c>
      <c r="R177" s="142">
        <v>0</v>
      </c>
      <c r="S177" s="142">
        <v>0</v>
      </c>
      <c r="T177" s="142">
        <v>0</v>
      </c>
      <c r="U177" s="142">
        <v>0</v>
      </c>
      <c r="V177" s="142">
        <v>0</v>
      </c>
      <c r="W177" s="142">
        <v>0</v>
      </c>
      <c r="X177" s="142">
        <v>0</v>
      </c>
      <c r="Y177" s="142">
        <v>0</v>
      </c>
      <c r="Z177" s="142">
        <v>0</v>
      </c>
      <c r="AA177" s="142">
        <v>0</v>
      </c>
      <c r="AB177" s="142">
        <v>0</v>
      </c>
    </row>
    <row r="178" spans="1:189" s="143" customFormat="1" ht="31.5" x14ac:dyDescent="0.25">
      <c r="A178" s="148" t="s">
        <v>265</v>
      </c>
      <c r="B178" s="149">
        <v>60280</v>
      </c>
      <c r="C178" s="149">
        <v>60280</v>
      </c>
      <c r="D178" s="149">
        <v>0</v>
      </c>
      <c r="E178" s="149"/>
      <c r="F178" s="149"/>
      <c r="G178" s="149">
        <v>0</v>
      </c>
      <c r="H178" s="149"/>
      <c r="I178" s="149"/>
      <c r="J178" s="149">
        <v>0</v>
      </c>
      <c r="K178" s="149">
        <v>60280</v>
      </c>
      <c r="L178" s="149">
        <v>60280</v>
      </c>
      <c r="M178" s="149">
        <v>0</v>
      </c>
      <c r="N178" s="149"/>
      <c r="O178" s="149"/>
      <c r="P178" s="149">
        <v>0</v>
      </c>
      <c r="Q178" s="149"/>
      <c r="R178" s="149"/>
      <c r="S178" s="149">
        <v>0</v>
      </c>
      <c r="T178" s="149"/>
      <c r="U178" s="149"/>
      <c r="V178" s="149">
        <v>0</v>
      </c>
      <c r="W178" s="149"/>
      <c r="X178" s="149"/>
      <c r="Y178" s="149">
        <v>0</v>
      </c>
      <c r="Z178" s="149"/>
      <c r="AA178" s="149"/>
      <c r="AB178" s="149">
        <v>0</v>
      </c>
    </row>
    <row r="179" spans="1:189" s="143" customFormat="1" ht="47.25" x14ac:dyDescent="0.25">
      <c r="A179" s="148" t="s">
        <v>266</v>
      </c>
      <c r="B179" s="149">
        <v>9720</v>
      </c>
      <c r="C179" s="149">
        <v>9720</v>
      </c>
      <c r="D179" s="149">
        <v>0</v>
      </c>
      <c r="E179" s="149"/>
      <c r="F179" s="149"/>
      <c r="G179" s="149">
        <v>0</v>
      </c>
      <c r="H179" s="149"/>
      <c r="I179" s="149"/>
      <c r="J179" s="149">
        <v>0</v>
      </c>
      <c r="K179" s="149">
        <v>9720</v>
      </c>
      <c r="L179" s="149">
        <v>9720</v>
      </c>
      <c r="M179" s="149">
        <v>0</v>
      </c>
      <c r="N179" s="149"/>
      <c r="O179" s="149"/>
      <c r="P179" s="149">
        <v>0</v>
      </c>
      <c r="Q179" s="149"/>
      <c r="R179" s="149"/>
      <c r="S179" s="149">
        <v>0</v>
      </c>
      <c r="T179" s="149"/>
      <c r="U179" s="149"/>
      <c r="V179" s="149">
        <v>0</v>
      </c>
      <c r="W179" s="149"/>
      <c r="X179" s="149"/>
      <c r="Y179" s="149">
        <v>0</v>
      </c>
      <c r="Z179" s="149"/>
      <c r="AA179" s="149"/>
      <c r="AB179" s="149">
        <v>0</v>
      </c>
    </row>
    <row r="180" spans="1:189" s="143" customFormat="1" ht="31.5" x14ac:dyDescent="0.25">
      <c r="A180" s="148" t="s">
        <v>267</v>
      </c>
      <c r="B180" s="149">
        <v>918</v>
      </c>
      <c r="C180" s="149">
        <v>918</v>
      </c>
      <c r="D180" s="149">
        <v>0</v>
      </c>
      <c r="E180" s="149"/>
      <c r="F180" s="149"/>
      <c r="G180" s="149">
        <v>0</v>
      </c>
      <c r="H180" s="149"/>
      <c r="I180" s="149"/>
      <c r="J180" s="149">
        <v>0</v>
      </c>
      <c r="K180" s="149">
        <v>918</v>
      </c>
      <c r="L180" s="149">
        <v>918</v>
      </c>
      <c r="M180" s="149">
        <v>0</v>
      </c>
      <c r="N180" s="149"/>
      <c r="O180" s="149"/>
      <c r="P180" s="149">
        <v>0</v>
      </c>
      <c r="Q180" s="149"/>
      <c r="R180" s="149"/>
      <c r="S180" s="149">
        <v>0</v>
      </c>
      <c r="T180" s="149"/>
      <c r="U180" s="149"/>
      <c r="V180" s="149">
        <v>0</v>
      </c>
      <c r="W180" s="149"/>
      <c r="X180" s="149"/>
      <c r="Y180" s="149">
        <v>0</v>
      </c>
      <c r="Z180" s="149"/>
      <c r="AA180" s="149"/>
      <c r="AB180" s="149">
        <v>0</v>
      </c>
    </row>
    <row r="181" spans="1:189" s="143" customFormat="1" ht="31.5" x14ac:dyDescent="0.25">
      <c r="A181" s="148" t="s">
        <v>268</v>
      </c>
      <c r="B181" s="149">
        <v>1198</v>
      </c>
      <c r="C181" s="149">
        <v>1198</v>
      </c>
      <c r="D181" s="149">
        <v>0</v>
      </c>
      <c r="E181" s="149"/>
      <c r="F181" s="149"/>
      <c r="G181" s="149">
        <v>0</v>
      </c>
      <c r="H181" s="149"/>
      <c r="I181" s="149"/>
      <c r="J181" s="149">
        <v>0</v>
      </c>
      <c r="K181" s="149">
        <v>1198</v>
      </c>
      <c r="L181" s="149">
        <v>1198</v>
      </c>
      <c r="M181" s="149">
        <v>0</v>
      </c>
      <c r="N181" s="149"/>
      <c r="O181" s="149"/>
      <c r="P181" s="149">
        <v>0</v>
      </c>
      <c r="Q181" s="149"/>
      <c r="R181" s="149"/>
      <c r="S181" s="149">
        <v>0</v>
      </c>
      <c r="T181" s="149"/>
      <c r="U181" s="149"/>
      <c r="V181" s="149">
        <v>0</v>
      </c>
      <c r="W181" s="149"/>
      <c r="X181" s="149"/>
      <c r="Y181" s="149">
        <v>0</v>
      </c>
      <c r="Z181" s="149"/>
      <c r="AA181" s="149"/>
      <c r="AB181" s="149">
        <v>0</v>
      </c>
    </row>
    <row r="182" spans="1:189" s="143" customFormat="1" ht="31.5" x14ac:dyDescent="0.25">
      <c r="A182" s="148" t="s">
        <v>269</v>
      </c>
      <c r="B182" s="149">
        <v>1480</v>
      </c>
      <c r="C182" s="149">
        <v>1480</v>
      </c>
      <c r="D182" s="149">
        <v>0</v>
      </c>
      <c r="E182" s="149"/>
      <c r="F182" s="149"/>
      <c r="G182" s="149">
        <v>0</v>
      </c>
      <c r="H182" s="149"/>
      <c r="I182" s="149"/>
      <c r="J182" s="149">
        <v>0</v>
      </c>
      <c r="K182" s="149">
        <v>1480</v>
      </c>
      <c r="L182" s="149">
        <v>1480</v>
      </c>
      <c r="M182" s="149">
        <v>0</v>
      </c>
      <c r="N182" s="149"/>
      <c r="O182" s="149"/>
      <c r="P182" s="149">
        <v>0</v>
      </c>
      <c r="Q182" s="149"/>
      <c r="R182" s="149"/>
      <c r="S182" s="149">
        <v>0</v>
      </c>
      <c r="T182" s="149"/>
      <c r="U182" s="149"/>
      <c r="V182" s="149">
        <v>0</v>
      </c>
      <c r="W182" s="149"/>
      <c r="X182" s="149"/>
      <c r="Y182" s="149">
        <v>0</v>
      </c>
      <c r="Z182" s="149"/>
      <c r="AA182" s="149"/>
      <c r="AB182" s="149">
        <v>0</v>
      </c>
    </row>
    <row r="183" spans="1:189" s="140" customFormat="1" x14ac:dyDescent="0.25">
      <c r="A183" s="141" t="s">
        <v>270</v>
      </c>
      <c r="B183" s="142">
        <v>44144</v>
      </c>
      <c r="C183" s="142">
        <v>44144</v>
      </c>
      <c r="D183" s="142">
        <v>0</v>
      </c>
      <c r="E183" s="142">
        <v>0</v>
      </c>
      <c r="F183" s="142">
        <v>0</v>
      </c>
      <c r="G183" s="142">
        <v>0</v>
      </c>
      <c r="H183" s="142">
        <v>0</v>
      </c>
      <c r="I183" s="142">
        <v>0</v>
      </c>
      <c r="J183" s="142">
        <v>0</v>
      </c>
      <c r="K183" s="142">
        <v>0</v>
      </c>
      <c r="L183" s="142">
        <v>0</v>
      </c>
      <c r="M183" s="142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0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44144</v>
      </c>
      <c r="AA183" s="142">
        <v>44144</v>
      </c>
      <c r="AB183" s="142">
        <v>0</v>
      </c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  <c r="AT183" s="143"/>
      <c r="AU183" s="143"/>
      <c r="AV183" s="143"/>
      <c r="AW183" s="143"/>
      <c r="AX183" s="143"/>
      <c r="AY183" s="143"/>
      <c r="AZ183" s="143"/>
      <c r="BA183" s="143"/>
      <c r="BB183" s="143"/>
      <c r="BC183" s="143"/>
      <c r="BD183" s="143"/>
      <c r="BE183" s="143"/>
      <c r="BF183" s="143"/>
      <c r="BG183" s="143"/>
      <c r="BH183" s="143"/>
      <c r="BI183" s="143"/>
      <c r="BJ183" s="143"/>
      <c r="BK183" s="143"/>
      <c r="BL183" s="143"/>
      <c r="BM183" s="143"/>
      <c r="BN183" s="143"/>
      <c r="BO183" s="143"/>
      <c r="BP183" s="143"/>
      <c r="BQ183" s="143"/>
      <c r="BR183" s="143"/>
      <c r="BS183" s="143"/>
      <c r="BT183" s="143"/>
      <c r="BU183" s="143"/>
      <c r="BV183" s="143"/>
      <c r="BW183" s="143"/>
      <c r="BX183" s="143"/>
      <c r="BY183" s="143"/>
      <c r="BZ183" s="143"/>
      <c r="CA183" s="143"/>
      <c r="CB183" s="143"/>
      <c r="CC183" s="143"/>
      <c r="CD183" s="143"/>
      <c r="CE183" s="143"/>
      <c r="CF183" s="143"/>
      <c r="CG183" s="143"/>
      <c r="CH183" s="143"/>
      <c r="CI183" s="143"/>
      <c r="CJ183" s="143"/>
      <c r="CK183" s="143"/>
      <c r="CL183" s="143"/>
      <c r="CM183" s="143"/>
      <c r="CN183" s="143"/>
      <c r="CO183" s="143"/>
      <c r="CP183" s="143"/>
      <c r="CQ183" s="143"/>
      <c r="CR183" s="143"/>
      <c r="CS183" s="143"/>
      <c r="CT183" s="143"/>
      <c r="CU183" s="143"/>
      <c r="CV183" s="143"/>
      <c r="CW183" s="143"/>
      <c r="CX183" s="143"/>
      <c r="CY183" s="143"/>
      <c r="CZ183" s="143"/>
      <c r="DA183" s="143"/>
      <c r="DB183" s="143"/>
      <c r="DC183" s="143"/>
      <c r="DD183" s="143"/>
      <c r="DE183" s="143"/>
      <c r="DF183" s="143"/>
      <c r="DG183" s="143"/>
      <c r="DH183" s="143"/>
      <c r="DI183" s="143"/>
      <c r="DJ183" s="143"/>
      <c r="DK183" s="143"/>
      <c r="DL183" s="143"/>
      <c r="DM183" s="143"/>
      <c r="DN183" s="143"/>
      <c r="DO183" s="143"/>
      <c r="DP183" s="143"/>
      <c r="DQ183" s="143"/>
      <c r="DR183" s="143"/>
      <c r="DS183" s="143"/>
      <c r="DT183" s="143"/>
      <c r="DU183" s="143"/>
      <c r="DV183" s="143"/>
      <c r="DW183" s="143"/>
      <c r="DX183" s="143"/>
      <c r="DY183" s="143"/>
      <c r="DZ183" s="143"/>
      <c r="EA183" s="143"/>
      <c r="EB183" s="143"/>
      <c r="EC183" s="143"/>
      <c r="ED183" s="143"/>
      <c r="EE183" s="143"/>
      <c r="EF183" s="143"/>
      <c r="EG183" s="143"/>
      <c r="EH183" s="143"/>
      <c r="EI183" s="143"/>
      <c r="EJ183" s="143"/>
      <c r="EK183" s="143"/>
      <c r="EL183" s="143"/>
      <c r="EM183" s="143"/>
      <c r="EN183" s="143"/>
      <c r="EO183" s="143"/>
      <c r="EP183" s="143"/>
      <c r="EQ183" s="143"/>
      <c r="ER183" s="143"/>
      <c r="ES183" s="143"/>
      <c r="ET183" s="143"/>
      <c r="EU183" s="143"/>
      <c r="EV183" s="143"/>
      <c r="EW183" s="143"/>
      <c r="EX183" s="143"/>
      <c r="EY183" s="143"/>
      <c r="EZ183" s="143"/>
      <c r="FA183" s="143"/>
      <c r="FB183" s="143"/>
      <c r="FC183" s="143"/>
      <c r="FD183" s="143"/>
      <c r="FE183" s="143"/>
      <c r="FF183" s="143"/>
      <c r="FG183" s="143"/>
      <c r="FH183" s="143"/>
      <c r="FI183" s="143"/>
      <c r="FJ183" s="143"/>
      <c r="FK183" s="143"/>
      <c r="FL183" s="143"/>
      <c r="FM183" s="143"/>
      <c r="FN183" s="143"/>
      <c r="FO183" s="143"/>
      <c r="FP183" s="143"/>
      <c r="FQ183" s="143"/>
      <c r="FR183" s="143"/>
      <c r="FS183" s="143"/>
      <c r="FT183" s="143"/>
      <c r="FU183" s="143"/>
      <c r="FV183" s="143"/>
      <c r="FW183" s="143"/>
      <c r="FX183" s="143"/>
      <c r="FY183" s="143"/>
      <c r="FZ183" s="143"/>
      <c r="GA183" s="143"/>
      <c r="GB183" s="143"/>
      <c r="GC183" s="143"/>
      <c r="GD183" s="143"/>
      <c r="GE183" s="143"/>
      <c r="GF183" s="143"/>
      <c r="GG183" s="143"/>
    </row>
    <row r="184" spans="1:189" s="143" customFormat="1" ht="31.5" x14ac:dyDescent="0.25">
      <c r="A184" s="153" t="s">
        <v>271</v>
      </c>
      <c r="B184" s="149">
        <v>44144</v>
      </c>
      <c r="C184" s="149">
        <v>44144</v>
      </c>
      <c r="D184" s="149">
        <v>0</v>
      </c>
      <c r="E184" s="149"/>
      <c r="F184" s="149"/>
      <c r="G184" s="149">
        <v>0</v>
      </c>
      <c r="H184" s="149"/>
      <c r="I184" s="149"/>
      <c r="J184" s="149">
        <v>0</v>
      </c>
      <c r="K184" s="149">
        <v>0</v>
      </c>
      <c r="L184" s="149">
        <v>0</v>
      </c>
      <c r="M184" s="149">
        <v>0</v>
      </c>
      <c r="N184" s="149"/>
      <c r="O184" s="149"/>
      <c r="P184" s="149">
        <v>0</v>
      </c>
      <c r="Q184" s="149"/>
      <c r="R184" s="149"/>
      <c r="S184" s="149">
        <v>0</v>
      </c>
      <c r="T184" s="149"/>
      <c r="U184" s="149"/>
      <c r="V184" s="149">
        <v>0</v>
      </c>
      <c r="W184" s="149"/>
      <c r="X184" s="149"/>
      <c r="Y184" s="149">
        <v>0</v>
      </c>
      <c r="Z184" s="149">
        <v>44144</v>
      </c>
      <c r="AA184" s="149">
        <v>44144</v>
      </c>
      <c r="AB184" s="149">
        <v>0</v>
      </c>
      <c r="FN184" s="140"/>
      <c r="FO184" s="140"/>
      <c r="FP184" s="140"/>
      <c r="FQ184" s="140"/>
      <c r="FR184" s="140"/>
      <c r="FS184" s="140"/>
      <c r="FT184" s="140"/>
      <c r="FU184" s="140"/>
      <c r="FV184" s="140"/>
      <c r="FW184" s="140"/>
      <c r="FX184" s="140"/>
      <c r="FY184" s="140"/>
      <c r="FZ184" s="140"/>
      <c r="GA184" s="140"/>
      <c r="GB184" s="140"/>
      <c r="GC184" s="140"/>
      <c r="GD184" s="140"/>
      <c r="GE184" s="140"/>
      <c r="GF184" s="140"/>
      <c r="GG184" s="140"/>
    </row>
    <row r="185" spans="1:189" s="143" customFormat="1" ht="31.5" x14ac:dyDescent="0.25">
      <c r="A185" s="141" t="s">
        <v>272</v>
      </c>
      <c r="B185" s="142">
        <v>44029</v>
      </c>
      <c r="C185" s="142">
        <v>44029</v>
      </c>
      <c r="D185" s="142">
        <v>0</v>
      </c>
      <c r="E185" s="142">
        <v>0</v>
      </c>
      <c r="F185" s="142">
        <v>0</v>
      </c>
      <c r="G185" s="142">
        <v>0</v>
      </c>
      <c r="H185" s="142">
        <v>0</v>
      </c>
      <c r="I185" s="142">
        <v>0</v>
      </c>
      <c r="J185" s="142">
        <v>0</v>
      </c>
      <c r="K185" s="142">
        <v>44029</v>
      </c>
      <c r="L185" s="142">
        <v>44029</v>
      </c>
      <c r="M185" s="142">
        <v>0</v>
      </c>
      <c r="N185" s="142">
        <v>0</v>
      </c>
      <c r="O185" s="142">
        <v>0</v>
      </c>
      <c r="P185" s="142">
        <v>0</v>
      </c>
      <c r="Q185" s="142">
        <v>0</v>
      </c>
      <c r="R185" s="142">
        <v>0</v>
      </c>
      <c r="S185" s="142">
        <v>0</v>
      </c>
      <c r="T185" s="142">
        <v>0</v>
      </c>
      <c r="U185" s="142">
        <v>0</v>
      </c>
      <c r="V185" s="142">
        <v>0</v>
      </c>
      <c r="W185" s="142">
        <v>0</v>
      </c>
      <c r="X185" s="142">
        <v>0</v>
      </c>
      <c r="Y185" s="142">
        <v>0</v>
      </c>
      <c r="Z185" s="142">
        <v>0</v>
      </c>
      <c r="AA185" s="142">
        <v>0</v>
      </c>
      <c r="AB185" s="142">
        <v>0</v>
      </c>
    </row>
    <row r="186" spans="1:189" s="143" customFormat="1" x14ac:dyDescent="0.25">
      <c r="A186" s="156" t="s">
        <v>273</v>
      </c>
      <c r="B186" s="149">
        <v>12000</v>
      </c>
      <c r="C186" s="149">
        <v>12000</v>
      </c>
      <c r="D186" s="149">
        <v>0</v>
      </c>
      <c r="E186" s="149"/>
      <c r="F186" s="149"/>
      <c r="G186" s="149">
        <v>0</v>
      </c>
      <c r="H186" s="149"/>
      <c r="I186" s="149"/>
      <c r="J186" s="149">
        <v>0</v>
      </c>
      <c r="K186" s="149">
        <v>12000</v>
      </c>
      <c r="L186" s="149">
        <v>12000</v>
      </c>
      <c r="M186" s="149">
        <v>0</v>
      </c>
      <c r="N186" s="149"/>
      <c r="O186" s="149"/>
      <c r="P186" s="149">
        <v>0</v>
      </c>
      <c r="Q186" s="149"/>
      <c r="R186" s="149"/>
      <c r="S186" s="149">
        <v>0</v>
      </c>
      <c r="T186" s="149"/>
      <c r="U186" s="149"/>
      <c r="V186" s="149">
        <v>0</v>
      </c>
      <c r="W186" s="149"/>
      <c r="X186" s="149"/>
      <c r="Y186" s="149">
        <v>0</v>
      </c>
      <c r="Z186" s="149"/>
      <c r="AA186" s="149"/>
      <c r="AB186" s="149">
        <v>0</v>
      </c>
    </row>
    <row r="187" spans="1:189" s="143" customFormat="1" x14ac:dyDescent="0.25">
      <c r="A187" s="156" t="s">
        <v>274</v>
      </c>
      <c r="B187" s="149">
        <v>2029</v>
      </c>
      <c r="C187" s="149">
        <v>2029</v>
      </c>
      <c r="D187" s="149">
        <v>0</v>
      </c>
      <c r="E187" s="149"/>
      <c r="F187" s="149"/>
      <c r="G187" s="149">
        <v>0</v>
      </c>
      <c r="H187" s="149"/>
      <c r="I187" s="149"/>
      <c r="J187" s="149">
        <v>0</v>
      </c>
      <c r="K187" s="149">
        <v>2029</v>
      </c>
      <c r="L187" s="149">
        <v>2029</v>
      </c>
      <c r="M187" s="149">
        <v>0</v>
      </c>
      <c r="N187" s="149"/>
      <c r="O187" s="149"/>
      <c r="P187" s="149">
        <v>0</v>
      </c>
      <c r="Q187" s="149"/>
      <c r="R187" s="149"/>
      <c r="S187" s="149">
        <v>0</v>
      </c>
      <c r="T187" s="149"/>
      <c r="U187" s="149"/>
      <c r="V187" s="149">
        <v>0</v>
      </c>
      <c r="W187" s="149"/>
      <c r="X187" s="149"/>
      <c r="Y187" s="149">
        <v>0</v>
      </c>
      <c r="Z187" s="149"/>
      <c r="AA187" s="149"/>
      <c r="AB187" s="149">
        <v>0</v>
      </c>
    </row>
    <row r="188" spans="1:189" s="143" customFormat="1" ht="31.5" x14ac:dyDescent="0.25">
      <c r="A188" s="156" t="s">
        <v>275</v>
      </c>
      <c r="B188" s="149">
        <v>30000</v>
      </c>
      <c r="C188" s="149">
        <v>30000</v>
      </c>
      <c r="D188" s="149">
        <v>0</v>
      </c>
      <c r="E188" s="149"/>
      <c r="F188" s="149"/>
      <c r="G188" s="149">
        <v>0</v>
      </c>
      <c r="H188" s="149"/>
      <c r="I188" s="149"/>
      <c r="J188" s="149">
        <v>0</v>
      </c>
      <c r="K188" s="149">
        <v>30000</v>
      </c>
      <c r="L188" s="149">
        <v>30000</v>
      </c>
      <c r="M188" s="149">
        <v>0</v>
      </c>
      <c r="N188" s="149"/>
      <c r="O188" s="149"/>
      <c r="P188" s="149">
        <v>0</v>
      </c>
      <c r="Q188" s="149"/>
      <c r="R188" s="149"/>
      <c r="S188" s="149">
        <v>0</v>
      </c>
      <c r="T188" s="149"/>
      <c r="U188" s="149"/>
      <c r="V188" s="149">
        <v>0</v>
      </c>
      <c r="W188" s="149"/>
      <c r="X188" s="149"/>
      <c r="Y188" s="149">
        <v>0</v>
      </c>
      <c r="Z188" s="149"/>
      <c r="AA188" s="149"/>
      <c r="AB188" s="149">
        <v>0</v>
      </c>
    </row>
    <row r="189" spans="1:189" s="143" customFormat="1" x14ac:dyDescent="0.25">
      <c r="A189" s="141" t="s">
        <v>276</v>
      </c>
      <c r="B189" s="142">
        <v>26340</v>
      </c>
      <c r="C189" s="142">
        <v>26340</v>
      </c>
      <c r="D189" s="142">
        <v>0</v>
      </c>
      <c r="E189" s="142">
        <v>0</v>
      </c>
      <c r="F189" s="142">
        <v>0</v>
      </c>
      <c r="G189" s="142">
        <v>0</v>
      </c>
      <c r="H189" s="142">
        <v>0</v>
      </c>
      <c r="I189" s="142">
        <v>0</v>
      </c>
      <c r="J189" s="142">
        <v>0</v>
      </c>
      <c r="K189" s="142">
        <v>0</v>
      </c>
      <c r="L189" s="142">
        <v>0</v>
      </c>
      <c r="M189" s="142">
        <v>0</v>
      </c>
      <c r="N189" s="142">
        <v>0</v>
      </c>
      <c r="O189" s="142">
        <v>0</v>
      </c>
      <c r="P189" s="142">
        <v>0</v>
      </c>
      <c r="Q189" s="142">
        <v>0</v>
      </c>
      <c r="R189" s="142">
        <v>0</v>
      </c>
      <c r="S189" s="142">
        <v>0</v>
      </c>
      <c r="T189" s="142">
        <v>0</v>
      </c>
      <c r="U189" s="142">
        <v>0</v>
      </c>
      <c r="V189" s="142">
        <v>0</v>
      </c>
      <c r="W189" s="142">
        <v>0</v>
      </c>
      <c r="X189" s="142">
        <v>0</v>
      </c>
      <c r="Y189" s="142">
        <v>0</v>
      </c>
      <c r="Z189" s="142">
        <v>26340</v>
      </c>
      <c r="AA189" s="142">
        <v>26340</v>
      </c>
      <c r="AB189" s="142">
        <v>0</v>
      </c>
    </row>
    <row r="190" spans="1:189" s="143" customFormat="1" ht="31.5" x14ac:dyDescent="0.25">
      <c r="A190" s="148" t="s">
        <v>277</v>
      </c>
      <c r="B190" s="149">
        <v>26340</v>
      </c>
      <c r="C190" s="149">
        <v>26340</v>
      </c>
      <c r="D190" s="149">
        <v>0</v>
      </c>
      <c r="E190" s="149"/>
      <c r="F190" s="149"/>
      <c r="G190" s="149">
        <v>0</v>
      </c>
      <c r="H190" s="149"/>
      <c r="I190" s="149"/>
      <c r="J190" s="149">
        <v>0</v>
      </c>
      <c r="K190" s="149"/>
      <c r="L190" s="149"/>
      <c r="M190" s="149">
        <v>0</v>
      </c>
      <c r="N190" s="149"/>
      <c r="O190" s="149"/>
      <c r="P190" s="149">
        <v>0</v>
      </c>
      <c r="Q190" s="149"/>
      <c r="R190" s="149"/>
      <c r="S190" s="149">
        <v>0</v>
      </c>
      <c r="T190" s="149"/>
      <c r="U190" s="149"/>
      <c r="V190" s="149">
        <v>0</v>
      </c>
      <c r="W190" s="149"/>
      <c r="X190" s="149"/>
      <c r="Y190" s="149">
        <v>0</v>
      </c>
      <c r="Z190" s="149">
        <v>26340</v>
      </c>
      <c r="AA190" s="149">
        <v>26340</v>
      </c>
      <c r="AB190" s="149">
        <v>0</v>
      </c>
    </row>
    <row r="191" spans="1:189" s="143" customFormat="1" x14ac:dyDescent="0.25">
      <c r="A191" s="141" t="s">
        <v>278</v>
      </c>
      <c r="B191" s="142">
        <v>8364</v>
      </c>
      <c r="C191" s="142">
        <v>8364</v>
      </c>
      <c r="D191" s="142">
        <v>0</v>
      </c>
      <c r="E191" s="142">
        <v>0</v>
      </c>
      <c r="F191" s="142">
        <v>0</v>
      </c>
      <c r="G191" s="142">
        <v>0</v>
      </c>
      <c r="H191" s="142">
        <v>0</v>
      </c>
      <c r="I191" s="142">
        <v>0</v>
      </c>
      <c r="J191" s="142">
        <v>0</v>
      </c>
      <c r="K191" s="142">
        <v>8364</v>
      </c>
      <c r="L191" s="142">
        <v>8364</v>
      </c>
      <c r="M191" s="142">
        <v>0</v>
      </c>
      <c r="N191" s="142">
        <v>0</v>
      </c>
      <c r="O191" s="142">
        <v>0</v>
      </c>
      <c r="P191" s="142">
        <v>0</v>
      </c>
      <c r="Q191" s="142">
        <v>0</v>
      </c>
      <c r="R191" s="142">
        <v>0</v>
      </c>
      <c r="S191" s="142">
        <v>0</v>
      </c>
      <c r="T191" s="142">
        <v>0</v>
      </c>
      <c r="U191" s="142">
        <v>0</v>
      </c>
      <c r="V191" s="142">
        <v>0</v>
      </c>
      <c r="W191" s="142">
        <v>0</v>
      </c>
      <c r="X191" s="142">
        <v>0</v>
      </c>
      <c r="Y191" s="142">
        <v>0</v>
      </c>
      <c r="Z191" s="142">
        <v>0</v>
      </c>
      <c r="AA191" s="142">
        <v>0</v>
      </c>
      <c r="AB191" s="142">
        <v>0</v>
      </c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  <c r="BI191" s="140"/>
      <c r="BJ191" s="140"/>
      <c r="BK191" s="140"/>
      <c r="BL191" s="140"/>
      <c r="BM191" s="140"/>
      <c r="BN191" s="140"/>
      <c r="BO191" s="140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40"/>
      <c r="CA191" s="140"/>
      <c r="CB191" s="140"/>
      <c r="CC191" s="140"/>
      <c r="CD191" s="140"/>
      <c r="CE191" s="140"/>
      <c r="CF191" s="140"/>
      <c r="CG191" s="140"/>
      <c r="CH191" s="140"/>
      <c r="CI191" s="140"/>
      <c r="CJ191" s="140"/>
      <c r="CK191" s="140"/>
      <c r="CL191" s="140"/>
      <c r="CM191" s="140"/>
      <c r="CN191" s="140"/>
      <c r="CO191" s="140"/>
      <c r="CP191" s="140"/>
      <c r="CQ191" s="140"/>
      <c r="CR191" s="140"/>
      <c r="CS191" s="140"/>
      <c r="CT191" s="140"/>
      <c r="CU191" s="140"/>
      <c r="CV191" s="140"/>
      <c r="CW191" s="140"/>
      <c r="CX191" s="140"/>
      <c r="CY191" s="140"/>
      <c r="CZ191" s="140"/>
      <c r="DA191" s="140"/>
      <c r="DB191" s="140"/>
      <c r="DC191" s="140"/>
      <c r="DD191" s="140"/>
      <c r="DE191" s="140"/>
      <c r="DF191" s="140"/>
      <c r="DG191" s="140"/>
      <c r="DH191" s="140"/>
      <c r="DI191" s="140"/>
      <c r="DJ191" s="140"/>
      <c r="DK191" s="140"/>
      <c r="DL191" s="140"/>
      <c r="DM191" s="140"/>
      <c r="DN191" s="140"/>
      <c r="DO191" s="140"/>
      <c r="DP191" s="140"/>
      <c r="DQ191" s="140"/>
      <c r="DR191" s="140"/>
      <c r="DS191" s="140"/>
      <c r="DT191" s="140"/>
      <c r="DU191" s="140"/>
      <c r="DV191" s="140"/>
      <c r="DW191" s="140"/>
      <c r="DX191" s="140"/>
      <c r="DY191" s="140"/>
      <c r="DZ191" s="140"/>
      <c r="EA191" s="140"/>
      <c r="EB191" s="140"/>
      <c r="EC191" s="140"/>
      <c r="ED191" s="140"/>
      <c r="EE191" s="140"/>
      <c r="EF191" s="140"/>
      <c r="EG191" s="140"/>
      <c r="EH191" s="140"/>
      <c r="EI191" s="140"/>
      <c r="EJ191" s="140"/>
      <c r="EK191" s="140"/>
      <c r="EL191" s="140"/>
      <c r="EM191" s="140"/>
      <c r="EN191" s="140"/>
      <c r="EO191" s="140"/>
      <c r="EP191" s="140"/>
      <c r="EQ191" s="140"/>
      <c r="ER191" s="140"/>
      <c r="ES191" s="140"/>
      <c r="ET191" s="140"/>
      <c r="EU191" s="140"/>
      <c r="EV191" s="140"/>
      <c r="EW191" s="140"/>
      <c r="EX191" s="140"/>
      <c r="EY191" s="140"/>
      <c r="EZ191" s="140"/>
      <c r="FA191" s="140"/>
      <c r="FB191" s="140"/>
      <c r="FC191" s="140"/>
      <c r="FD191" s="140"/>
      <c r="FE191" s="140"/>
      <c r="FF191" s="140"/>
      <c r="FG191" s="140"/>
      <c r="FH191" s="140"/>
      <c r="FI191" s="140"/>
      <c r="FJ191" s="140"/>
      <c r="FK191" s="140"/>
      <c r="FL191" s="140"/>
      <c r="FM191" s="140"/>
      <c r="FN191" s="140"/>
      <c r="FO191" s="140"/>
      <c r="FP191" s="140"/>
      <c r="FQ191" s="140"/>
      <c r="FR191" s="140"/>
      <c r="FS191" s="140"/>
      <c r="FT191" s="140"/>
      <c r="FU191" s="140"/>
      <c r="FV191" s="140"/>
      <c r="FW191" s="140"/>
      <c r="FX191" s="140"/>
      <c r="FY191" s="140"/>
      <c r="FZ191" s="140"/>
      <c r="GA191" s="140"/>
      <c r="GB191" s="140"/>
      <c r="GC191" s="140"/>
      <c r="GD191" s="140"/>
      <c r="GE191" s="140"/>
      <c r="GF191" s="140"/>
      <c r="GG191" s="140"/>
    </row>
    <row r="192" spans="1:189" s="143" customFormat="1" x14ac:dyDescent="0.25">
      <c r="A192" s="148" t="s">
        <v>279</v>
      </c>
      <c r="B192" s="149">
        <v>8364</v>
      </c>
      <c r="C192" s="149">
        <v>8364</v>
      </c>
      <c r="D192" s="149">
        <v>0</v>
      </c>
      <c r="E192" s="149"/>
      <c r="F192" s="149"/>
      <c r="G192" s="149">
        <v>0</v>
      </c>
      <c r="H192" s="149"/>
      <c r="I192" s="149"/>
      <c r="J192" s="149">
        <v>0</v>
      </c>
      <c r="K192" s="149">
        <v>8364</v>
      </c>
      <c r="L192" s="149">
        <v>8364</v>
      </c>
      <c r="M192" s="149">
        <v>0</v>
      </c>
      <c r="N192" s="149"/>
      <c r="O192" s="149"/>
      <c r="P192" s="149">
        <v>0</v>
      </c>
      <c r="Q192" s="149"/>
      <c r="R192" s="149"/>
      <c r="S192" s="149">
        <v>0</v>
      </c>
      <c r="T192" s="149"/>
      <c r="U192" s="149"/>
      <c r="V192" s="149">
        <v>0</v>
      </c>
      <c r="W192" s="149"/>
      <c r="X192" s="149"/>
      <c r="Y192" s="149">
        <v>0</v>
      </c>
      <c r="Z192" s="149"/>
      <c r="AA192" s="149"/>
      <c r="AB192" s="149">
        <v>0</v>
      </c>
    </row>
    <row r="193" spans="1:189" s="143" customFormat="1" x14ac:dyDescent="0.25">
      <c r="A193" s="147" t="s">
        <v>133</v>
      </c>
      <c r="B193" s="144">
        <v>376083</v>
      </c>
      <c r="C193" s="144">
        <v>358867</v>
      </c>
      <c r="D193" s="144">
        <v>-17216</v>
      </c>
      <c r="E193" s="144">
        <v>0</v>
      </c>
      <c r="F193" s="144">
        <v>0</v>
      </c>
      <c r="G193" s="144">
        <v>0</v>
      </c>
      <c r="H193" s="144">
        <v>4845</v>
      </c>
      <c r="I193" s="144">
        <v>10905</v>
      </c>
      <c r="J193" s="144">
        <v>6060</v>
      </c>
      <c r="K193" s="144">
        <v>91496</v>
      </c>
      <c r="L193" s="144">
        <v>68220</v>
      </c>
      <c r="M193" s="144">
        <v>-23276</v>
      </c>
      <c r="N193" s="144">
        <v>0</v>
      </c>
      <c r="O193" s="144">
        <v>0</v>
      </c>
      <c r="P193" s="144">
        <v>0</v>
      </c>
      <c r="Q193" s="144">
        <v>11141</v>
      </c>
      <c r="R193" s="144">
        <v>11141</v>
      </c>
      <c r="S193" s="144">
        <v>0</v>
      </c>
      <c r="T193" s="144">
        <v>268601</v>
      </c>
      <c r="U193" s="144">
        <v>268601</v>
      </c>
      <c r="V193" s="144">
        <v>0</v>
      </c>
      <c r="W193" s="144">
        <v>0</v>
      </c>
      <c r="X193" s="144">
        <v>0</v>
      </c>
      <c r="Y193" s="144">
        <v>0</v>
      </c>
      <c r="Z193" s="144">
        <v>0</v>
      </c>
      <c r="AA193" s="144">
        <v>0</v>
      </c>
      <c r="AB193" s="144">
        <v>0</v>
      </c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  <c r="CG193" s="140"/>
      <c r="CH193" s="140"/>
      <c r="CI193" s="140"/>
      <c r="CJ193" s="140"/>
      <c r="CK193" s="140"/>
      <c r="CL193" s="140"/>
      <c r="CM193" s="140"/>
      <c r="CN193" s="140"/>
      <c r="CO193" s="140"/>
      <c r="CP193" s="140"/>
      <c r="CQ193" s="140"/>
      <c r="CR193" s="140"/>
      <c r="CS193" s="140"/>
      <c r="CT193" s="140"/>
      <c r="CU193" s="140"/>
      <c r="CV193" s="140"/>
      <c r="CW193" s="140"/>
      <c r="CX193" s="140"/>
      <c r="CY193" s="140"/>
      <c r="CZ193" s="140"/>
      <c r="DA193" s="140"/>
      <c r="DB193" s="140"/>
      <c r="DC193" s="140"/>
      <c r="DD193" s="140"/>
      <c r="DE193" s="140"/>
      <c r="DF193" s="140"/>
      <c r="DG193" s="140"/>
      <c r="DH193" s="140"/>
      <c r="DI193" s="140"/>
      <c r="DJ193" s="140"/>
      <c r="DK193" s="140"/>
      <c r="DL193" s="140"/>
      <c r="DM193" s="140"/>
      <c r="DN193" s="140"/>
      <c r="DO193" s="140"/>
      <c r="DP193" s="140"/>
      <c r="DQ193" s="140"/>
      <c r="DR193" s="140"/>
      <c r="DS193" s="140"/>
      <c r="DT193" s="140"/>
      <c r="DU193" s="140"/>
      <c r="DV193" s="140"/>
      <c r="DW193" s="140"/>
      <c r="DX193" s="140"/>
      <c r="DY193" s="140"/>
      <c r="DZ193" s="140"/>
      <c r="EA193" s="140"/>
      <c r="EB193" s="140"/>
      <c r="EC193" s="140"/>
      <c r="ED193" s="140"/>
      <c r="EE193" s="140"/>
      <c r="EF193" s="140"/>
      <c r="EG193" s="140"/>
      <c r="EH193" s="140"/>
      <c r="EI193" s="140"/>
      <c r="EJ193" s="140"/>
      <c r="EK193" s="140"/>
      <c r="EL193" s="140"/>
      <c r="EM193" s="140"/>
      <c r="EN193" s="140"/>
      <c r="EO193" s="140"/>
      <c r="EP193" s="140"/>
      <c r="EQ193" s="140"/>
      <c r="ER193" s="140"/>
      <c r="ES193" s="140"/>
      <c r="ET193" s="140"/>
      <c r="EU193" s="140"/>
      <c r="EV193" s="140"/>
      <c r="EW193" s="140"/>
      <c r="EX193" s="140"/>
      <c r="EY193" s="140"/>
      <c r="EZ193" s="140"/>
      <c r="FA193" s="140"/>
      <c r="FB193" s="140"/>
      <c r="FC193" s="140"/>
      <c r="FD193" s="140"/>
      <c r="FE193" s="140"/>
      <c r="FF193" s="140"/>
      <c r="FG193" s="140"/>
      <c r="FH193" s="140"/>
      <c r="FI193" s="140"/>
      <c r="FJ193" s="140"/>
      <c r="FK193" s="140"/>
      <c r="FL193" s="140"/>
      <c r="FM193" s="140"/>
      <c r="FN193" s="140"/>
      <c r="FO193" s="140"/>
      <c r="FP193" s="140"/>
      <c r="FQ193" s="140"/>
      <c r="FR193" s="140"/>
      <c r="FS193" s="140"/>
      <c r="FT193" s="140"/>
      <c r="FU193" s="140"/>
      <c r="FV193" s="140"/>
      <c r="FW193" s="140"/>
      <c r="FX193" s="140"/>
      <c r="FY193" s="140"/>
      <c r="FZ193" s="140"/>
      <c r="GA193" s="140"/>
      <c r="GB193" s="140"/>
      <c r="GC193" s="140"/>
      <c r="GD193" s="140"/>
      <c r="GE193" s="140"/>
      <c r="GF193" s="140"/>
      <c r="GG193" s="140"/>
    </row>
    <row r="194" spans="1:189" s="143" customFormat="1" ht="31.5" x14ac:dyDescent="0.25">
      <c r="A194" s="141" t="s">
        <v>272</v>
      </c>
      <c r="B194" s="144">
        <v>15986</v>
      </c>
      <c r="C194" s="144">
        <v>22046</v>
      </c>
      <c r="D194" s="144">
        <v>6060</v>
      </c>
      <c r="E194" s="144">
        <v>0</v>
      </c>
      <c r="F194" s="144">
        <v>0</v>
      </c>
      <c r="G194" s="144">
        <v>0</v>
      </c>
      <c r="H194" s="144">
        <v>4845</v>
      </c>
      <c r="I194" s="144">
        <v>10905</v>
      </c>
      <c r="J194" s="144">
        <v>6060</v>
      </c>
      <c r="K194" s="144">
        <v>0</v>
      </c>
      <c r="L194" s="144">
        <v>0</v>
      </c>
      <c r="M194" s="144">
        <v>0</v>
      </c>
      <c r="N194" s="144">
        <v>0</v>
      </c>
      <c r="O194" s="144">
        <v>0</v>
      </c>
      <c r="P194" s="144">
        <v>0</v>
      </c>
      <c r="Q194" s="144">
        <v>11141</v>
      </c>
      <c r="R194" s="144">
        <v>11141</v>
      </c>
      <c r="S194" s="144">
        <v>0</v>
      </c>
      <c r="T194" s="144">
        <v>0</v>
      </c>
      <c r="U194" s="144">
        <v>0</v>
      </c>
      <c r="V194" s="144">
        <v>0</v>
      </c>
      <c r="W194" s="144">
        <v>0</v>
      </c>
      <c r="X194" s="144">
        <v>0</v>
      </c>
      <c r="Y194" s="144">
        <v>0</v>
      </c>
      <c r="Z194" s="144">
        <v>0</v>
      </c>
      <c r="AA194" s="144">
        <v>0</v>
      </c>
      <c r="AB194" s="144">
        <v>0</v>
      </c>
    </row>
    <row r="195" spans="1:189" s="143" customFormat="1" x14ac:dyDescent="0.25">
      <c r="A195" s="156" t="s">
        <v>280</v>
      </c>
      <c r="B195" s="149">
        <v>10000</v>
      </c>
      <c r="C195" s="149">
        <v>10000</v>
      </c>
      <c r="D195" s="149">
        <v>0</v>
      </c>
      <c r="E195" s="149"/>
      <c r="F195" s="149"/>
      <c r="G195" s="149">
        <v>0</v>
      </c>
      <c r="H195" s="149"/>
      <c r="I195" s="149"/>
      <c r="J195" s="149">
        <v>0</v>
      </c>
      <c r="K195" s="149"/>
      <c r="L195" s="149"/>
      <c r="M195" s="149">
        <v>0</v>
      </c>
      <c r="N195" s="149"/>
      <c r="O195" s="149"/>
      <c r="P195" s="149">
        <v>0</v>
      </c>
      <c r="Q195" s="149">
        <v>10000</v>
      </c>
      <c r="R195" s="149">
        <v>10000</v>
      </c>
      <c r="S195" s="149">
        <v>0</v>
      </c>
      <c r="T195" s="149"/>
      <c r="U195" s="149"/>
      <c r="V195" s="149">
        <v>0</v>
      </c>
      <c r="W195" s="149"/>
      <c r="X195" s="149"/>
      <c r="Y195" s="149">
        <v>0</v>
      </c>
      <c r="Z195" s="149"/>
      <c r="AA195" s="149"/>
      <c r="AB195" s="149">
        <v>0</v>
      </c>
    </row>
    <row r="196" spans="1:189" s="143" customFormat="1" ht="31.5" x14ac:dyDescent="0.25">
      <c r="A196" s="148" t="s">
        <v>281</v>
      </c>
      <c r="B196" s="149">
        <v>4845</v>
      </c>
      <c r="C196" s="149">
        <v>4845</v>
      </c>
      <c r="D196" s="149">
        <v>0</v>
      </c>
      <c r="E196" s="149"/>
      <c r="F196" s="149"/>
      <c r="G196" s="149">
        <v>0</v>
      </c>
      <c r="H196" s="149">
        <v>4845</v>
      </c>
      <c r="I196" s="149">
        <v>4845</v>
      </c>
      <c r="J196" s="149">
        <v>0</v>
      </c>
      <c r="K196" s="149"/>
      <c r="L196" s="149"/>
      <c r="M196" s="149">
        <v>0</v>
      </c>
      <c r="N196" s="149"/>
      <c r="O196" s="149"/>
      <c r="P196" s="149">
        <v>0</v>
      </c>
      <c r="Q196" s="149"/>
      <c r="R196" s="149"/>
      <c r="S196" s="149">
        <v>0</v>
      </c>
      <c r="T196" s="149"/>
      <c r="U196" s="149"/>
      <c r="V196" s="149">
        <v>0</v>
      </c>
      <c r="W196" s="149"/>
      <c r="X196" s="149"/>
      <c r="Y196" s="149">
        <v>0</v>
      </c>
      <c r="Z196" s="149">
        <v>0</v>
      </c>
      <c r="AA196" s="149">
        <v>0</v>
      </c>
      <c r="AB196" s="149">
        <v>0</v>
      </c>
    </row>
    <row r="197" spans="1:189" s="143" customFormat="1" ht="31.5" x14ac:dyDescent="0.25">
      <c r="A197" s="148" t="s">
        <v>282</v>
      </c>
      <c r="B197" s="149">
        <v>0</v>
      </c>
      <c r="C197" s="149">
        <v>6060</v>
      </c>
      <c r="D197" s="149">
        <v>6060</v>
      </c>
      <c r="E197" s="149"/>
      <c r="F197" s="149"/>
      <c r="G197" s="149">
        <v>0</v>
      </c>
      <c r="H197" s="149"/>
      <c r="I197" s="149">
        <v>6060</v>
      </c>
      <c r="J197" s="149">
        <v>6060</v>
      </c>
      <c r="K197" s="149"/>
      <c r="L197" s="149"/>
      <c r="M197" s="149">
        <v>0</v>
      </c>
      <c r="N197" s="149"/>
      <c r="O197" s="149"/>
      <c r="P197" s="149">
        <v>0</v>
      </c>
      <c r="Q197" s="149"/>
      <c r="R197" s="149"/>
      <c r="S197" s="149">
        <v>0</v>
      </c>
      <c r="T197" s="149"/>
      <c r="U197" s="149"/>
      <c r="V197" s="149">
        <v>0</v>
      </c>
      <c r="W197" s="149"/>
      <c r="X197" s="149"/>
      <c r="Y197" s="149">
        <v>0</v>
      </c>
      <c r="Z197" s="149">
        <v>0</v>
      </c>
      <c r="AA197" s="149">
        <v>0</v>
      </c>
      <c r="AB197" s="149">
        <v>0</v>
      </c>
    </row>
    <row r="198" spans="1:189" s="143" customFormat="1" ht="31.5" x14ac:dyDescent="0.25">
      <c r="A198" s="156" t="s">
        <v>283</v>
      </c>
      <c r="B198" s="149">
        <v>1141</v>
      </c>
      <c r="C198" s="149">
        <v>1141</v>
      </c>
      <c r="D198" s="149">
        <v>0</v>
      </c>
      <c r="E198" s="149"/>
      <c r="F198" s="149"/>
      <c r="G198" s="149">
        <v>0</v>
      </c>
      <c r="H198" s="149"/>
      <c r="I198" s="149"/>
      <c r="J198" s="149">
        <v>0</v>
      </c>
      <c r="K198" s="149"/>
      <c r="L198" s="149"/>
      <c r="M198" s="149">
        <v>0</v>
      </c>
      <c r="N198" s="149"/>
      <c r="O198" s="149"/>
      <c r="P198" s="149">
        <v>0</v>
      </c>
      <c r="Q198" s="149">
        <v>1141</v>
      </c>
      <c r="R198" s="149">
        <v>1141</v>
      </c>
      <c r="S198" s="149">
        <v>0</v>
      </c>
      <c r="T198" s="149"/>
      <c r="U198" s="149"/>
      <c r="V198" s="149">
        <v>0</v>
      </c>
      <c r="W198" s="149"/>
      <c r="X198" s="149"/>
      <c r="Y198" s="149">
        <v>0</v>
      </c>
      <c r="Z198" s="149"/>
      <c r="AA198" s="149"/>
      <c r="AB198" s="149">
        <v>0</v>
      </c>
    </row>
    <row r="199" spans="1:189" s="143" customFormat="1" x14ac:dyDescent="0.25">
      <c r="A199" s="141" t="s">
        <v>284</v>
      </c>
      <c r="B199" s="142">
        <v>360097</v>
      </c>
      <c r="C199" s="142">
        <v>336821</v>
      </c>
      <c r="D199" s="142">
        <v>-23276</v>
      </c>
      <c r="E199" s="142">
        <v>0</v>
      </c>
      <c r="F199" s="142">
        <v>0</v>
      </c>
      <c r="G199" s="142">
        <v>0</v>
      </c>
      <c r="H199" s="142">
        <v>0</v>
      </c>
      <c r="I199" s="142">
        <v>0</v>
      </c>
      <c r="J199" s="142">
        <v>0</v>
      </c>
      <c r="K199" s="142">
        <v>91496</v>
      </c>
      <c r="L199" s="142">
        <v>68220</v>
      </c>
      <c r="M199" s="142">
        <v>-23276</v>
      </c>
      <c r="N199" s="142">
        <v>0</v>
      </c>
      <c r="O199" s="142">
        <v>0</v>
      </c>
      <c r="P199" s="142">
        <v>0</v>
      </c>
      <c r="Q199" s="142">
        <v>0</v>
      </c>
      <c r="R199" s="142">
        <v>0</v>
      </c>
      <c r="S199" s="142">
        <v>0</v>
      </c>
      <c r="T199" s="142">
        <v>268601</v>
      </c>
      <c r="U199" s="142">
        <v>268601</v>
      </c>
      <c r="V199" s="142">
        <v>0</v>
      </c>
      <c r="W199" s="142">
        <v>0</v>
      </c>
      <c r="X199" s="142">
        <v>0</v>
      </c>
      <c r="Y199" s="142">
        <v>0</v>
      </c>
      <c r="Z199" s="142">
        <v>0</v>
      </c>
      <c r="AA199" s="142">
        <v>0</v>
      </c>
      <c r="AB199" s="142">
        <v>0</v>
      </c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40"/>
      <c r="CD199" s="140"/>
      <c r="CE199" s="140"/>
      <c r="CF199" s="140"/>
      <c r="CG199" s="140"/>
      <c r="CH199" s="140"/>
      <c r="CI199" s="140"/>
      <c r="CJ199" s="140"/>
      <c r="CK199" s="140"/>
      <c r="CL199" s="140"/>
      <c r="CM199" s="140"/>
      <c r="CN199" s="140"/>
      <c r="CO199" s="140"/>
      <c r="CP199" s="140"/>
      <c r="CQ199" s="140"/>
      <c r="CR199" s="140"/>
      <c r="CS199" s="140"/>
      <c r="CT199" s="140"/>
      <c r="CU199" s="140"/>
      <c r="CV199" s="140"/>
      <c r="CW199" s="140"/>
      <c r="CX199" s="140"/>
      <c r="CY199" s="140"/>
      <c r="CZ199" s="140"/>
      <c r="DA199" s="140"/>
      <c r="DB199" s="140"/>
      <c r="DC199" s="140"/>
      <c r="DD199" s="140"/>
      <c r="DE199" s="140"/>
      <c r="DF199" s="140"/>
      <c r="DG199" s="140"/>
      <c r="DH199" s="140"/>
      <c r="DI199" s="140"/>
      <c r="DJ199" s="140"/>
      <c r="DK199" s="140"/>
      <c r="DL199" s="140"/>
      <c r="DM199" s="140"/>
      <c r="DN199" s="140"/>
      <c r="DO199" s="140"/>
      <c r="DP199" s="140"/>
      <c r="DQ199" s="140"/>
      <c r="DR199" s="140"/>
      <c r="DS199" s="140"/>
      <c r="DT199" s="140"/>
      <c r="DU199" s="140"/>
      <c r="DV199" s="140"/>
      <c r="DW199" s="140"/>
      <c r="DX199" s="140"/>
      <c r="DY199" s="140"/>
      <c r="DZ199" s="140"/>
      <c r="EA199" s="140"/>
      <c r="EB199" s="140"/>
      <c r="EC199" s="140"/>
      <c r="ED199" s="140"/>
      <c r="EE199" s="140"/>
      <c r="EF199" s="140"/>
      <c r="EG199" s="140"/>
      <c r="EH199" s="140"/>
      <c r="EI199" s="140"/>
      <c r="EJ199" s="140"/>
      <c r="EK199" s="140"/>
      <c r="EL199" s="140"/>
      <c r="EM199" s="140"/>
      <c r="EN199" s="140"/>
      <c r="EO199" s="140"/>
      <c r="EP199" s="140"/>
      <c r="EQ199" s="140"/>
      <c r="ER199" s="140"/>
      <c r="ES199" s="140"/>
      <c r="ET199" s="140"/>
      <c r="EU199" s="140"/>
      <c r="EV199" s="140"/>
      <c r="EW199" s="140"/>
      <c r="EX199" s="140"/>
      <c r="EY199" s="140"/>
      <c r="EZ199" s="140"/>
      <c r="FA199" s="140"/>
      <c r="FB199" s="140"/>
      <c r="FC199" s="140"/>
      <c r="FD199" s="140"/>
      <c r="FE199" s="140"/>
      <c r="FF199" s="140"/>
      <c r="FG199" s="140"/>
      <c r="FH199" s="140"/>
      <c r="FI199" s="140"/>
      <c r="FJ199" s="140"/>
      <c r="FK199" s="140"/>
      <c r="FL199" s="140"/>
      <c r="FM199" s="140"/>
      <c r="FN199" s="140"/>
      <c r="FO199" s="140"/>
      <c r="FP199" s="140"/>
      <c r="FQ199" s="140"/>
      <c r="FR199" s="140"/>
      <c r="FS199" s="140"/>
      <c r="FT199" s="140"/>
      <c r="FU199" s="140"/>
      <c r="FV199" s="140"/>
      <c r="FW199" s="140"/>
      <c r="FX199" s="140"/>
      <c r="FY199" s="140"/>
      <c r="FZ199" s="140"/>
      <c r="GA199" s="140"/>
      <c r="GB199" s="140"/>
      <c r="GC199" s="140"/>
      <c r="GD199" s="140"/>
      <c r="GE199" s="140"/>
      <c r="GF199" s="140"/>
      <c r="GG199" s="140"/>
    </row>
    <row r="200" spans="1:189" s="143" customFormat="1" ht="63" x14ac:dyDescent="0.25">
      <c r="A200" s="148" t="s">
        <v>285</v>
      </c>
      <c r="B200" s="149">
        <v>47000</v>
      </c>
      <c r="C200" s="149">
        <v>0</v>
      </c>
      <c r="D200" s="149">
        <v>-47000</v>
      </c>
      <c r="E200" s="149"/>
      <c r="F200" s="149"/>
      <c r="G200" s="149">
        <v>0</v>
      </c>
      <c r="H200" s="149"/>
      <c r="I200" s="149"/>
      <c r="J200" s="149">
        <v>0</v>
      </c>
      <c r="K200" s="149">
        <v>47000</v>
      </c>
      <c r="L200" s="149">
        <v>0</v>
      </c>
      <c r="M200" s="149">
        <v>-47000</v>
      </c>
      <c r="N200" s="149"/>
      <c r="O200" s="149"/>
      <c r="P200" s="149">
        <v>0</v>
      </c>
      <c r="Q200" s="149"/>
      <c r="R200" s="149"/>
      <c r="S200" s="149">
        <v>0</v>
      </c>
      <c r="T200" s="149"/>
      <c r="U200" s="149"/>
      <c r="V200" s="149">
        <v>0</v>
      </c>
      <c r="W200" s="149"/>
      <c r="X200" s="149"/>
      <c r="Y200" s="149">
        <v>0</v>
      </c>
      <c r="Z200" s="149"/>
      <c r="AA200" s="149"/>
      <c r="AB200" s="149">
        <v>0</v>
      </c>
    </row>
    <row r="201" spans="1:189" s="143" customFormat="1" ht="63" x14ac:dyDescent="0.25">
      <c r="A201" s="148" t="s">
        <v>286</v>
      </c>
      <c r="B201" s="149">
        <v>0</v>
      </c>
      <c r="C201" s="149">
        <v>19744</v>
      </c>
      <c r="D201" s="149">
        <v>19744</v>
      </c>
      <c r="E201" s="149"/>
      <c r="F201" s="149"/>
      <c r="G201" s="149">
        <v>0</v>
      </c>
      <c r="H201" s="149"/>
      <c r="I201" s="149"/>
      <c r="J201" s="149">
        <v>0</v>
      </c>
      <c r="K201" s="149"/>
      <c r="L201" s="149">
        <v>19744</v>
      </c>
      <c r="M201" s="149">
        <v>19744</v>
      </c>
      <c r="N201" s="149"/>
      <c r="O201" s="149"/>
      <c r="P201" s="149">
        <v>0</v>
      </c>
      <c r="Q201" s="149"/>
      <c r="R201" s="149"/>
      <c r="S201" s="149">
        <v>0</v>
      </c>
      <c r="T201" s="149"/>
      <c r="U201" s="149"/>
      <c r="V201" s="149">
        <v>0</v>
      </c>
      <c r="W201" s="149"/>
      <c r="X201" s="149"/>
      <c r="Y201" s="149">
        <v>0</v>
      </c>
      <c r="Z201" s="149"/>
      <c r="AA201" s="149"/>
      <c r="AB201" s="149">
        <v>0</v>
      </c>
    </row>
    <row r="202" spans="1:189" s="143" customFormat="1" ht="63" x14ac:dyDescent="0.25">
      <c r="A202" s="148" t="s">
        <v>287</v>
      </c>
      <c r="B202" s="149">
        <v>228749</v>
      </c>
      <c r="C202" s="149">
        <v>232729</v>
      </c>
      <c r="D202" s="149">
        <v>3980</v>
      </c>
      <c r="E202" s="149"/>
      <c r="F202" s="149"/>
      <c r="G202" s="149">
        <v>0</v>
      </c>
      <c r="H202" s="149"/>
      <c r="I202" s="149"/>
      <c r="J202" s="149">
        <v>0</v>
      </c>
      <c r="K202" s="149">
        <v>44496</v>
      </c>
      <c r="L202" s="149">
        <v>48476</v>
      </c>
      <c r="M202" s="149">
        <v>3980</v>
      </c>
      <c r="N202" s="149"/>
      <c r="O202" s="149"/>
      <c r="P202" s="149">
        <v>0</v>
      </c>
      <c r="Q202" s="149"/>
      <c r="R202" s="149"/>
      <c r="S202" s="149">
        <v>0</v>
      </c>
      <c r="T202" s="149">
        <v>184253</v>
      </c>
      <c r="U202" s="149">
        <v>184253</v>
      </c>
      <c r="V202" s="149">
        <v>0</v>
      </c>
      <c r="W202" s="149"/>
      <c r="X202" s="149"/>
      <c r="Y202" s="149">
        <v>0</v>
      </c>
      <c r="Z202" s="149"/>
      <c r="AA202" s="149"/>
      <c r="AB202" s="149">
        <v>0</v>
      </c>
    </row>
    <row r="203" spans="1:189" s="143" customFormat="1" ht="31.5" x14ac:dyDescent="0.25">
      <c r="A203" s="148" t="s">
        <v>288</v>
      </c>
      <c r="B203" s="149">
        <v>11886</v>
      </c>
      <c r="C203" s="149">
        <v>11886</v>
      </c>
      <c r="D203" s="149">
        <v>0</v>
      </c>
      <c r="E203" s="149"/>
      <c r="F203" s="149"/>
      <c r="G203" s="149">
        <v>0</v>
      </c>
      <c r="H203" s="149"/>
      <c r="I203" s="149"/>
      <c r="J203" s="149">
        <v>0</v>
      </c>
      <c r="K203" s="149"/>
      <c r="L203" s="149"/>
      <c r="M203" s="149">
        <v>0</v>
      </c>
      <c r="N203" s="149"/>
      <c r="O203" s="149"/>
      <c r="P203" s="149">
        <v>0</v>
      </c>
      <c r="Q203" s="149"/>
      <c r="R203" s="149"/>
      <c r="S203" s="149">
        <v>0</v>
      </c>
      <c r="T203" s="149">
        <v>11886</v>
      </c>
      <c r="U203" s="149">
        <v>11886</v>
      </c>
      <c r="V203" s="149">
        <v>0</v>
      </c>
      <c r="W203" s="149"/>
      <c r="X203" s="149"/>
      <c r="Y203" s="149">
        <v>0</v>
      </c>
      <c r="Z203" s="149"/>
      <c r="AA203" s="149"/>
      <c r="AB203" s="149">
        <v>0</v>
      </c>
    </row>
    <row r="204" spans="1:189" s="143" customFormat="1" ht="31.5" x14ac:dyDescent="0.25">
      <c r="A204" s="148" t="s">
        <v>289</v>
      </c>
      <c r="B204" s="149">
        <v>72462</v>
      </c>
      <c r="C204" s="149">
        <v>72462</v>
      </c>
      <c r="D204" s="149">
        <v>0</v>
      </c>
      <c r="E204" s="149"/>
      <c r="F204" s="149"/>
      <c r="G204" s="149">
        <v>0</v>
      </c>
      <c r="H204" s="149"/>
      <c r="I204" s="149"/>
      <c r="J204" s="149">
        <v>0</v>
      </c>
      <c r="K204" s="149">
        <v>0</v>
      </c>
      <c r="L204" s="149">
        <v>0</v>
      </c>
      <c r="M204" s="149">
        <v>0</v>
      </c>
      <c r="N204" s="149"/>
      <c r="O204" s="149"/>
      <c r="P204" s="149">
        <v>0</v>
      </c>
      <c r="Q204" s="149"/>
      <c r="R204" s="149"/>
      <c r="S204" s="149">
        <v>0</v>
      </c>
      <c r="T204" s="149">
        <v>72462</v>
      </c>
      <c r="U204" s="149">
        <v>72462</v>
      </c>
      <c r="V204" s="149">
        <v>0</v>
      </c>
      <c r="W204" s="149"/>
      <c r="X204" s="149"/>
      <c r="Y204" s="149">
        <v>0</v>
      </c>
      <c r="Z204" s="149"/>
      <c r="AA204" s="149"/>
      <c r="AB204" s="149">
        <v>0</v>
      </c>
    </row>
    <row r="205" spans="1:189" s="143" customFormat="1" x14ac:dyDescent="0.25">
      <c r="A205" s="141" t="s">
        <v>148</v>
      </c>
      <c r="B205" s="142">
        <v>4823381</v>
      </c>
      <c r="C205" s="142">
        <v>4829715</v>
      </c>
      <c r="D205" s="142">
        <v>6334</v>
      </c>
      <c r="E205" s="142">
        <v>200000</v>
      </c>
      <c r="F205" s="142">
        <v>235278</v>
      </c>
      <c r="G205" s="142">
        <v>35278</v>
      </c>
      <c r="H205" s="142">
        <v>0</v>
      </c>
      <c r="I205" s="142">
        <v>0</v>
      </c>
      <c r="J205" s="142">
        <v>0</v>
      </c>
      <c r="K205" s="142">
        <v>160361</v>
      </c>
      <c r="L205" s="142">
        <v>131417</v>
      </c>
      <c r="M205" s="142">
        <v>-28944</v>
      </c>
      <c r="N205" s="142">
        <v>1663</v>
      </c>
      <c r="O205" s="142">
        <v>1663</v>
      </c>
      <c r="P205" s="142">
        <v>0</v>
      </c>
      <c r="Q205" s="142">
        <v>265799</v>
      </c>
      <c r="R205" s="142">
        <v>265799</v>
      </c>
      <c r="S205" s="142">
        <v>0</v>
      </c>
      <c r="T205" s="142">
        <v>390208</v>
      </c>
      <c r="U205" s="142">
        <v>390208</v>
      </c>
      <c r="V205" s="142">
        <v>0</v>
      </c>
      <c r="W205" s="142">
        <v>33750</v>
      </c>
      <c r="X205" s="142">
        <v>33750</v>
      </c>
      <c r="Y205" s="142">
        <v>0</v>
      </c>
      <c r="Z205" s="142">
        <v>3771600</v>
      </c>
      <c r="AA205" s="142">
        <v>3771600</v>
      </c>
      <c r="AB205" s="142">
        <v>0</v>
      </c>
    </row>
    <row r="206" spans="1:189" s="143" customFormat="1" x14ac:dyDescent="0.25">
      <c r="A206" s="141" t="s">
        <v>264</v>
      </c>
      <c r="B206" s="142">
        <v>308179</v>
      </c>
      <c r="C206" s="142">
        <v>312398</v>
      </c>
      <c r="D206" s="142">
        <v>4219</v>
      </c>
      <c r="E206" s="142">
        <v>0</v>
      </c>
      <c r="F206" s="142">
        <v>0</v>
      </c>
      <c r="G206" s="142">
        <v>0</v>
      </c>
      <c r="H206" s="142">
        <v>0</v>
      </c>
      <c r="I206" s="142">
        <v>0</v>
      </c>
      <c r="J206" s="142">
        <v>0</v>
      </c>
      <c r="K206" s="142">
        <v>34445</v>
      </c>
      <c r="L206" s="142">
        <v>38664</v>
      </c>
      <c r="M206" s="142">
        <v>4219</v>
      </c>
      <c r="N206" s="142">
        <v>0</v>
      </c>
      <c r="O206" s="142">
        <v>0</v>
      </c>
      <c r="P206" s="142">
        <v>0</v>
      </c>
      <c r="Q206" s="142">
        <v>218968</v>
      </c>
      <c r="R206" s="142">
        <v>218968</v>
      </c>
      <c r="S206" s="142">
        <v>0</v>
      </c>
      <c r="T206" s="142">
        <v>26016</v>
      </c>
      <c r="U206" s="142">
        <v>26016</v>
      </c>
      <c r="V206" s="142">
        <v>0</v>
      </c>
      <c r="W206" s="142">
        <v>28750</v>
      </c>
      <c r="X206" s="142">
        <v>28750</v>
      </c>
      <c r="Y206" s="142">
        <v>0</v>
      </c>
      <c r="Z206" s="142">
        <v>0</v>
      </c>
      <c r="AA206" s="142">
        <v>0</v>
      </c>
      <c r="AB206" s="142">
        <v>0</v>
      </c>
    </row>
    <row r="207" spans="1:189" s="140" customFormat="1" ht="31.5" x14ac:dyDescent="0.25">
      <c r="A207" s="148" t="s">
        <v>290</v>
      </c>
      <c r="B207" s="149">
        <v>26016</v>
      </c>
      <c r="C207" s="149">
        <v>26016</v>
      </c>
      <c r="D207" s="149">
        <v>0</v>
      </c>
      <c r="E207" s="149"/>
      <c r="F207" s="149"/>
      <c r="G207" s="149">
        <v>0</v>
      </c>
      <c r="H207" s="149"/>
      <c r="I207" s="149"/>
      <c r="J207" s="149">
        <v>0</v>
      </c>
      <c r="K207" s="149"/>
      <c r="L207" s="149"/>
      <c r="M207" s="149">
        <v>0</v>
      </c>
      <c r="N207" s="149"/>
      <c r="O207" s="149"/>
      <c r="P207" s="149">
        <v>0</v>
      </c>
      <c r="Q207" s="149"/>
      <c r="R207" s="149"/>
      <c r="S207" s="149">
        <v>0</v>
      </c>
      <c r="T207" s="149">
        <v>26016</v>
      </c>
      <c r="U207" s="149">
        <v>26016</v>
      </c>
      <c r="V207" s="149">
        <v>0</v>
      </c>
      <c r="W207" s="149"/>
      <c r="X207" s="149"/>
      <c r="Y207" s="149">
        <v>0</v>
      </c>
      <c r="Z207" s="149"/>
      <c r="AA207" s="149"/>
      <c r="AB207" s="149">
        <v>0</v>
      </c>
      <c r="AC207" s="143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43"/>
      <c r="AO207" s="143"/>
      <c r="AP207" s="143"/>
      <c r="AQ207" s="143"/>
      <c r="AR207" s="143"/>
      <c r="AS207" s="143"/>
      <c r="AT207" s="143"/>
      <c r="AU207" s="143"/>
      <c r="AV207" s="143"/>
      <c r="AW207" s="143"/>
      <c r="AX207" s="143"/>
      <c r="AY207" s="143"/>
      <c r="AZ207" s="143"/>
      <c r="BA207" s="143"/>
      <c r="BB207" s="143"/>
      <c r="BC207" s="143"/>
      <c r="BD207" s="143"/>
      <c r="BE207" s="143"/>
      <c r="BF207" s="143"/>
      <c r="BG207" s="143"/>
      <c r="BH207" s="143"/>
      <c r="BI207" s="143"/>
      <c r="BJ207" s="143"/>
      <c r="BK207" s="143"/>
      <c r="BL207" s="143"/>
      <c r="BM207" s="143"/>
      <c r="BN207" s="143"/>
      <c r="BO207" s="143"/>
      <c r="BP207" s="143"/>
      <c r="BQ207" s="143"/>
      <c r="BR207" s="143"/>
      <c r="BS207" s="143"/>
      <c r="BT207" s="143"/>
      <c r="BU207" s="143"/>
      <c r="BV207" s="143"/>
      <c r="BW207" s="143"/>
      <c r="BX207" s="143"/>
      <c r="BY207" s="143"/>
      <c r="BZ207" s="143"/>
      <c r="CA207" s="143"/>
      <c r="CB207" s="143"/>
      <c r="CC207" s="143"/>
      <c r="CD207" s="143"/>
      <c r="CE207" s="143"/>
      <c r="CF207" s="143"/>
      <c r="CG207" s="143"/>
      <c r="CH207" s="143"/>
      <c r="CI207" s="143"/>
      <c r="CJ207" s="143"/>
      <c r="CK207" s="143"/>
      <c r="CL207" s="143"/>
      <c r="CM207" s="143"/>
      <c r="CN207" s="143"/>
      <c r="CO207" s="143"/>
      <c r="CP207" s="143"/>
      <c r="CQ207" s="143"/>
      <c r="CR207" s="143"/>
      <c r="CS207" s="143"/>
      <c r="CT207" s="143"/>
      <c r="CU207" s="143"/>
      <c r="CV207" s="143"/>
      <c r="CW207" s="143"/>
      <c r="CX207" s="143"/>
      <c r="CY207" s="143"/>
      <c r="CZ207" s="143"/>
      <c r="DA207" s="143"/>
      <c r="DB207" s="143"/>
      <c r="DC207" s="143"/>
      <c r="DD207" s="143"/>
      <c r="DE207" s="143"/>
      <c r="DF207" s="143"/>
      <c r="DG207" s="143"/>
      <c r="DH207" s="143"/>
      <c r="DI207" s="143"/>
      <c r="DJ207" s="143"/>
      <c r="DK207" s="143"/>
      <c r="DL207" s="143"/>
      <c r="DM207" s="143"/>
      <c r="DN207" s="143"/>
      <c r="DO207" s="143"/>
      <c r="DP207" s="143"/>
      <c r="DQ207" s="143"/>
      <c r="DR207" s="143"/>
      <c r="DS207" s="143"/>
      <c r="DT207" s="143"/>
      <c r="DU207" s="143"/>
      <c r="DV207" s="143"/>
      <c r="DW207" s="143"/>
      <c r="DX207" s="143"/>
      <c r="DY207" s="143"/>
      <c r="DZ207" s="143"/>
      <c r="EA207" s="143"/>
      <c r="EB207" s="143"/>
      <c r="EC207" s="143"/>
      <c r="ED207" s="143"/>
      <c r="EE207" s="143"/>
      <c r="EF207" s="143"/>
      <c r="EG207" s="143"/>
      <c r="EH207" s="143"/>
      <c r="EI207" s="143"/>
      <c r="EJ207" s="143"/>
      <c r="EK207" s="143"/>
      <c r="EL207" s="143"/>
      <c r="EM207" s="143"/>
      <c r="EN207" s="143"/>
      <c r="EO207" s="143"/>
      <c r="EP207" s="143"/>
      <c r="EQ207" s="143"/>
      <c r="ER207" s="143"/>
      <c r="ES207" s="143"/>
      <c r="ET207" s="143"/>
      <c r="EU207" s="143"/>
      <c r="EV207" s="143"/>
      <c r="EW207" s="143"/>
      <c r="EX207" s="143"/>
      <c r="EY207" s="143"/>
      <c r="EZ207" s="143"/>
      <c r="FA207" s="143"/>
      <c r="FB207" s="143"/>
      <c r="FC207" s="143"/>
      <c r="FD207" s="143"/>
      <c r="FE207" s="143"/>
      <c r="FF207" s="143"/>
      <c r="FG207" s="143"/>
      <c r="FH207" s="143"/>
      <c r="FI207" s="143"/>
      <c r="FJ207" s="143"/>
      <c r="FK207" s="143"/>
      <c r="FL207" s="143"/>
      <c r="FM207" s="143"/>
      <c r="FN207" s="143"/>
      <c r="FO207" s="143"/>
      <c r="FP207" s="143"/>
      <c r="FQ207" s="143"/>
      <c r="FR207" s="143"/>
      <c r="FS207" s="143"/>
      <c r="FT207" s="143"/>
      <c r="FU207" s="143"/>
      <c r="FV207" s="143"/>
      <c r="FW207" s="143"/>
      <c r="FX207" s="143"/>
      <c r="FY207" s="143"/>
      <c r="FZ207" s="143"/>
      <c r="GA207" s="143"/>
      <c r="GB207" s="143"/>
      <c r="GC207" s="143"/>
      <c r="GD207" s="143"/>
      <c r="GE207" s="143"/>
      <c r="GF207" s="143"/>
      <c r="GG207" s="143"/>
    </row>
    <row r="208" spans="1:189" s="140" customFormat="1" ht="31.5" x14ac:dyDescent="0.25">
      <c r="A208" s="148" t="s">
        <v>291</v>
      </c>
      <c r="B208" s="149">
        <v>20188</v>
      </c>
      <c r="C208" s="149">
        <v>20188</v>
      </c>
      <c r="D208" s="149">
        <v>0</v>
      </c>
      <c r="E208" s="149"/>
      <c r="F208" s="149"/>
      <c r="G208" s="149">
        <v>0</v>
      </c>
      <c r="H208" s="149"/>
      <c r="I208" s="149"/>
      <c r="J208" s="149">
        <v>0</v>
      </c>
      <c r="K208" s="149">
        <v>20188</v>
      </c>
      <c r="L208" s="149">
        <v>20188</v>
      </c>
      <c r="M208" s="149">
        <v>0</v>
      </c>
      <c r="N208" s="149"/>
      <c r="O208" s="149"/>
      <c r="P208" s="149">
        <v>0</v>
      </c>
      <c r="Q208" s="149"/>
      <c r="R208" s="149"/>
      <c r="S208" s="149">
        <v>0</v>
      </c>
      <c r="T208" s="149"/>
      <c r="U208" s="149"/>
      <c r="V208" s="149">
        <v>0</v>
      </c>
      <c r="W208" s="149"/>
      <c r="X208" s="149"/>
      <c r="Y208" s="149">
        <v>0</v>
      </c>
      <c r="Z208" s="149"/>
      <c r="AA208" s="149"/>
      <c r="AB208" s="149">
        <v>0</v>
      </c>
      <c r="AC208" s="143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43"/>
      <c r="AO208" s="143"/>
      <c r="AP208" s="143"/>
      <c r="AQ208" s="143"/>
      <c r="AR208" s="143"/>
      <c r="AS208" s="143"/>
      <c r="AT208" s="143"/>
      <c r="AU208" s="143"/>
      <c r="AV208" s="143"/>
      <c r="AW208" s="143"/>
      <c r="AX208" s="143"/>
      <c r="AY208" s="143"/>
      <c r="AZ208" s="143"/>
      <c r="BA208" s="143"/>
      <c r="BB208" s="143"/>
      <c r="BC208" s="143"/>
      <c r="BD208" s="143"/>
      <c r="BE208" s="143"/>
      <c r="BF208" s="143"/>
      <c r="BG208" s="143"/>
      <c r="BH208" s="143"/>
      <c r="BI208" s="143"/>
      <c r="BJ208" s="143"/>
      <c r="BK208" s="143"/>
      <c r="BL208" s="143"/>
      <c r="BM208" s="143"/>
      <c r="BN208" s="143"/>
      <c r="BO208" s="143"/>
      <c r="BP208" s="143"/>
      <c r="BQ208" s="143"/>
      <c r="BR208" s="143"/>
      <c r="BS208" s="143"/>
      <c r="BT208" s="143"/>
      <c r="BU208" s="143"/>
      <c r="BV208" s="143"/>
      <c r="BW208" s="143"/>
      <c r="BX208" s="143"/>
      <c r="BY208" s="143"/>
      <c r="BZ208" s="143"/>
      <c r="CA208" s="143"/>
      <c r="CB208" s="143"/>
      <c r="CC208" s="143"/>
      <c r="CD208" s="143"/>
      <c r="CE208" s="143"/>
      <c r="CF208" s="143"/>
      <c r="CG208" s="143"/>
      <c r="CH208" s="143"/>
      <c r="CI208" s="143"/>
      <c r="CJ208" s="143"/>
      <c r="CK208" s="143"/>
      <c r="CL208" s="143"/>
      <c r="CM208" s="143"/>
      <c r="CN208" s="143"/>
      <c r="CO208" s="143"/>
      <c r="CP208" s="143"/>
      <c r="CQ208" s="143"/>
      <c r="CR208" s="143"/>
      <c r="CS208" s="143"/>
      <c r="CT208" s="143"/>
      <c r="CU208" s="143"/>
      <c r="CV208" s="143"/>
      <c r="CW208" s="143"/>
      <c r="CX208" s="143"/>
      <c r="CY208" s="143"/>
      <c r="CZ208" s="143"/>
      <c r="DA208" s="143"/>
      <c r="DB208" s="143"/>
      <c r="DC208" s="143"/>
      <c r="DD208" s="143"/>
      <c r="DE208" s="143"/>
      <c r="DF208" s="143"/>
      <c r="DG208" s="143"/>
      <c r="DH208" s="143"/>
      <c r="DI208" s="143"/>
      <c r="DJ208" s="143"/>
      <c r="DK208" s="143"/>
      <c r="DL208" s="143"/>
      <c r="DM208" s="143"/>
      <c r="DN208" s="143"/>
      <c r="DO208" s="143"/>
      <c r="DP208" s="143"/>
      <c r="DQ208" s="143"/>
      <c r="DR208" s="143"/>
      <c r="DS208" s="143"/>
      <c r="DT208" s="143"/>
      <c r="DU208" s="143"/>
      <c r="DV208" s="143"/>
      <c r="DW208" s="143"/>
      <c r="DX208" s="143"/>
      <c r="DY208" s="143"/>
      <c r="DZ208" s="143"/>
      <c r="EA208" s="143"/>
      <c r="EB208" s="143"/>
      <c r="EC208" s="143"/>
      <c r="ED208" s="143"/>
      <c r="EE208" s="143"/>
      <c r="EF208" s="143"/>
      <c r="EG208" s="143"/>
      <c r="EH208" s="143"/>
      <c r="EI208" s="143"/>
      <c r="EJ208" s="143"/>
      <c r="EK208" s="143"/>
      <c r="EL208" s="143"/>
      <c r="EM208" s="143"/>
      <c r="EN208" s="143"/>
      <c r="EO208" s="143"/>
      <c r="EP208" s="143"/>
      <c r="EQ208" s="143"/>
      <c r="ER208" s="143"/>
      <c r="ES208" s="143"/>
      <c r="ET208" s="143"/>
      <c r="EU208" s="143"/>
      <c r="EV208" s="143"/>
      <c r="EW208" s="143"/>
      <c r="EX208" s="143"/>
      <c r="EY208" s="143"/>
      <c r="EZ208" s="143"/>
      <c r="FA208" s="143"/>
      <c r="FB208" s="143"/>
      <c r="FC208" s="143"/>
      <c r="FD208" s="143"/>
      <c r="FE208" s="143"/>
      <c r="FF208" s="143"/>
      <c r="FG208" s="143"/>
      <c r="FH208" s="143"/>
      <c r="FI208" s="143"/>
      <c r="FJ208" s="143"/>
      <c r="FK208" s="143"/>
      <c r="FL208" s="143"/>
      <c r="FM208" s="143"/>
      <c r="FN208" s="143"/>
      <c r="FO208" s="143"/>
      <c r="FP208" s="143"/>
      <c r="FQ208" s="143"/>
      <c r="FR208" s="143"/>
      <c r="FS208" s="143"/>
      <c r="FT208" s="143"/>
      <c r="FU208" s="143"/>
      <c r="FV208" s="143"/>
      <c r="FW208" s="143"/>
      <c r="FX208" s="143"/>
      <c r="FY208" s="143"/>
      <c r="FZ208" s="143"/>
      <c r="GA208" s="143"/>
      <c r="GB208" s="143"/>
      <c r="GC208" s="143"/>
      <c r="GD208" s="143"/>
      <c r="GE208" s="143"/>
      <c r="GF208" s="143"/>
      <c r="GG208" s="143"/>
    </row>
    <row r="209" spans="1:189" s="140" customFormat="1" ht="31.5" x14ac:dyDescent="0.25">
      <c r="A209" s="148" t="s">
        <v>292</v>
      </c>
      <c r="B209" s="149">
        <v>6940</v>
      </c>
      <c r="C209" s="149">
        <v>6940</v>
      </c>
      <c r="D209" s="149">
        <v>0</v>
      </c>
      <c r="E209" s="149"/>
      <c r="F209" s="149"/>
      <c r="G209" s="149">
        <v>0</v>
      </c>
      <c r="H209" s="149"/>
      <c r="I209" s="149"/>
      <c r="J209" s="149">
        <v>0</v>
      </c>
      <c r="K209" s="149">
        <v>1371</v>
      </c>
      <c r="L209" s="149">
        <v>1371</v>
      </c>
      <c r="M209" s="149">
        <v>0</v>
      </c>
      <c r="N209" s="149"/>
      <c r="O209" s="149"/>
      <c r="P209" s="149">
        <v>0</v>
      </c>
      <c r="Q209" s="149">
        <v>5569</v>
      </c>
      <c r="R209" s="149">
        <v>5569</v>
      </c>
      <c r="S209" s="149">
        <v>0</v>
      </c>
      <c r="T209" s="149"/>
      <c r="U209" s="149"/>
      <c r="V209" s="149">
        <v>0</v>
      </c>
      <c r="W209" s="149"/>
      <c r="X209" s="149"/>
      <c r="Y209" s="149">
        <v>0</v>
      </c>
      <c r="Z209" s="149"/>
      <c r="AA209" s="149"/>
      <c r="AB209" s="149">
        <v>0</v>
      </c>
      <c r="AC209" s="143"/>
      <c r="AD209" s="143"/>
      <c r="AE209" s="143"/>
      <c r="AF209" s="143"/>
      <c r="AG209" s="143"/>
      <c r="AH209" s="143"/>
      <c r="AI209" s="143"/>
      <c r="AJ209" s="143"/>
      <c r="AK209" s="143"/>
      <c r="AL209" s="143"/>
      <c r="AM209" s="143"/>
      <c r="AN209" s="143"/>
      <c r="AO209" s="143"/>
      <c r="AP209" s="143"/>
      <c r="AQ209" s="143"/>
      <c r="AR209" s="143"/>
      <c r="AS209" s="143"/>
      <c r="AT209" s="143"/>
      <c r="AU209" s="143"/>
      <c r="AV209" s="143"/>
      <c r="AW209" s="143"/>
      <c r="AX209" s="143"/>
      <c r="AY209" s="143"/>
      <c r="AZ209" s="143"/>
      <c r="BA209" s="143"/>
      <c r="BB209" s="143"/>
      <c r="BC209" s="143"/>
      <c r="BD209" s="143"/>
      <c r="BE209" s="143"/>
      <c r="BF209" s="143"/>
      <c r="BG209" s="143"/>
      <c r="BH209" s="143"/>
      <c r="BI209" s="143"/>
      <c r="BJ209" s="143"/>
      <c r="BK209" s="143"/>
      <c r="BL209" s="143"/>
      <c r="BM209" s="143"/>
      <c r="BN209" s="143"/>
      <c r="BO209" s="143"/>
      <c r="BP209" s="143"/>
      <c r="BQ209" s="143"/>
      <c r="BR209" s="143"/>
      <c r="BS209" s="143"/>
      <c r="BT209" s="143"/>
      <c r="BU209" s="143"/>
      <c r="BV209" s="143"/>
      <c r="BW209" s="143"/>
      <c r="BX209" s="143"/>
      <c r="BY209" s="143"/>
      <c r="BZ209" s="143"/>
      <c r="CA209" s="143"/>
      <c r="CB209" s="143"/>
      <c r="CC209" s="143"/>
      <c r="CD209" s="143"/>
      <c r="CE209" s="143"/>
      <c r="CF209" s="143"/>
      <c r="CG209" s="143"/>
      <c r="CH209" s="143"/>
      <c r="CI209" s="143"/>
      <c r="CJ209" s="143"/>
      <c r="CK209" s="143"/>
      <c r="CL209" s="143"/>
      <c r="CM209" s="143"/>
      <c r="CN209" s="143"/>
      <c r="CO209" s="143"/>
      <c r="CP209" s="143"/>
      <c r="CQ209" s="143"/>
      <c r="CR209" s="143"/>
      <c r="CS209" s="143"/>
      <c r="CT209" s="143"/>
      <c r="CU209" s="143"/>
      <c r="CV209" s="143"/>
      <c r="CW209" s="143"/>
      <c r="CX209" s="143"/>
      <c r="CY209" s="143"/>
      <c r="CZ209" s="143"/>
      <c r="DA209" s="143"/>
      <c r="DB209" s="143"/>
      <c r="DC209" s="143"/>
      <c r="DD209" s="143"/>
      <c r="DE209" s="143"/>
      <c r="DF209" s="143"/>
      <c r="DG209" s="143"/>
      <c r="DH209" s="143"/>
      <c r="DI209" s="143"/>
      <c r="DJ209" s="143"/>
      <c r="DK209" s="143"/>
      <c r="DL209" s="143"/>
      <c r="DM209" s="143"/>
      <c r="DN209" s="143"/>
      <c r="DO209" s="143"/>
      <c r="DP209" s="143"/>
      <c r="DQ209" s="143"/>
      <c r="DR209" s="143"/>
      <c r="DS209" s="143"/>
      <c r="DT209" s="143"/>
      <c r="DU209" s="143"/>
      <c r="DV209" s="143"/>
      <c r="DW209" s="143"/>
      <c r="DX209" s="143"/>
      <c r="DY209" s="143"/>
      <c r="DZ209" s="143"/>
      <c r="EA209" s="143"/>
      <c r="EB209" s="143"/>
      <c r="EC209" s="143"/>
      <c r="ED209" s="143"/>
      <c r="EE209" s="143"/>
      <c r="EF209" s="143"/>
      <c r="EG209" s="143"/>
      <c r="EH209" s="143"/>
      <c r="EI209" s="143"/>
      <c r="EJ209" s="143"/>
      <c r="EK209" s="143"/>
      <c r="EL209" s="143"/>
      <c r="EM209" s="143"/>
      <c r="EN209" s="143"/>
      <c r="EO209" s="143"/>
      <c r="EP209" s="143"/>
      <c r="EQ209" s="143"/>
      <c r="ER209" s="143"/>
      <c r="ES209" s="143"/>
      <c r="ET209" s="143"/>
      <c r="EU209" s="143"/>
      <c r="EV209" s="143"/>
      <c r="EW209" s="143"/>
      <c r="EX209" s="143"/>
      <c r="EY209" s="143"/>
      <c r="EZ209" s="143"/>
      <c r="FA209" s="143"/>
      <c r="FB209" s="143"/>
      <c r="FC209" s="143"/>
      <c r="FD209" s="143"/>
      <c r="FE209" s="143"/>
      <c r="FF209" s="143"/>
      <c r="FG209" s="143"/>
      <c r="FH209" s="143"/>
      <c r="FI209" s="143"/>
      <c r="FJ209" s="143"/>
      <c r="FK209" s="143"/>
      <c r="FL209" s="143"/>
      <c r="FM209" s="143"/>
      <c r="FN209" s="143"/>
      <c r="FO209" s="143"/>
      <c r="FP209" s="143"/>
      <c r="FQ209" s="143"/>
      <c r="FR209" s="143"/>
      <c r="FS209" s="143"/>
      <c r="FT209" s="143"/>
      <c r="FU209" s="143"/>
      <c r="FV209" s="143"/>
      <c r="FW209" s="143"/>
      <c r="FX209" s="143"/>
      <c r="FY209" s="143"/>
      <c r="FZ209" s="143"/>
      <c r="GA209" s="143"/>
      <c r="GB209" s="143"/>
      <c r="GC209" s="143"/>
      <c r="GD209" s="143"/>
      <c r="GE209" s="143"/>
      <c r="GF209" s="143"/>
      <c r="GG209" s="143"/>
    </row>
    <row r="210" spans="1:189" s="143" customFormat="1" x14ac:dyDescent="0.25">
      <c r="A210" s="148" t="s">
        <v>293</v>
      </c>
      <c r="B210" s="149">
        <v>918</v>
      </c>
      <c r="C210" s="149">
        <v>918</v>
      </c>
      <c r="D210" s="149">
        <v>0</v>
      </c>
      <c r="E210" s="149"/>
      <c r="F210" s="149"/>
      <c r="G210" s="149">
        <v>0</v>
      </c>
      <c r="H210" s="149"/>
      <c r="I210" s="149"/>
      <c r="J210" s="149">
        <v>0</v>
      </c>
      <c r="K210" s="149">
        <v>918</v>
      </c>
      <c r="L210" s="149">
        <v>918</v>
      </c>
      <c r="M210" s="149">
        <v>0</v>
      </c>
      <c r="N210" s="149"/>
      <c r="O210" s="149"/>
      <c r="P210" s="149">
        <v>0</v>
      </c>
      <c r="Q210" s="149"/>
      <c r="R210" s="149"/>
      <c r="S210" s="149">
        <v>0</v>
      </c>
      <c r="T210" s="149"/>
      <c r="U210" s="149"/>
      <c r="V210" s="149">
        <v>0</v>
      </c>
      <c r="W210" s="149"/>
      <c r="X210" s="149"/>
      <c r="Y210" s="149">
        <v>0</v>
      </c>
      <c r="Z210" s="149"/>
      <c r="AA210" s="149"/>
      <c r="AB210" s="149">
        <v>0</v>
      </c>
    </row>
    <row r="211" spans="1:189" s="140" customFormat="1" ht="31.5" x14ac:dyDescent="0.25">
      <c r="A211" s="148" t="s">
        <v>294</v>
      </c>
      <c r="B211" s="149">
        <v>28750</v>
      </c>
      <c r="C211" s="149">
        <v>28750</v>
      </c>
      <c r="D211" s="149">
        <v>0</v>
      </c>
      <c r="E211" s="149"/>
      <c r="F211" s="149"/>
      <c r="G211" s="149">
        <v>0</v>
      </c>
      <c r="H211" s="149"/>
      <c r="I211" s="149"/>
      <c r="J211" s="149">
        <v>0</v>
      </c>
      <c r="K211" s="149"/>
      <c r="L211" s="149"/>
      <c r="M211" s="149">
        <v>0</v>
      </c>
      <c r="N211" s="149"/>
      <c r="O211" s="149"/>
      <c r="P211" s="149">
        <v>0</v>
      </c>
      <c r="Q211" s="149"/>
      <c r="R211" s="149"/>
      <c r="S211" s="149">
        <v>0</v>
      </c>
      <c r="T211" s="149"/>
      <c r="U211" s="149"/>
      <c r="V211" s="149">
        <v>0</v>
      </c>
      <c r="W211" s="149">
        <v>28750</v>
      </c>
      <c r="X211" s="149">
        <v>28750</v>
      </c>
      <c r="Y211" s="149">
        <v>0</v>
      </c>
      <c r="Z211" s="149"/>
      <c r="AA211" s="149"/>
      <c r="AB211" s="149">
        <v>0</v>
      </c>
      <c r="AC211" s="143"/>
      <c r="AD211" s="143"/>
      <c r="AE211" s="143"/>
      <c r="AF211" s="143"/>
      <c r="AG211" s="143"/>
      <c r="AH211" s="143"/>
      <c r="AI211" s="143"/>
      <c r="AJ211" s="143"/>
      <c r="AK211" s="143"/>
      <c r="AL211" s="143"/>
      <c r="AM211" s="143"/>
      <c r="AN211" s="143"/>
      <c r="AO211" s="143"/>
      <c r="AP211" s="143"/>
      <c r="AQ211" s="143"/>
      <c r="AR211" s="143"/>
      <c r="AS211" s="143"/>
      <c r="AT211" s="143"/>
      <c r="AU211" s="143"/>
      <c r="AV211" s="143"/>
      <c r="AW211" s="143"/>
      <c r="AX211" s="143"/>
      <c r="AY211" s="143"/>
      <c r="AZ211" s="143"/>
      <c r="BA211" s="143"/>
      <c r="BB211" s="143"/>
      <c r="BC211" s="143"/>
      <c r="BD211" s="143"/>
      <c r="BE211" s="143"/>
      <c r="BF211" s="143"/>
      <c r="BG211" s="143"/>
      <c r="BH211" s="143"/>
      <c r="BI211" s="143"/>
      <c r="BJ211" s="143"/>
      <c r="BK211" s="143"/>
      <c r="BL211" s="143"/>
      <c r="BM211" s="143"/>
      <c r="BN211" s="143"/>
      <c r="BO211" s="143"/>
      <c r="BP211" s="143"/>
      <c r="BQ211" s="143"/>
      <c r="BR211" s="143"/>
      <c r="BS211" s="143"/>
      <c r="BT211" s="143"/>
      <c r="BU211" s="143"/>
      <c r="BV211" s="143"/>
      <c r="BW211" s="143"/>
      <c r="BX211" s="143"/>
      <c r="BY211" s="143"/>
      <c r="BZ211" s="143"/>
      <c r="CA211" s="143"/>
      <c r="CB211" s="143"/>
      <c r="CC211" s="143"/>
      <c r="CD211" s="143"/>
      <c r="CE211" s="143"/>
      <c r="CF211" s="143"/>
      <c r="CG211" s="143"/>
      <c r="CH211" s="143"/>
      <c r="CI211" s="143"/>
      <c r="CJ211" s="143"/>
      <c r="CK211" s="143"/>
      <c r="CL211" s="143"/>
      <c r="CM211" s="143"/>
      <c r="CN211" s="143"/>
      <c r="CO211" s="143"/>
      <c r="CP211" s="143"/>
      <c r="CQ211" s="143"/>
      <c r="CR211" s="143"/>
      <c r="CS211" s="143"/>
      <c r="CT211" s="143"/>
      <c r="CU211" s="143"/>
      <c r="CV211" s="143"/>
      <c r="CW211" s="143"/>
      <c r="CX211" s="143"/>
      <c r="CY211" s="143"/>
      <c r="CZ211" s="143"/>
      <c r="DA211" s="143"/>
      <c r="DB211" s="143"/>
      <c r="DC211" s="143"/>
      <c r="DD211" s="143"/>
      <c r="DE211" s="143"/>
      <c r="DF211" s="143"/>
      <c r="DG211" s="143"/>
      <c r="DH211" s="143"/>
      <c r="DI211" s="143"/>
      <c r="DJ211" s="143"/>
      <c r="DK211" s="143"/>
      <c r="DL211" s="143"/>
      <c r="DM211" s="143"/>
      <c r="DN211" s="143"/>
      <c r="DO211" s="143"/>
      <c r="DP211" s="143"/>
      <c r="DQ211" s="143"/>
      <c r="DR211" s="143"/>
      <c r="DS211" s="143"/>
      <c r="DT211" s="143"/>
      <c r="DU211" s="143"/>
      <c r="DV211" s="143"/>
      <c r="DW211" s="143"/>
      <c r="DX211" s="143"/>
      <c r="DY211" s="143"/>
      <c r="DZ211" s="143"/>
      <c r="EA211" s="143"/>
      <c r="EB211" s="143"/>
      <c r="EC211" s="143"/>
      <c r="ED211" s="143"/>
      <c r="EE211" s="143"/>
      <c r="EF211" s="143"/>
      <c r="EG211" s="143"/>
      <c r="EH211" s="143"/>
      <c r="EI211" s="143"/>
      <c r="EJ211" s="143"/>
      <c r="EK211" s="143"/>
      <c r="EL211" s="143"/>
      <c r="EM211" s="143"/>
      <c r="EN211" s="143"/>
      <c r="EO211" s="143"/>
      <c r="EP211" s="143"/>
      <c r="EQ211" s="143"/>
      <c r="ER211" s="143"/>
      <c r="ES211" s="143"/>
      <c r="ET211" s="143"/>
      <c r="EU211" s="143"/>
      <c r="EV211" s="143"/>
      <c r="EW211" s="143"/>
      <c r="EX211" s="143"/>
      <c r="EY211" s="143"/>
      <c r="EZ211" s="143"/>
      <c r="FA211" s="143"/>
      <c r="FB211" s="143"/>
      <c r="FC211" s="143"/>
      <c r="FD211" s="143"/>
      <c r="FE211" s="143"/>
      <c r="FF211" s="143"/>
      <c r="FG211" s="143"/>
      <c r="FH211" s="143"/>
      <c r="FI211" s="143"/>
      <c r="FJ211" s="143"/>
      <c r="FK211" s="143"/>
      <c r="FL211" s="143"/>
      <c r="FM211" s="143"/>
      <c r="FN211" s="143"/>
      <c r="FO211" s="143"/>
      <c r="FP211" s="143"/>
      <c r="FQ211" s="143"/>
      <c r="FR211" s="143"/>
      <c r="FS211" s="143"/>
      <c r="FT211" s="143"/>
      <c r="FU211" s="143"/>
      <c r="FV211" s="143"/>
      <c r="FW211" s="143"/>
      <c r="FX211" s="143"/>
      <c r="FY211" s="143"/>
      <c r="FZ211" s="143"/>
      <c r="GA211" s="143"/>
      <c r="GB211" s="143"/>
      <c r="GC211" s="143"/>
      <c r="GD211" s="143"/>
      <c r="GE211" s="143"/>
      <c r="GF211" s="143"/>
      <c r="GG211" s="143"/>
    </row>
    <row r="212" spans="1:189" s="140" customFormat="1" ht="31.5" x14ac:dyDescent="0.25">
      <c r="A212" s="148" t="s">
        <v>295</v>
      </c>
      <c r="B212" s="149">
        <v>2347</v>
      </c>
      <c r="C212" s="149">
        <v>2347</v>
      </c>
      <c r="D212" s="149">
        <v>0</v>
      </c>
      <c r="E212" s="149"/>
      <c r="F212" s="149"/>
      <c r="G212" s="149">
        <v>0</v>
      </c>
      <c r="H212" s="149"/>
      <c r="I212" s="149"/>
      <c r="J212" s="149">
        <v>0</v>
      </c>
      <c r="K212" s="149"/>
      <c r="L212" s="149"/>
      <c r="M212" s="149">
        <v>0</v>
      </c>
      <c r="N212" s="149"/>
      <c r="O212" s="149"/>
      <c r="P212" s="149">
        <v>0</v>
      </c>
      <c r="Q212" s="149">
        <v>2347</v>
      </c>
      <c r="R212" s="149">
        <v>2347</v>
      </c>
      <c r="S212" s="149">
        <v>0</v>
      </c>
      <c r="T212" s="149"/>
      <c r="U212" s="149"/>
      <c r="V212" s="149">
        <v>0</v>
      </c>
      <c r="W212" s="149"/>
      <c r="X212" s="149"/>
      <c r="Y212" s="149">
        <v>0</v>
      </c>
      <c r="Z212" s="149"/>
      <c r="AA212" s="149"/>
      <c r="AB212" s="149">
        <v>0</v>
      </c>
      <c r="AC212" s="143"/>
      <c r="AD212" s="143"/>
      <c r="AE212" s="143"/>
      <c r="AF212" s="143"/>
      <c r="AG212" s="143"/>
      <c r="AH212" s="143"/>
      <c r="AI212" s="143"/>
      <c r="AJ212" s="143"/>
      <c r="AK212" s="143"/>
      <c r="AL212" s="143"/>
      <c r="AM212" s="143"/>
      <c r="AN212" s="143"/>
      <c r="AO212" s="143"/>
      <c r="AP212" s="143"/>
      <c r="AQ212" s="143"/>
      <c r="AR212" s="143"/>
      <c r="AS212" s="143"/>
      <c r="AT212" s="143"/>
      <c r="AU212" s="143"/>
      <c r="AV212" s="143"/>
      <c r="AW212" s="143"/>
      <c r="AX212" s="143"/>
      <c r="AY212" s="143"/>
      <c r="AZ212" s="143"/>
      <c r="BA212" s="143"/>
      <c r="BB212" s="143"/>
      <c r="BC212" s="143"/>
      <c r="BD212" s="143"/>
      <c r="BE212" s="143"/>
      <c r="BF212" s="143"/>
      <c r="BG212" s="143"/>
      <c r="BH212" s="143"/>
      <c r="BI212" s="143"/>
      <c r="BJ212" s="143"/>
      <c r="BK212" s="143"/>
      <c r="BL212" s="143"/>
      <c r="BM212" s="143"/>
      <c r="BN212" s="143"/>
      <c r="BO212" s="143"/>
      <c r="BP212" s="143"/>
      <c r="BQ212" s="143"/>
      <c r="BR212" s="143"/>
      <c r="BS212" s="143"/>
      <c r="BT212" s="143"/>
      <c r="BU212" s="143"/>
      <c r="BV212" s="143"/>
      <c r="BW212" s="143"/>
      <c r="BX212" s="143"/>
      <c r="BY212" s="143"/>
      <c r="BZ212" s="143"/>
      <c r="CA212" s="143"/>
      <c r="CB212" s="143"/>
      <c r="CC212" s="143"/>
      <c r="CD212" s="143"/>
      <c r="CE212" s="143"/>
      <c r="CF212" s="143"/>
      <c r="CG212" s="143"/>
      <c r="CH212" s="143"/>
      <c r="CI212" s="143"/>
      <c r="CJ212" s="143"/>
      <c r="CK212" s="143"/>
      <c r="CL212" s="143"/>
      <c r="CM212" s="143"/>
      <c r="CN212" s="143"/>
      <c r="CO212" s="143"/>
      <c r="CP212" s="143"/>
      <c r="CQ212" s="143"/>
      <c r="CR212" s="143"/>
      <c r="CS212" s="143"/>
      <c r="CT212" s="143"/>
      <c r="CU212" s="143"/>
      <c r="CV212" s="143"/>
      <c r="CW212" s="143"/>
      <c r="CX212" s="143"/>
      <c r="CY212" s="143"/>
      <c r="CZ212" s="143"/>
      <c r="DA212" s="143"/>
      <c r="DB212" s="143"/>
      <c r="DC212" s="143"/>
      <c r="DD212" s="143"/>
      <c r="DE212" s="143"/>
      <c r="DF212" s="143"/>
      <c r="DG212" s="143"/>
      <c r="DH212" s="143"/>
      <c r="DI212" s="143"/>
      <c r="DJ212" s="143"/>
      <c r="DK212" s="143"/>
      <c r="DL212" s="143"/>
      <c r="DM212" s="143"/>
      <c r="DN212" s="143"/>
      <c r="DO212" s="143"/>
      <c r="DP212" s="143"/>
      <c r="DQ212" s="143"/>
      <c r="DR212" s="143"/>
      <c r="DS212" s="143"/>
      <c r="DT212" s="143"/>
      <c r="DU212" s="143"/>
      <c r="DV212" s="143"/>
      <c r="DW212" s="143"/>
      <c r="DX212" s="143"/>
      <c r="DY212" s="143"/>
      <c r="DZ212" s="143"/>
      <c r="EA212" s="143"/>
      <c r="EB212" s="143"/>
      <c r="EC212" s="143"/>
      <c r="ED212" s="143"/>
      <c r="EE212" s="143"/>
      <c r="EF212" s="143"/>
      <c r="EG212" s="143"/>
      <c r="EH212" s="143"/>
      <c r="EI212" s="143"/>
      <c r="EJ212" s="143"/>
      <c r="EK212" s="143"/>
      <c r="EL212" s="143"/>
      <c r="EM212" s="143"/>
      <c r="EN212" s="143"/>
      <c r="EO212" s="143"/>
      <c r="EP212" s="143"/>
      <c r="EQ212" s="143"/>
      <c r="ER212" s="143"/>
      <c r="ES212" s="143"/>
      <c r="ET212" s="143"/>
      <c r="EU212" s="143"/>
      <c r="EV212" s="143"/>
      <c r="EW212" s="143"/>
      <c r="EX212" s="143"/>
      <c r="EY212" s="143"/>
      <c r="EZ212" s="143"/>
      <c r="FA212" s="143"/>
      <c r="FB212" s="143"/>
      <c r="FC212" s="143"/>
      <c r="FD212" s="143"/>
      <c r="FE212" s="143"/>
      <c r="FF212" s="143"/>
      <c r="FG212" s="143"/>
      <c r="FH212" s="143"/>
      <c r="FI212" s="143"/>
      <c r="FJ212" s="143"/>
      <c r="FK212" s="143"/>
      <c r="FL212" s="143"/>
      <c r="FM212" s="143"/>
      <c r="FN212" s="143"/>
      <c r="FO212" s="143"/>
      <c r="FP212" s="143"/>
      <c r="FQ212" s="143"/>
      <c r="FR212" s="143"/>
      <c r="FS212" s="143"/>
      <c r="FT212" s="143"/>
      <c r="FU212" s="143"/>
      <c r="FV212" s="143"/>
      <c r="FW212" s="143"/>
      <c r="FX212" s="143"/>
      <c r="FY212" s="143"/>
      <c r="FZ212" s="143"/>
      <c r="GA212" s="143"/>
      <c r="GB212" s="143"/>
      <c r="GC212" s="143"/>
      <c r="GD212" s="143"/>
      <c r="GE212" s="143"/>
      <c r="GF212" s="143"/>
      <c r="GG212" s="143"/>
    </row>
    <row r="213" spans="1:189" s="140" customFormat="1" x14ac:dyDescent="0.25">
      <c r="A213" s="148" t="s">
        <v>296</v>
      </c>
      <c r="B213" s="149">
        <v>6834</v>
      </c>
      <c r="C213" s="149">
        <v>6834</v>
      </c>
      <c r="D213" s="149">
        <v>0</v>
      </c>
      <c r="E213" s="149"/>
      <c r="F213" s="149"/>
      <c r="G213" s="149">
        <v>0</v>
      </c>
      <c r="H213" s="149"/>
      <c r="I213" s="149"/>
      <c r="J213" s="149">
        <v>0</v>
      </c>
      <c r="K213" s="149">
        <v>6834</v>
      </c>
      <c r="L213" s="149">
        <v>6834</v>
      </c>
      <c r="M213" s="149">
        <v>0</v>
      </c>
      <c r="N213" s="149"/>
      <c r="O213" s="149"/>
      <c r="P213" s="149">
        <v>0</v>
      </c>
      <c r="Q213" s="149"/>
      <c r="R213" s="149"/>
      <c r="S213" s="149">
        <v>0</v>
      </c>
      <c r="T213" s="149"/>
      <c r="U213" s="149"/>
      <c r="V213" s="149">
        <v>0</v>
      </c>
      <c r="W213" s="149"/>
      <c r="X213" s="149"/>
      <c r="Y213" s="149">
        <v>0</v>
      </c>
      <c r="Z213" s="149"/>
      <c r="AA213" s="149"/>
      <c r="AB213" s="149">
        <v>0</v>
      </c>
      <c r="AC213" s="143"/>
      <c r="AD213" s="143"/>
      <c r="AE213" s="143"/>
      <c r="AF213" s="143"/>
      <c r="AG213" s="143"/>
      <c r="AH213" s="143"/>
      <c r="AI213" s="143"/>
      <c r="AJ213" s="143"/>
      <c r="AK213" s="143"/>
      <c r="AL213" s="143"/>
      <c r="AM213" s="143"/>
      <c r="AN213" s="143"/>
      <c r="AO213" s="143"/>
      <c r="AP213" s="143"/>
      <c r="AQ213" s="143"/>
      <c r="AR213" s="143"/>
      <c r="AS213" s="143"/>
      <c r="AT213" s="143"/>
      <c r="AU213" s="143"/>
      <c r="AV213" s="143"/>
      <c r="AW213" s="143"/>
      <c r="AX213" s="143"/>
      <c r="AY213" s="143"/>
      <c r="AZ213" s="143"/>
      <c r="BA213" s="143"/>
      <c r="BB213" s="143"/>
      <c r="BC213" s="143"/>
      <c r="BD213" s="143"/>
      <c r="BE213" s="143"/>
      <c r="BF213" s="143"/>
      <c r="BG213" s="143"/>
      <c r="BH213" s="143"/>
      <c r="BI213" s="143"/>
      <c r="BJ213" s="143"/>
      <c r="BK213" s="143"/>
      <c r="BL213" s="143"/>
      <c r="BM213" s="143"/>
      <c r="BN213" s="143"/>
      <c r="BO213" s="143"/>
      <c r="BP213" s="143"/>
      <c r="BQ213" s="143"/>
      <c r="BR213" s="143"/>
      <c r="BS213" s="143"/>
      <c r="BT213" s="143"/>
      <c r="BU213" s="143"/>
      <c r="BV213" s="143"/>
      <c r="BW213" s="143"/>
      <c r="BX213" s="143"/>
      <c r="BY213" s="143"/>
      <c r="BZ213" s="143"/>
      <c r="CA213" s="143"/>
      <c r="CB213" s="143"/>
      <c r="CC213" s="143"/>
      <c r="CD213" s="143"/>
      <c r="CE213" s="143"/>
      <c r="CF213" s="143"/>
      <c r="CG213" s="143"/>
      <c r="CH213" s="143"/>
      <c r="CI213" s="143"/>
      <c r="CJ213" s="143"/>
      <c r="CK213" s="143"/>
      <c r="CL213" s="143"/>
      <c r="CM213" s="143"/>
      <c r="CN213" s="143"/>
      <c r="CO213" s="143"/>
      <c r="CP213" s="143"/>
      <c r="CQ213" s="143"/>
      <c r="CR213" s="143"/>
      <c r="CS213" s="143"/>
      <c r="CT213" s="143"/>
      <c r="CU213" s="143"/>
      <c r="CV213" s="143"/>
      <c r="CW213" s="143"/>
      <c r="CX213" s="143"/>
      <c r="CY213" s="143"/>
      <c r="CZ213" s="143"/>
      <c r="DA213" s="143"/>
      <c r="DB213" s="143"/>
      <c r="DC213" s="143"/>
      <c r="DD213" s="143"/>
      <c r="DE213" s="143"/>
      <c r="DF213" s="143"/>
      <c r="DG213" s="143"/>
      <c r="DH213" s="143"/>
      <c r="DI213" s="143"/>
      <c r="DJ213" s="143"/>
      <c r="DK213" s="143"/>
      <c r="DL213" s="143"/>
      <c r="DM213" s="143"/>
      <c r="DN213" s="143"/>
      <c r="DO213" s="143"/>
      <c r="DP213" s="143"/>
      <c r="DQ213" s="143"/>
      <c r="DR213" s="143"/>
      <c r="DS213" s="143"/>
      <c r="DT213" s="143"/>
      <c r="DU213" s="143"/>
      <c r="DV213" s="143"/>
      <c r="DW213" s="143"/>
      <c r="DX213" s="143"/>
      <c r="DY213" s="143"/>
      <c r="DZ213" s="143"/>
      <c r="EA213" s="143"/>
      <c r="EB213" s="143"/>
      <c r="EC213" s="143"/>
      <c r="ED213" s="143"/>
      <c r="EE213" s="143"/>
      <c r="EF213" s="143"/>
      <c r="EG213" s="143"/>
      <c r="EH213" s="143"/>
      <c r="EI213" s="143"/>
      <c r="EJ213" s="143"/>
      <c r="EK213" s="143"/>
      <c r="EL213" s="143"/>
      <c r="EM213" s="143"/>
      <c r="EN213" s="143"/>
      <c r="EO213" s="143"/>
      <c r="EP213" s="143"/>
      <c r="EQ213" s="143"/>
      <c r="ER213" s="143"/>
      <c r="ES213" s="143"/>
      <c r="ET213" s="143"/>
      <c r="EU213" s="143"/>
      <c r="EV213" s="143"/>
      <c r="EW213" s="143"/>
      <c r="EX213" s="143"/>
      <c r="EY213" s="143"/>
      <c r="EZ213" s="143"/>
      <c r="FA213" s="143"/>
      <c r="FB213" s="143"/>
      <c r="FC213" s="143"/>
      <c r="FD213" s="143"/>
      <c r="FE213" s="143"/>
      <c r="FF213" s="143"/>
      <c r="FG213" s="143"/>
      <c r="FH213" s="143"/>
      <c r="FI213" s="143"/>
      <c r="FJ213" s="143"/>
      <c r="FK213" s="143"/>
      <c r="FL213" s="143"/>
      <c r="FM213" s="143"/>
      <c r="FN213" s="143"/>
      <c r="FO213" s="143"/>
      <c r="FP213" s="143"/>
      <c r="FQ213" s="143"/>
      <c r="FR213" s="143"/>
      <c r="FS213" s="143"/>
      <c r="FT213" s="143"/>
      <c r="FU213" s="143"/>
      <c r="FV213" s="143"/>
      <c r="FW213" s="143"/>
      <c r="FX213" s="143"/>
      <c r="FY213" s="143"/>
      <c r="FZ213" s="143"/>
      <c r="GA213" s="143"/>
      <c r="GB213" s="143"/>
      <c r="GC213" s="143"/>
      <c r="GD213" s="143"/>
      <c r="GE213" s="143"/>
      <c r="GF213" s="143"/>
      <c r="GG213" s="143"/>
    </row>
    <row r="214" spans="1:189" s="140" customFormat="1" x14ac:dyDescent="0.25">
      <c r="A214" s="148" t="s">
        <v>297</v>
      </c>
      <c r="B214" s="149">
        <v>1798</v>
      </c>
      <c r="C214" s="149">
        <v>1798</v>
      </c>
      <c r="D214" s="149">
        <v>0</v>
      </c>
      <c r="E214" s="149"/>
      <c r="F214" s="149"/>
      <c r="G214" s="149">
        <v>0</v>
      </c>
      <c r="H214" s="149"/>
      <c r="I214" s="149"/>
      <c r="J214" s="149">
        <v>0</v>
      </c>
      <c r="K214" s="149">
        <v>1798</v>
      </c>
      <c r="L214" s="149">
        <v>1798</v>
      </c>
      <c r="M214" s="149">
        <v>0</v>
      </c>
      <c r="N214" s="149"/>
      <c r="O214" s="149"/>
      <c r="P214" s="149">
        <v>0</v>
      </c>
      <c r="Q214" s="149"/>
      <c r="R214" s="149"/>
      <c r="S214" s="149">
        <v>0</v>
      </c>
      <c r="T214" s="149"/>
      <c r="U214" s="149"/>
      <c r="V214" s="149">
        <v>0</v>
      </c>
      <c r="W214" s="149"/>
      <c r="X214" s="149"/>
      <c r="Y214" s="149">
        <v>0</v>
      </c>
      <c r="Z214" s="149"/>
      <c r="AA214" s="149"/>
      <c r="AB214" s="149">
        <v>0</v>
      </c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  <c r="AQ214" s="143"/>
      <c r="AR214" s="143"/>
      <c r="AS214" s="143"/>
      <c r="AT214" s="143"/>
      <c r="AU214" s="143"/>
      <c r="AV214" s="143"/>
      <c r="AW214" s="143"/>
      <c r="AX214" s="143"/>
      <c r="AY214" s="143"/>
      <c r="AZ214" s="143"/>
      <c r="BA214" s="143"/>
      <c r="BB214" s="143"/>
      <c r="BC214" s="143"/>
      <c r="BD214" s="143"/>
      <c r="BE214" s="143"/>
      <c r="BF214" s="143"/>
      <c r="BG214" s="143"/>
      <c r="BH214" s="143"/>
      <c r="BI214" s="143"/>
      <c r="BJ214" s="143"/>
      <c r="BK214" s="143"/>
      <c r="BL214" s="143"/>
      <c r="BM214" s="143"/>
      <c r="BN214" s="143"/>
      <c r="BO214" s="143"/>
      <c r="BP214" s="143"/>
      <c r="BQ214" s="143"/>
      <c r="BR214" s="143"/>
      <c r="BS214" s="143"/>
      <c r="BT214" s="143"/>
      <c r="BU214" s="143"/>
      <c r="BV214" s="143"/>
      <c r="BW214" s="143"/>
      <c r="BX214" s="143"/>
      <c r="BY214" s="143"/>
      <c r="BZ214" s="143"/>
      <c r="CA214" s="143"/>
      <c r="CB214" s="143"/>
      <c r="CC214" s="143"/>
      <c r="CD214" s="143"/>
      <c r="CE214" s="143"/>
      <c r="CF214" s="143"/>
      <c r="CG214" s="143"/>
      <c r="CH214" s="143"/>
      <c r="CI214" s="143"/>
      <c r="CJ214" s="143"/>
      <c r="CK214" s="143"/>
      <c r="CL214" s="143"/>
      <c r="CM214" s="143"/>
      <c r="CN214" s="143"/>
      <c r="CO214" s="143"/>
      <c r="CP214" s="143"/>
      <c r="CQ214" s="143"/>
      <c r="CR214" s="143"/>
      <c r="CS214" s="143"/>
      <c r="CT214" s="143"/>
      <c r="CU214" s="143"/>
      <c r="CV214" s="143"/>
      <c r="CW214" s="143"/>
      <c r="CX214" s="143"/>
      <c r="CY214" s="143"/>
      <c r="CZ214" s="143"/>
      <c r="DA214" s="143"/>
      <c r="DB214" s="143"/>
      <c r="DC214" s="143"/>
      <c r="DD214" s="143"/>
      <c r="DE214" s="143"/>
      <c r="DF214" s="143"/>
      <c r="DG214" s="143"/>
      <c r="DH214" s="143"/>
      <c r="DI214" s="143"/>
      <c r="DJ214" s="143"/>
      <c r="DK214" s="143"/>
      <c r="DL214" s="143"/>
      <c r="DM214" s="143"/>
      <c r="DN214" s="143"/>
      <c r="DO214" s="143"/>
      <c r="DP214" s="143"/>
      <c r="DQ214" s="143"/>
      <c r="DR214" s="143"/>
      <c r="DS214" s="143"/>
      <c r="DT214" s="143"/>
      <c r="DU214" s="143"/>
      <c r="DV214" s="143"/>
      <c r="DW214" s="143"/>
      <c r="DX214" s="143"/>
      <c r="DY214" s="143"/>
      <c r="DZ214" s="143"/>
      <c r="EA214" s="143"/>
      <c r="EB214" s="143"/>
      <c r="EC214" s="143"/>
      <c r="ED214" s="143"/>
      <c r="EE214" s="143"/>
      <c r="EF214" s="143"/>
      <c r="EG214" s="143"/>
      <c r="EH214" s="143"/>
      <c r="EI214" s="143"/>
      <c r="EJ214" s="143"/>
      <c r="EK214" s="143"/>
      <c r="EL214" s="143"/>
      <c r="EM214" s="143"/>
      <c r="EN214" s="143"/>
      <c r="EO214" s="143"/>
      <c r="EP214" s="143"/>
      <c r="EQ214" s="143"/>
      <c r="ER214" s="143"/>
      <c r="ES214" s="143"/>
      <c r="ET214" s="143"/>
      <c r="EU214" s="143"/>
      <c r="EV214" s="143"/>
      <c r="EW214" s="143"/>
      <c r="EX214" s="143"/>
      <c r="EY214" s="143"/>
      <c r="EZ214" s="143"/>
      <c r="FA214" s="143"/>
      <c r="FB214" s="143"/>
      <c r="FC214" s="143"/>
      <c r="FD214" s="143"/>
      <c r="FE214" s="143"/>
      <c r="FF214" s="143"/>
      <c r="FG214" s="143"/>
      <c r="FH214" s="143"/>
      <c r="FI214" s="143"/>
      <c r="FJ214" s="143"/>
      <c r="FK214" s="143"/>
      <c r="FL214" s="143"/>
      <c r="FM214" s="143"/>
      <c r="FN214" s="143"/>
      <c r="FO214" s="143"/>
      <c r="FP214" s="143"/>
      <c r="FQ214" s="143"/>
      <c r="FR214" s="143"/>
      <c r="FS214" s="143"/>
      <c r="FT214" s="143"/>
      <c r="FU214" s="143"/>
      <c r="FV214" s="143"/>
      <c r="FW214" s="143"/>
      <c r="FX214" s="143"/>
      <c r="FY214" s="143"/>
      <c r="FZ214" s="143"/>
      <c r="GA214" s="143"/>
      <c r="GB214" s="143"/>
      <c r="GC214" s="143"/>
      <c r="GD214" s="143"/>
      <c r="GE214" s="143"/>
      <c r="GF214" s="143"/>
      <c r="GG214" s="143"/>
    </row>
    <row r="215" spans="1:189" s="140" customFormat="1" x14ac:dyDescent="0.25">
      <c r="A215" s="148" t="s">
        <v>298</v>
      </c>
      <c r="B215" s="149">
        <v>3336</v>
      </c>
      <c r="C215" s="149">
        <v>3336</v>
      </c>
      <c r="D215" s="149">
        <v>0</v>
      </c>
      <c r="E215" s="149"/>
      <c r="F215" s="149"/>
      <c r="G215" s="149">
        <v>0</v>
      </c>
      <c r="H215" s="149"/>
      <c r="I215" s="149"/>
      <c r="J215" s="149">
        <v>0</v>
      </c>
      <c r="K215" s="149">
        <v>3336</v>
      </c>
      <c r="L215" s="149">
        <v>3336</v>
      </c>
      <c r="M215" s="149">
        <v>0</v>
      </c>
      <c r="N215" s="149"/>
      <c r="O215" s="149"/>
      <c r="P215" s="149">
        <v>0</v>
      </c>
      <c r="Q215" s="149"/>
      <c r="R215" s="149"/>
      <c r="S215" s="149">
        <v>0</v>
      </c>
      <c r="T215" s="149"/>
      <c r="U215" s="149"/>
      <c r="V215" s="149">
        <v>0</v>
      </c>
      <c r="W215" s="149"/>
      <c r="X215" s="149"/>
      <c r="Y215" s="149">
        <v>0</v>
      </c>
      <c r="Z215" s="149"/>
      <c r="AA215" s="149"/>
      <c r="AB215" s="149">
        <v>0</v>
      </c>
      <c r="AC215" s="143"/>
      <c r="AD215" s="143"/>
      <c r="AE215" s="143"/>
      <c r="AF215" s="143"/>
      <c r="AG215" s="143"/>
      <c r="AH215" s="143"/>
      <c r="AI215" s="143"/>
      <c r="AJ215" s="143"/>
      <c r="AK215" s="143"/>
      <c r="AL215" s="143"/>
      <c r="AM215" s="143"/>
      <c r="AN215" s="143"/>
      <c r="AO215" s="143"/>
      <c r="AP215" s="143"/>
      <c r="AQ215" s="143"/>
      <c r="AR215" s="143"/>
      <c r="AS215" s="143"/>
      <c r="AT215" s="143"/>
      <c r="AU215" s="143"/>
      <c r="AV215" s="143"/>
      <c r="AW215" s="143"/>
      <c r="AX215" s="143"/>
      <c r="AY215" s="143"/>
      <c r="AZ215" s="143"/>
      <c r="BA215" s="143"/>
      <c r="BB215" s="143"/>
      <c r="BC215" s="143"/>
      <c r="BD215" s="143"/>
      <c r="BE215" s="143"/>
      <c r="BF215" s="143"/>
      <c r="BG215" s="143"/>
      <c r="BH215" s="143"/>
      <c r="BI215" s="143"/>
      <c r="BJ215" s="143"/>
      <c r="BK215" s="143"/>
      <c r="BL215" s="143"/>
      <c r="BM215" s="143"/>
      <c r="BN215" s="143"/>
      <c r="BO215" s="143"/>
      <c r="BP215" s="143"/>
      <c r="BQ215" s="143"/>
      <c r="BR215" s="143"/>
      <c r="BS215" s="143"/>
      <c r="BT215" s="143"/>
      <c r="BU215" s="143"/>
      <c r="BV215" s="143"/>
      <c r="BW215" s="143"/>
      <c r="BX215" s="143"/>
      <c r="BY215" s="143"/>
      <c r="BZ215" s="143"/>
      <c r="CA215" s="143"/>
      <c r="CB215" s="143"/>
      <c r="CC215" s="143"/>
      <c r="CD215" s="143"/>
      <c r="CE215" s="143"/>
      <c r="CF215" s="143"/>
      <c r="CG215" s="143"/>
      <c r="CH215" s="143"/>
      <c r="CI215" s="143"/>
      <c r="CJ215" s="143"/>
      <c r="CK215" s="143"/>
      <c r="CL215" s="143"/>
      <c r="CM215" s="143"/>
      <c r="CN215" s="143"/>
      <c r="CO215" s="143"/>
      <c r="CP215" s="143"/>
      <c r="CQ215" s="143"/>
      <c r="CR215" s="143"/>
      <c r="CS215" s="143"/>
      <c r="CT215" s="143"/>
      <c r="CU215" s="143"/>
      <c r="CV215" s="143"/>
      <c r="CW215" s="143"/>
      <c r="CX215" s="143"/>
      <c r="CY215" s="143"/>
      <c r="CZ215" s="143"/>
      <c r="DA215" s="143"/>
      <c r="DB215" s="143"/>
      <c r="DC215" s="143"/>
      <c r="DD215" s="143"/>
      <c r="DE215" s="143"/>
      <c r="DF215" s="143"/>
      <c r="DG215" s="143"/>
      <c r="DH215" s="143"/>
      <c r="DI215" s="143"/>
      <c r="DJ215" s="143"/>
      <c r="DK215" s="143"/>
      <c r="DL215" s="143"/>
      <c r="DM215" s="143"/>
      <c r="DN215" s="143"/>
      <c r="DO215" s="143"/>
      <c r="DP215" s="143"/>
      <c r="DQ215" s="143"/>
      <c r="DR215" s="143"/>
      <c r="DS215" s="143"/>
      <c r="DT215" s="143"/>
      <c r="DU215" s="143"/>
      <c r="DV215" s="143"/>
      <c r="DW215" s="143"/>
      <c r="DX215" s="143"/>
      <c r="DY215" s="143"/>
      <c r="DZ215" s="143"/>
      <c r="EA215" s="143"/>
      <c r="EB215" s="143"/>
      <c r="EC215" s="143"/>
      <c r="ED215" s="143"/>
      <c r="EE215" s="143"/>
      <c r="EF215" s="143"/>
      <c r="EG215" s="143"/>
      <c r="EH215" s="143"/>
      <c r="EI215" s="143"/>
      <c r="EJ215" s="143"/>
      <c r="EK215" s="143"/>
      <c r="EL215" s="143"/>
      <c r="EM215" s="143"/>
      <c r="EN215" s="143"/>
      <c r="EO215" s="143"/>
      <c r="EP215" s="143"/>
      <c r="EQ215" s="143"/>
      <c r="ER215" s="143"/>
      <c r="ES215" s="143"/>
      <c r="ET215" s="143"/>
      <c r="EU215" s="143"/>
      <c r="EV215" s="143"/>
      <c r="EW215" s="143"/>
      <c r="EX215" s="143"/>
      <c r="EY215" s="143"/>
      <c r="EZ215" s="143"/>
      <c r="FA215" s="143"/>
      <c r="FB215" s="143"/>
      <c r="FC215" s="143"/>
      <c r="FD215" s="143"/>
      <c r="FE215" s="143"/>
      <c r="FF215" s="143"/>
      <c r="FG215" s="143"/>
      <c r="FH215" s="143"/>
      <c r="FI215" s="143"/>
      <c r="FJ215" s="143"/>
      <c r="FK215" s="143"/>
      <c r="FL215" s="143"/>
      <c r="FM215" s="143"/>
      <c r="FN215" s="143"/>
      <c r="FO215" s="143"/>
      <c r="FP215" s="143"/>
      <c r="FQ215" s="143"/>
      <c r="FR215" s="143"/>
      <c r="FS215" s="143"/>
      <c r="FT215" s="143"/>
      <c r="FU215" s="143"/>
      <c r="FV215" s="143"/>
      <c r="FW215" s="143"/>
      <c r="FX215" s="143"/>
      <c r="FY215" s="143"/>
      <c r="FZ215" s="143"/>
      <c r="GA215" s="143"/>
      <c r="GB215" s="143"/>
      <c r="GC215" s="143"/>
      <c r="GD215" s="143"/>
      <c r="GE215" s="143"/>
      <c r="GF215" s="143"/>
      <c r="GG215" s="143"/>
    </row>
    <row r="216" spans="1:189" s="140" customFormat="1" ht="31.5" x14ac:dyDescent="0.25">
      <c r="A216" s="148" t="s">
        <v>299</v>
      </c>
      <c r="B216" s="149">
        <v>0</v>
      </c>
      <c r="C216" s="149">
        <v>4219</v>
      </c>
      <c r="D216" s="149">
        <v>4219</v>
      </c>
      <c r="E216" s="149"/>
      <c r="F216" s="149"/>
      <c r="G216" s="149">
        <v>0</v>
      </c>
      <c r="H216" s="149"/>
      <c r="I216" s="149"/>
      <c r="J216" s="149">
        <v>0</v>
      </c>
      <c r="K216" s="149"/>
      <c r="L216" s="149">
        <v>4219</v>
      </c>
      <c r="M216" s="149">
        <v>4219</v>
      </c>
      <c r="N216" s="149"/>
      <c r="O216" s="149"/>
      <c r="P216" s="149">
        <v>0</v>
      </c>
      <c r="Q216" s="149"/>
      <c r="R216" s="149"/>
      <c r="S216" s="149">
        <v>0</v>
      </c>
      <c r="T216" s="149"/>
      <c r="U216" s="149"/>
      <c r="V216" s="149">
        <v>0</v>
      </c>
      <c r="W216" s="149"/>
      <c r="X216" s="149"/>
      <c r="Y216" s="149">
        <v>0</v>
      </c>
      <c r="Z216" s="149"/>
      <c r="AA216" s="149"/>
      <c r="AB216" s="149">
        <v>0</v>
      </c>
      <c r="AC216" s="143"/>
      <c r="AD216" s="143"/>
      <c r="AE216" s="143"/>
      <c r="AF216" s="143"/>
      <c r="AG216" s="143"/>
      <c r="AH216" s="143"/>
      <c r="AI216" s="143"/>
      <c r="AJ216" s="143"/>
      <c r="AK216" s="143"/>
      <c r="AL216" s="143"/>
      <c r="AM216" s="143"/>
      <c r="AN216" s="143"/>
      <c r="AO216" s="143"/>
      <c r="AP216" s="143"/>
      <c r="AQ216" s="143"/>
      <c r="AR216" s="143"/>
      <c r="AS216" s="143"/>
      <c r="AT216" s="143"/>
      <c r="AU216" s="143"/>
      <c r="AV216" s="143"/>
      <c r="AW216" s="143"/>
      <c r="AX216" s="143"/>
      <c r="AY216" s="143"/>
      <c r="AZ216" s="143"/>
      <c r="BA216" s="143"/>
      <c r="BB216" s="143"/>
      <c r="BC216" s="143"/>
      <c r="BD216" s="143"/>
      <c r="BE216" s="143"/>
      <c r="BF216" s="143"/>
      <c r="BG216" s="143"/>
      <c r="BH216" s="143"/>
      <c r="BI216" s="143"/>
      <c r="BJ216" s="143"/>
      <c r="BK216" s="143"/>
      <c r="BL216" s="143"/>
      <c r="BM216" s="143"/>
      <c r="BN216" s="143"/>
      <c r="BO216" s="143"/>
      <c r="BP216" s="143"/>
      <c r="BQ216" s="143"/>
      <c r="BR216" s="143"/>
      <c r="BS216" s="143"/>
      <c r="BT216" s="143"/>
      <c r="BU216" s="143"/>
      <c r="BV216" s="143"/>
      <c r="BW216" s="143"/>
      <c r="BX216" s="143"/>
      <c r="BY216" s="143"/>
      <c r="BZ216" s="143"/>
      <c r="CA216" s="143"/>
      <c r="CB216" s="143"/>
      <c r="CC216" s="143"/>
      <c r="CD216" s="143"/>
      <c r="CE216" s="143"/>
      <c r="CF216" s="143"/>
      <c r="CG216" s="143"/>
      <c r="CH216" s="143"/>
      <c r="CI216" s="143"/>
      <c r="CJ216" s="143"/>
      <c r="CK216" s="143"/>
      <c r="CL216" s="143"/>
      <c r="CM216" s="143"/>
      <c r="CN216" s="143"/>
      <c r="CO216" s="143"/>
      <c r="CP216" s="143"/>
      <c r="CQ216" s="143"/>
      <c r="CR216" s="143"/>
      <c r="CS216" s="143"/>
      <c r="CT216" s="143"/>
      <c r="CU216" s="143"/>
      <c r="CV216" s="143"/>
      <c r="CW216" s="143"/>
      <c r="CX216" s="143"/>
      <c r="CY216" s="143"/>
      <c r="CZ216" s="143"/>
      <c r="DA216" s="143"/>
      <c r="DB216" s="143"/>
      <c r="DC216" s="143"/>
      <c r="DD216" s="143"/>
      <c r="DE216" s="143"/>
      <c r="DF216" s="143"/>
      <c r="DG216" s="143"/>
      <c r="DH216" s="143"/>
      <c r="DI216" s="143"/>
      <c r="DJ216" s="143"/>
      <c r="DK216" s="143"/>
      <c r="DL216" s="143"/>
      <c r="DM216" s="143"/>
      <c r="DN216" s="143"/>
      <c r="DO216" s="143"/>
      <c r="DP216" s="143"/>
      <c r="DQ216" s="143"/>
      <c r="DR216" s="143"/>
      <c r="DS216" s="143"/>
      <c r="DT216" s="143"/>
      <c r="DU216" s="143"/>
      <c r="DV216" s="143"/>
      <c r="DW216" s="143"/>
      <c r="DX216" s="143"/>
      <c r="DY216" s="143"/>
      <c r="DZ216" s="143"/>
      <c r="EA216" s="143"/>
      <c r="EB216" s="143"/>
      <c r="EC216" s="143"/>
      <c r="ED216" s="143"/>
      <c r="EE216" s="143"/>
      <c r="EF216" s="143"/>
      <c r="EG216" s="143"/>
      <c r="EH216" s="143"/>
      <c r="EI216" s="143"/>
      <c r="EJ216" s="143"/>
      <c r="EK216" s="143"/>
      <c r="EL216" s="143"/>
      <c r="EM216" s="143"/>
      <c r="EN216" s="143"/>
      <c r="EO216" s="143"/>
      <c r="EP216" s="143"/>
      <c r="EQ216" s="143"/>
      <c r="ER216" s="143"/>
      <c r="ES216" s="143"/>
      <c r="ET216" s="143"/>
      <c r="EU216" s="143"/>
      <c r="EV216" s="143"/>
      <c r="EW216" s="143"/>
      <c r="EX216" s="143"/>
      <c r="EY216" s="143"/>
      <c r="EZ216" s="143"/>
      <c r="FA216" s="143"/>
      <c r="FB216" s="143"/>
      <c r="FC216" s="143"/>
      <c r="FD216" s="143"/>
      <c r="FE216" s="143"/>
      <c r="FF216" s="143"/>
      <c r="FG216" s="143"/>
      <c r="FH216" s="143"/>
      <c r="FI216" s="143"/>
      <c r="FJ216" s="143"/>
      <c r="FK216" s="143"/>
      <c r="FL216" s="143"/>
      <c r="FM216" s="143"/>
      <c r="FN216" s="143"/>
      <c r="FO216" s="143"/>
      <c r="FP216" s="143"/>
      <c r="FQ216" s="143"/>
      <c r="FR216" s="143"/>
      <c r="FS216" s="143"/>
      <c r="FT216" s="143"/>
      <c r="FU216" s="143"/>
      <c r="FV216" s="143"/>
      <c r="FW216" s="143"/>
      <c r="FX216" s="143"/>
      <c r="FY216" s="143"/>
      <c r="FZ216" s="143"/>
      <c r="GA216" s="143"/>
      <c r="GB216" s="143"/>
      <c r="GC216" s="143"/>
      <c r="GD216" s="143"/>
      <c r="GE216" s="143"/>
      <c r="GF216" s="143"/>
      <c r="GG216" s="143"/>
    </row>
    <row r="217" spans="1:189" s="140" customFormat="1" x14ac:dyDescent="0.25">
      <c r="A217" s="148" t="s">
        <v>300</v>
      </c>
      <c r="B217" s="149">
        <v>2600</v>
      </c>
      <c r="C217" s="149">
        <v>2600</v>
      </c>
      <c r="D217" s="149">
        <v>0</v>
      </c>
      <c r="E217" s="149"/>
      <c r="F217" s="149"/>
      <c r="G217" s="149">
        <v>0</v>
      </c>
      <c r="H217" s="149"/>
      <c r="I217" s="149"/>
      <c r="J217" s="149">
        <v>0</v>
      </c>
      <c r="K217" s="149"/>
      <c r="L217" s="149"/>
      <c r="M217" s="149">
        <v>0</v>
      </c>
      <c r="N217" s="149"/>
      <c r="O217" s="149"/>
      <c r="P217" s="149">
        <v>0</v>
      </c>
      <c r="Q217" s="149">
        <v>2600</v>
      </c>
      <c r="R217" s="149">
        <v>2600</v>
      </c>
      <c r="S217" s="149">
        <v>0</v>
      </c>
      <c r="T217" s="149"/>
      <c r="U217" s="149"/>
      <c r="V217" s="149">
        <v>0</v>
      </c>
      <c r="W217" s="149"/>
      <c r="X217" s="149"/>
      <c r="Y217" s="149">
        <v>0</v>
      </c>
      <c r="Z217" s="149"/>
      <c r="AA217" s="149"/>
      <c r="AB217" s="149">
        <v>0</v>
      </c>
      <c r="AC217" s="143"/>
      <c r="AD217" s="143"/>
      <c r="AE217" s="143"/>
      <c r="AF217" s="143"/>
      <c r="AG217" s="143"/>
      <c r="AH217" s="143"/>
      <c r="AI217" s="143"/>
      <c r="AJ217" s="143"/>
      <c r="AK217" s="143"/>
      <c r="AL217" s="143"/>
      <c r="AM217" s="143"/>
      <c r="AN217" s="143"/>
      <c r="AO217" s="143"/>
      <c r="AP217" s="143"/>
      <c r="AQ217" s="143"/>
      <c r="AR217" s="143"/>
      <c r="AS217" s="143"/>
      <c r="AT217" s="143"/>
      <c r="AU217" s="143"/>
      <c r="AV217" s="143"/>
      <c r="AW217" s="143"/>
      <c r="AX217" s="143"/>
      <c r="AY217" s="143"/>
      <c r="AZ217" s="143"/>
      <c r="BA217" s="143"/>
      <c r="BB217" s="143"/>
      <c r="BC217" s="143"/>
      <c r="BD217" s="143"/>
      <c r="BE217" s="143"/>
      <c r="BF217" s="143"/>
      <c r="BG217" s="143"/>
      <c r="BH217" s="143"/>
      <c r="BI217" s="143"/>
      <c r="BJ217" s="143"/>
      <c r="BK217" s="143"/>
      <c r="BL217" s="143"/>
      <c r="BM217" s="143"/>
      <c r="BN217" s="143"/>
      <c r="BO217" s="143"/>
      <c r="BP217" s="143"/>
      <c r="BQ217" s="143"/>
      <c r="BR217" s="143"/>
      <c r="BS217" s="143"/>
      <c r="BT217" s="143"/>
      <c r="BU217" s="143"/>
      <c r="BV217" s="143"/>
      <c r="BW217" s="143"/>
      <c r="BX217" s="143"/>
      <c r="BY217" s="143"/>
      <c r="BZ217" s="143"/>
      <c r="CA217" s="143"/>
      <c r="CB217" s="143"/>
      <c r="CC217" s="143"/>
      <c r="CD217" s="143"/>
      <c r="CE217" s="143"/>
      <c r="CF217" s="143"/>
      <c r="CG217" s="143"/>
      <c r="CH217" s="143"/>
      <c r="CI217" s="143"/>
      <c r="CJ217" s="143"/>
      <c r="CK217" s="143"/>
      <c r="CL217" s="143"/>
      <c r="CM217" s="143"/>
      <c r="CN217" s="143"/>
      <c r="CO217" s="143"/>
      <c r="CP217" s="143"/>
      <c r="CQ217" s="143"/>
      <c r="CR217" s="143"/>
      <c r="CS217" s="143"/>
      <c r="CT217" s="143"/>
      <c r="CU217" s="143"/>
      <c r="CV217" s="143"/>
      <c r="CW217" s="143"/>
      <c r="CX217" s="143"/>
      <c r="CY217" s="143"/>
      <c r="CZ217" s="143"/>
      <c r="DA217" s="143"/>
      <c r="DB217" s="143"/>
      <c r="DC217" s="143"/>
      <c r="DD217" s="143"/>
      <c r="DE217" s="143"/>
      <c r="DF217" s="143"/>
      <c r="DG217" s="143"/>
      <c r="DH217" s="143"/>
      <c r="DI217" s="143"/>
      <c r="DJ217" s="143"/>
      <c r="DK217" s="143"/>
      <c r="DL217" s="143"/>
      <c r="DM217" s="143"/>
      <c r="DN217" s="143"/>
      <c r="DO217" s="143"/>
      <c r="DP217" s="143"/>
      <c r="DQ217" s="143"/>
      <c r="DR217" s="143"/>
      <c r="DS217" s="143"/>
      <c r="DT217" s="143"/>
      <c r="DU217" s="143"/>
      <c r="DV217" s="143"/>
      <c r="DW217" s="143"/>
      <c r="DX217" s="143"/>
      <c r="DY217" s="143"/>
      <c r="DZ217" s="143"/>
      <c r="EA217" s="143"/>
      <c r="EB217" s="143"/>
      <c r="EC217" s="143"/>
      <c r="ED217" s="143"/>
      <c r="EE217" s="143"/>
      <c r="EF217" s="143"/>
      <c r="EG217" s="143"/>
      <c r="EH217" s="143"/>
      <c r="EI217" s="143"/>
      <c r="EJ217" s="143"/>
      <c r="EK217" s="143"/>
      <c r="EL217" s="143"/>
      <c r="EM217" s="143"/>
      <c r="EN217" s="143"/>
      <c r="EO217" s="143"/>
      <c r="EP217" s="143"/>
      <c r="EQ217" s="143"/>
      <c r="ER217" s="143"/>
      <c r="ES217" s="143"/>
      <c r="ET217" s="143"/>
      <c r="EU217" s="143"/>
      <c r="EV217" s="143"/>
      <c r="EW217" s="143"/>
      <c r="EX217" s="143"/>
      <c r="EY217" s="143"/>
      <c r="EZ217" s="143"/>
      <c r="FA217" s="143"/>
      <c r="FB217" s="143"/>
      <c r="FC217" s="143"/>
      <c r="FD217" s="143"/>
      <c r="FE217" s="143"/>
      <c r="FF217" s="143"/>
      <c r="FG217" s="143"/>
      <c r="FH217" s="143"/>
      <c r="FI217" s="143"/>
      <c r="FJ217" s="143"/>
      <c r="FK217" s="143"/>
      <c r="FL217" s="143"/>
      <c r="FM217" s="143"/>
      <c r="FN217" s="143"/>
      <c r="FO217" s="143"/>
      <c r="FP217" s="143"/>
      <c r="FQ217" s="143"/>
      <c r="FR217" s="143"/>
      <c r="FS217" s="143"/>
      <c r="FT217" s="143"/>
      <c r="FU217" s="143"/>
      <c r="FV217" s="143"/>
      <c r="FW217" s="143"/>
      <c r="FX217" s="143"/>
      <c r="FY217" s="143"/>
      <c r="FZ217" s="143"/>
      <c r="GA217" s="143"/>
      <c r="GB217" s="143"/>
      <c r="GC217" s="143"/>
      <c r="GD217" s="143"/>
      <c r="GE217" s="143"/>
      <c r="GF217" s="143"/>
      <c r="GG217" s="143"/>
    </row>
    <row r="218" spans="1:189" s="140" customFormat="1" ht="31.5" x14ac:dyDescent="0.25">
      <c r="A218" s="148" t="s">
        <v>301</v>
      </c>
      <c r="B218" s="149">
        <v>44571</v>
      </c>
      <c r="C218" s="149">
        <v>44571</v>
      </c>
      <c r="D218" s="149">
        <v>0</v>
      </c>
      <c r="E218" s="149"/>
      <c r="F218" s="149"/>
      <c r="G218" s="149">
        <v>0</v>
      </c>
      <c r="H218" s="149"/>
      <c r="I218" s="149"/>
      <c r="J218" s="149">
        <v>0</v>
      </c>
      <c r="K218" s="149"/>
      <c r="L218" s="149"/>
      <c r="M218" s="149">
        <v>0</v>
      </c>
      <c r="N218" s="149"/>
      <c r="O218" s="149"/>
      <c r="P218" s="149">
        <v>0</v>
      </c>
      <c r="Q218" s="149">
        <v>44571</v>
      </c>
      <c r="R218" s="149">
        <v>44571</v>
      </c>
      <c r="S218" s="149">
        <v>0</v>
      </c>
      <c r="T218" s="149"/>
      <c r="U218" s="149"/>
      <c r="V218" s="149">
        <v>0</v>
      </c>
      <c r="W218" s="149"/>
      <c r="X218" s="149"/>
      <c r="Y218" s="149">
        <v>0</v>
      </c>
      <c r="Z218" s="149"/>
      <c r="AA218" s="149"/>
      <c r="AB218" s="149">
        <v>0</v>
      </c>
      <c r="AC218" s="143"/>
      <c r="AD218" s="143"/>
      <c r="AE218" s="143"/>
      <c r="AF218" s="143"/>
      <c r="AG218" s="143"/>
      <c r="AH218" s="143"/>
      <c r="AI218" s="143"/>
      <c r="AJ218" s="143"/>
      <c r="AK218" s="143"/>
      <c r="AL218" s="143"/>
      <c r="AM218" s="143"/>
      <c r="AN218" s="143"/>
      <c r="AO218" s="143"/>
      <c r="AP218" s="143"/>
      <c r="AQ218" s="143"/>
      <c r="AR218" s="143"/>
      <c r="AS218" s="143"/>
      <c r="AT218" s="143"/>
      <c r="AU218" s="143"/>
      <c r="AV218" s="143"/>
      <c r="AW218" s="143"/>
      <c r="AX218" s="143"/>
      <c r="AY218" s="143"/>
      <c r="AZ218" s="143"/>
      <c r="BA218" s="143"/>
      <c r="BB218" s="143"/>
      <c r="BC218" s="143"/>
      <c r="BD218" s="143"/>
      <c r="BE218" s="143"/>
      <c r="BF218" s="143"/>
      <c r="BG218" s="143"/>
      <c r="BH218" s="143"/>
      <c r="BI218" s="143"/>
      <c r="BJ218" s="143"/>
      <c r="BK218" s="143"/>
      <c r="BL218" s="143"/>
      <c r="BM218" s="143"/>
      <c r="BN218" s="143"/>
      <c r="BO218" s="143"/>
      <c r="BP218" s="143"/>
      <c r="BQ218" s="143"/>
      <c r="BR218" s="143"/>
      <c r="BS218" s="143"/>
      <c r="BT218" s="143"/>
      <c r="BU218" s="143"/>
      <c r="BV218" s="143"/>
      <c r="BW218" s="143"/>
      <c r="BX218" s="143"/>
      <c r="BY218" s="143"/>
      <c r="BZ218" s="143"/>
      <c r="CA218" s="143"/>
      <c r="CB218" s="143"/>
      <c r="CC218" s="143"/>
      <c r="CD218" s="143"/>
      <c r="CE218" s="143"/>
      <c r="CF218" s="143"/>
      <c r="CG218" s="143"/>
      <c r="CH218" s="143"/>
      <c r="CI218" s="143"/>
      <c r="CJ218" s="143"/>
      <c r="CK218" s="143"/>
      <c r="CL218" s="143"/>
      <c r="CM218" s="143"/>
      <c r="CN218" s="143"/>
      <c r="CO218" s="143"/>
      <c r="CP218" s="143"/>
      <c r="CQ218" s="143"/>
      <c r="CR218" s="143"/>
      <c r="CS218" s="143"/>
      <c r="CT218" s="143"/>
      <c r="CU218" s="143"/>
      <c r="CV218" s="143"/>
      <c r="CW218" s="143"/>
      <c r="CX218" s="143"/>
      <c r="CY218" s="143"/>
      <c r="CZ218" s="143"/>
      <c r="DA218" s="143"/>
      <c r="DB218" s="143"/>
      <c r="DC218" s="143"/>
      <c r="DD218" s="143"/>
      <c r="DE218" s="143"/>
      <c r="DF218" s="143"/>
      <c r="DG218" s="143"/>
      <c r="DH218" s="143"/>
      <c r="DI218" s="143"/>
      <c r="DJ218" s="143"/>
      <c r="DK218" s="143"/>
      <c r="DL218" s="143"/>
      <c r="DM218" s="143"/>
      <c r="DN218" s="143"/>
      <c r="DO218" s="143"/>
      <c r="DP218" s="143"/>
      <c r="DQ218" s="143"/>
      <c r="DR218" s="143"/>
      <c r="DS218" s="143"/>
      <c r="DT218" s="143"/>
      <c r="DU218" s="143"/>
      <c r="DV218" s="143"/>
      <c r="DW218" s="143"/>
      <c r="DX218" s="143"/>
      <c r="DY218" s="143"/>
      <c r="DZ218" s="143"/>
      <c r="EA218" s="143"/>
      <c r="EB218" s="143"/>
      <c r="EC218" s="143"/>
      <c r="ED218" s="143"/>
      <c r="EE218" s="143"/>
      <c r="EF218" s="143"/>
      <c r="EG218" s="143"/>
      <c r="EH218" s="143"/>
      <c r="EI218" s="143"/>
      <c r="EJ218" s="143"/>
      <c r="EK218" s="143"/>
      <c r="EL218" s="143"/>
      <c r="EM218" s="143"/>
      <c r="EN218" s="143"/>
      <c r="EO218" s="143"/>
      <c r="EP218" s="143"/>
      <c r="EQ218" s="143"/>
      <c r="ER218" s="143"/>
      <c r="ES218" s="143"/>
      <c r="ET218" s="143"/>
      <c r="EU218" s="143"/>
      <c r="EV218" s="143"/>
      <c r="EW218" s="143"/>
      <c r="EX218" s="143"/>
      <c r="EY218" s="143"/>
      <c r="EZ218" s="143"/>
      <c r="FA218" s="143"/>
      <c r="FB218" s="143"/>
      <c r="FC218" s="143"/>
      <c r="FD218" s="143"/>
      <c r="FE218" s="143"/>
      <c r="FF218" s="143"/>
      <c r="FG218" s="143"/>
      <c r="FH218" s="143"/>
      <c r="FI218" s="143"/>
      <c r="FJ218" s="143"/>
      <c r="FK218" s="143"/>
      <c r="FL218" s="143"/>
      <c r="FM218" s="143"/>
      <c r="FN218" s="143"/>
      <c r="FO218" s="143"/>
      <c r="FP218" s="143"/>
      <c r="FQ218" s="143"/>
      <c r="FR218" s="143"/>
      <c r="FS218" s="143"/>
      <c r="FT218" s="143"/>
      <c r="FU218" s="143"/>
      <c r="FV218" s="143"/>
      <c r="FW218" s="143"/>
      <c r="FX218" s="143"/>
      <c r="FY218" s="143"/>
      <c r="FZ218" s="143"/>
      <c r="GA218" s="143"/>
      <c r="GB218" s="143"/>
      <c r="GC218" s="143"/>
      <c r="GD218" s="143"/>
      <c r="GE218" s="143"/>
      <c r="GF218" s="143"/>
      <c r="GG218" s="143"/>
    </row>
    <row r="219" spans="1:189" s="140" customFormat="1" ht="31.5" x14ac:dyDescent="0.25">
      <c r="A219" s="148" t="s">
        <v>302</v>
      </c>
      <c r="B219" s="149">
        <v>2261</v>
      </c>
      <c r="C219" s="149">
        <v>2261</v>
      </c>
      <c r="D219" s="149">
        <v>0</v>
      </c>
      <c r="E219" s="149"/>
      <c r="F219" s="149"/>
      <c r="G219" s="149">
        <v>0</v>
      </c>
      <c r="H219" s="149"/>
      <c r="I219" s="149"/>
      <c r="J219" s="149">
        <v>0</v>
      </c>
      <c r="K219" s="149"/>
      <c r="L219" s="149"/>
      <c r="M219" s="149">
        <v>0</v>
      </c>
      <c r="N219" s="149"/>
      <c r="O219" s="149"/>
      <c r="P219" s="149">
        <v>0</v>
      </c>
      <c r="Q219" s="149">
        <v>2261</v>
      </c>
      <c r="R219" s="149">
        <v>2261</v>
      </c>
      <c r="S219" s="149">
        <v>0</v>
      </c>
      <c r="T219" s="149"/>
      <c r="U219" s="149"/>
      <c r="V219" s="149">
        <v>0</v>
      </c>
      <c r="W219" s="149"/>
      <c r="X219" s="149"/>
      <c r="Y219" s="149">
        <v>0</v>
      </c>
      <c r="Z219" s="149"/>
      <c r="AA219" s="149"/>
      <c r="AB219" s="149">
        <v>0</v>
      </c>
      <c r="AC219" s="143"/>
      <c r="AD219" s="143"/>
      <c r="AE219" s="143"/>
      <c r="AF219" s="143"/>
      <c r="AG219" s="143"/>
      <c r="AH219" s="143"/>
      <c r="AI219" s="143"/>
      <c r="AJ219" s="143"/>
      <c r="AK219" s="143"/>
      <c r="AL219" s="143"/>
      <c r="AM219" s="143"/>
      <c r="AN219" s="143"/>
      <c r="AO219" s="143"/>
      <c r="AP219" s="143"/>
      <c r="AQ219" s="143"/>
      <c r="AR219" s="143"/>
      <c r="AS219" s="143"/>
      <c r="AT219" s="143"/>
      <c r="AU219" s="143"/>
      <c r="AV219" s="143"/>
      <c r="AW219" s="143"/>
      <c r="AX219" s="143"/>
      <c r="AY219" s="143"/>
      <c r="AZ219" s="143"/>
      <c r="BA219" s="143"/>
      <c r="BB219" s="143"/>
      <c r="BC219" s="143"/>
      <c r="BD219" s="143"/>
      <c r="BE219" s="143"/>
      <c r="BF219" s="143"/>
      <c r="BG219" s="143"/>
      <c r="BH219" s="143"/>
      <c r="BI219" s="143"/>
      <c r="BJ219" s="143"/>
      <c r="BK219" s="143"/>
      <c r="BL219" s="143"/>
      <c r="BM219" s="143"/>
      <c r="BN219" s="143"/>
      <c r="BO219" s="143"/>
      <c r="BP219" s="143"/>
      <c r="BQ219" s="143"/>
      <c r="BR219" s="143"/>
      <c r="BS219" s="143"/>
      <c r="BT219" s="143"/>
      <c r="BU219" s="143"/>
      <c r="BV219" s="143"/>
      <c r="BW219" s="143"/>
      <c r="BX219" s="143"/>
      <c r="BY219" s="143"/>
      <c r="BZ219" s="143"/>
      <c r="CA219" s="143"/>
      <c r="CB219" s="143"/>
      <c r="CC219" s="143"/>
      <c r="CD219" s="143"/>
      <c r="CE219" s="143"/>
      <c r="CF219" s="143"/>
      <c r="CG219" s="143"/>
      <c r="CH219" s="143"/>
      <c r="CI219" s="143"/>
      <c r="CJ219" s="143"/>
      <c r="CK219" s="143"/>
      <c r="CL219" s="143"/>
      <c r="CM219" s="143"/>
      <c r="CN219" s="143"/>
      <c r="CO219" s="143"/>
      <c r="CP219" s="143"/>
      <c r="CQ219" s="143"/>
      <c r="CR219" s="143"/>
      <c r="CS219" s="143"/>
      <c r="CT219" s="143"/>
      <c r="CU219" s="143"/>
      <c r="CV219" s="143"/>
      <c r="CW219" s="143"/>
      <c r="CX219" s="143"/>
      <c r="CY219" s="143"/>
      <c r="CZ219" s="143"/>
      <c r="DA219" s="143"/>
      <c r="DB219" s="143"/>
      <c r="DC219" s="143"/>
      <c r="DD219" s="143"/>
      <c r="DE219" s="143"/>
      <c r="DF219" s="143"/>
      <c r="DG219" s="143"/>
      <c r="DH219" s="143"/>
      <c r="DI219" s="143"/>
      <c r="DJ219" s="143"/>
      <c r="DK219" s="143"/>
      <c r="DL219" s="143"/>
      <c r="DM219" s="143"/>
      <c r="DN219" s="143"/>
      <c r="DO219" s="143"/>
      <c r="DP219" s="143"/>
      <c r="DQ219" s="143"/>
      <c r="DR219" s="143"/>
      <c r="DS219" s="143"/>
      <c r="DT219" s="143"/>
      <c r="DU219" s="143"/>
      <c r="DV219" s="143"/>
      <c r="DW219" s="143"/>
      <c r="DX219" s="143"/>
      <c r="DY219" s="143"/>
      <c r="DZ219" s="143"/>
      <c r="EA219" s="143"/>
      <c r="EB219" s="143"/>
      <c r="EC219" s="143"/>
      <c r="ED219" s="143"/>
      <c r="EE219" s="143"/>
      <c r="EF219" s="143"/>
      <c r="EG219" s="143"/>
      <c r="EH219" s="143"/>
      <c r="EI219" s="143"/>
      <c r="EJ219" s="143"/>
      <c r="EK219" s="143"/>
      <c r="EL219" s="143"/>
      <c r="EM219" s="143"/>
      <c r="EN219" s="143"/>
      <c r="EO219" s="143"/>
      <c r="EP219" s="143"/>
      <c r="EQ219" s="143"/>
      <c r="ER219" s="143"/>
      <c r="ES219" s="143"/>
      <c r="ET219" s="143"/>
      <c r="EU219" s="143"/>
      <c r="EV219" s="143"/>
      <c r="EW219" s="143"/>
      <c r="EX219" s="143"/>
      <c r="EY219" s="143"/>
      <c r="EZ219" s="143"/>
      <c r="FA219" s="143"/>
      <c r="FB219" s="143"/>
      <c r="FC219" s="143"/>
      <c r="FD219" s="143"/>
      <c r="FE219" s="143"/>
      <c r="FF219" s="143"/>
      <c r="FG219" s="143"/>
      <c r="FH219" s="143"/>
      <c r="FI219" s="143"/>
      <c r="FJ219" s="143"/>
      <c r="FK219" s="143"/>
      <c r="FL219" s="143"/>
      <c r="FM219" s="143"/>
      <c r="FN219" s="143"/>
      <c r="FO219" s="143"/>
      <c r="FP219" s="143"/>
      <c r="FQ219" s="143"/>
      <c r="FR219" s="143"/>
      <c r="FS219" s="143"/>
      <c r="FT219" s="143"/>
      <c r="FU219" s="143"/>
      <c r="FV219" s="143"/>
      <c r="FW219" s="143"/>
      <c r="FX219" s="143"/>
      <c r="FY219" s="143"/>
      <c r="FZ219" s="143"/>
      <c r="GA219" s="143"/>
      <c r="GB219" s="143"/>
      <c r="GC219" s="143"/>
      <c r="GD219" s="143"/>
      <c r="GE219" s="143"/>
      <c r="GF219" s="143"/>
      <c r="GG219" s="143"/>
    </row>
    <row r="220" spans="1:189" s="140" customFormat="1" ht="31.5" x14ac:dyDescent="0.25">
      <c r="A220" s="148" t="s">
        <v>303</v>
      </c>
      <c r="B220" s="149">
        <v>161620</v>
      </c>
      <c r="C220" s="149">
        <v>161620</v>
      </c>
      <c r="D220" s="149">
        <v>0</v>
      </c>
      <c r="E220" s="149"/>
      <c r="F220" s="149"/>
      <c r="G220" s="149">
        <v>0</v>
      </c>
      <c r="H220" s="149"/>
      <c r="I220" s="149"/>
      <c r="J220" s="149">
        <v>0</v>
      </c>
      <c r="K220" s="149"/>
      <c r="L220" s="149"/>
      <c r="M220" s="149">
        <v>0</v>
      </c>
      <c r="N220" s="149"/>
      <c r="O220" s="149"/>
      <c r="P220" s="149">
        <v>0</v>
      </c>
      <c r="Q220" s="149">
        <v>161620</v>
      </c>
      <c r="R220" s="149">
        <v>161620</v>
      </c>
      <c r="S220" s="149">
        <v>0</v>
      </c>
      <c r="T220" s="149"/>
      <c r="U220" s="149"/>
      <c r="V220" s="149">
        <v>0</v>
      </c>
      <c r="W220" s="149"/>
      <c r="X220" s="149"/>
      <c r="Y220" s="149">
        <v>0</v>
      </c>
      <c r="Z220" s="149"/>
      <c r="AA220" s="149"/>
      <c r="AB220" s="149">
        <v>0</v>
      </c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143"/>
      <c r="AT220" s="143"/>
      <c r="AU220" s="143"/>
      <c r="AV220" s="143"/>
      <c r="AW220" s="143"/>
      <c r="AX220" s="143"/>
      <c r="AY220" s="143"/>
      <c r="AZ220" s="143"/>
      <c r="BA220" s="143"/>
      <c r="BB220" s="143"/>
      <c r="BC220" s="143"/>
      <c r="BD220" s="143"/>
      <c r="BE220" s="143"/>
      <c r="BF220" s="143"/>
      <c r="BG220" s="143"/>
      <c r="BH220" s="143"/>
      <c r="BI220" s="143"/>
      <c r="BJ220" s="143"/>
      <c r="BK220" s="143"/>
      <c r="BL220" s="143"/>
      <c r="BM220" s="143"/>
      <c r="BN220" s="143"/>
      <c r="BO220" s="143"/>
      <c r="BP220" s="143"/>
      <c r="BQ220" s="143"/>
      <c r="BR220" s="143"/>
      <c r="BS220" s="143"/>
      <c r="BT220" s="143"/>
      <c r="BU220" s="143"/>
      <c r="BV220" s="143"/>
      <c r="BW220" s="143"/>
      <c r="BX220" s="143"/>
      <c r="BY220" s="143"/>
      <c r="BZ220" s="143"/>
      <c r="CA220" s="143"/>
      <c r="CB220" s="143"/>
      <c r="CC220" s="143"/>
      <c r="CD220" s="143"/>
      <c r="CE220" s="143"/>
      <c r="CF220" s="143"/>
      <c r="CG220" s="143"/>
      <c r="CH220" s="143"/>
      <c r="CI220" s="143"/>
      <c r="CJ220" s="143"/>
      <c r="CK220" s="143"/>
      <c r="CL220" s="143"/>
      <c r="CM220" s="143"/>
      <c r="CN220" s="143"/>
      <c r="CO220" s="143"/>
      <c r="CP220" s="143"/>
      <c r="CQ220" s="143"/>
      <c r="CR220" s="143"/>
      <c r="CS220" s="143"/>
      <c r="CT220" s="143"/>
      <c r="CU220" s="143"/>
      <c r="CV220" s="143"/>
      <c r="CW220" s="143"/>
      <c r="CX220" s="143"/>
      <c r="CY220" s="143"/>
      <c r="CZ220" s="143"/>
      <c r="DA220" s="143"/>
      <c r="DB220" s="143"/>
      <c r="DC220" s="143"/>
      <c r="DD220" s="143"/>
      <c r="DE220" s="143"/>
      <c r="DF220" s="143"/>
      <c r="DG220" s="143"/>
      <c r="DH220" s="143"/>
      <c r="DI220" s="143"/>
      <c r="DJ220" s="143"/>
      <c r="DK220" s="143"/>
      <c r="DL220" s="143"/>
      <c r="DM220" s="143"/>
      <c r="DN220" s="143"/>
      <c r="DO220" s="143"/>
      <c r="DP220" s="143"/>
      <c r="DQ220" s="143"/>
      <c r="DR220" s="143"/>
      <c r="DS220" s="143"/>
      <c r="DT220" s="143"/>
      <c r="DU220" s="143"/>
      <c r="DV220" s="143"/>
      <c r="DW220" s="143"/>
      <c r="DX220" s="143"/>
      <c r="DY220" s="143"/>
      <c r="DZ220" s="143"/>
      <c r="EA220" s="143"/>
      <c r="EB220" s="143"/>
      <c r="EC220" s="143"/>
      <c r="ED220" s="143"/>
      <c r="EE220" s="143"/>
      <c r="EF220" s="143"/>
      <c r="EG220" s="143"/>
      <c r="EH220" s="143"/>
      <c r="EI220" s="143"/>
      <c r="EJ220" s="143"/>
      <c r="EK220" s="143"/>
      <c r="EL220" s="143"/>
      <c r="EM220" s="143"/>
      <c r="EN220" s="143"/>
      <c r="EO220" s="143"/>
      <c r="EP220" s="143"/>
      <c r="EQ220" s="143"/>
      <c r="ER220" s="143"/>
      <c r="ES220" s="143"/>
      <c r="ET220" s="143"/>
      <c r="EU220" s="143"/>
      <c r="EV220" s="143"/>
      <c r="EW220" s="143"/>
      <c r="EX220" s="143"/>
      <c r="EY220" s="143"/>
      <c r="EZ220" s="143"/>
      <c r="FA220" s="143"/>
      <c r="FB220" s="143"/>
      <c r="FC220" s="143"/>
      <c r="FD220" s="143"/>
      <c r="FE220" s="143"/>
      <c r="FF220" s="143"/>
      <c r="FG220" s="143"/>
      <c r="FH220" s="143"/>
      <c r="FI220" s="143"/>
      <c r="FJ220" s="143"/>
      <c r="FK220" s="143"/>
      <c r="FL220" s="143"/>
      <c r="FM220" s="143"/>
      <c r="FN220" s="143"/>
      <c r="FO220" s="143"/>
      <c r="FP220" s="143"/>
      <c r="FQ220" s="143"/>
      <c r="FR220" s="143"/>
      <c r="FS220" s="143"/>
      <c r="FT220" s="143"/>
      <c r="FU220" s="143"/>
      <c r="FV220" s="143"/>
      <c r="FW220" s="143"/>
      <c r="FX220" s="143"/>
      <c r="FY220" s="143"/>
      <c r="FZ220" s="143"/>
      <c r="GA220" s="143"/>
      <c r="GB220" s="143"/>
      <c r="GC220" s="143"/>
      <c r="GD220" s="143"/>
      <c r="GE220" s="143"/>
      <c r="GF220" s="143"/>
      <c r="GG220" s="143"/>
    </row>
    <row r="221" spans="1:189" s="143" customFormat="1" x14ac:dyDescent="0.25">
      <c r="A221" s="141" t="s">
        <v>270</v>
      </c>
      <c r="B221" s="142">
        <v>4387802</v>
      </c>
      <c r="C221" s="142">
        <v>4387802</v>
      </c>
      <c r="D221" s="142">
        <v>0</v>
      </c>
      <c r="E221" s="142">
        <v>200000</v>
      </c>
      <c r="F221" s="142">
        <v>235278</v>
      </c>
      <c r="G221" s="142">
        <v>35278</v>
      </c>
      <c r="H221" s="142">
        <v>0</v>
      </c>
      <c r="I221" s="142">
        <v>0</v>
      </c>
      <c r="J221" s="142">
        <v>0</v>
      </c>
      <c r="K221" s="142">
        <v>52010</v>
      </c>
      <c r="L221" s="142">
        <v>16732</v>
      </c>
      <c r="M221" s="142">
        <v>-35278</v>
      </c>
      <c r="N221" s="142">
        <v>0</v>
      </c>
      <c r="O221" s="142">
        <v>0</v>
      </c>
      <c r="P221" s="142">
        <v>0</v>
      </c>
      <c r="Q221" s="142">
        <v>0</v>
      </c>
      <c r="R221" s="142">
        <v>0</v>
      </c>
      <c r="S221" s="142">
        <v>0</v>
      </c>
      <c r="T221" s="142">
        <v>364192</v>
      </c>
      <c r="U221" s="142">
        <v>364192</v>
      </c>
      <c r="V221" s="142">
        <v>0</v>
      </c>
      <c r="W221" s="142">
        <v>0</v>
      </c>
      <c r="X221" s="142">
        <v>0</v>
      </c>
      <c r="Y221" s="142">
        <v>0</v>
      </c>
      <c r="Z221" s="142">
        <v>3771600</v>
      </c>
      <c r="AA221" s="142">
        <v>3771600</v>
      </c>
      <c r="AB221" s="142">
        <v>0</v>
      </c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40"/>
      <c r="CO221" s="140"/>
      <c r="CP221" s="140"/>
      <c r="CQ221" s="140"/>
      <c r="CR221" s="140"/>
      <c r="CS221" s="140"/>
      <c r="CT221" s="140"/>
      <c r="CU221" s="140"/>
      <c r="CV221" s="140"/>
      <c r="CW221" s="140"/>
      <c r="CX221" s="140"/>
      <c r="CY221" s="140"/>
      <c r="CZ221" s="140"/>
      <c r="DA221" s="140"/>
      <c r="DB221" s="140"/>
      <c r="DC221" s="140"/>
      <c r="DD221" s="140"/>
      <c r="DE221" s="140"/>
      <c r="DF221" s="140"/>
      <c r="DG221" s="140"/>
      <c r="DH221" s="140"/>
      <c r="DI221" s="140"/>
      <c r="DJ221" s="140"/>
      <c r="DK221" s="140"/>
      <c r="DL221" s="140"/>
      <c r="DM221" s="140"/>
      <c r="DN221" s="140"/>
      <c r="DO221" s="140"/>
      <c r="DP221" s="140"/>
      <c r="DQ221" s="140"/>
      <c r="DR221" s="140"/>
      <c r="DS221" s="140"/>
      <c r="DT221" s="140"/>
      <c r="DU221" s="140"/>
      <c r="DV221" s="140"/>
      <c r="DW221" s="140"/>
      <c r="DX221" s="140"/>
      <c r="DY221" s="140"/>
      <c r="DZ221" s="140"/>
      <c r="EA221" s="140"/>
      <c r="EB221" s="140"/>
      <c r="EC221" s="140"/>
      <c r="ED221" s="140"/>
      <c r="EE221" s="140"/>
      <c r="EF221" s="140"/>
      <c r="EG221" s="140"/>
      <c r="EH221" s="140"/>
      <c r="EI221" s="140"/>
      <c r="EJ221" s="140"/>
      <c r="EK221" s="140"/>
      <c r="EL221" s="140"/>
      <c r="EM221" s="140"/>
      <c r="EN221" s="140"/>
      <c r="EO221" s="140"/>
      <c r="EP221" s="140"/>
      <c r="EQ221" s="140"/>
      <c r="ER221" s="140"/>
      <c r="ES221" s="140"/>
      <c r="ET221" s="140"/>
      <c r="EU221" s="140"/>
      <c r="EV221" s="140"/>
      <c r="EW221" s="140"/>
      <c r="EX221" s="140"/>
      <c r="EY221" s="140"/>
      <c r="EZ221" s="140"/>
      <c r="FA221" s="140"/>
      <c r="FB221" s="140"/>
      <c r="FC221" s="140"/>
      <c r="FD221" s="140"/>
      <c r="FE221" s="140"/>
      <c r="FF221" s="140"/>
      <c r="FG221" s="140"/>
      <c r="FH221" s="140"/>
      <c r="FI221" s="140"/>
      <c r="FJ221" s="140"/>
      <c r="FK221" s="140"/>
      <c r="FL221" s="140"/>
      <c r="FM221" s="140"/>
      <c r="FN221" s="140"/>
      <c r="FO221" s="140"/>
      <c r="FP221" s="140"/>
      <c r="FQ221" s="140"/>
      <c r="FR221" s="140"/>
      <c r="FS221" s="140"/>
      <c r="FT221" s="140"/>
      <c r="FU221" s="140"/>
      <c r="FV221" s="140"/>
      <c r="FW221" s="140"/>
      <c r="FX221" s="140"/>
      <c r="FY221" s="140"/>
      <c r="FZ221" s="140"/>
      <c r="GA221" s="140"/>
      <c r="GB221" s="140"/>
      <c r="GC221" s="140"/>
      <c r="GD221" s="140"/>
      <c r="GE221" s="140"/>
      <c r="GF221" s="140"/>
      <c r="GG221" s="140"/>
    </row>
    <row r="222" spans="1:189" s="143" customFormat="1" ht="31.5" x14ac:dyDescent="0.25">
      <c r="A222" s="148" t="s">
        <v>304</v>
      </c>
      <c r="B222" s="149">
        <v>1052010</v>
      </c>
      <c r="C222" s="149">
        <v>1052010</v>
      </c>
      <c r="D222" s="149">
        <v>0</v>
      </c>
      <c r="E222" s="149">
        <v>200000</v>
      </c>
      <c r="F222" s="149">
        <v>235278</v>
      </c>
      <c r="G222" s="149">
        <v>35278</v>
      </c>
      <c r="H222" s="149"/>
      <c r="I222" s="149"/>
      <c r="J222" s="149">
        <v>0</v>
      </c>
      <c r="K222" s="149">
        <v>52010</v>
      </c>
      <c r="L222" s="149">
        <v>16732</v>
      </c>
      <c r="M222" s="149">
        <v>-35278</v>
      </c>
      <c r="N222" s="149"/>
      <c r="O222" s="149"/>
      <c r="P222" s="149">
        <v>0</v>
      </c>
      <c r="Q222" s="149"/>
      <c r="R222" s="149"/>
      <c r="S222" s="149">
        <v>0</v>
      </c>
      <c r="T222" s="149"/>
      <c r="U222" s="149"/>
      <c r="V222" s="149">
        <v>0</v>
      </c>
      <c r="W222" s="149"/>
      <c r="X222" s="149"/>
      <c r="Y222" s="149">
        <v>0</v>
      </c>
      <c r="Z222" s="149">
        <v>800000</v>
      </c>
      <c r="AA222" s="149">
        <v>800000</v>
      </c>
      <c r="AB222" s="149">
        <v>0</v>
      </c>
    </row>
    <row r="223" spans="1:189" s="143" customFormat="1" x14ac:dyDescent="0.25">
      <c r="A223" s="148" t="s">
        <v>305</v>
      </c>
      <c r="B223" s="149">
        <v>2971600</v>
      </c>
      <c r="C223" s="149">
        <v>2971600</v>
      </c>
      <c r="D223" s="149">
        <v>0</v>
      </c>
      <c r="E223" s="149"/>
      <c r="F223" s="149"/>
      <c r="G223" s="149">
        <v>0</v>
      </c>
      <c r="H223" s="149"/>
      <c r="I223" s="149"/>
      <c r="J223" s="149">
        <v>0</v>
      </c>
      <c r="K223" s="149"/>
      <c r="L223" s="149"/>
      <c r="M223" s="149">
        <v>0</v>
      </c>
      <c r="N223" s="149"/>
      <c r="O223" s="149"/>
      <c r="P223" s="149">
        <v>0</v>
      </c>
      <c r="Q223" s="149"/>
      <c r="R223" s="149"/>
      <c r="S223" s="149">
        <v>0</v>
      </c>
      <c r="T223" s="149"/>
      <c r="U223" s="149"/>
      <c r="V223" s="149">
        <v>0</v>
      </c>
      <c r="W223" s="149"/>
      <c r="X223" s="149"/>
      <c r="Y223" s="149">
        <v>0</v>
      </c>
      <c r="Z223" s="149">
        <v>2971600</v>
      </c>
      <c r="AA223" s="149">
        <v>2971600</v>
      </c>
      <c r="AB223" s="149">
        <v>0</v>
      </c>
    </row>
    <row r="224" spans="1:189" s="143" customFormat="1" ht="31.5" x14ac:dyDescent="0.25">
      <c r="A224" s="148" t="s">
        <v>306</v>
      </c>
      <c r="B224" s="149">
        <v>364192</v>
      </c>
      <c r="C224" s="149">
        <v>364192</v>
      </c>
      <c r="D224" s="149">
        <v>0</v>
      </c>
      <c r="E224" s="149"/>
      <c r="F224" s="149"/>
      <c r="G224" s="149">
        <v>0</v>
      </c>
      <c r="H224" s="149"/>
      <c r="I224" s="149"/>
      <c r="J224" s="149">
        <v>0</v>
      </c>
      <c r="K224" s="149"/>
      <c r="L224" s="149"/>
      <c r="M224" s="149">
        <v>0</v>
      </c>
      <c r="N224" s="149"/>
      <c r="O224" s="149"/>
      <c r="P224" s="149">
        <v>0</v>
      </c>
      <c r="Q224" s="149"/>
      <c r="R224" s="149"/>
      <c r="S224" s="149">
        <v>0</v>
      </c>
      <c r="T224" s="149">
        <v>364192</v>
      </c>
      <c r="U224" s="149">
        <v>364192</v>
      </c>
      <c r="V224" s="149">
        <v>0</v>
      </c>
      <c r="W224" s="149"/>
      <c r="X224" s="149"/>
      <c r="Y224" s="149">
        <v>0</v>
      </c>
      <c r="Z224" s="149"/>
      <c r="AA224" s="149"/>
      <c r="AB224" s="149">
        <v>0</v>
      </c>
    </row>
    <row r="225" spans="1:189" s="143" customFormat="1" ht="31.5" x14ac:dyDescent="0.25">
      <c r="A225" s="141" t="s">
        <v>272</v>
      </c>
      <c r="B225" s="142">
        <v>64747</v>
      </c>
      <c r="C225" s="142">
        <v>64747</v>
      </c>
      <c r="D225" s="142">
        <v>0</v>
      </c>
      <c r="E225" s="142">
        <v>0</v>
      </c>
      <c r="F225" s="142">
        <v>0</v>
      </c>
      <c r="G225" s="142">
        <v>0</v>
      </c>
      <c r="H225" s="142">
        <v>0</v>
      </c>
      <c r="I225" s="142">
        <v>0</v>
      </c>
      <c r="J225" s="142">
        <v>0</v>
      </c>
      <c r="K225" s="142">
        <v>37613</v>
      </c>
      <c r="L225" s="142">
        <v>37613</v>
      </c>
      <c r="M225" s="142">
        <v>0</v>
      </c>
      <c r="N225" s="142">
        <v>0</v>
      </c>
      <c r="O225" s="142">
        <v>0</v>
      </c>
      <c r="P225" s="142">
        <v>0</v>
      </c>
      <c r="Q225" s="142">
        <v>22134</v>
      </c>
      <c r="R225" s="142">
        <v>22134</v>
      </c>
      <c r="S225" s="142">
        <v>0</v>
      </c>
      <c r="T225" s="142">
        <v>0</v>
      </c>
      <c r="U225" s="142">
        <v>0</v>
      </c>
      <c r="V225" s="142">
        <v>0</v>
      </c>
      <c r="W225" s="142">
        <v>5000</v>
      </c>
      <c r="X225" s="142">
        <v>5000</v>
      </c>
      <c r="Y225" s="142">
        <v>0</v>
      </c>
      <c r="Z225" s="142">
        <v>0</v>
      </c>
      <c r="AA225" s="142">
        <v>0</v>
      </c>
      <c r="AB225" s="142">
        <v>0</v>
      </c>
    </row>
    <row r="226" spans="1:189" s="143" customFormat="1" x14ac:dyDescent="0.25">
      <c r="A226" s="148" t="s">
        <v>307</v>
      </c>
      <c r="B226" s="149">
        <v>3358</v>
      </c>
      <c r="C226" s="149">
        <v>3358</v>
      </c>
      <c r="D226" s="149">
        <v>0</v>
      </c>
      <c r="E226" s="149"/>
      <c r="F226" s="149"/>
      <c r="G226" s="149">
        <v>0</v>
      </c>
      <c r="H226" s="149"/>
      <c r="I226" s="149"/>
      <c r="J226" s="149">
        <v>0</v>
      </c>
      <c r="K226" s="149"/>
      <c r="L226" s="149"/>
      <c r="M226" s="149">
        <v>0</v>
      </c>
      <c r="N226" s="149"/>
      <c r="O226" s="149"/>
      <c r="P226" s="149">
        <v>0</v>
      </c>
      <c r="Q226" s="149">
        <v>3358</v>
      </c>
      <c r="R226" s="149">
        <v>3358</v>
      </c>
      <c r="S226" s="149">
        <v>0</v>
      </c>
      <c r="T226" s="149"/>
      <c r="U226" s="149"/>
      <c r="V226" s="149">
        <v>0</v>
      </c>
      <c r="W226" s="149"/>
      <c r="X226" s="149"/>
      <c r="Y226" s="149">
        <v>0</v>
      </c>
      <c r="Z226" s="149"/>
      <c r="AA226" s="149"/>
      <c r="AB226" s="149">
        <v>0</v>
      </c>
    </row>
    <row r="227" spans="1:189" s="143" customFormat="1" ht="31.5" x14ac:dyDescent="0.25">
      <c r="A227" s="148" t="s">
        <v>308</v>
      </c>
      <c r="B227" s="149">
        <v>3054</v>
      </c>
      <c r="C227" s="149">
        <v>3054</v>
      </c>
      <c r="D227" s="149">
        <v>0</v>
      </c>
      <c r="E227" s="149"/>
      <c r="F227" s="149"/>
      <c r="G227" s="149">
        <v>0</v>
      </c>
      <c r="H227" s="149"/>
      <c r="I227" s="149"/>
      <c r="J227" s="149">
        <v>0</v>
      </c>
      <c r="K227" s="149">
        <v>3054</v>
      </c>
      <c r="L227" s="149">
        <v>3054</v>
      </c>
      <c r="M227" s="149">
        <v>0</v>
      </c>
      <c r="N227" s="149"/>
      <c r="O227" s="149"/>
      <c r="P227" s="149">
        <v>0</v>
      </c>
      <c r="Q227" s="149"/>
      <c r="R227" s="149"/>
      <c r="S227" s="149">
        <v>0</v>
      </c>
      <c r="T227" s="149"/>
      <c r="U227" s="149"/>
      <c r="V227" s="149">
        <v>0</v>
      </c>
      <c r="W227" s="149"/>
      <c r="X227" s="149"/>
      <c r="Y227" s="149">
        <v>0</v>
      </c>
      <c r="Z227" s="149"/>
      <c r="AA227" s="149"/>
      <c r="AB227" s="149">
        <v>0</v>
      </c>
    </row>
    <row r="228" spans="1:189" s="143" customFormat="1" ht="31.5" x14ac:dyDescent="0.25">
      <c r="A228" s="148" t="s">
        <v>309</v>
      </c>
      <c r="B228" s="149">
        <v>3744</v>
      </c>
      <c r="C228" s="149">
        <v>3744</v>
      </c>
      <c r="D228" s="149">
        <v>0</v>
      </c>
      <c r="E228" s="149"/>
      <c r="F228" s="149"/>
      <c r="G228" s="149">
        <v>0</v>
      </c>
      <c r="H228" s="149"/>
      <c r="I228" s="149"/>
      <c r="J228" s="149">
        <v>0</v>
      </c>
      <c r="K228" s="149"/>
      <c r="L228" s="149"/>
      <c r="M228" s="149">
        <v>0</v>
      </c>
      <c r="N228" s="149"/>
      <c r="O228" s="149"/>
      <c r="P228" s="149">
        <v>0</v>
      </c>
      <c r="Q228" s="149">
        <v>3744</v>
      </c>
      <c r="R228" s="149">
        <v>3744</v>
      </c>
      <c r="S228" s="149">
        <v>0</v>
      </c>
      <c r="T228" s="149"/>
      <c r="U228" s="149"/>
      <c r="V228" s="149">
        <v>0</v>
      </c>
      <c r="W228" s="149"/>
      <c r="X228" s="149"/>
      <c r="Y228" s="149">
        <v>0</v>
      </c>
      <c r="Z228" s="149"/>
      <c r="AA228" s="149"/>
      <c r="AB228" s="149">
        <v>0</v>
      </c>
    </row>
    <row r="229" spans="1:189" s="140" customFormat="1" x14ac:dyDescent="0.25">
      <c r="A229" s="148" t="s">
        <v>310</v>
      </c>
      <c r="B229" s="149">
        <v>10482</v>
      </c>
      <c r="C229" s="149">
        <v>10482</v>
      </c>
      <c r="D229" s="149">
        <v>0</v>
      </c>
      <c r="E229" s="149"/>
      <c r="F229" s="149"/>
      <c r="G229" s="149">
        <v>0</v>
      </c>
      <c r="H229" s="149"/>
      <c r="I229" s="149"/>
      <c r="J229" s="149">
        <v>0</v>
      </c>
      <c r="K229" s="149"/>
      <c r="L229" s="149"/>
      <c r="M229" s="149">
        <v>0</v>
      </c>
      <c r="N229" s="149"/>
      <c r="O229" s="149"/>
      <c r="P229" s="149">
        <v>0</v>
      </c>
      <c r="Q229" s="149">
        <v>10482</v>
      </c>
      <c r="R229" s="149">
        <v>10482</v>
      </c>
      <c r="S229" s="149">
        <v>0</v>
      </c>
      <c r="T229" s="149"/>
      <c r="U229" s="149"/>
      <c r="V229" s="149">
        <v>0</v>
      </c>
      <c r="W229" s="149"/>
      <c r="X229" s="149"/>
      <c r="Y229" s="149">
        <v>0</v>
      </c>
      <c r="Z229" s="149"/>
      <c r="AA229" s="149"/>
      <c r="AB229" s="149">
        <v>0</v>
      </c>
      <c r="AC229" s="143"/>
      <c r="AD229" s="143"/>
      <c r="AE229" s="143"/>
      <c r="AF229" s="143"/>
      <c r="AG229" s="143"/>
      <c r="AH229" s="143"/>
      <c r="AI229" s="143"/>
      <c r="AJ229" s="143"/>
      <c r="AK229" s="143"/>
      <c r="AL229" s="143"/>
      <c r="AM229" s="143"/>
      <c r="AN229" s="143"/>
      <c r="AO229" s="143"/>
      <c r="AP229" s="143"/>
      <c r="AQ229" s="143"/>
      <c r="AR229" s="143"/>
      <c r="AS229" s="143"/>
      <c r="AT229" s="143"/>
      <c r="AU229" s="143"/>
      <c r="AV229" s="143"/>
      <c r="AW229" s="143"/>
      <c r="AX229" s="143"/>
      <c r="AY229" s="143"/>
      <c r="AZ229" s="143"/>
      <c r="BA229" s="143"/>
      <c r="BB229" s="143"/>
      <c r="BC229" s="143"/>
      <c r="BD229" s="143"/>
      <c r="BE229" s="143"/>
      <c r="BF229" s="143"/>
      <c r="BG229" s="143"/>
      <c r="BH229" s="143"/>
      <c r="BI229" s="143"/>
      <c r="BJ229" s="143"/>
      <c r="BK229" s="143"/>
      <c r="BL229" s="143"/>
      <c r="BM229" s="143"/>
      <c r="BN229" s="143"/>
      <c r="BO229" s="143"/>
      <c r="BP229" s="143"/>
      <c r="BQ229" s="143"/>
      <c r="BR229" s="143"/>
      <c r="BS229" s="143"/>
      <c r="BT229" s="143"/>
      <c r="BU229" s="143"/>
      <c r="BV229" s="143"/>
      <c r="BW229" s="143"/>
      <c r="BX229" s="143"/>
      <c r="BY229" s="143"/>
      <c r="BZ229" s="143"/>
      <c r="CA229" s="143"/>
      <c r="CB229" s="143"/>
      <c r="CC229" s="143"/>
      <c r="CD229" s="143"/>
      <c r="CE229" s="143"/>
      <c r="CF229" s="143"/>
      <c r="CG229" s="143"/>
      <c r="CH229" s="143"/>
      <c r="CI229" s="143"/>
      <c r="CJ229" s="143"/>
      <c r="CK229" s="143"/>
      <c r="CL229" s="143"/>
      <c r="CM229" s="143"/>
      <c r="CN229" s="143"/>
      <c r="CO229" s="143"/>
      <c r="CP229" s="143"/>
      <c r="CQ229" s="143"/>
      <c r="CR229" s="143"/>
      <c r="CS229" s="143"/>
      <c r="CT229" s="143"/>
      <c r="CU229" s="143"/>
      <c r="CV229" s="143"/>
      <c r="CW229" s="143"/>
      <c r="CX229" s="143"/>
      <c r="CY229" s="143"/>
      <c r="CZ229" s="143"/>
      <c r="DA229" s="143"/>
      <c r="DB229" s="143"/>
      <c r="DC229" s="143"/>
      <c r="DD229" s="143"/>
      <c r="DE229" s="143"/>
      <c r="DF229" s="143"/>
      <c r="DG229" s="143"/>
      <c r="DH229" s="143"/>
      <c r="DI229" s="143"/>
      <c r="DJ229" s="143"/>
      <c r="DK229" s="143"/>
      <c r="DL229" s="143"/>
      <c r="DM229" s="143"/>
      <c r="DN229" s="143"/>
      <c r="DO229" s="143"/>
      <c r="DP229" s="143"/>
      <c r="DQ229" s="143"/>
      <c r="DR229" s="143"/>
      <c r="DS229" s="143"/>
      <c r="DT229" s="143"/>
      <c r="DU229" s="143"/>
      <c r="DV229" s="143"/>
      <c r="DW229" s="143"/>
      <c r="DX229" s="143"/>
      <c r="DY229" s="143"/>
      <c r="DZ229" s="143"/>
      <c r="EA229" s="143"/>
      <c r="EB229" s="143"/>
      <c r="EC229" s="143"/>
      <c r="ED229" s="143"/>
      <c r="EE229" s="143"/>
      <c r="EF229" s="143"/>
      <c r="EG229" s="143"/>
      <c r="EH229" s="143"/>
      <c r="EI229" s="143"/>
      <c r="EJ229" s="143"/>
      <c r="EK229" s="143"/>
      <c r="EL229" s="143"/>
      <c r="EM229" s="143"/>
      <c r="EN229" s="143"/>
      <c r="EO229" s="143"/>
      <c r="EP229" s="143"/>
      <c r="EQ229" s="143"/>
      <c r="ER229" s="143"/>
      <c r="ES229" s="143"/>
      <c r="ET229" s="143"/>
      <c r="EU229" s="143"/>
      <c r="EV229" s="143"/>
      <c r="EW229" s="143"/>
      <c r="EX229" s="143"/>
      <c r="EY229" s="143"/>
      <c r="EZ229" s="143"/>
      <c r="FA229" s="143"/>
      <c r="FB229" s="143"/>
      <c r="FC229" s="143"/>
      <c r="FD229" s="143"/>
      <c r="FE229" s="143"/>
      <c r="FF229" s="143"/>
      <c r="FG229" s="143"/>
      <c r="FH229" s="143"/>
      <c r="FI229" s="143"/>
      <c r="FJ229" s="143"/>
      <c r="FK229" s="143"/>
      <c r="FL229" s="143"/>
      <c r="FM229" s="143"/>
      <c r="FN229" s="143"/>
      <c r="FO229" s="143"/>
      <c r="FP229" s="143"/>
      <c r="FQ229" s="143"/>
      <c r="FR229" s="143"/>
      <c r="FS229" s="143"/>
      <c r="FT229" s="143"/>
      <c r="FU229" s="143"/>
      <c r="FV229" s="143"/>
      <c r="FW229" s="143"/>
      <c r="FX229" s="143"/>
      <c r="FY229" s="143"/>
      <c r="FZ229" s="143"/>
      <c r="GA229" s="143"/>
      <c r="GB229" s="143"/>
      <c r="GC229" s="143"/>
      <c r="GD229" s="143"/>
      <c r="GE229" s="143"/>
      <c r="GF229" s="143"/>
      <c r="GG229" s="143"/>
    </row>
    <row r="230" spans="1:189" s="140" customFormat="1" x14ac:dyDescent="0.25">
      <c r="A230" s="148" t="s">
        <v>311</v>
      </c>
      <c r="B230" s="149">
        <v>3580</v>
      </c>
      <c r="C230" s="149">
        <v>3580</v>
      </c>
      <c r="D230" s="149">
        <v>0</v>
      </c>
      <c r="E230" s="149"/>
      <c r="F230" s="149"/>
      <c r="G230" s="149">
        <v>0</v>
      </c>
      <c r="H230" s="149"/>
      <c r="I230" s="149"/>
      <c r="J230" s="149">
        <v>0</v>
      </c>
      <c r="K230" s="149">
        <v>3580</v>
      </c>
      <c r="L230" s="149">
        <v>3580</v>
      </c>
      <c r="M230" s="149">
        <v>0</v>
      </c>
      <c r="N230" s="149"/>
      <c r="O230" s="149"/>
      <c r="P230" s="149">
        <v>0</v>
      </c>
      <c r="Q230" s="149"/>
      <c r="R230" s="149"/>
      <c r="S230" s="149">
        <v>0</v>
      </c>
      <c r="T230" s="149"/>
      <c r="U230" s="149"/>
      <c r="V230" s="149">
        <v>0</v>
      </c>
      <c r="W230" s="149"/>
      <c r="X230" s="149"/>
      <c r="Y230" s="149">
        <v>0</v>
      </c>
      <c r="Z230" s="149"/>
      <c r="AA230" s="149"/>
      <c r="AB230" s="149">
        <v>0</v>
      </c>
      <c r="AC230" s="143"/>
      <c r="AD230" s="143"/>
      <c r="AE230" s="143"/>
      <c r="AF230" s="143"/>
      <c r="AG230" s="143"/>
      <c r="AH230" s="143"/>
      <c r="AI230" s="143"/>
      <c r="AJ230" s="143"/>
      <c r="AK230" s="143"/>
      <c r="AL230" s="143"/>
      <c r="AM230" s="143"/>
      <c r="AN230" s="143"/>
      <c r="AO230" s="143"/>
      <c r="AP230" s="143"/>
      <c r="AQ230" s="143"/>
      <c r="AR230" s="143"/>
      <c r="AS230" s="143"/>
      <c r="AT230" s="143"/>
      <c r="AU230" s="143"/>
      <c r="AV230" s="143"/>
      <c r="AW230" s="143"/>
      <c r="AX230" s="143"/>
      <c r="AY230" s="143"/>
      <c r="AZ230" s="143"/>
      <c r="BA230" s="143"/>
      <c r="BB230" s="143"/>
      <c r="BC230" s="143"/>
      <c r="BD230" s="143"/>
      <c r="BE230" s="143"/>
      <c r="BF230" s="143"/>
      <c r="BG230" s="143"/>
      <c r="BH230" s="143"/>
      <c r="BI230" s="143"/>
      <c r="BJ230" s="143"/>
      <c r="BK230" s="143"/>
      <c r="BL230" s="143"/>
      <c r="BM230" s="143"/>
      <c r="BN230" s="143"/>
      <c r="BO230" s="143"/>
      <c r="BP230" s="143"/>
      <c r="BQ230" s="143"/>
      <c r="BR230" s="143"/>
      <c r="BS230" s="143"/>
      <c r="BT230" s="143"/>
      <c r="BU230" s="143"/>
      <c r="BV230" s="143"/>
      <c r="BW230" s="143"/>
      <c r="BX230" s="143"/>
      <c r="BY230" s="143"/>
      <c r="BZ230" s="143"/>
      <c r="CA230" s="143"/>
      <c r="CB230" s="143"/>
      <c r="CC230" s="143"/>
      <c r="CD230" s="143"/>
      <c r="CE230" s="143"/>
      <c r="CF230" s="143"/>
      <c r="CG230" s="143"/>
      <c r="CH230" s="143"/>
      <c r="CI230" s="143"/>
      <c r="CJ230" s="143"/>
      <c r="CK230" s="143"/>
      <c r="CL230" s="143"/>
      <c r="CM230" s="143"/>
      <c r="CN230" s="143"/>
      <c r="CO230" s="143"/>
      <c r="CP230" s="143"/>
      <c r="CQ230" s="143"/>
      <c r="CR230" s="143"/>
      <c r="CS230" s="143"/>
      <c r="CT230" s="143"/>
      <c r="CU230" s="143"/>
      <c r="CV230" s="143"/>
      <c r="CW230" s="143"/>
      <c r="CX230" s="143"/>
      <c r="CY230" s="143"/>
      <c r="CZ230" s="143"/>
      <c r="DA230" s="143"/>
      <c r="DB230" s="143"/>
      <c r="DC230" s="143"/>
      <c r="DD230" s="143"/>
      <c r="DE230" s="143"/>
      <c r="DF230" s="143"/>
      <c r="DG230" s="143"/>
      <c r="DH230" s="143"/>
      <c r="DI230" s="143"/>
      <c r="DJ230" s="143"/>
      <c r="DK230" s="143"/>
      <c r="DL230" s="143"/>
      <c r="DM230" s="143"/>
      <c r="DN230" s="143"/>
      <c r="DO230" s="143"/>
      <c r="DP230" s="143"/>
      <c r="DQ230" s="143"/>
      <c r="DR230" s="143"/>
      <c r="DS230" s="143"/>
      <c r="DT230" s="143"/>
      <c r="DU230" s="143"/>
      <c r="DV230" s="143"/>
      <c r="DW230" s="143"/>
      <c r="DX230" s="143"/>
      <c r="DY230" s="143"/>
      <c r="DZ230" s="143"/>
      <c r="EA230" s="143"/>
      <c r="EB230" s="143"/>
      <c r="EC230" s="143"/>
      <c r="ED230" s="143"/>
      <c r="EE230" s="143"/>
      <c r="EF230" s="143"/>
      <c r="EG230" s="143"/>
      <c r="EH230" s="143"/>
      <c r="EI230" s="143"/>
      <c r="EJ230" s="143"/>
      <c r="EK230" s="143"/>
      <c r="EL230" s="143"/>
      <c r="EM230" s="143"/>
      <c r="EN230" s="143"/>
      <c r="EO230" s="143"/>
      <c r="EP230" s="143"/>
      <c r="EQ230" s="143"/>
      <c r="ER230" s="143"/>
      <c r="ES230" s="143"/>
      <c r="ET230" s="143"/>
      <c r="EU230" s="143"/>
      <c r="EV230" s="143"/>
      <c r="EW230" s="143"/>
      <c r="EX230" s="143"/>
      <c r="EY230" s="143"/>
      <c r="EZ230" s="143"/>
      <c r="FA230" s="143"/>
      <c r="FB230" s="143"/>
      <c r="FC230" s="143"/>
      <c r="FD230" s="143"/>
      <c r="FE230" s="143"/>
      <c r="FF230" s="143"/>
      <c r="FG230" s="143"/>
      <c r="FH230" s="143"/>
      <c r="FI230" s="143"/>
      <c r="FJ230" s="143"/>
      <c r="FK230" s="143"/>
      <c r="FL230" s="143"/>
      <c r="FM230" s="143"/>
      <c r="FN230" s="143"/>
      <c r="FO230" s="143"/>
      <c r="FP230" s="143"/>
      <c r="FQ230" s="143"/>
      <c r="FR230" s="143"/>
      <c r="FS230" s="143"/>
      <c r="FT230" s="143"/>
      <c r="FU230" s="143"/>
      <c r="FV230" s="143"/>
      <c r="FW230" s="143"/>
      <c r="FX230" s="143"/>
      <c r="FY230" s="143"/>
      <c r="FZ230" s="143"/>
      <c r="GA230" s="143"/>
      <c r="GB230" s="143"/>
      <c r="GC230" s="143"/>
      <c r="GD230" s="143"/>
      <c r="GE230" s="143"/>
      <c r="GF230" s="143"/>
      <c r="GG230" s="143"/>
    </row>
    <row r="231" spans="1:189" s="143" customFormat="1" x14ac:dyDescent="0.25">
      <c r="A231" s="148" t="s">
        <v>312</v>
      </c>
      <c r="B231" s="149">
        <v>4970</v>
      </c>
      <c r="C231" s="149">
        <v>4970</v>
      </c>
      <c r="D231" s="149">
        <v>0</v>
      </c>
      <c r="E231" s="149"/>
      <c r="F231" s="149"/>
      <c r="G231" s="149">
        <v>0</v>
      </c>
      <c r="H231" s="149"/>
      <c r="I231" s="149"/>
      <c r="J231" s="149">
        <v>0</v>
      </c>
      <c r="K231" s="149">
        <v>2470</v>
      </c>
      <c r="L231" s="149">
        <v>2470</v>
      </c>
      <c r="M231" s="149">
        <v>0</v>
      </c>
      <c r="N231" s="149"/>
      <c r="O231" s="149"/>
      <c r="P231" s="149">
        <v>0</v>
      </c>
      <c r="Q231" s="149"/>
      <c r="R231" s="149"/>
      <c r="S231" s="149">
        <v>0</v>
      </c>
      <c r="T231" s="149"/>
      <c r="U231" s="149"/>
      <c r="V231" s="149">
        <v>0</v>
      </c>
      <c r="W231" s="149">
        <v>2500</v>
      </c>
      <c r="X231" s="149">
        <v>2500</v>
      </c>
      <c r="Y231" s="149">
        <v>0</v>
      </c>
      <c r="Z231" s="149"/>
      <c r="AA231" s="149"/>
      <c r="AB231" s="149">
        <v>0</v>
      </c>
    </row>
    <row r="232" spans="1:189" s="143" customFormat="1" x14ac:dyDescent="0.25">
      <c r="A232" s="148" t="s">
        <v>313</v>
      </c>
      <c r="B232" s="149">
        <v>5790</v>
      </c>
      <c r="C232" s="149">
        <v>5790</v>
      </c>
      <c r="D232" s="149">
        <v>0</v>
      </c>
      <c r="E232" s="149"/>
      <c r="F232" s="149"/>
      <c r="G232" s="149">
        <v>0</v>
      </c>
      <c r="H232" s="149"/>
      <c r="I232" s="149"/>
      <c r="J232" s="149">
        <v>0</v>
      </c>
      <c r="K232" s="149">
        <v>3290</v>
      </c>
      <c r="L232" s="149">
        <v>3290</v>
      </c>
      <c r="M232" s="149">
        <v>0</v>
      </c>
      <c r="N232" s="149"/>
      <c r="O232" s="149"/>
      <c r="P232" s="149">
        <v>0</v>
      </c>
      <c r="Q232" s="149"/>
      <c r="R232" s="149"/>
      <c r="S232" s="149">
        <v>0</v>
      </c>
      <c r="T232" s="149"/>
      <c r="U232" s="149"/>
      <c r="V232" s="149">
        <v>0</v>
      </c>
      <c r="W232" s="149">
        <v>2500</v>
      </c>
      <c r="X232" s="149">
        <v>2500</v>
      </c>
      <c r="Y232" s="149">
        <v>0</v>
      </c>
      <c r="Z232" s="149"/>
      <c r="AA232" s="149"/>
      <c r="AB232" s="149">
        <v>0</v>
      </c>
    </row>
    <row r="233" spans="1:189" s="143" customFormat="1" ht="31.5" x14ac:dyDescent="0.25">
      <c r="A233" s="148" t="s">
        <v>314</v>
      </c>
      <c r="B233" s="149">
        <v>5261</v>
      </c>
      <c r="C233" s="149">
        <v>5261</v>
      </c>
      <c r="D233" s="149">
        <v>0</v>
      </c>
      <c r="E233" s="149"/>
      <c r="F233" s="149"/>
      <c r="G233" s="149">
        <v>0</v>
      </c>
      <c r="H233" s="149"/>
      <c r="I233" s="149"/>
      <c r="J233" s="149">
        <v>0</v>
      </c>
      <c r="K233" s="149">
        <v>5261</v>
      </c>
      <c r="L233" s="149">
        <v>5261</v>
      </c>
      <c r="M233" s="149">
        <v>0</v>
      </c>
      <c r="N233" s="149"/>
      <c r="O233" s="149"/>
      <c r="P233" s="149">
        <v>0</v>
      </c>
      <c r="Q233" s="149"/>
      <c r="R233" s="149"/>
      <c r="S233" s="149">
        <v>0</v>
      </c>
      <c r="T233" s="149"/>
      <c r="U233" s="149"/>
      <c r="V233" s="149">
        <v>0</v>
      </c>
      <c r="W233" s="149"/>
      <c r="X233" s="149"/>
      <c r="Y233" s="149">
        <v>0</v>
      </c>
      <c r="Z233" s="149"/>
      <c r="AA233" s="149"/>
      <c r="AB233" s="149">
        <v>0</v>
      </c>
    </row>
    <row r="234" spans="1:189" s="143" customFormat="1" ht="31.5" x14ac:dyDescent="0.25">
      <c r="A234" s="148" t="s">
        <v>315</v>
      </c>
      <c r="B234" s="149">
        <v>2754</v>
      </c>
      <c r="C234" s="149">
        <v>2754</v>
      </c>
      <c r="D234" s="149">
        <v>0</v>
      </c>
      <c r="E234" s="149"/>
      <c r="F234" s="149"/>
      <c r="G234" s="149">
        <v>0</v>
      </c>
      <c r="H234" s="149"/>
      <c r="I234" s="149"/>
      <c r="J234" s="149">
        <v>0</v>
      </c>
      <c r="K234" s="149">
        <v>2754</v>
      </c>
      <c r="L234" s="149">
        <v>2754</v>
      </c>
      <c r="M234" s="149">
        <v>0</v>
      </c>
      <c r="N234" s="149"/>
      <c r="O234" s="149"/>
      <c r="P234" s="149">
        <v>0</v>
      </c>
      <c r="Q234" s="149"/>
      <c r="R234" s="149"/>
      <c r="S234" s="149">
        <v>0</v>
      </c>
      <c r="T234" s="149"/>
      <c r="U234" s="149"/>
      <c r="V234" s="149">
        <v>0</v>
      </c>
      <c r="W234" s="149"/>
      <c r="X234" s="149"/>
      <c r="Y234" s="149">
        <v>0</v>
      </c>
      <c r="Z234" s="149"/>
      <c r="AA234" s="149"/>
      <c r="AB234" s="149">
        <v>0</v>
      </c>
    </row>
    <row r="235" spans="1:189" s="143" customFormat="1" x14ac:dyDescent="0.25">
      <c r="A235" s="148" t="s">
        <v>316</v>
      </c>
      <c r="B235" s="149">
        <v>4550</v>
      </c>
      <c r="C235" s="149">
        <v>4550</v>
      </c>
      <c r="D235" s="149">
        <v>0</v>
      </c>
      <c r="E235" s="149"/>
      <c r="F235" s="149"/>
      <c r="G235" s="149">
        <v>0</v>
      </c>
      <c r="H235" s="149"/>
      <c r="I235" s="149"/>
      <c r="J235" s="149">
        <v>0</v>
      </c>
      <c r="K235" s="149"/>
      <c r="L235" s="149"/>
      <c r="M235" s="149">
        <v>0</v>
      </c>
      <c r="N235" s="149"/>
      <c r="O235" s="149"/>
      <c r="P235" s="149">
        <v>0</v>
      </c>
      <c r="Q235" s="149">
        <v>4550</v>
      </c>
      <c r="R235" s="149">
        <v>4550</v>
      </c>
      <c r="S235" s="149">
        <v>0</v>
      </c>
      <c r="T235" s="149"/>
      <c r="U235" s="149"/>
      <c r="V235" s="149">
        <v>0</v>
      </c>
      <c r="W235" s="149"/>
      <c r="X235" s="149"/>
      <c r="Y235" s="149">
        <v>0</v>
      </c>
      <c r="Z235" s="149"/>
      <c r="AA235" s="149"/>
      <c r="AB235" s="149">
        <v>0</v>
      </c>
    </row>
    <row r="236" spans="1:189" s="143" customFormat="1" x14ac:dyDescent="0.25">
      <c r="A236" s="148" t="s">
        <v>317</v>
      </c>
      <c r="B236" s="149">
        <v>2204</v>
      </c>
      <c r="C236" s="149">
        <v>2204</v>
      </c>
      <c r="D236" s="149">
        <v>0</v>
      </c>
      <c r="E236" s="149"/>
      <c r="F236" s="149"/>
      <c r="G236" s="149">
        <v>0</v>
      </c>
      <c r="H236" s="149"/>
      <c r="I236" s="149"/>
      <c r="J236" s="149">
        <v>0</v>
      </c>
      <c r="K236" s="149">
        <v>2204</v>
      </c>
      <c r="L236" s="149">
        <v>2204</v>
      </c>
      <c r="M236" s="149">
        <v>0</v>
      </c>
      <c r="N236" s="149"/>
      <c r="O236" s="149"/>
      <c r="P236" s="149">
        <v>0</v>
      </c>
      <c r="Q236" s="149"/>
      <c r="R236" s="149"/>
      <c r="S236" s="149">
        <v>0</v>
      </c>
      <c r="T236" s="149"/>
      <c r="U236" s="149"/>
      <c r="V236" s="149">
        <v>0</v>
      </c>
      <c r="W236" s="149"/>
      <c r="X236" s="149"/>
      <c r="Y236" s="149">
        <v>0</v>
      </c>
      <c r="Z236" s="149"/>
      <c r="AA236" s="149"/>
      <c r="AB236" s="149">
        <v>0</v>
      </c>
    </row>
    <row r="237" spans="1:189" s="143" customFormat="1" ht="31.5" x14ac:dyDescent="0.25">
      <c r="A237" s="148" t="s">
        <v>318</v>
      </c>
      <c r="B237" s="149">
        <v>15000</v>
      </c>
      <c r="C237" s="149">
        <v>15000</v>
      </c>
      <c r="D237" s="149">
        <v>0</v>
      </c>
      <c r="E237" s="149"/>
      <c r="F237" s="149"/>
      <c r="G237" s="149">
        <v>0</v>
      </c>
      <c r="H237" s="149"/>
      <c r="I237" s="149"/>
      <c r="J237" s="149">
        <v>0</v>
      </c>
      <c r="K237" s="149">
        <v>15000</v>
      </c>
      <c r="L237" s="149">
        <v>15000</v>
      </c>
      <c r="M237" s="149">
        <v>0</v>
      </c>
      <c r="N237" s="149"/>
      <c r="O237" s="149"/>
      <c r="P237" s="149">
        <v>0</v>
      </c>
      <c r="Q237" s="149"/>
      <c r="R237" s="149"/>
      <c r="S237" s="149">
        <v>0</v>
      </c>
      <c r="T237" s="149"/>
      <c r="U237" s="149"/>
      <c r="V237" s="149">
        <v>0</v>
      </c>
      <c r="W237" s="149"/>
      <c r="X237" s="149"/>
      <c r="Y237" s="149">
        <v>0</v>
      </c>
      <c r="Z237" s="149"/>
      <c r="AA237" s="149"/>
      <c r="AB237" s="149">
        <v>0</v>
      </c>
    </row>
    <row r="238" spans="1:189" s="143" customFormat="1" x14ac:dyDescent="0.25">
      <c r="A238" s="141" t="s">
        <v>278</v>
      </c>
      <c r="B238" s="142">
        <v>62653</v>
      </c>
      <c r="C238" s="142">
        <v>64768</v>
      </c>
      <c r="D238" s="142">
        <v>2115</v>
      </c>
      <c r="E238" s="142">
        <v>0</v>
      </c>
      <c r="F238" s="142">
        <v>0</v>
      </c>
      <c r="G238" s="142">
        <v>0</v>
      </c>
      <c r="H238" s="142">
        <v>0</v>
      </c>
      <c r="I238" s="142">
        <v>0</v>
      </c>
      <c r="J238" s="142">
        <v>0</v>
      </c>
      <c r="K238" s="142">
        <v>36293</v>
      </c>
      <c r="L238" s="142">
        <v>38408</v>
      </c>
      <c r="M238" s="142">
        <v>2115</v>
      </c>
      <c r="N238" s="142">
        <v>1663</v>
      </c>
      <c r="O238" s="142">
        <v>1663</v>
      </c>
      <c r="P238" s="142">
        <v>0</v>
      </c>
      <c r="Q238" s="142">
        <v>24697</v>
      </c>
      <c r="R238" s="142">
        <v>24697</v>
      </c>
      <c r="S238" s="142">
        <v>0</v>
      </c>
      <c r="T238" s="142">
        <v>0</v>
      </c>
      <c r="U238" s="142">
        <v>0</v>
      </c>
      <c r="V238" s="142">
        <v>0</v>
      </c>
      <c r="W238" s="142">
        <v>0</v>
      </c>
      <c r="X238" s="142">
        <v>0</v>
      </c>
      <c r="Y238" s="142">
        <v>0</v>
      </c>
      <c r="Z238" s="142">
        <v>0</v>
      </c>
      <c r="AA238" s="142">
        <v>0</v>
      </c>
      <c r="AB238" s="142">
        <v>0</v>
      </c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40"/>
      <c r="CO238" s="140"/>
      <c r="CP238" s="140"/>
      <c r="CQ238" s="140"/>
      <c r="CR238" s="140"/>
      <c r="CS238" s="140"/>
      <c r="CT238" s="140"/>
      <c r="CU238" s="140"/>
      <c r="CV238" s="140"/>
      <c r="CW238" s="140"/>
      <c r="CX238" s="140"/>
      <c r="CY238" s="140"/>
      <c r="CZ238" s="140"/>
      <c r="DA238" s="140"/>
      <c r="DB238" s="140"/>
      <c r="DC238" s="140"/>
      <c r="DD238" s="140"/>
      <c r="DE238" s="140"/>
      <c r="DF238" s="140"/>
      <c r="DG238" s="140"/>
      <c r="DH238" s="140"/>
      <c r="DI238" s="140"/>
      <c r="DJ238" s="140"/>
      <c r="DK238" s="140"/>
      <c r="DL238" s="140"/>
      <c r="DM238" s="140"/>
      <c r="DN238" s="140"/>
      <c r="DO238" s="140"/>
      <c r="DP238" s="140"/>
      <c r="DQ238" s="140"/>
      <c r="DR238" s="140"/>
      <c r="DS238" s="140"/>
      <c r="DT238" s="140"/>
      <c r="DU238" s="140"/>
      <c r="DV238" s="140"/>
      <c r="DW238" s="140"/>
      <c r="DX238" s="140"/>
      <c r="DY238" s="140"/>
      <c r="DZ238" s="140"/>
      <c r="EA238" s="140"/>
      <c r="EB238" s="140"/>
      <c r="EC238" s="140"/>
      <c r="ED238" s="140"/>
      <c r="EE238" s="140"/>
      <c r="EF238" s="140"/>
      <c r="EG238" s="140"/>
      <c r="EH238" s="140"/>
      <c r="EI238" s="140"/>
      <c r="EJ238" s="140"/>
      <c r="EK238" s="140"/>
      <c r="EL238" s="140"/>
      <c r="EM238" s="140"/>
      <c r="EN238" s="140"/>
      <c r="EO238" s="140"/>
      <c r="EP238" s="140"/>
      <c r="EQ238" s="140"/>
      <c r="ER238" s="140"/>
      <c r="ES238" s="140"/>
      <c r="ET238" s="140"/>
      <c r="EU238" s="140"/>
      <c r="EV238" s="140"/>
      <c r="EW238" s="140"/>
      <c r="EX238" s="140"/>
      <c r="EY238" s="140"/>
      <c r="EZ238" s="140"/>
      <c r="FA238" s="140"/>
      <c r="FB238" s="140"/>
      <c r="FC238" s="140"/>
      <c r="FD238" s="140"/>
      <c r="FE238" s="140"/>
      <c r="FF238" s="140"/>
      <c r="FG238" s="140"/>
      <c r="FH238" s="140"/>
      <c r="FI238" s="140"/>
      <c r="FJ238" s="140"/>
      <c r="FK238" s="140"/>
      <c r="FL238" s="140"/>
      <c r="FM238" s="140"/>
      <c r="FN238" s="140"/>
      <c r="FO238" s="140"/>
      <c r="FP238" s="140"/>
      <c r="FQ238" s="140"/>
      <c r="FR238" s="140"/>
      <c r="FS238" s="140"/>
      <c r="FT238" s="140"/>
      <c r="FU238" s="140"/>
      <c r="FV238" s="140"/>
      <c r="FW238" s="140"/>
      <c r="FX238" s="140"/>
      <c r="FY238" s="140"/>
      <c r="FZ238" s="140"/>
      <c r="GA238" s="140"/>
      <c r="GB238" s="140"/>
      <c r="GC238" s="140"/>
      <c r="GD238" s="140"/>
      <c r="GE238" s="140"/>
      <c r="GF238" s="140"/>
      <c r="GG238" s="140"/>
    </row>
    <row r="239" spans="1:189" s="143" customFormat="1" ht="31.5" x14ac:dyDescent="0.25">
      <c r="A239" s="148" t="s">
        <v>319</v>
      </c>
      <c r="B239" s="149">
        <v>7970</v>
      </c>
      <c r="C239" s="149">
        <v>7970</v>
      </c>
      <c r="D239" s="149">
        <v>0</v>
      </c>
      <c r="E239" s="149"/>
      <c r="F239" s="149"/>
      <c r="G239" s="149">
        <v>0</v>
      </c>
      <c r="H239" s="149"/>
      <c r="I239" s="149"/>
      <c r="J239" s="149">
        <v>0</v>
      </c>
      <c r="K239" s="149">
        <v>7970</v>
      </c>
      <c r="L239" s="149">
        <v>7970</v>
      </c>
      <c r="M239" s="149">
        <v>0</v>
      </c>
      <c r="N239" s="149"/>
      <c r="O239" s="149"/>
      <c r="P239" s="149">
        <v>0</v>
      </c>
      <c r="Q239" s="149"/>
      <c r="R239" s="149"/>
      <c r="S239" s="149">
        <v>0</v>
      </c>
      <c r="T239" s="149"/>
      <c r="U239" s="149"/>
      <c r="V239" s="149">
        <v>0</v>
      </c>
      <c r="W239" s="149"/>
      <c r="X239" s="149"/>
      <c r="Y239" s="149">
        <v>0</v>
      </c>
      <c r="Z239" s="149"/>
      <c r="AA239" s="149"/>
      <c r="AB239" s="149">
        <v>0</v>
      </c>
    </row>
    <row r="240" spans="1:189" s="143" customFormat="1" x14ac:dyDescent="0.25">
      <c r="A240" s="151" t="s">
        <v>320</v>
      </c>
      <c r="B240" s="149">
        <v>4920</v>
      </c>
      <c r="C240" s="149">
        <v>4920</v>
      </c>
      <c r="D240" s="149">
        <v>0</v>
      </c>
      <c r="E240" s="149"/>
      <c r="F240" s="149"/>
      <c r="G240" s="149">
        <v>0</v>
      </c>
      <c r="H240" s="149"/>
      <c r="I240" s="149"/>
      <c r="J240" s="149">
        <v>0</v>
      </c>
      <c r="K240" s="149">
        <v>4920</v>
      </c>
      <c r="L240" s="149">
        <v>4920</v>
      </c>
      <c r="M240" s="149">
        <v>0</v>
      </c>
      <c r="N240" s="149"/>
      <c r="O240" s="149"/>
      <c r="P240" s="149">
        <v>0</v>
      </c>
      <c r="Q240" s="149"/>
      <c r="R240" s="149"/>
      <c r="S240" s="149">
        <v>0</v>
      </c>
      <c r="T240" s="149"/>
      <c r="U240" s="149"/>
      <c r="V240" s="149">
        <v>0</v>
      </c>
      <c r="W240" s="149"/>
      <c r="X240" s="149"/>
      <c r="Y240" s="149">
        <v>0</v>
      </c>
      <c r="Z240" s="149"/>
      <c r="AA240" s="149"/>
      <c r="AB240" s="149">
        <v>0</v>
      </c>
    </row>
    <row r="241" spans="1:28" s="143" customFormat="1" x14ac:dyDescent="0.25">
      <c r="A241" s="151" t="s">
        <v>321</v>
      </c>
      <c r="B241" s="149">
        <v>4920</v>
      </c>
      <c r="C241" s="149">
        <v>4920</v>
      </c>
      <c r="D241" s="149">
        <v>0</v>
      </c>
      <c r="E241" s="149"/>
      <c r="F241" s="149"/>
      <c r="G241" s="149">
        <v>0</v>
      </c>
      <c r="H241" s="149"/>
      <c r="I241" s="149"/>
      <c r="J241" s="149">
        <v>0</v>
      </c>
      <c r="K241" s="149">
        <v>4920</v>
      </c>
      <c r="L241" s="149">
        <v>4920</v>
      </c>
      <c r="M241" s="149">
        <v>0</v>
      </c>
      <c r="N241" s="149"/>
      <c r="O241" s="149"/>
      <c r="P241" s="149">
        <v>0</v>
      </c>
      <c r="Q241" s="149"/>
      <c r="R241" s="149"/>
      <c r="S241" s="149">
        <v>0</v>
      </c>
      <c r="T241" s="149"/>
      <c r="U241" s="149"/>
      <c r="V241" s="149">
        <v>0</v>
      </c>
      <c r="W241" s="149"/>
      <c r="X241" s="149"/>
      <c r="Y241" s="149">
        <v>0</v>
      </c>
      <c r="Z241" s="149"/>
      <c r="AA241" s="149"/>
      <c r="AB241" s="149">
        <v>0</v>
      </c>
    </row>
    <row r="242" spans="1:28" s="143" customFormat="1" x14ac:dyDescent="0.25">
      <c r="A242" s="151" t="s">
        <v>322</v>
      </c>
      <c r="B242" s="149">
        <v>4920</v>
      </c>
      <c r="C242" s="149">
        <v>4920</v>
      </c>
      <c r="D242" s="149">
        <v>0</v>
      </c>
      <c r="E242" s="149"/>
      <c r="F242" s="149"/>
      <c r="G242" s="149">
        <v>0</v>
      </c>
      <c r="H242" s="149"/>
      <c r="I242" s="149"/>
      <c r="J242" s="149">
        <v>0</v>
      </c>
      <c r="K242" s="149">
        <v>4920</v>
      </c>
      <c r="L242" s="149">
        <v>4920</v>
      </c>
      <c r="M242" s="149">
        <v>0</v>
      </c>
      <c r="N242" s="149"/>
      <c r="O242" s="149"/>
      <c r="P242" s="149">
        <v>0</v>
      </c>
      <c r="Q242" s="149"/>
      <c r="R242" s="149"/>
      <c r="S242" s="149">
        <v>0</v>
      </c>
      <c r="T242" s="149"/>
      <c r="U242" s="149"/>
      <c r="V242" s="149">
        <v>0</v>
      </c>
      <c r="W242" s="149"/>
      <c r="X242" s="149"/>
      <c r="Y242" s="149">
        <v>0</v>
      </c>
      <c r="Z242" s="149"/>
      <c r="AA242" s="149"/>
      <c r="AB242" s="149">
        <v>0</v>
      </c>
    </row>
    <row r="243" spans="1:28" s="143" customFormat="1" ht="31.5" x14ac:dyDescent="0.25">
      <c r="A243" s="151" t="s">
        <v>323</v>
      </c>
      <c r="B243" s="149">
        <v>7066</v>
      </c>
      <c r="C243" s="149">
        <v>7066</v>
      </c>
      <c r="D243" s="149">
        <v>0</v>
      </c>
      <c r="E243" s="149"/>
      <c r="F243" s="149"/>
      <c r="G243" s="149">
        <v>0</v>
      </c>
      <c r="H243" s="149"/>
      <c r="I243" s="149"/>
      <c r="J243" s="149">
        <v>0</v>
      </c>
      <c r="K243" s="149">
        <v>7066</v>
      </c>
      <c r="L243" s="149">
        <v>7066</v>
      </c>
      <c r="M243" s="149">
        <v>0</v>
      </c>
      <c r="N243" s="149"/>
      <c r="O243" s="149"/>
      <c r="P243" s="149">
        <v>0</v>
      </c>
      <c r="Q243" s="149"/>
      <c r="R243" s="149"/>
      <c r="S243" s="149">
        <v>0</v>
      </c>
      <c r="T243" s="149"/>
      <c r="U243" s="149"/>
      <c r="V243" s="149">
        <v>0</v>
      </c>
      <c r="W243" s="149"/>
      <c r="X243" s="149"/>
      <c r="Y243" s="149">
        <v>0</v>
      </c>
      <c r="Z243" s="149"/>
      <c r="AA243" s="149"/>
      <c r="AB243" s="149">
        <v>0</v>
      </c>
    </row>
    <row r="244" spans="1:28" s="143" customFormat="1" x14ac:dyDescent="0.25">
      <c r="A244" s="148" t="s">
        <v>324</v>
      </c>
      <c r="B244" s="149">
        <v>0</v>
      </c>
      <c r="C244" s="149">
        <v>2115</v>
      </c>
      <c r="D244" s="149">
        <v>2115</v>
      </c>
      <c r="E244" s="149"/>
      <c r="F244" s="149"/>
      <c r="G244" s="149">
        <v>0</v>
      </c>
      <c r="H244" s="149"/>
      <c r="I244" s="149"/>
      <c r="J244" s="149">
        <v>0</v>
      </c>
      <c r="K244" s="149"/>
      <c r="L244" s="149">
        <v>2115</v>
      </c>
      <c r="M244" s="149">
        <v>2115</v>
      </c>
      <c r="N244" s="149"/>
      <c r="O244" s="149"/>
      <c r="P244" s="149">
        <v>0</v>
      </c>
      <c r="Q244" s="149"/>
      <c r="R244" s="149"/>
      <c r="S244" s="149">
        <v>0</v>
      </c>
      <c r="T244" s="149"/>
      <c r="U244" s="149"/>
      <c r="V244" s="149">
        <v>0</v>
      </c>
      <c r="W244" s="149"/>
      <c r="X244" s="149"/>
      <c r="Y244" s="149">
        <v>0</v>
      </c>
      <c r="Z244" s="149"/>
      <c r="AA244" s="149"/>
      <c r="AB244" s="149">
        <v>0</v>
      </c>
    </row>
    <row r="245" spans="1:28" s="143" customFormat="1" ht="31.5" x14ac:dyDescent="0.25">
      <c r="A245" s="148" t="s">
        <v>325</v>
      </c>
      <c r="B245" s="149">
        <v>1663</v>
      </c>
      <c r="C245" s="149">
        <v>1663</v>
      </c>
      <c r="D245" s="149">
        <v>0</v>
      </c>
      <c r="E245" s="149"/>
      <c r="F245" s="149"/>
      <c r="G245" s="149">
        <v>0</v>
      </c>
      <c r="H245" s="149"/>
      <c r="I245" s="149"/>
      <c r="J245" s="149">
        <v>0</v>
      </c>
      <c r="K245" s="149"/>
      <c r="L245" s="149"/>
      <c r="M245" s="149">
        <v>0</v>
      </c>
      <c r="N245" s="149">
        <v>1663</v>
      </c>
      <c r="O245" s="149">
        <v>1663</v>
      </c>
      <c r="P245" s="149">
        <v>0</v>
      </c>
      <c r="Q245" s="149"/>
      <c r="R245" s="149"/>
      <c r="S245" s="149">
        <v>0</v>
      </c>
      <c r="T245" s="149"/>
      <c r="U245" s="149"/>
      <c r="V245" s="149">
        <v>0</v>
      </c>
      <c r="W245" s="149"/>
      <c r="X245" s="149"/>
      <c r="Y245" s="149">
        <v>0</v>
      </c>
      <c r="Z245" s="149"/>
      <c r="AA245" s="149"/>
      <c r="AB245" s="149">
        <v>0</v>
      </c>
    </row>
    <row r="246" spans="1:28" s="143" customFormat="1" ht="31.5" x14ac:dyDescent="0.25">
      <c r="A246" s="148" t="s">
        <v>326</v>
      </c>
      <c r="B246" s="149">
        <v>2562</v>
      </c>
      <c r="C246" s="149">
        <v>2562</v>
      </c>
      <c r="D246" s="149">
        <v>0</v>
      </c>
      <c r="E246" s="149"/>
      <c r="F246" s="149"/>
      <c r="G246" s="149">
        <v>0</v>
      </c>
      <c r="H246" s="149"/>
      <c r="I246" s="149"/>
      <c r="J246" s="149">
        <v>0</v>
      </c>
      <c r="K246" s="149">
        <v>2562</v>
      </c>
      <c r="L246" s="149">
        <v>2562</v>
      </c>
      <c r="M246" s="149">
        <v>0</v>
      </c>
      <c r="N246" s="149"/>
      <c r="O246" s="149"/>
      <c r="P246" s="149">
        <v>0</v>
      </c>
      <c r="Q246" s="149"/>
      <c r="R246" s="149"/>
      <c r="S246" s="149">
        <v>0</v>
      </c>
      <c r="T246" s="149"/>
      <c r="U246" s="149"/>
      <c r="V246" s="149">
        <v>0</v>
      </c>
      <c r="W246" s="149"/>
      <c r="X246" s="149"/>
      <c r="Y246" s="149">
        <v>0</v>
      </c>
      <c r="Z246" s="149"/>
      <c r="AA246" s="149"/>
      <c r="AB246" s="149">
        <v>0</v>
      </c>
    </row>
    <row r="247" spans="1:28" s="143" customFormat="1" x14ac:dyDescent="0.25">
      <c r="A247" s="148" t="s">
        <v>327</v>
      </c>
      <c r="B247" s="149">
        <v>3935</v>
      </c>
      <c r="C247" s="149">
        <v>3935</v>
      </c>
      <c r="D247" s="149">
        <v>0</v>
      </c>
      <c r="E247" s="149"/>
      <c r="F247" s="149"/>
      <c r="G247" s="149">
        <v>0</v>
      </c>
      <c r="H247" s="149"/>
      <c r="I247" s="149"/>
      <c r="J247" s="149">
        <v>0</v>
      </c>
      <c r="K247" s="149">
        <v>3935</v>
      </c>
      <c r="L247" s="149">
        <v>3935</v>
      </c>
      <c r="M247" s="149">
        <v>0</v>
      </c>
      <c r="N247" s="149"/>
      <c r="O247" s="149"/>
      <c r="P247" s="149">
        <v>0</v>
      </c>
      <c r="Q247" s="149"/>
      <c r="R247" s="149"/>
      <c r="S247" s="149">
        <v>0</v>
      </c>
      <c r="T247" s="149"/>
      <c r="U247" s="149"/>
      <c r="V247" s="149">
        <v>0</v>
      </c>
      <c r="W247" s="149"/>
      <c r="X247" s="149"/>
      <c r="Y247" s="149">
        <v>0</v>
      </c>
      <c r="Z247" s="149"/>
      <c r="AA247" s="149"/>
      <c r="AB247" s="149">
        <v>0</v>
      </c>
    </row>
    <row r="248" spans="1:28" s="143" customFormat="1" ht="31.5" x14ac:dyDescent="0.25">
      <c r="A248" s="148" t="s">
        <v>328</v>
      </c>
      <c r="B248" s="149">
        <v>24697</v>
      </c>
      <c r="C248" s="149">
        <v>24697</v>
      </c>
      <c r="D248" s="149">
        <v>0</v>
      </c>
      <c r="E248" s="149"/>
      <c r="F248" s="149"/>
      <c r="G248" s="149">
        <v>0</v>
      </c>
      <c r="H248" s="149"/>
      <c r="I248" s="149"/>
      <c r="J248" s="149">
        <v>0</v>
      </c>
      <c r="K248" s="149"/>
      <c r="L248" s="149"/>
      <c r="M248" s="149">
        <v>0</v>
      </c>
      <c r="N248" s="149"/>
      <c r="O248" s="149"/>
      <c r="P248" s="149">
        <v>0</v>
      </c>
      <c r="Q248" s="149">
        <v>24697</v>
      </c>
      <c r="R248" s="149">
        <v>24697</v>
      </c>
      <c r="S248" s="149">
        <v>0</v>
      </c>
      <c r="T248" s="149"/>
      <c r="U248" s="149"/>
      <c r="V248" s="149">
        <v>0</v>
      </c>
      <c r="W248" s="149"/>
      <c r="X248" s="149"/>
      <c r="Y248" s="149">
        <v>0</v>
      </c>
      <c r="Z248" s="149"/>
      <c r="AA248" s="149"/>
      <c r="AB248" s="149">
        <v>0</v>
      </c>
    </row>
    <row r="249" spans="1:28" s="143" customFormat="1" x14ac:dyDescent="0.25">
      <c r="A249" s="141" t="s">
        <v>158</v>
      </c>
      <c r="B249" s="142">
        <v>136876</v>
      </c>
      <c r="C249" s="142">
        <v>136876</v>
      </c>
      <c r="D249" s="142">
        <v>0</v>
      </c>
      <c r="E249" s="142">
        <v>0</v>
      </c>
      <c r="F249" s="142">
        <v>0</v>
      </c>
      <c r="G249" s="142">
        <v>0</v>
      </c>
      <c r="H249" s="142">
        <v>0</v>
      </c>
      <c r="I249" s="142">
        <v>0</v>
      </c>
      <c r="J249" s="142">
        <v>0</v>
      </c>
      <c r="K249" s="142">
        <v>0</v>
      </c>
      <c r="L249" s="142">
        <v>0</v>
      </c>
      <c r="M249" s="142">
        <v>0</v>
      </c>
      <c r="N249" s="142">
        <v>0</v>
      </c>
      <c r="O249" s="142">
        <v>0</v>
      </c>
      <c r="P249" s="142">
        <v>0</v>
      </c>
      <c r="Q249" s="142">
        <v>136876</v>
      </c>
      <c r="R249" s="142">
        <v>136876</v>
      </c>
      <c r="S249" s="142">
        <v>0</v>
      </c>
      <c r="T249" s="142">
        <v>0</v>
      </c>
      <c r="U249" s="142">
        <v>0</v>
      </c>
      <c r="V249" s="142">
        <v>0</v>
      </c>
      <c r="W249" s="142">
        <v>0</v>
      </c>
      <c r="X249" s="142">
        <v>0</v>
      </c>
      <c r="Y249" s="142">
        <v>0</v>
      </c>
      <c r="Z249" s="142">
        <v>0</v>
      </c>
      <c r="AA249" s="142">
        <v>0</v>
      </c>
      <c r="AB249" s="142">
        <v>0</v>
      </c>
    </row>
    <row r="250" spans="1:28" s="143" customFormat="1" x14ac:dyDescent="0.25">
      <c r="A250" s="141" t="s">
        <v>264</v>
      </c>
      <c r="B250" s="142">
        <v>11336</v>
      </c>
      <c r="C250" s="142">
        <v>11336</v>
      </c>
      <c r="D250" s="142">
        <v>0</v>
      </c>
      <c r="E250" s="142">
        <v>0</v>
      </c>
      <c r="F250" s="142">
        <v>0</v>
      </c>
      <c r="G250" s="142">
        <v>0</v>
      </c>
      <c r="H250" s="142">
        <v>0</v>
      </c>
      <c r="I250" s="142">
        <v>0</v>
      </c>
      <c r="J250" s="142">
        <v>0</v>
      </c>
      <c r="K250" s="142">
        <v>0</v>
      </c>
      <c r="L250" s="142">
        <v>0</v>
      </c>
      <c r="M250" s="142">
        <v>0</v>
      </c>
      <c r="N250" s="142">
        <v>0</v>
      </c>
      <c r="O250" s="142">
        <v>0</v>
      </c>
      <c r="P250" s="142">
        <v>0</v>
      </c>
      <c r="Q250" s="142">
        <v>11336</v>
      </c>
      <c r="R250" s="142">
        <v>11336</v>
      </c>
      <c r="S250" s="142">
        <v>0</v>
      </c>
      <c r="T250" s="142">
        <v>0</v>
      </c>
      <c r="U250" s="142">
        <v>0</v>
      </c>
      <c r="V250" s="142">
        <v>0</v>
      </c>
      <c r="W250" s="142">
        <v>0</v>
      </c>
      <c r="X250" s="142">
        <v>0</v>
      </c>
      <c r="Y250" s="142">
        <v>0</v>
      </c>
      <c r="Z250" s="142">
        <v>0</v>
      </c>
      <c r="AA250" s="142">
        <v>0</v>
      </c>
      <c r="AB250" s="142">
        <v>0</v>
      </c>
    </row>
    <row r="251" spans="1:28" s="143" customFormat="1" x14ac:dyDescent="0.25">
      <c r="A251" s="148" t="s">
        <v>329</v>
      </c>
      <c r="B251" s="149">
        <v>1944</v>
      </c>
      <c r="C251" s="149">
        <v>1944</v>
      </c>
      <c r="D251" s="149">
        <v>0</v>
      </c>
      <c r="E251" s="149"/>
      <c r="F251" s="149"/>
      <c r="G251" s="149">
        <v>0</v>
      </c>
      <c r="H251" s="149"/>
      <c r="I251" s="149"/>
      <c r="J251" s="149">
        <v>0</v>
      </c>
      <c r="K251" s="149"/>
      <c r="L251" s="149"/>
      <c r="M251" s="149">
        <v>0</v>
      </c>
      <c r="N251" s="149"/>
      <c r="O251" s="149"/>
      <c r="P251" s="149">
        <v>0</v>
      </c>
      <c r="Q251" s="149">
        <v>1944</v>
      </c>
      <c r="R251" s="149">
        <v>1944</v>
      </c>
      <c r="S251" s="149">
        <v>0</v>
      </c>
      <c r="T251" s="149"/>
      <c r="U251" s="149"/>
      <c r="V251" s="149">
        <v>0</v>
      </c>
      <c r="W251" s="149"/>
      <c r="X251" s="149"/>
      <c r="Y251" s="149">
        <v>0</v>
      </c>
      <c r="Z251" s="149"/>
      <c r="AA251" s="149"/>
      <c r="AB251" s="149">
        <v>0</v>
      </c>
    </row>
    <row r="252" spans="1:28" s="143" customFormat="1" x14ac:dyDescent="0.25">
      <c r="A252" s="148" t="s">
        <v>330</v>
      </c>
      <c r="B252" s="149">
        <v>1198</v>
      </c>
      <c r="C252" s="149">
        <v>1198</v>
      </c>
      <c r="D252" s="149">
        <v>0</v>
      </c>
      <c r="E252" s="149"/>
      <c r="F252" s="149"/>
      <c r="G252" s="149">
        <v>0</v>
      </c>
      <c r="H252" s="149"/>
      <c r="I252" s="149"/>
      <c r="J252" s="149">
        <v>0</v>
      </c>
      <c r="K252" s="149"/>
      <c r="L252" s="149"/>
      <c r="M252" s="149">
        <v>0</v>
      </c>
      <c r="N252" s="149"/>
      <c r="O252" s="149"/>
      <c r="P252" s="149">
        <v>0</v>
      </c>
      <c r="Q252" s="149">
        <v>1198</v>
      </c>
      <c r="R252" s="149">
        <v>1198</v>
      </c>
      <c r="S252" s="149">
        <v>0</v>
      </c>
      <c r="T252" s="149"/>
      <c r="U252" s="149"/>
      <c r="V252" s="149">
        <v>0</v>
      </c>
      <c r="W252" s="149"/>
      <c r="X252" s="149"/>
      <c r="Y252" s="149">
        <v>0</v>
      </c>
      <c r="Z252" s="149"/>
      <c r="AA252" s="149"/>
      <c r="AB252" s="149">
        <v>0</v>
      </c>
    </row>
    <row r="253" spans="1:28" s="143" customFormat="1" x14ac:dyDescent="0.25">
      <c r="A253" s="148" t="s">
        <v>331</v>
      </c>
      <c r="B253" s="149">
        <v>1500</v>
      </c>
      <c r="C253" s="149">
        <v>1500</v>
      </c>
      <c r="D253" s="149">
        <v>0</v>
      </c>
      <c r="E253" s="149"/>
      <c r="F253" s="149"/>
      <c r="G253" s="149">
        <v>0</v>
      </c>
      <c r="H253" s="149"/>
      <c r="I253" s="149"/>
      <c r="J253" s="149">
        <v>0</v>
      </c>
      <c r="K253" s="149"/>
      <c r="L253" s="149"/>
      <c r="M253" s="149">
        <v>0</v>
      </c>
      <c r="N253" s="149"/>
      <c r="O253" s="149"/>
      <c r="P253" s="149">
        <v>0</v>
      </c>
      <c r="Q253" s="149">
        <v>1500</v>
      </c>
      <c r="R253" s="149">
        <v>1500</v>
      </c>
      <c r="S253" s="149">
        <v>0</v>
      </c>
      <c r="T253" s="149"/>
      <c r="U253" s="149"/>
      <c r="V253" s="149">
        <v>0</v>
      </c>
      <c r="W253" s="149"/>
      <c r="X253" s="149"/>
      <c r="Y253" s="149">
        <v>0</v>
      </c>
      <c r="Z253" s="149"/>
      <c r="AA253" s="149"/>
      <c r="AB253" s="149">
        <v>0</v>
      </c>
    </row>
    <row r="254" spans="1:28" s="143" customFormat="1" x14ac:dyDescent="0.25">
      <c r="A254" s="148" t="s">
        <v>332</v>
      </c>
      <c r="B254" s="149">
        <v>6694</v>
      </c>
      <c r="C254" s="149">
        <v>6694</v>
      </c>
      <c r="D254" s="149">
        <v>0</v>
      </c>
      <c r="E254" s="149"/>
      <c r="F254" s="149"/>
      <c r="G254" s="149">
        <v>0</v>
      </c>
      <c r="H254" s="149"/>
      <c r="I254" s="149"/>
      <c r="J254" s="149">
        <v>0</v>
      </c>
      <c r="K254" s="149"/>
      <c r="L254" s="149"/>
      <c r="M254" s="149">
        <v>0</v>
      </c>
      <c r="N254" s="149"/>
      <c r="O254" s="149"/>
      <c r="P254" s="149">
        <v>0</v>
      </c>
      <c r="Q254" s="149">
        <v>6694</v>
      </c>
      <c r="R254" s="149">
        <v>6694</v>
      </c>
      <c r="S254" s="149">
        <v>0</v>
      </c>
      <c r="T254" s="149"/>
      <c r="U254" s="149"/>
      <c r="V254" s="149">
        <v>0</v>
      </c>
      <c r="W254" s="149"/>
      <c r="X254" s="149"/>
      <c r="Y254" s="149">
        <v>0</v>
      </c>
      <c r="Z254" s="149"/>
      <c r="AA254" s="149"/>
      <c r="AB254" s="149">
        <v>0</v>
      </c>
    </row>
    <row r="255" spans="1:28" s="143" customFormat="1" ht="31.5" x14ac:dyDescent="0.25">
      <c r="A255" s="141" t="s">
        <v>272</v>
      </c>
      <c r="B255" s="142">
        <v>55524</v>
      </c>
      <c r="C255" s="142">
        <v>55524</v>
      </c>
      <c r="D255" s="142">
        <v>0</v>
      </c>
      <c r="E255" s="142">
        <v>0</v>
      </c>
      <c r="F255" s="142">
        <v>0</v>
      </c>
      <c r="G255" s="142">
        <v>0</v>
      </c>
      <c r="H255" s="142">
        <v>0</v>
      </c>
      <c r="I255" s="142">
        <v>0</v>
      </c>
      <c r="J255" s="142">
        <v>0</v>
      </c>
      <c r="K255" s="142">
        <v>0</v>
      </c>
      <c r="L255" s="142">
        <v>0</v>
      </c>
      <c r="M255" s="142">
        <v>0</v>
      </c>
      <c r="N255" s="142">
        <v>0</v>
      </c>
      <c r="O255" s="142">
        <v>0</v>
      </c>
      <c r="P255" s="142">
        <v>0</v>
      </c>
      <c r="Q255" s="142">
        <v>55524</v>
      </c>
      <c r="R255" s="142">
        <v>55524</v>
      </c>
      <c r="S255" s="142">
        <v>0</v>
      </c>
      <c r="T255" s="142">
        <v>0</v>
      </c>
      <c r="U255" s="142">
        <v>0</v>
      </c>
      <c r="V255" s="142">
        <v>0</v>
      </c>
      <c r="W255" s="142">
        <v>0</v>
      </c>
      <c r="X255" s="142">
        <v>0</v>
      </c>
      <c r="Y255" s="142">
        <v>0</v>
      </c>
      <c r="Z255" s="142">
        <v>0</v>
      </c>
      <c r="AA255" s="142">
        <v>0</v>
      </c>
      <c r="AB255" s="142">
        <v>0</v>
      </c>
    </row>
    <row r="256" spans="1:28" s="143" customFormat="1" ht="31.5" x14ac:dyDescent="0.25">
      <c r="A256" s="148" t="s">
        <v>333</v>
      </c>
      <c r="B256" s="149">
        <v>4434</v>
      </c>
      <c r="C256" s="149">
        <v>4434</v>
      </c>
      <c r="D256" s="149">
        <v>0</v>
      </c>
      <c r="E256" s="149"/>
      <c r="F256" s="149"/>
      <c r="G256" s="149">
        <v>0</v>
      </c>
      <c r="H256" s="149"/>
      <c r="I256" s="149"/>
      <c r="J256" s="149">
        <v>0</v>
      </c>
      <c r="K256" s="149"/>
      <c r="L256" s="149"/>
      <c r="M256" s="149">
        <v>0</v>
      </c>
      <c r="N256" s="149"/>
      <c r="O256" s="149"/>
      <c r="P256" s="149">
        <v>0</v>
      </c>
      <c r="Q256" s="149">
        <v>4434</v>
      </c>
      <c r="R256" s="149">
        <v>4434</v>
      </c>
      <c r="S256" s="149">
        <v>0</v>
      </c>
      <c r="T256" s="149"/>
      <c r="U256" s="149"/>
      <c r="V256" s="149">
        <v>0</v>
      </c>
      <c r="W256" s="149"/>
      <c r="X256" s="149"/>
      <c r="Y256" s="149">
        <v>0</v>
      </c>
      <c r="Z256" s="149"/>
      <c r="AA256" s="149"/>
      <c r="AB256" s="149">
        <v>0</v>
      </c>
    </row>
    <row r="257" spans="1:189" s="143" customFormat="1" ht="31.5" x14ac:dyDescent="0.25">
      <c r="A257" s="148" t="s">
        <v>334</v>
      </c>
      <c r="B257" s="149">
        <v>23310</v>
      </c>
      <c r="C257" s="149">
        <v>23310</v>
      </c>
      <c r="D257" s="149">
        <v>0</v>
      </c>
      <c r="E257" s="149"/>
      <c r="F257" s="149"/>
      <c r="G257" s="149">
        <v>0</v>
      </c>
      <c r="H257" s="149"/>
      <c r="I257" s="149"/>
      <c r="J257" s="149">
        <v>0</v>
      </c>
      <c r="K257" s="149"/>
      <c r="L257" s="149"/>
      <c r="M257" s="149">
        <v>0</v>
      </c>
      <c r="N257" s="149"/>
      <c r="O257" s="149"/>
      <c r="P257" s="149">
        <v>0</v>
      </c>
      <c r="Q257" s="149">
        <v>23310</v>
      </c>
      <c r="R257" s="149">
        <v>23310</v>
      </c>
      <c r="S257" s="149">
        <v>0</v>
      </c>
      <c r="T257" s="149"/>
      <c r="U257" s="149"/>
      <c r="V257" s="149">
        <v>0</v>
      </c>
      <c r="W257" s="149"/>
      <c r="X257" s="149"/>
      <c r="Y257" s="149">
        <v>0</v>
      </c>
      <c r="Z257" s="149"/>
      <c r="AA257" s="149"/>
      <c r="AB257" s="149">
        <v>0</v>
      </c>
    </row>
    <row r="258" spans="1:189" s="143" customFormat="1" ht="31.5" x14ac:dyDescent="0.25">
      <c r="A258" s="148" t="s">
        <v>335</v>
      </c>
      <c r="B258" s="149">
        <v>6600</v>
      </c>
      <c r="C258" s="149">
        <v>6600</v>
      </c>
      <c r="D258" s="149">
        <v>0</v>
      </c>
      <c r="E258" s="149"/>
      <c r="F258" s="149"/>
      <c r="G258" s="149">
        <v>0</v>
      </c>
      <c r="H258" s="149"/>
      <c r="I258" s="149"/>
      <c r="J258" s="149">
        <v>0</v>
      </c>
      <c r="K258" s="149"/>
      <c r="L258" s="149"/>
      <c r="M258" s="149">
        <v>0</v>
      </c>
      <c r="N258" s="149"/>
      <c r="O258" s="149"/>
      <c r="P258" s="149">
        <v>0</v>
      </c>
      <c r="Q258" s="149">
        <v>6600</v>
      </c>
      <c r="R258" s="149">
        <v>6600</v>
      </c>
      <c r="S258" s="149">
        <v>0</v>
      </c>
      <c r="T258" s="149"/>
      <c r="U258" s="149"/>
      <c r="V258" s="149">
        <v>0</v>
      </c>
      <c r="W258" s="149"/>
      <c r="X258" s="149"/>
      <c r="Y258" s="149">
        <v>0</v>
      </c>
      <c r="Z258" s="149"/>
      <c r="AA258" s="149"/>
      <c r="AB258" s="149">
        <v>0</v>
      </c>
    </row>
    <row r="259" spans="1:189" s="143" customFormat="1" x14ac:dyDescent="0.25">
      <c r="A259" s="148" t="s">
        <v>336</v>
      </c>
      <c r="B259" s="149">
        <v>6499</v>
      </c>
      <c r="C259" s="149">
        <v>6499</v>
      </c>
      <c r="D259" s="149">
        <v>0</v>
      </c>
      <c r="E259" s="149"/>
      <c r="F259" s="149"/>
      <c r="G259" s="149">
        <v>0</v>
      </c>
      <c r="H259" s="149"/>
      <c r="I259" s="149"/>
      <c r="J259" s="149">
        <v>0</v>
      </c>
      <c r="K259" s="149"/>
      <c r="L259" s="149"/>
      <c r="M259" s="149">
        <v>0</v>
      </c>
      <c r="N259" s="149"/>
      <c r="O259" s="149"/>
      <c r="P259" s="149">
        <v>0</v>
      </c>
      <c r="Q259" s="149">
        <v>6499</v>
      </c>
      <c r="R259" s="149">
        <v>6499</v>
      </c>
      <c r="S259" s="149">
        <v>0</v>
      </c>
      <c r="T259" s="149"/>
      <c r="U259" s="149"/>
      <c r="V259" s="149">
        <v>0</v>
      </c>
      <c r="W259" s="149"/>
      <c r="X259" s="149"/>
      <c r="Y259" s="149">
        <v>0</v>
      </c>
      <c r="Z259" s="149"/>
      <c r="AA259" s="149"/>
      <c r="AB259" s="149">
        <v>0</v>
      </c>
    </row>
    <row r="260" spans="1:189" s="143" customFormat="1" x14ac:dyDescent="0.25">
      <c r="A260" s="148" t="s">
        <v>337</v>
      </c>
      <c r="B260" s="149">
        <v>14681</v>
      </c>
      <c r="C260" s="149">
        <v>14681</v>
      </c>
      <c r="D260" s="149">
        <v>0</v>
      </c>
      <c r="E260" s="149"/>
      <c r="F260" s="149"/>
      <c r="G260" s="149">
        <v>0</v>
      </c>
      <c r="H260" s="149"/>
      <c r="I260" s="149"/>
      <c r="J260" s="149">
        <v>0</v>
      </c>
      <c r="K260" s="149"/>
      <c r="L260" s="149"/>
      <c r="M260" s="149">
        <v>0</v>
      </c>
      <c r="N260" s="149"/>
      <c r="O260" s="149"/>
      <c r="P260" s="149">
        <v>0</v>
      </c>
      <c r="Q260" s="149">
        <v>14681</v>
      </c>
      <c r="R260" s="149">
        <v>14681</v>
      </c>
      <c r="S260" s="149">
        <v>0</v>
      </c>
      <c r="T260" s="149"/>
      <c r="U260" s="149"/>
      <c r="V260" s="149">
        <v>0</v>
      </c>
      <c r="W260" s="149"/>
      <c r="X260" s="149"/>
      <c r="Y260" s="149">
        <v>0</v>
      </c>
      <c r="Z260" s="149"/>
      <c r="AA260" s="149"/>
      <c r="AB260" s="149">
        <v>0</v>
      </c>
    </row>
    <row r="261" spans="1:189" s="143" customFormat="1" x14ac:dyDescent="0.25">
      <c r="A261" s="141" t="s">
        <v>276</v>
      </c>
      <c r="B261" s="142">
        <v>40000</v>
      </c>
      <c r="C261" s="142">
        <v>40000</v>
      </c>
      <c r="D261" s="142">
        <v>0</v>
      </c>
      <c r="E261" s="142">
        <v>0</v>
      </c>
      <c r="F261" s="142">
        <v>0</v>
      </c>
      <c r="G261" s="142">
        <v>0</v>
      </c>
      <c r="H261" s="142">
        <v>0</v>
      </c>
      <c r="I261" s="142">
        <v>0</v>
      </c>
      <c r="J261" s="142">
        <v>0</v>
      </c>
      <c r="K261" s="142">
        <v>0</v>
      </c>
      <c r="L261" s="142">
        <v>0</v>
      </c>
      <c r="M261" s="142">
        <v>0</v>
      </c>
      <c r="N261" s="142">
        <v>0</v>
      </c>
      <c r="O261" s="142">
        <v>0</v>
      </c>
      <c r="P261" s="142">
        <v>0</v>
      </c>
      <c r="Q261" s="142">
        <v>40000</v>
      </c>
      <c r="R261" s="142">
        <v>40000</v>
      </c>
      <c r="S261" s="142">
        <v>0</v>
      </c>
      <c r="T261" s="142">
        <v>0</v>
      </c>
      <c r="U261" s="142">
        <v>0</v>
      </c>
      <c r="V261" s="142">
        <v>0</v>
      </c>
      <c r="W261" s="142">
        <v>0</v>
      </c>
      <c r="X261" s="142">
        <v>0</v>
      </c>
      <c r="Y261" s="142">
        <v>0</v>
      </c>
      <c r="Z261" s="142">
        <v>0</v>
      </c>
      <c r="AA261" s="142">
        <v>0</v>
      </c>
      <c r="AB261" s="142">
        <v>0</v>
      </c>
    </row>
    <row r="262" spans="1:189" s="140" customFormat="1" x14ac:dyDescent="0.25">
      <c r="A262" s="153" t="s">
        <v>338</v>
      </c>
      <c r="B262" s="149">
        <v>40000</v>
      </c>
      <c r="C262" s="149">
        <v>40000</v>
      </c>
      <c r="D262" s="149">
        <v>0</v>
      </c>
      <c r="E262" s="149"/>
      <c r="F262" s="149"/>
      <c r="G262" s="149">
        <v>0</v>
      </c>
      <c r="H262" s="149"/>
      <c r="I262" s="149"/>
      <c r="J262" s="149">
        <v>0</v>
      </c>
      <c r="K262" s="149"/>
      <c r="L262" s="149"/>
      <c r="M262" s="149">
        <v>0</v>
      </c>
      <c r="N262" s="149"/>
      <c r="O262" s="149"/>
      <c r="P262" s="149">
        <v>0</v>
      </c>
      <c r="Q262" s="149">
        <v>40000</v>
      </c>
      <c r="R262" s="149">
        <v>40000</v>
      </c>
      <c r="S262" s="149">
        <v>0</v>
      </c>
      <c r="T262" s="149"/>
      <c r="U262" s="149"/>
      <c r="V262" s="149">
        <v>0</v>
      </c>
      <c r="W262" s="149"/>
      <c r="X262" s="149"/>
      <c r="Y262" s="149">
        <v>0</v>
      </c>
      <c r="Z262" s="149"/>
      <c r="AA262" s="149"/>
      <c r="AB262" s="149">
        <v>0</v>
      </c>
      <c r="AC262" s="143"/>
      <c r="AD262" s="143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3"/>
      <c r="AP262" s="143"/>
      <c r="AQ262" s="143"/>
      <c r="AR262" s="143"/>
      <c r="AS262" s="143"/>
      <c r="AT262" s="143"/>
      <c r="AU262" s="143"/>
      <c r="AV262" s="143"/>
      <c r="AW262" s="143"/>
      <c r="AX262" s="143"/>
      <c r="AY262" s="143"/>
      <c r="AZ262" s="143"/>
      <c r="BA262" s="143"/>
      <c r="BB262" s="143"/>
      <c r="BC262" s="143"/>
      <c r="BD262" s="143"/>
      <c r="BE262" s="143"/>
      <c r="BF262" s="143"/>
      <c r="BG262" s="143"/>
      <c r="BH262" s="143"/>
      <c r="BI262" s="143"/>
      <c r="BJ262" s="143"/>
      <c r="BK262" s="143"/>
      <c r="BL262" s="143"/>
      <c r="BM262" s="143"/>
      <c r="BN262" s="143"/>
      <c r="BO262" s="143"/>
      <c r="BP262" s="143"/>
      <c r="BQ262" s="143"/>
      <c r="BR262" s="143"/>
      <c r="BS262" s="143"/>
      <c r="BT262" s="143"/>
      <c r="BU262" s="143"/>
      <c r="BV262" s="143"/>
      <c r="BW262" s="143"/>
      <c r="BX262" s="143"/>
      <c r="BY262" s="143"/>
      <c r="BZ262" s="143"/>
      <c r="CA262" s="143"/>
      <c r="CB262" s="143"/>
      <c r="CC262" s="143"/>
      <c r="CD262" s="143"/>
      <c r="CE262" s="143"/>
      <c r="CF262" s="143"/>
      <c r="CG262" s="143"/>
      <c r="CH262" s="143"/>
      <c r="CI262" s="143"/>
      <c r="CJ262" s="143"/>
      <c r="CK262" s="143"/>
      <c r="CL262" s="143"/>
      <c r="CM262" s="143"/>
      <c r="CN262" s="143"/>
      <c r="CO262" s="143"/>
      <c r="CP262" s="143"/>
      <c r="CQ262" s="143"/>
      <c r="CR262" s="143"/>
      <c r="CS262" s="143"/>
      <c r="CT262" s="143"/>
      <c r="CU262" s="143"/>
      <c r="CV262" s="143"/>
      <c r="CW262" s="143"/>
      <c r="CX262" s="143"/>
      <c r="CY262" s="143"/>
      <c r="CZ262" s="143"/>
      <c r="DA262" s="143"/>
      <c r="DB262" s="143"/>
      <c r="DC262" s="143"/>
      <c r="DD262" s="143"/>
      <c r="DE262" s="143"/>
      <c r="DF262" s="143"/>
      <c r="DG262" s="143"/>
      <c r="DH262" s="143"/>
      <c r="DI262" s="143"/>
      <c r="DJ262" s="143"/>
      <c r="DK262" s="143"/>
      <c r="DL262" s="143"/>
      <c r="DM262" s="143"/>
      <c r="DN262" s="143"/>
      <c r="DO262" s="143"/>
      <c r="DP262" s="143"/>
      <c r="DQ262" s="143"/>
      <c r="DR262" s="143"/>
      <c r="DS262" s="143"/>
      <c r="DT262" s="143"/>
      <c r="DU262" s="143"/>
      <c r="DV262" s="143"/>
      <c r="DW262" s="143"/>
      <c r="DX262" s="143"/>
      <c r="DY262" s="143"/>
      <c r="DZ262" s="143"/>
      <c r="EA262" s="143"/>
      <c r="EB262" s="143"/>
      <c r="EC262" s="143"/>
      <c r="ED262" s="143"/>
      <c r="EE262" s="143"/>
      <c r="EF262" s="143"/>
      <c r="EG262" s="143"/>
      <c r="EH262" s="143"/>
      <c r="EI262" s="143"/>
      <c r="EJ262" s="143"/>
      <c r="EK262" s="143"/>
      <c r="EL262" s="143"/>
      <c r="EM262" s="143"/>
      <c r="EN262" s="143"/>
      <c r="EO262" s="143"/>
      <c r="EP262" s="143"/>
      <c r="EQ262" s="143"/>
      <c r="ER262" s="143"/>
      <c r="ES262" s="143"/>
      <c r="ET262" s="143"/>
      <c r="EU262" s="143"/>
      <c r="EV262" s="143"/>
      <c r="EW262" s="143"/>
      <c r="EX262" s="143"/>
      <c r="EY262" s="143"/>
      <c r="EZ262" s="143"/>
      <c r="FA262" s="143"/>
      <c r="FB262" s="143"/>
      <c r="FC262" s="143"/>
      <c r="FD262" s="143"/>
      <c r="FE262" s="143"/>
      <c r="FF262" s="143"/>
      <c r="FG262" s="143"/>
      <c r="FH262" s="143"/>
      <c r="FI262" s="143"/>
      <c r="FJ262" s="143"/>
      <c r="FK262" s="143"/>
      <c r="FL262" s="143"/>
      <c r="FM262" s="143"/>
      <c r="FN262" s="143"/>
      <c r="FO262" s="143"/>
      <c r="FP262" s="143"/>
      <c r="FQ262" s="143"/>
      <c r="FR262" s="143"/>
      <c r="FS262" s="143"/>
      <c r="FT262" s="143"/>
      <c r="FU262" s="143"/>
      <c r="FV262" s="143"/>
      <c r="FW262" s="143"/>
      <c r="FX262" s="143"/>
      <c r="FY262" s="143"/>
      <c r="FZ262" s="143"/>
      <c r="GA262" s="143"/>
      <c r="GB262" s="143"/>
      <c r="GC262" s="143"/>
      <c r="GD262" s="143"/>
      <c r="GE262" s="143"/>
      <c r="GF262" s="143"/>
      <c r="GG262" s="143"/>
    </row>
    <row r="263" spans="1:189" s="143" customFormat="1" x14ac:dyDescent="0.25">
      <c r="A263" s="141" t="s">
        <v>278</v>
      </c>
      <c r="B263" s="142">
        <v>30016</v>
      </c>
      <c r="C263" s="142">
        <v>30016</v>
      </c>
      <c r="D263" s="142">
        <v>0</v>
      </c>
      <c r="E263" s="142">
        <v>0</v>
      </c>
      <c r="F263" s="142">
        <v>0</v>
      </c>
      <c r="G263" s="142">
        <v>0</v>
      </c>
      <c r="H263" s="142">
        <v>0</v>
      </c>
      <c r="I263" s="142">
        <v>0</v>
      </c>
      <c r="J263" s="142">
        <v>0</v>
      </c>
      <c r="K263" s="142">
        <v>0</v>
      </c>
      <c r="L263" s="142">
        <v>0</v>
      </c>
      <c r="M263" s="142">
        <v>0</v>
      </c>
      <c r="N263" s="142">
        <v>0</v>
      </c>
      <c r="O263" s="142">
        <v>0</v>
      </c>
      <c r="P263" s="142">
        <v>0</v>
      </c>
      <c r="Q263" s="142">
        <v>30016</v>
      </c>
      <c r="R263" s="142">
        <v>30016</v>
      </c>
      <c r="S263" s="142">
        <v>0</v>
      </c>
      <c r="T263" s="142">
        <v>0</v>
      </c>
      <c r="U263" s="142">
        <v>0</v>
      </c>
      <c r="V263" s="142">
        <v>0</v>
      </c>
      <c r="W263" s="142">
        <v>0</v>
      </c>
      <c r="X263" s="142">
        <v>0</v>
      </c>
      <c r="Y263" s="142">
        <v>0</v>
      </c>
      <c r="Z263" s="142">
        <v>0</v>
      </c>
      <c r="AA263" s="142">
        <v>0</v>
      </c>
      <c r="AB263" s="142">
        <v>0</v>
      </c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0"/>
      <c r="CP263" s="140"/>
      <c r="CQ263" s="140"/>
      <c r="CR263" s="140"/>
      <c r="CS263" s="140"/>
      <c r="CT263" s="140"/>
      <c r="CU263" s="140"/>
      <c r="CV263" s="140"/>
      <c r="CW263" s="140"/>
      <c r="CX263" s="140"/>
      <c r="CY263" s="140"/>
      <c r="CZ263" s="140"/>
      <c r="DA263" s="140"/>
      <c r="DB263" s="140"/>
      <c r="DC263" s="140"/>
      <c r="DD263" s="140"/>
      <c r="DE263" s="140"/>
      <c r="DF263" s="140"/>
      <c r="DG263" s="140"/>
      <c r="DH263" s="140"/>
      <c r="DI263" s="140"/>
      <c r="DJ263" s="140"/>
      <c r="DK263" s="140"/>
      <c r="DL263" s="140"/>
      <c r="DM263" s="140"/>
      <c r="DN263" s="140"/>
      <c r="DO263" s="140"/>
      <c r="DP263" s="140"/>
      <c r="DQ263" s="140"/>
      <c r="DR263" s="140"/>
      <c r="DS263" s="140"/>
      <c r="DT263" s="140"/>
      <c r="DU263" s="140"/>
      <c r="DV263" s="140"/>
      <c r="DW263" s="140"/>
      <c r="DX263" s="140"/>
      <c r="DY263" s="140"/>
      <c r="DZ263" s="140"/>
      <c r="EA263" s="140"/>
      <c r="EB263" s="140"/>
      <c r="EC263" s="140"/>
      <c r="ED263" s="140"/>
      <c r="EE263" s="140"/>
      <c r="EF263" s="140"/>
      <c r="EG263" s="140"/>
      <c r="EH263" s="140"/>
      <c r="EI263" s="140"/>
      <c r="EJ263" s="140"/>
      <c r="EK263" s="140"/>
      <c r="EL263" s="140"/>
      <c r="EM263" s="140"/>
      <c r="EN263" s="140"/>
      <c r="EO263" s="140"/>
      <c r="EP263" s="140"/>
      <c r="EQ263" s="140"/>
      <c r="ER263" s="140"/>
      <c r="ES263" s="140"/>
      <c r="ET263" s="140"/>
      <c r="EU263" s="140"/>
      <c r="EV263" s="140"/>
      <c r="EW263" s="140"/>
      <c r="EX263" s="140"/>
      <c r="EY263" s="140"/>
      <c r="EZ263" s="140"/>
      <c r="FA263" s="140"/>
      <c r="FB263" s="140"/>
      <c r="FC263" s="140"/>
      <c r="FD263" s="140"/>
      <c r="FE263" s="140"/>
      <c r="FF263" s="140"/>
      <c r="FG263" s="140"/>
      <c r="FH263" s="140"/>
      <c r="FI263" s="140"/>
      <c r="FJ263" s="140"/>
      <c r="FK263" s="140"/>
      <c r="FL263" s="140"/>
      <c r="FM263" s="140"/>
      <c r="FN263" s="140"/>
      <c r="FO263" s="140"/>
      <c r="FP263" s="140"/>
      <c r="FQ263" s="140"/>
      <c r="FR263" s="140"/>
      <c r="FS263" s="140"/>
      <c r="FT263" s="140"/>
      <c r="FU263" s="140"/>
      <c r="FV263" s="140"/>
      <c r="FW263" s="140"/>
      <c r="FX263" s="140"/>
      <c r="FY263" s="140"/>
      <c r="FZ263" s="140"/>
      <c r="GA263" s="140"/>
      <c r="GB263" s="140"/>
      <c r="GC263" s="140"/>
      <c r="GD263" s="140"/>
      <c r="GE263" s="140"/>
      <c r="GF263" s="140"/>
      <c r="GG263" s="140"/>
    </row>
    <row r="264" spans="1:189" s="143" customFormat="1" x14ac:dyDescent="0.25">
      <c r="A264" s="148" t="s">
        <v>339</v>
      </c>
      <c r="B264" s="149">
        <v>1700</v>
      </c>
      <c r="C264" s="149">
        <v>1700</v>
      </c>
      <c r="D264" s="149">
        <v>0</v>
      </c>
      <c r="E264" s="149"/>
      <c r="F264" s="149"/>
      <c r="G264" s="149">
        <v>0</v>
      </c>
      <c r="H264" s="149"/>
      <c r="I264" s="149"/>
      <c r="J264" s="149">
        <v>0</v>
      </c>
      <c r="K264" s="149"/>
      <c r="L264" s="149"/>
      <c r="M264" s="149">
        <v>0</v>
      </c>
      <c r="N264" s="149"/>
      <c r="O264" s="149"/>
      <c r="P264" s="149">
        <v>0</v>
      </c>
      <c r="Q264" s="149">
        <v>1700</v>
      </c>
      <c r="R264" s="149">
        <v>1700</v>
      </c>
      <c r="S264" s="149">
        <v>0</v>
      </c>
      <c r="T264" s="149"/>
      <c r="U264" s="149"/>
      <c r="V264" s="149">
        <v>0</v>
      </c>
      <c r="W264" s="149"/>
      <c r="X264" s="149"/>
      <c r="Y264" s="149">
        <v>0</v>
      </c>
      <c r="Z264" s="149"/>
      <c r="AA264" s="149"/>
      <c r="AB264" s="149">
        <v>0</v>
      </c>
    </row>
    <row r="265" spans="1:189" s="143" customFormat="1" ht="31.5" x14ac:dyDescent="0.25">
      <c r="A265" s="148" t="s">
        <v>340</v>
      </c>
      <c r="B265" s="149">
        <v>28316</v>
      </c>
      <c r="C265" s="149">
        <v>28316</v>
      </c>
      <c r="D265" s="149">
        <v>0</v>
      </c>
      <c r="E265" s="149"/>
      <c r="F265" s="149"/>
      <c r="G265" s="149">
        <v>0</v>
      </c>
      <c r="H265" s="149"/>
      <c r="I265" s="149"/>
      <c r="J265" s="149">
        <v>0</v>
      </c>
      <c r="K265" s="149"/>
      <c r="L265" s="149"/>
      <c r="M265" s="149">
        <v>0</v>
      </c>
      <c r="N265" s="149"/>
      <c r="O265" s="149"/>
      <c r="P265" s="149">
        <v>0</v>
      </c>
      <c r="Q265" s="149">
        <v>28316</v>
      </c>
      <c r="R265" s="149">
        <v>28316</v>
      </c>
      <c r="S265" s="149">
        <v>0</v>
      </c>
      <c r="T265" s="149"/>
      <c r="U265" s="149"/>
      <c r="V265" s="149">
        <v>0</v>
      </c>
      <c r="W265" s="149"/>
      <c r="X265" s="149"/>
      <c r="Y265" s="149">
        <v>0</v>
      </c>
      <c r="Z265" s="149"/>
      <c r="AA265" s="149"/>
      <c r="AB265" s="149">
        <v>0</v>
      </c>
    </row>
    <row r="266" spans="1:189" s="143" customFormat="1" x14ac:dyDescent="0.25">
      <c r="A266" s="141" t="s">
        <v>162</v>
      </c>
      <c r="B266" s="142">
        <v>733419</v>
      </c>
      <c r="C266" s="142">
        <v>733419</v>
      </c>
      <c r="D266" s="142">
        <v>0</v>
      </c>
      <c r="E266" s="142">
        <v>0</v>
      </c>
      <c r="F266" s="142">
        <v>0</v>
      </c>
      <c r="G266" s="142">
        <v>0</v>
      </c>
      <c r="H266" s="142">
        <v>27000</v>
      </c>
      <c r="I266" s="142">
        <v>27000</v>
      </c>
      <c r="J266" s="142">
        <v>0</v>
      </c>
      <c r="K266" s="142">
        <v>33510</v>
      </c>
      <c r="L266" s="142">
        <v>33510</v>
      </c>
      <c r="M266" s="142">
        <v>0</v>
      </c>
      <c r="N266" s="142">
        <v>647608</v>
      </c>
      <c r="O266" s="142">
        <v>647608</v>
      </c>
      <c r="P266" s="142">
        <v>0</v>
      </c>
      <c r="Q266" s="142">
        <v>25301</v>
      </c>
      <c r="R266" s="142">
        <v>25301</v>
      </c>
      <c r="S266" s="142">
        <v>0</v>
      </c>
      <c r="T266" s="142">
        <v>0</v>
      </c>
      <c r="U266" s="142">
        <v>0</v>
      </c>
      <c r="V266" s="142">
        <v>0</v>
      </c>
      <c r="W266" s="142">
        <v>0</v>
      </c>
      <c r="X266" s="142">
        <v>0</v>
      </c>
      <c r="Y266" s="142">
        <v>0</v>
      </c>
      <c r="Z266" s="142">
        <v>0</v>
      </c>
      <c r="AA266" s="142">
        <v>0</v>
      </c>
      <c r="AB266" s="142">
        <v>0</v>
      </c>
    </row>
    <row r="267" spans="1:189" s="143" customFormat="1" x14ac:dyDescent="0.25">
      <c r="A267" s="141" t="s">
        <v>264</v>
      </c>
      <c r="B267" s="142">
        <v>48526</v>
      </c>
      <c r="C267" s="142">
        <v>48526</v>
      </c>
      <c r="D267" s="142">
        <v>0</v>
      </c>
      <c r="E267" s="142">
        <v>0</v>
      </c>
      <c r="F267" s="142">
        <v>0</v>
      </c>
      <c r="G267" s="142">
        <v>0</v>
      </c>
      <c r="H267" s="142">
        <v>0</v>
      </c>
      <c r="I267" s="142">
        <v>0</v>
      </c>
      <c r="J267" s="142">
        <v>0</v>
      </c>
      <c r="K267" s="142">
        <v>2754</v>
      </c>
      <c r="L267" s="142">
        <v>2754</v>
      </c>
      <c r="M267" s="142">
        <v>0</v>
      </c>
      <c r="N267" s="142">
        <v>40152</v>
      </c>
      <c r="O267" s="142">
        <v>40152</v>
      </c>
      <c r="P267" s="142">
        <v>0</v>
      </c>
      <c r="Q267" s="142">
        <v>5620</v>
      </c>
      <c r="R267" s="142">
        <v>5620</v>
      </c>
      <c r="S267" s="142">
        <v>0</v>
      </c>
      <c r="T267" s="142">
        <v>0</v>
      </c>
      <c r="U267" s="142">
        <v>0</v>
      </c>
      <c r="V267" s="142">
        <v>0</v>
      </c>
      <c r="W267" s="142">
        <v>0</v>
      </c>
      <c r="X267" s="142">
        <v>0</v>
      </c>
      <c r="Y267" s="142">
        <v>0</v>
      </c>
      <c r="Z267" s="142">
        <v>0</v>
      </c>
      <c r="AA267" s="142">
        <v>0</v>
      </c>
      <c r="AB267" s="142">
        <v>0</v>
      </c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0"/>
      <c r="CP267" s="140"/>
      <c r="CQ267" s="140"/>
      <c r="CR267" s="140"/>
      <c r="CS267" s="140"/>
      <c r="CT267" s="140"/>
      <c r="CU267" s="140"/>
      <c r="CV267" s="140"/>
      <c r="CW267" s="140"/>
      <c r="CX267" s="140"/>
      <c r="CY267" s="140"/>
      <c r="CZ267" s="140"/>
      <c r="DA267" s="140"/>
      <c r="DB267" s="140"/>
      <c r="DC267" s="140"/>
      <c r="DD267" s="140"/>
      <c r="DE267" s="140"/>
      <c r="DF267" s="140"/>
      <c r="DG267" s="140"/>
      <c r="DH267" s="140"/>
      <c r="DI267" s="140"/>
      <c r="DJ267" s="140"/>
      <c r="DK267" s="140"/>
      <c r="DL267" s="140"/>
      <c r="DM267" s="140"/>
      <c r="DN267" s="140"/>
      <c r="DO267" s="140"/>
      <c r="DP267" s="140"/>
      <c r="DQ267" s="140"/>
      <c r="DR267" s="140"/>
      <c r="DS267" s="140"/>
      <c r="DT267" s="140"/>
      <c r="DU267" s="140"/>
      <c r="DV267" s="140"/>
      <c r="DW267" s="140"/>
      <c r="DX267" s="140"/>
      <c r="DY267" s="140"/>
      <c r="DZ267" s="140"/>
      <c r="EA267" s="140"/>
      <c r="EB267" s="140"/>
      <c r="EC267" s="140"/>
      <c r="ED267" s="140"/>
      <c r="EE267" s="140"/>
      <c r="EF267" s="140"/>
      <c r="EG267" s="140"/>
      <c r="EH267" s="140"/>
      <c r="EI267" s="140"/>
      <c r="EJ267" s="140"/>
      <c r="EK267" s="140"/>
      <c r="EL267" s="140"/>
      <c r="EM267" s="140"/>
      <c r="EN267" s="140"/>
      <c r="EO267" s="140"/>
      <c r="EP267" s="140"/>
      <c r="EQ267" s="140"/>
      <c r="ER267" s="140"/>
      <c r="ES267" s="140"/>
      <c r="ET267" s="140"/>
      <c r="EU267" s="140"/>
      <c r="EV267" s="140"/>
      <c r="EW267" s="140"/>
      <c r="EX267" s="140"/>
      <c r="EY267" s="140"/>
      <c r="EZ267" s="140"/>
      <c r="FA267" s="140"/>
      <c r="FB267" s="140"/>
      <c r="FC267" s="140"/>
      <c r="FD267" s="140"/>
      <c r="FE267" s="140"/>
      <c r="FF267" s="140"/>
      <c r="FG267" s="140"/>
      <c r="FH267" s="140"/>
      <c r="FI267" s="140"/>
      <c r="FJ267" s="140"/>
      <c r="FK267" s="140"/>
      <c r="FL267" s="140"/>
      <c r="FM267" s="140"/>
      <c r="FN267" s="140"/>
      <c r="FO267" s="140"/>
      <c r="FP267" s="140"/>
      <c r="FQ267" s="140"/>
      <c r="FR267" s="140"/>
      <c r="FS267" s="140"/>
      <c r="FT267" s="140"/>
      <c r="FU267" s="140"/>
      <c r="FV267" s="140"/>
      <c r="FW267" s="140"/>
      <c r="FX267" s="140"/>
      <c r="FY267" s="140"/>
      <c r="FZ267" s="140"/>
      <c r="GA267" s="140"/>
      <c r="GB267" s="140"/>
      <c r="GC267" s="140"/>
      <c r="GD267" s="140"/>
      <c r="GE267" s="140"/>
      <c r="GF267" s="140"/>
      <c r="GG267" s="140"/>
    </row>
    <row r="268" spans="1:189" s="143" customFormat="1" x14ac:dyDescent="0.25">
      <c r="A268" s="148" t="s">
        <v>341</v>
      </c>
      <c r="B268" s="149">
        <v>2754</v>
      </c>
      <c r="C268" s="149">
        <v>2754</v>
      </c>
      <c r="D268" s="149">
        <v>0</v>
      </c>
      <c r="E268" s="149"/>
      <c r="F268" s="149"/>
      <c r="G268" s="149">
        <v>0</v>
      </c>
      <c r="H268" s="149"/>
      <c r="I268" s="149"/>
      <c r="J268" s="149">
        <v>0</v>
      </c>
      <c r="K268" s="149">
        <v>2754</v>
      </c>
      <c r="L268" s="149">
        <v>2754</v>
      </c>
      <c r="M268" s="149">
        <v>0</v>
      </c>
      <c r="N268" s="149"/>
      <c r="O268" s="149"/>
      <c r="P268" s="149">
        <v>0</v>
      </c>
      <c r="Q268" s="149"/>
      <c r="R268" s="149"/>
      <c r="S268" s="149">
        <v>0</v>
      </c>
      <c r="T268" s="149"/>
      <c r="U268" s="149"/>
      <c r="V268" s="149">
        <v>0</v>
      </c>
      <c r="W268" s="149"/>
      <c r="X268" s="149"/>
      <c r="Y268" s="149">
        <v>0</v>
      </c>
      <c r="Z268" s="149"/>
      <c r="AA268" s="149"/>
      <c r="AB268" s="149">
        <v>0</v>
      </c>
    </row>
    <row r="269" spans="1:189" s="140" customFormat="1" x14ac:dyDescent="0.25">
      <c r="A269" s="150" t="s">
        <v>342</v>
      </c>
      <c r="B269" s="152">
        <v>726</v>
      </c>
      <c r="C269" s="152">
        <v>726</v>
      </c>
      <c r="D269" s="152">
        <v>0</v>
      </c>
      <c r="E269" s="152"/>
      <c r="F269" s="152"/>
      <c r="G269" s="152">
        <v>0</v>
      </c>
      <c r="H269" s="152"/>
      <c r="I269" s="152"/>
      <c r="J269" s="152">
        <v>0</v>
      </c>
      <c r="K269" s="152"/>
      <c r="L269" s="152"/>
      <c r="M269" s="152">
        <v>0</v>
      </c>
      <c r="N269" s="152"/>
      <c r="O269" s="152"/>
      <c r="P269" s="152">
        <v>0</v>
      </c>
      <c r="Q269" s="152">
        <v>726</v>
      </c>
      <c r="R269" s="152">
        <v>726</v>
      </c>
      <c r="S269" s="152">
        <v>0</v>
      </c>
      <c r="T269" s="152"/>
      <c r="U269" s="152"/>
      <c r="V269" s="152">
        <v>0</v>
      </c>
      <c r="W269" s="152"/>
      <c r="X269" s="152"/>
      <c r="Y269" s="152">
        <v>0</v>
      </c>
      <c r="Z269" s="152"/>
      <c r="AA269" s="152"/>
      <c r="AB269" s="152">
        <v>0</v>
      </c>
      <c r="AC269" s="143"/>
      <c r="AD269" s="143"/>
      <c r="AE269" s="143"/>
      <c r="AF269" s="143"/>
      <c r="AG269" s="143"/>
      <c r="AH269" s="143"/>
      <c r="AI269" s="143"/>
      <c r="AJ269" s="143"/>
      <c r="AK269" s="143"/>
      <c r="AL269" s="143"/>
      <c r="AM269" s="143"/>
      <c r="AN269" s="143"/>
      <c r="AO269" s="143"/>
      <c r="AP269" s="143"/>
      <c r="AQ269" s="143"/>
      <c r="AR269" s="143"/>
      <c r="AS269" s="143"/>
      <c r="AT269" s="143"/>
      <c r="AU269" s="143"/>
      <c r="AV269" s="143"/>
      <c r="AW269" s="143"/>
      <c r="AX269" s="143"/>
      <c r="AY269" s="143"/>
      <c r="AZ269" s="143"/>
      <c r="BA269" s="143"/>
      <c r="BB269" s="143"/>
      <c r="BC269" s="143"/>
      <c r="BD269" s="143"/>
      <c r="BE269" s="143"/>
      <c r="BF269" s="143"/>
      <c r="BG269" s="143"/>
      <c r="BH269" s="143"/>
      <c r="BI269" s="143"/>
      <c r="BJ269" s="143"/>
      <c r="BK269" s="143"/>
      <c r="BL269" s="143"/>
      <c r="BM269" s="143"/>
      <c r="BN269" s="143"/>
      <c r="BO269" s="143"/>
      <c r="BP269" s="143"/>
      <c r="BQ269" s="143"/>
      <c r="BR269" s="143"/>
      <c r="BS269" s="143"/>
      <c r="BT269" s="143"/>
      <c r="BU269" s="143"/>
      <c r="BV269" s="143"/>
      <c r="BW269" s="143"/>
      <c r="BX269" s="143"/>
      <c r="BY269" s="143"/>
      <c r="BZ269" s="143"/>
      <c r="CA269" s="143"/>
      <c r="CB269" s="143"/>
      <c r="CC269" s="143"/>
      <c r="CD269" s="143"/>
      <c r="CE269" s="143"/>
      <c r="CF269" s="143"/>
      <c r="CG269" s="143"/>
      <c r="CH269" s="143"/>
      <c r="CI269" s="143"/>
      <c r="CJ269" s="143"/>
      <c r="CK269" s="143"/>
      <c r="CL269" s="143"/>
      <c r="CM269" s="143"/>
      <c r="CN269" s="143"/>
      <c r="CO269" s="143"/>
      <c r="CP269" s="143"/>
      <c r="CQ269" s="143"/>
      <c r="CR269" s="143"/>
      <c r="CS269" s="143"/>
      <c r="CT269" s="143"/>
      <c r="CU269" s="143"/>
      <c r="CV269" s="143"/>
      <c r="CW269" s="143"/>
      <c r="CX269" s="143"/>
      <c r="CY269" s="143"/>
      <c r="CZ269" s="143"/>
      <c r="DA269" s="143"/>
      <c r="DB269" s="143"/>
      <c r="DC269" s="143"/>
      <c r="DD269" s="143"/>
      <c r="DE269" s="143"/>
      <c r="DF269" s="143"/>
      <c r="DG269" s="143"/>
      <c r="DH269" s="143"/>
      <c r="DI269" s="143"/>
      <c r="DJ269" s="143"/>
      <c r="DK269" s="143"/>
      <c r="DL269" s="143"/>
      <c r="DM269" s="143"/>
      <c r="DN269" s="143"/>
      <c r="DO269" s="143"/>
      <c r="DP269" s="143"/>
      <c r="DQ269" s="143"/>
      <c r="DR269" s="143"/>
      <c r="DS269" s="143"/>
      <c r="DT269" s="143"/>
      <c r="DU269" s="143"/>
      <c r="DV269" s="143"/>
      <c r="DW269" s="143"/>
      <c r="DX269" s="143"/>
      <c r="DY269" s="143"/>
      <c r="DZ269" s="143"/>
      <c r="EA269" s="143"/>
      <c r="EB269" s="143"/>
      <c r="EC269" s="143"/>
      <c r="ED269" s="143"/>
      <c r="EE269" s="143"/>
      <c r="EF269" s="143"/>
      <c r="EG269" s="143"/>
      <c r="EH269" s="143"/>
      <c r="EI269" s="143"/>
      <c r="EJ269" s="143"/>
      <c r="EK269" s="143"/>
      <c r="EL269" s="143"/>
      <c r="EM269" s="143"/>
      <c r="EN269" s="143"/>
      <c r="EO269" s="143"/>
      <c r="EP269" s="143"/>
      <c r="EQ269" s="143"/>
      <c r="ER269" s="143"/>
      <c r="ES269" s="143"/>
      <c r="ET269" s="143"/>
      <c r="EU269" s="143"/>
      <c r="EV269" s="143"/>
      <c r="EW269" s="143"/>
      <c r="EX269" s="143"/>
      <c r="EY269" s="143"/>
      <c r="EZ269" s="143"/>
      <c r="FA269" s="143"/>
      <c r="FB269" s="143"/>
      <c r="FC269" s="143"/>
      <c r="FD269" s="143"/>
      <c r="FE269" s="143"/>
      <c r="FF269" s="143"/>
      <c r="FG269" s="143"/>
      <c r="FH269" s="143"/>
      <c r="FI269" s="143"/>
      <c r="FJ269" s="143"/>
      <c r="FK269" s="143"/>
      <c r="FL269" s="143"/>
      <c r="FM269" s="143"/>
      <c r="FN269" s="143"/>
      <c r="FO269" s="143"/>
      <c r="FP269" s="143"/>
      <c r="FQ269" s="143"/>
      <c r="FR269" s="143"/>
      <c r="FS269" s="143"/>
      <c r="FT269" s="143"/>
      <c r="FU269" s="143"/>
      <c r="FV269" s="143"/>
      <c r="FW269" s="143"/>
      <c r="FX269" s="143"/>
      <c r="FY269" s="143"/>
      <c r="FZ269" s="143"/>
      <c r="GA269" s="143"/>
      <c r="GB269" s="143"/>
      <c r="GC269" s="143"/>
      <c r="GD269" s="143"/>
      <c r="GE269" s="143"/>
      <c r="GF269" s="143"/>
      <c r="GG269" s="143"/>
    </row>
    <row r="270" spans="1:189" s="140" customFormat="1" x14ac:dyDescent="0.25">
      <c r="A270" s="150" t="s">
        <v>343</v>
      </c>
      <c r="B270" s="152">
        <v>4894</v>
      </c>
      <c r="C270" s="152">
        <v>4894</v>
      </c>
      <c r="D270" s="152">
        <v>0</v>
      </c>
      <c r="E270" s="152"/>
      <c r="F270" s="152"/>
      <c r="G270" s="152">
        <v>0</v>
      </c>
      <c r="H270" s="152"/>
      <c r="I270" s="152"/>
      <c r="J270" s="152">
        <v>0</v>
      </c>
      <c r="K270" s="152"/>
      <c r="L270" s="152"/>
      <c r="M270" s="152">
        <v>0</v>
      </c>
      <c r="N270" s="152"/>
      <c r="O270" s="152"/>
      <c r="P270" s="152">
        <v>0</v>
      </c>
      <c r="Q270" s="152">
        <v>4894</v>
      </c>
      <c r="R270" s="152">
        <v>4894</v>
      </c>
      <c r="S270" s="152">
        <v>0</v>
      </c>
      <c r="T270" s="152"/>
      <c r="U270" s="152"/>
      <c r="V270" s="152">
        <v>0</v>
      </c>
      <c r="W270" s="152"/>
      <c r="X270" s="152"/>
      <c r="Y270" s="152">
        <v>0</v>
      </c>
      <c r="Z270" s="152"/>
      <c r="AA270" s="152"/>
      <c r="AB270" s="152">
        <v>0</v>
      </c>
      <c r="AC270" s="143"/>
      <c r="AD270" s="143"/>
      <c r="AE270" s="143"/>
      <c r="AF270" s="143"/>
      <c r="AG270" s="143"/>
      <c r="AH270" s="143"/>
      <c r="AI270" s="143"/>
      <c r="AJ270" s="143"/>
      <c r="AK270" s="143"/>
      <c r="AL270" s="143"/>
      <c r="AM270" s="143"/>
      <c r="AN270" s="143"/>
      <c r="AO270" s="143"/>
      <c r="AP270" s="143"/>
      <c r="AQ270" s="143"/>
      <c r="AR270" s="143"/>
      <c r="AS270" s="143"/>
      <c r="AT270" s="143"/>
      <c r="AU270" s="143"/>
      <c r="AV270" s="143"/>
      <c r="AW270" s="143"/>
      <c r="AX270" s="143"/>
      <c r="AY270" s="143"/>
      <c r="AZ270" s="143"/>
      <c r="BA270" s="143"/>
      <c r="BB270" s="143"/>
      <c r="BC270" s="143"/>
      <c r="BD270" s="143"/>
      <c r="BE270" s="143"/>
      <c r="BF270" s="143"/>
      <c r="BG270" s="143"/>
      <c r="BH270" s="143"/>
      <c r="BI270" s="143"/>
      <c r="BJ270" s="143"/>
      <c r="BK270" s="143"/>
      <c r="BL270" s="143"/>
      <c r="BM270" s="143"/>
      <c r="BN270" s="143"/>
      <c r="BO270" s="143"/>
      <c r="BP270" s="143"/>
      <c r="BQ270" s="143"/>
      <c r="BR270" s="143"/>
      <c r="BS270" s="143"/>
      <c r="BT270" s="143"/>
      <c r="BU270" s="143"/>
      <c r="BV270" s="143"/>
      <c r="BW270" s="143"/>
      <c r="BX270" s="143"/>
      <c r="BY270" s="143"/>
      <c r="BZ270" s="143"/>
      <c r="CA270" s="143"/>
      <c r="CB270" s="143"/>
      <c r="CC270" s="143"/>
      <c r="CD270" s="143"/>
      <c r="CE270" s="143"/>
      <c r="CF270" s="143"/>
      <c r="CG270" s="143"/>
      <c r="CH270" s="143"/>
      <c r="CI270" s="143"/>
      <c r="CJ270" s="143"/>
      <c r="CK270" s="143"/>
      <c r="CL270" s="143"/>
      <c r="CM270" s="143"/>
      <c r="CN270" s="143"/>
      <c r="CO270" s="143"/>
      <c r="CP270" s="143"/>
      <c r="CQ270" s="143"/>
      <c r="CR270" s="143"/>
      <c r="CS270" s="143"/>
      <c r="CT270" s="143"/>
      <c r="CU270" s="143"/>
      <c r="CV270" s="143"/>
      <c r="CW270" s="143"/>
      <c r="CX270" s="143"/>
      <c r="CY270" s="143"/>
      <c r="CZ270" s="143"/>
      <c r="DA270" s="143"/>
      <c r="DB270" s="143"/>
      <c r="DC270" s="143"/>
      <c r="DD270" s="143"/>
      <c r="DE270" s="143"/>
      <c r="DF270" s="143"/>
      <c r="DG270" s="143"/>
      <c r="DH270" s="143"/>
      <c r="DI270" s="143"/>
      <c r="DJ270" s="143"/>
      <c r="DK270" s="143"/>
      <c r="DL270" s="143"/>
      <c r="DM270" s="143"/>
      <c r="DN270" s="143"/>
      <c r="DO270" s="143"/>
      <c r="DP270" s="143"/>
      <c r="DQ270" s="143"/>
      <c r="DR270" s="143"/>
      <c r="DS270" s="143"/>
      <c r="DT270" s="143"/>
      <c r="DU270" s="143"/>
      <c r="DV270" s="143"/>
      <c r="DW270" s="143"/>
      <c r="DX270" s="143"/>
      <c r="DY270" s="143"/>
      <c r="DZ270" s="143"/>
      <c r="EA270" s="143"/>
      <c r="EB270" s="143"/>
      <c r="EC270" s="143"/>
      <c r="ED270" s="143"/>
      <c r="EE270" s="143"/>
      <c r="EF270" s="143"/>
      <c r="EG270" s="143"/>
      <c r="EH270" s="143"/>
      <c r="EI270" s="143"/>
      <c r="EJ270" s="143"/>
      <c r="EK270" s="143"/>
      <c r="EL270" s="143"/>
      <c r="EM270" s="143"/>
      <c r="EN270" s="143"/>
      <c r="EO270" s="143"/>
      <c r="EP270" s="143"/>
      <c r="EQ270" s="143"/>
      <c r="ER270" s="143"/>
      <c r="ES270" s="143"/>
      <c r="ET270" s="143"/>
      <c r="EU270" s="143"/>
      <c r="EV270" s="143"/>
      <c r="EW270" s="143"/>
      <c r="EX270" s="143"/>
      <c r="EY270" s="143"/>
      <c r="EZ270" s="143"/>
      <c r="FA270" s="143"/>
      <c r="FB270" s="143"/>
      <c r="FC270" s="143"/>
      <c r="FD270" s="143"/>
      <c r="FE270" s="143"/>
      <c r="FF270" s="143"/>
      <c r="FG270" s="143"/>
      <c r="FH270" s="143"/>
      <c r="FI270" s="143"/>
      <c r="FJ270" s="143"/>
      <c r="FK270" s="143"/>
      <c r="FL270" s="143"/>
      <c r="FM270" s="143"/>
      <c r="FN270" s="143"/>
      <c r="FO270" s="143"/>
      <c r="FP270" s="143"/>
      <c r="FQ270" s="143"/>
      <c r="FR270" s="143"/>
      <c r="FS270" s="143"/>
      <c r="FT270" s="143"/>
      <c r="FU270" s="143"/>
      <c r="FV270" s="143"/>
      <c r="FW270" s="143"/>
      <c r="FX270" s="143"/>
      <c r="FY270" s="143"/>
      <c r="FZ270" s="143"/>
      <c r="GA270" s="143"/>
      <c r="GB270" s="143"/>
      <c r="GC270" s="143"/>
      <c r="GD270" s="143"/>
      <c r="GE270" s="143"/>
      <c r="GF270" s="143"/>
      <c r="GG270" s="143"/>
    </row>
    <row r="271" spans="1:189" s="143" customFormat="1" ht="78.75" x14ac:dyDescent="0.25">
      <c r="A271" s="153" t="s">
        <v>344</v>
      </c>
      <c r="B271" s="149">
        <v>3480</v>
      </c>
      <c r="C271" s="149">
        <v>3480</v>
      </c>
      <c r="D271" s="149">
        <v>0</v>
      </c>
      <c r="E271" s="149"/>
      <c r="F271" s="149"/>
      <c r="G271" s="149">
        <v>0</v>
      </c>
      <c r="H271" s="149"/>
      <c r="I271" s="149"/>
      <c r="J271" s="149">
        <v>0</v>
      </c>
      <c r="K271" s="149"/>
      <c r="L271" s="149"/>
      <c r="M271" s="149">
        <v>0</v>
      </c>
      <c r="N271" s="152">
        <v>3480</v>
      </c>
      <c r="O271" s="152">
        <v>3480</v>
      </c>
      <c r="P271" s="149">
        <v>0</v>
      </c>
      <c r="Q271" s="149"/>
      <c r="R271" s="149"/>
      <c r="S271" s="149">
        <v>0</v>
      </c>
      <c r="T271" s="149"/>
      <c r="U271" s="149"/>
      <c r="V271" s="149">
        <v>0</v>
      </c>
      <c r="W271" s="149"/>
      <c r="X271" s="149"/>
      <c r="Y271" s="149">
        <v>0</v>
      </c>
      <c r="Z271" s="149"/>
      <c r="AA271" s="149"/>
      <c r="AB271" s="149">
        <v>0</v>
      </c>
    </row>
    <row r="272" spans="1:189" s="143" customFormat="1" ht="47.25" x14ac:dyDescent="0.25">
      <c r="A272" s="150" t="s">
        <v>345</v>
      </c>
      <c r="B272" s="146">
        <v>27500</v>
      </c>
      <c r="C272" s="146">
        <v>27500</v>
      </c>
      <c r="D272" s="146">
        <v>0</v>
      </c>
      <c r="E272" s="146"/>
      <c r="F272" s="146"/>
      <c r="G272" s="146">
        <v>0</v>
      </c>
      <c r="H272" s="146"/>
      <c r="I272" s="146"/>
      <c r="J272" s="146">
        <v>0</v>
      </c>
      <c r="K272" s="146"/>
      <c r="L272" s="146"/>
      <c r="M272" s="146">
        <v>0</v>
      </c>
      <c r="N272" s="146">
        <v>27500</v>
      </c>
      <c r="O272" s="146">
        <v>27500</v>
      </c>
      <c r="P272" s="146">
        <v>0</v>
      </c>
      <c r="Q272" s="146"/>
      <c r="R272" s="146"/>
      <c r="S272" s="146">
        <v>0</v>
      </c>
      <c r="T272" s="146"/>
      <c r="U272" s="146"/>
      <c r="V272" s="146">
        <v>0</v>
      </c>
      <c r="W272" s="146"/>
      <c r="X272" s="146"/>
      <c r="Y272" s="146">
        <v>0</v>
      </c>
      <c r="Z272" s="146"/>
      <c r="AA272" s="146"/>
      <c r="AB272" s="146">
        <v>0</v>
      </c>
    </row>
    <row r="273" spans="1:189" s="143" customFormat="1" ht="78.75" x14ac:dyDescent="0.25">
      <c r="A273" s="150" t="s">
        <v>346</v>
      </c>
      <c r="B273" s="146">
        <v>5500</v>
      </c>
      <c r="C273" s="146">
        <v>5500</v>
      </c>
      <c r="D273" s="146">
        <v>0</v>
      </c>
      <c r="E273" s="146"/>
      <c r="F273" s="146"/>
      <c r="G273" s="146">
        <v>0</v>
      </c>
      <c r="H273" s="146"/>
      <c r="I273" s="146"/>
      <c r="J273" s="146">
        <v>0</v>
      </c>
      <c r="K273" s="146"/>
      <c r="L273" s="146"/>
      <c r="M273" s="146">
        <v>0</v>
      </c>
      <c r="N273" s="146">
        <v>5500</v>
      </c>
      <c r="O273" s="146">
        <v>5500</v>
      </c>
      <c r="P273" s="146">
        <v>0</v>
      </c>
      <c r="Q273" s="146"/>
      <c r="R273" s="146"/>
      <c r="S273" s="146">
        <v>0</v>
      </c>
      <c r="T273" s="146"/>
      <c r="U273" s="146"/>
      <c r="V273" s="146">
        <v>0</v>
      </c>
      <c r="W273" s="146"/>
      <c r="X273" s="146"/>
      <c r="Y273" s="146">
        <v>0</v>
      </c>
      <c r="Z273" s="146"/>
      <c r="AA273" s="146"/>
      <c r="AB273" s="146">
        <v>0</v>
      </c>
    </row>
    <row r="274" spans="1:189" s="143" customFormat="1" ht="47.25" x14ac:dyDescent="0.25">
      <c r="A274" s="148" t="s">
        <v>347</v>
      </c>
      <c r="B274" s="149">
        <v>3672</v>
      </c>
      <c r="C274" s="149">
        <v>3672</v>
      </c>
      <c r="D274" s="149">
        <v>0</v>
      </c>
      <c r="E274" s="149"/>
      <c r="F274" s="149"/>
      <c r="G274" s="149">
        <v>0</v>
      </c>
      <c r="H274" s="149"/>
      <c r="I274" s="149"/>
      <c r="J274" s="149">
        <v>0</v>
      </c>
      <c r="K274" s="149"/>
      <c r="L274" s="149"/>
      <c r="M274" s="149">
        <v>0</v>
      </c>
      <c r="N274" s="149">
        <v>3672</v>
      </c>
      <c r="O274" s="149">
        <v>3672</v>
      </c>
      <c r="P274" s="149">
        <v>0</v>
      </c>
      <c r="Q274" s="149"/>
      <c r="R274" s="149"/>
      <c r="S274" s="149">
        <v>0</v>
      </c>
      <c r="T274" s="149"/>
      <c r="U274" s="149"/>
      <c r="V274" s="149">
        <v>0</v>
      </c>
      <c r="W274" s="149"/>
      <c r="X274" s="149"/>
      <c r="Y274" s="149">
        <v>0</v>
      </c>
      <c r="Z274" s="149"/>
      <c r="AA274" s="149"/>
      <c r="AB274" s="149">
        <v>0</v>
      </c>
    </row>
    <row r="275" spans="1:189" s="140" customFormat="1" x14ac:dyDescent="0.25">
      <c r="A275" s="141" t="s">
        <v>270</v>
      </c>
      <c r="B275" s="142">
        <v>386882</v>
      </c>
      <c r="C275" s="142">
        <v>386882</v>
      </c>
      <c r="D275" s="142">
        <v>0</v>
      </c>
      <c r="E275" s="142">
        <v>0</v>
      </c>
      <c r="F275" s="142">
        <v>0</v>
      </c>
      <c r="G275" s="142">
        <v>0</v>
      </c>
      <c r="H275" s="142">
        <v>0</v>
      </c>
      <c r="I275" s="142">
        <v>0</v>
      </c>
      <c r="J275" s="142">
        <v>0</v>
      </c>
      <c r="K275" s="142">
        <v>0</v>
      </c>
      <c r="L275" s="142">
        <v>0</v>
      </c>
      <c r="M275" s="142">
        <v>0</v>
      </c>
      <c r="N275" s="142">
        <v>386882</v>
      </c>
      <c r="O275" s="142">
        <v>386882</v>
      </c>
      <c r="P275" s="142">
        <v>0</v>
      </c>
      <c r="Q275" s="142">
        <v>0</v>
      </c>
      <c r="R275" s="142">
        <v>0</v>
      </c>
      <c r="S275" s="142">
        <v>0</v>
      </c>
      <c r="T275" s="142">
        <v>0</v>
      </c>
      <c r="U275" s="142">
        <v>0</v>
      </c>
      <c r="V275" s="142">
        <v>0</v>
      </c>
      <c r="W275" s="142">
        <v>0</v>
      </c>
      <c r="X275" s="142">
        <v>0</v>
      </c>
      <c r="Y275" s="142">
        <v>0</v>
      </c>
      <c r="Z275" s="142">
        <v>0</v>
      </c>
      <c r="AA275" s="142">
        <v>0</v>
      </c>
      <c r="AB275" s="142">
        <v>0</v>
      </c>
      <c r="AC275" s="143"/>
      <c r="AD275" s="143"/>
      <c r="AE275" s="143"/>
      <c r="AF275" s="143"/>
      <c r="AG275" s="143"/>
      <c r="AH275" s="143"/>
      <c r="AI275" s="143"/>
      <c r="AJ275" s="143"/>
      <c r="AK275" s="143"/>
      <c r="AL275" s="143"/>
      <c r="AM275" s="143"/>
      <c r="AN275" s="143"/>
      <c r="AO275" s="143"/>
      <c r="AP275" s="143"/>
      <c r="AQ275" s="143"/>
      <c r="AR275" s="143"/>
      <c r="AS275" s="143"/>
      <c r="AT275" s="143"/>
      <c r="AU275" s="143"/>
      <c r="AV275" s="143"/>
      <c r="AW275" s="143"/>
      <c r="AX275" s="143"/>
      <c r="AY275" s="143"/>
      <c r="AZ275" s="143"/>
      <c r="BA275" s="143"/>
      <c r="BB275" s="143"/>
      <c r="BC275" s="143"/>
      <c r="BD275" s="143"/>
      <c r="BE275" s="143"/>
      <c r="BF275" s="143"/>
      <c r="BG275" s="143"/>
      <c r="BH275" s="143"/>
      <c r="BI275" s="143"/>
      <c r="BJ275" s="143"/>
      <c r="BK275" s="143"/>
      <c r="BL275" s="143"/>
      <c r="BM275" s="143"/>
      <c r="BN275" s="143"/>
      <c r="BO275" s="143"/>
      <c r="BP275" s="143"/>
      <c r="BQ275" s="143"/>
      <c r="BR275" s="143"/>
      <c r="BS275" s="143"/>
      <c r="BT275" s="143"/>
      <c r="BU275" s="143"/>
      <c r="BV275" s="143"/>
      <c r="BW275" s="143"/>
      <c r="BX275" s="143"/>
      <c r="BY275" s="143"/>
      <c r="BZ275" s="143"/>
      <c r="CA275" s="143"/>
      <c r="CB275" s="143"/>
      <c r="CC275" s="143"/>
      <c r="CD275" s="143"/>
      <c r="CE275" s="143"/>
      <c r="CF275" s="143"/>
      <c r="CG275" s="143"/>
      <c r="CH275" s="143"/>
      <c r="CI275" s="143"/>
      <c r="CJ275" s="143"/>
      <c r="CK275" s="143"/>
      <c r="CL275" s="143"/>
      <c r="CM275" s="143"/>
      <c r="CN275" s="143"/>
      <c r="CO275" s="143"/>
      <c r="CP275" s="143"/>
      <c r="CQ275" s="143"/>
      <c r="CR275" s="143"/>
      <c r="CS275" s="143"/>
      <c r="CT275" s="143"/>
      <c r="CU275" s="143"/>
      <c r="CV275" s="143"/>
      <c r="CW275" s="143"/>
      <c r="CX275" s="143"/>
      <c r="CY275" s="143"/>
      <c r="CZ275" s="143"/>
      <c r="DA275" s="143"/>
      <c r="DB275" s="143"/>
      <c r="DC275" s="143"/>
      <c r="DD275" s="143"/>
      <c r="DE275" s="143"/>
      <c r="DF275" s="143"/>
      <c r="DG275" s="143"/>
      <c r="DH275" s="143"/>
      <c r="DI275" s="143"/>
      <c r="DJ275" s="143"/>
      <c r="DK275" s="143"/>
      <c r="DL275" s="143"/>
      <c r="DM275" s="143"/>
      <c r="DN275" s="143"/>
      <c r="DO275" s="143"/>
      <c r="DP275" s="143"/>
      <c r="DQ275" s="143"/>
      <c r="DR275" s="143"/>
      <c r="DS275" s="143"/>
      <c r="DT275" s="143"/>
      <c r="DU275" s="143"/>
      <c r="DV275" s="143"/>
      <c r="DW275" s="143"/>
      <c r="DX275" s="143"/>
      <c r="DY275" s="143"/>
      <c r="DZ275" s="143"/>
      <c r="EA275" s="143"/>
      <c r="EB275" s="143"/>
      <c r="EC275" s="143"/>
      <c r="ED275" s="143"/>
      <c r="EE275" s="143"/>
      <c r="EF275" s="143"/>
      <c r="EG275" s="143"/>
      <c r="EH275" s="143"/>
      <c r="EI275" s="143"/>
      <c r="EJ275" s="143"/>
      <c r="EK275" s="143"/>
      <c r="EL275" s="143"/>
      <c r="EM275" s="143"/>
      <c r="EN275" s="143"/>
      <c r="EO275" s="143"/>
      <c r="EP275" s="143"/>
      <c r="EQ275" s="143"/>
      <c r="ER275" s="143"/>
      <c r="ES275" s="143"/>
      <c r="ET275" s="143"/>
      <c r="EU275" s="143"/>
      <c r="EV275" s="143"/>
      <c r="EW275" s="143"/>
      <c r="EX275" s="143"/>
      <c r="EY275" s="143"/>
      <c r="EZ275" s="143"/>
      <c r="FA275" s="143"/>
      <c r="FB275" s="143"/>
      <c r="FC275" s="143"/>
      <c r="FD275" s="143"/>
      <c r="FE275" s="143"/>
      <c r="FF275" s="143"/>
      <c r="FG275" s="143"/>
      <c r="FH275" s="143"/>
      <c r="FI275" s="143"/>
      <c r="FJ275" s="143"/>
      <c r="FK275" s="143"/>
      <c r="FL275" s="143"/>
      <c r="FM275" s="143"/>
      <c r="FN275" s="143"/>
      <c r="FO275" s="143"/>
      <c r="FP275" s="143"/>
      <c r="FQ275" s="143"/>
      <c r="FR275" s="143"/>
      <c r="FS275" s="143"/>
      <c r="FT275" s="143"/>
      <c r="FU275" s="143"/>
      <c r="FV275" s="143"/>
      <c r="FW275" s="143"/>
      <c r="FX275" s="143"/>
      <c r="FY275" s="143"/>
      <c r="FZ275" s="143"/>
      <c r="GA275" s="143"/>
      <c r="GB275" s="143"/>
      <c r="GC275" s="143"/>
      <c r="GD275" s="143"/>
      <c r="GE275" s="143"/>
      <c r="GF275" s="143"/>
      <c r="GG275" s="143"/>
    </row>
    <row r="276" spans="1:189" s="143" customFormat="1" ht="78.75" x14ac:dyDescent="0.25">
      <c r="A276" s="153" t="s">
        <v>348</v>
      </c>
      <c r="B276" s="149">
        <v>386882</v>
      </c>
      <c r="C276" s="149">
        <v>386882</v>
      </c>
      <c r="D276" s="149">
        <v>0</v>
      </c>
      <c r="E276" s="149"/>
      <c r="F276" s="149"/>
      <c r="G276" s="149">
        <v>0</v>
      </c>
      <c r="H276" s="149"/>
      <c r="I276" s="149"/>
      <c r="J276" s="149">
        <v>0</v>
      </c>
      <c r="K276" s="149">
        <v>0</v>
      </c>
      <c r="L276" s="149">
        <v>0</v>
      </c>
      <c r="M276" s="149">
        <v>0</v>
      </c>
      <c r="N276" s="149">
        <v>386882</v>
      </c>
      <c r="O276" s="149">
        <v>386882</v>
      </c>
      <c r="P276" s="149">
        <v>0</v>
      </c>
      <c r="Q276" s="149"/>
      <c r="R276" s="149"/>
      <c r="S276" s="149">
        <v>0</v>
      </c>
      <c r="T276" s="149"/>
      <c r="U276" s="149"/>
      <c r="V276" s="149">
        <v>0</v>
      </c>
      <c r="W276" s="149"/>
      <c r="X276" s="149"/>
      <c r="Y276" s="149">
        <v>0</v>
      </c>
      <c r="Z276" s="149"/>
      <c r="AA276" s="149"/>
      <c r="AB276" s="149">
        <v>0</v>
      </c>
      <c r="FN276" s="140"/>
      <c r="FO276" s="140"/>
      <c r="FP276" s="140"/>
      <c r="FQ276" s="140"/>
      <c r="FR276" s="140"/>
      <c r="FS276" s="140"/>
      <c r="FT276" s="140"/>
      <c r="FU276" s="140"/>
      <c r="FV276" s="140"/>
      <c r="FW276" s="140"/>
      <c r="FX276" s="140"/>
      <c r="FY276" s="140"/>
      <c r="FZ276" s="140"/>
      <c r="GA276" s="140"/>
      <c r="GB276" s="140"/>
      <c r="GC276" s="140"/>
      <c r="GD276" s="140"/>
      <c r="GE276" s="140"/>
      <c r="GF276" s="140"/>
      <c r="GG276" s="140"/>
    </row>
    <row r="277" spans="1:189" s="143" customFormat="1" ht="31.5" x14ac:dyDescent="0.25">
      <c r="A277" s="141" t="s">
        <v>272</v>
      </c>
      <c r="B277" s="142">
        <v>26490</v>
      </c>
      <c r="C277" s="142">
        <v>26490</v>
      </c>
      <c r="D277" s="142">
        <v>0</v>
      </c>
      <c r="E277" s="142">
        <v>0</v>
      </c>
      <c r="F277" s="142">
        <v>0</v>
      </c>
      <c r="G277" s="142">
        <v>0</v>
      </c>
      <c r="H277" s="142">
        <v>0</v>
      </c>
      <c r="I277" s="142">
        <v>0</v>
      </c>
      <c r="J277" s="142">
        <v>0</v>
      </c>
      <c r="K277" s="142">
        <v>1461</v>
      </c>
      <c r="L277" s="142">
        <v>1461</v>
      </c>
      <c r="M277" s="142">
        <v>0</v>
      </c>
      <c r="N277" s="142">
        <v>5348</v>
      </c>
      <c r="O277" s="142">
        <v>5348</v>
      </c>
      <c r="P277" s="142">
        <v>0</v>
      </c>
      <c r="Q277" s="142">
        <v>19681</v>
      </c>
      <c r="R277" s="142">
        <v>19681</v>
      </c>
      <c r="S277" s="142">
        <v>0</v>
      </c>
      <c r="T277" s="142">
        <v>0</v>
      </c>
      <c r="U277" s="142">
        <v>0</v>
      </c>
      <c r="V277" s="142">
        <v>0</v>
      </c>
      <c r="W277" s="142">
        <v>0</v>
      </c>
      <c r="X277" s="142">
        <v>0</v>
      </c>
      <c r="Y277" s="142">
        <v>0</v>
      </c>
      <c r="Z277" s="142">
        <v>0</v>
      </c>
      <c r="AA277" s="142">
        <v>0</v>
      </c>
      <c r="AB277" s="142">
        <v>0</v>
      </c>
    </row>
    <row r="278" spans="1:189" s="143" customFormat="1" ht="78.75" x14ac:dyDescent="0.25">
      <c r="A278" s="150" t="s">
        <v>349</v>
      </c>
      <c r="B278" s="146">
        <v>1600</v>
      </c>
      <c r="C278" s="146">
        <v>1600</v>
      </c>
      <c r="D278" s="146">
        <v>0</v>
      </c>
      <c r="E278" s="146"/>
      <c r="F278" s="146"/>
      <c r="G278" s="146">
        <v>0</v>
      </c>
      <c r="H278" s="146"/>
      <c r="I278" s="146"/>
      <c r="J278" s="146">
        <v>0</v>
      </c>
      <c r="K278" s="146"/>
      <c r="L278" s="146"/>
      <c r="M278" s="146">
        <v>0</v>
      </c>
      <c r="N278" s="146">
        <v>1600</v>
      </c>
      <c r="O278" s="146">
        <v>1600</v>
      </c>
      <c r="P278" s="146">
        <v>0</v>
      </c>
      <c r="Q278" s="146"/>
      <c r="R278" s="146"/>
      <c r="S278" s="146">
        <v>0</v>
      </c>
      <c r="T278" s="146"/>
      <c r="U278" s="146"/>
      <c r="V278" s="146">
        <v>0</v>
      </c>
      <c r="W278" s="146"/>
      <c r="X278" s="146"/>
      <c r="Y278" s="146">
        <v>0</v>
      </c>
      <c r="Z278" s="146"/>
      <c r="AA278" s="146"/>
      <c r="AB278" s="146">
        <v>0</v>
      </c>
    </row>
    <row r="279" spans="1:189" s="140" customFormat="1" ht="63" x14ac:dyDescent="0.25">
      <c r="A279" s="150" t="s">
        <v>350</v>
      </c>
      <c r="B279" s="152">
        <v>3748</v>
      </c>
      <c r="C279" s="152">
        <v>3748</v>
      </c>
      <c r="D279" s="152">
        <v>0</v>
      </c>
      <c r="E279" s="152"/>
      <c r="F279" s="152"/>
      <c r="G279" s="152">
        <v>0</v>
      </c>
      <c r="H279" s="152"/>
      <c r="I279" s="152"/>
      <c r="J279" s="152">
        <v>0</v>
      </c>
      <c r="K279" s="152"/>
      <c r="L279" s="152"/>
      <c r="M279" s="152">
        <v>0</v>
      </c>
      <c r="N279" s="152">
        <v>3748</v>
      </c>
      <c r="O279" s="152">
        <v>3748</v>
      </c>
      <c r="P279" s="152">
        <v>0</v>
      </c>
      <c r="Q279" s="152"/>
      <c r="R279" s="152"/>
      <c r="S279" s="152">
        <v>0</v>
      </c>
      <c r="T279" s="152"/>
      <c r="U279" s="152"/>
      <c r="V279" s="152">
        <v>0</v>
      </c>
      <c r="W279" s="152"/>
      <c r="X279" s="152"/>
      <c r="Y279" s="152">
        <v>0</v>
      </c>
      <c r="Z279" s="152"/>
      <c r="AA279" s="152"/>
      <c r="AB279" s="152">
        <v>0</v>
      </c>
      <c r="AC279" s="143"/>
      <c r="AD279" s="143"/>
      <c r="AE279" s="143"/>
      <c r="AF279" s="143"/>
      <c r="AG279" s="143"/>
      <c r="AH279" s="143"/>
      <c r="AI279" s="143"/>
      <c r="AJ279" s="143"/>
      <c r="AK279" s="143"/>
      <c r="AL279" s="143"/>
      <c r="AM279" s="143"/>
      <c r="AN279" s="143"/>
      <c r="AO279" s="143"/>
      <c r="AP279" s="143"/>
      <c r="AQ279" s="143"/>
      <c r="AR279" s="143"/>
      <c r="AS279" s="143"/>
      <c r="AT279" s="143"/>
      <c r="AU279" s="143"/>
      <c r="AV279" s="143"/>
      <c r="AW279" s="143"/>
      <c r="AX279" s="143"/>
      <c r="AY279" s="143"/>
      <c r="AZ279" s="143"/>
      <c r="BA279" s="143"/>
      <c r="BB279" s="143"/>
      <c r="BC279" s="143"/>
      <c r="BD279" s="143"/>
      <c r="BE279" s="143"/>
      <c r="BF279" s="143"/>
      <c r="BG279" s="143"/>
      <c r="BH279" s="143"/>
      <c r="BI279" s="143"/>
      <c r="BJ279" s="143"/>
      <c r="BK279" s="143"/>
      <c r="BL279" s="143"/>
      <c r="BM279" s="143"/>
      <c r="BN279" s="143"/>
      <c r="BO279" s="143"/>
      <c r="BP279" s="143"/>
      <c r="BQ279" s="143"/>
      <c r="BR279" s="143"/>
      <c r="BS279" s="143"/>
      <c r="BT279" s="143"/>
      <c r="BU279" s="143"/>
      <c r="BV279" s="143"/>
      <c r="BW279" s="143"/>
      <c r="BX279" s="143"/>
      <c r="BY279" s="143"/>
      <c r="BZ279" s="143"/>
      <c r="CA279" s="143"/>
      <c r="CB279" s="143"/>
      <c r="CC279" s="143"/>
      <c r="CD279" s="143"/>
      <c r="CE279" s="143"/>
      <c r="CF279" s="143"/>
      <c r="CG279" s="143"/>
      <c r="CH279" s="143"/>
      <c r="CI279" s="143"/>
      <c r="CJ279" s="143"/>
      <c r="CK279" s="143"/>
      <c r="CL279" s="143"/>
      <c r="CM279" s="143"/>
      <c r="CN279" s="143"/>
      <c r="CO279" s="143"/>
      <c r="CP279" s="143"/>
      <c r="CQ279" s="143"/>
      <c r="CR279" s="143"/>
      <c r="CS279" s="143"/>
      <c r="CT279" s="143"/>
      <c r="CU279" s="143"/>
      <c r="CV279" s="143"/>
      <c r="CW279" s="143"/>
      <c r="CX279" s="143"/>
      <c r="CY279" s="143"/>
      <c r="CZ279" s="143"/>
      <c r="DA279" s="143"/>
      <c r="DB279" s="143"/>
      <c r="DC279" s="143"/>
      <c r="DD279" s="143"/>
      <c r="DE279" s="143"/>
      <c r="DF279" s="143"/>
      <c r="DG279" s="143"/>
      <c r="DH279" s="143"/>
      <c r="DI279" s="143"/>
      <c r="DJ279" s="143"/>
      <c r="DK279" s="143"/>
      <c r="DL279" s="143"/>
      <c r="DM279" s="143"/>
      <c r="DN279" s="143"/>
      <c r="DO279" s="143"/>
      <c r="DP279" s="143"/>
      <c r="DQ279" s="143"/>
      <c r="DR279" s="143"/>
      <c r="DS279" s="143"/>
      <c r="DT279" s="143"/>
      <c r="DU279" s="143"/>
      <c r="DV279" s="143"/>
      <c r="DW279" s="143"/>
      <c r="DX279" s="143"/>
      <c r="DY279" s="143"/>
      <c r="DZ279" s="143"/>
      <c r="EA279" s="143"/>
      <c r="EB279" s="143"/>
      <c r="EC279" s="143"/>
      <c r="ED279" s="143"/>
      <c r="EE279" s="143"/>
      <c r="EF279" s="143"/>
      <c r="EG279" s="143"/>
      <c r="EH279" s="143"/>
      <c r="EI279" s="143"/>
      <c r="EJ279" s="143"/>
      <c r="EK279" s="143"/>
      <c r="EL279" s="143"/>
      <c r="EM279" s="143"/>
      <c r="EN279" s="143"/>
      <c r="EO279" s="143"/>
      <c r="EP279" s="143"/>
      <c r="EQ279" s="143"/>
      <c r="ER279" s="143"/>
      <c r="ES279" s="143"/>
      <c r="ET279" s="143"/>
      <c r="EU279" s="143"/>
      <c r="EV279" s="143"/>
      <c r="EW279" s="143"/>
      <c r="EX279" s="143"/>
      <c r="EY279" s="143"/>
      <c r="EZ279" s="143"/>
      <c r="FA279" s="143"/>
      <c r="FB279" s="143"/>
      <c r="FC279" s="143"/>
      <c r="FD279" s="143"/>
      <c r="FE279" s="143"/>
      <c r="FF279" s="143"/>
      <c r="FG279" s="143"/>
      <c r="FH279" s="143"/>
      <c r="FI279" s="143"/>
      <c r="FJ279" s="143"/>
      <c r="FK279" s="143"/>
      <c r="FL279" s="143"/>
      <c r="FM279" s="143"/>
      <c r="FN279" s="143"/>
      <c r="FO279" s="143"/>
      <c r="FP279" s="143"/>
      <c r="FQ279" s="143"/>
      <c r="FR279" s="143"/>
      <c r="FS279" s="143"/>
      <c r="FT279" s="143"/>
      <c r="FU279" s="143"/>
      <c r="FV279" s="143"/>
      <c r="FW279" s="143"/>
      <c r="FX279" s="143"/>
      <c r="FY279" s="143"/>
      <c r="FZ279" s="143"/>
      <c r="GA279" s="143"/>
      <c r="GB279" s="143"/>
      <c r="GC279" s="143"/>
      <c r="GD279" s="143"/>
      <c r="GE279" s="143"/>
      <c r="GF279" s="143"/>
      <c r="GG279" s="143"/>
    </row>
    <row r="280" spans="1:189" s="143" customFormat="1" ht="31.5" x14ac:dyDescent="0.25">
      <c r="A280" s="148" t="s">
        <v>351</v>
      </c>
      <c r="B280" s="149">
        <v>6414</v>
      </c>
      <c r="C280" s="149">
        <v>6414</v>
      </c>
      <c r="D280" s="149">
        <v>0</v>
      </c>
      <c r="E280" s="149"/>
      <c r="F280" s="149"/>
      <c r="G280" s="149">
        <v>0</v>
      </c>
      <c r="H280" s="149"/>
      <c r="I280" s="149"/>
      <c r="J280" s="149">
        <v>0</v>
      </c>
      <c r="K280" s="149"/>
      <c r="L280" s="149"/>
      <c r="M280" s="149">
        <v>0</v>
      </c>
      <c r="N280" s="149"/>
      <c r="O280" s="149"/>
      <c r="P280" s="149">
        <v>0</v>
      </c>
      <c r="Q280" s="149">
        <v>6414</v>
      </c>
      <c r="R280" s="149">
        <v>6414</v>
      </c>
      <c r="S280" s="149">
        <v>0</v>
      </c>
      <c r="T280" s="149"/>
      <c r="U280" s="149"/>
      <c r="V280" s="149">
        <v>0</v>
      </c>
      <c r="W280" s="149"/>
      <c r="X280" s="149"/>
      <c r="Y280" s="149">
        <v>0</v>
      </c>
      <c r="Z280" s="149"/>
      <c r="AA280" s="149"/>
      <c r="AB280" s="149">
        <v>0</v>
      </c>
    </row>
    <row r="281" spans="1:189" s="143" customFormat="1" ht="31.5" x14ac:dyDescent="0.25">
      <c r="A281" s="148" t="s">
        <v>352</v>
      </c>
      <c r="B281" s="149">
        <v>1461</v>
      </c>
      <c r="C281" s="149">
        <v>1461</v>
      </c>
      <c r="D281" s="149">
        <v>0</v>
      </c>
      <c r="E281" s="149"/>
      <c r="F281" s="149"/>
      <c r="G281" s="149">
        <v>0</v>
      </c>
      <c r="H281" s="149"/>
      <c r="I281" s="149"/>
      <c r="J281" s="149">
        <v>0</v>
      </c>
      <c r="K281" s="149"/>
      <c r="L281" s="149"/>
      <c r="M281" s="149">
        <v>0</v>
      </c>
      <c r="N281" s="149"/>
      <c r="O281" s="149"/>
      <c r="P281" s="149">
        <v>0</v>
      </c>
      <c r="Q281" s="149">
        <v>1461</v>
      </c>
      <c r="R281" s="149">
        <v>1461</v>
      </c>
      <c r="S281" s="149">
        <v>0</v>
      </c>
      <c r="T281" s="149"/>
      <c r="U281" s="149"/>
      <c r="V281" s="149">
        <v>0</v>
      </c>
      <c r="W281" s="149"/>
      <c r="X281" s="149"/>
      <c r="Y281" s="149">
        <v>0</v>
      </c>
      <c r="Z281" s="149"/>
      <c r="AA281" s="149"/>
      <c r="AB281" s="149">
        <v>0</v>
      </c>
    </row>
    <row r="282" spans="1:189" s="143" customFormat="1" ht="31.5" x14ac:dyDescent="0.25">
      <c r="A282" s="148" t="s">
        <v>353</v>
      </c>
      <c r="B282" s="149">
        <v>1461</v>
      </c>
      <c r="C282" s="149">
        <v>1461</v>
      </c>
      <c r="D282" s="149">
        <v>0</v>
      </c>
      <c r="E282" s="149"/>
      <c r="F282" s="149"/>
      <c r="G282" s="149">
        <v>0</v>
      </c>
      <c r="H282" s="149"/>
      <c r="I282" s="149"/>
      <c r="J282" s="149">
        <v>0</v>
      </c>
      <c r="K282" s="149">
        <v>1461</v>
      </c>
      <c r="L282" s="149">
        <v>1461</v>
      </c>
      <c r="M282" s="149">
        <v>0</v>
      </c>
      <c r="N282" s="149"/>
      <c r="O282" s="149"/>
      <c r="P282" s="149">
        <v>0</v>
      </c>
      <c r="Q282" s="149"/>
      <c r="R282" s="149"/>
      <c r="S282" s="149">
        <v>0</v>
      </c>
      <c r="T282" s="149"/>
      <c r="U282" s="149"/>
      <c r="V282" s="149">
        <v>0</v>
      </c>
      <c r="W282" s="149"/>
      <c r="X282" s="149"/>
      <c r="Y282" s="149">
        <v>0</v>
      </c>
      <c r="Z282" s="149"/>
      <c r="AA282" s="149"/>
      <c r="AB282" s="149">
        <v>0</v>
      </c>
    </row>
    <row r="283" spans="1:189" s="143" customFormat="1" x14ac:dyDescent="0.25">
      <c r="A283" s="148" t="s">
        <v>354</v>
      </c>
      <c r="B283" s="149">
        <v>11806</v>
      </c>
      <c r="C283" s="149">
        <v>11806</v>
      </c>
      <c r="D283" s="149">
        <v>0</v>
      </c>
      <c r="E283" s="149"/>
      <c r="F283" s="149"/>
      <c r="G283" s="149">
        <v>0</v>
      </c>
      <c r="H283" s="149"/>
      <c r="I283" s="149"/>
      <c r="J283" s="149">
        <v>0</v>
      </c>
      <c r="K283" s="149"/>
      <c r="L283" s="149"/>
      <c r="M283" s="149">
        <v>0</v>
      </c>
      <c r="N283" s="149"/>
      <c r="O283" s="149"/>
      <c r="P283" s="149">
        <v>0</v>
      </c>
      <c r="Q283" s="149">
        <v>11806</v>
      </c>
      <c r="R283" s="149">
        <v>11806</v>
      </c>
      <c r="S283" s="149">
        <v>0</v>
      </c>
      <c r="T283" s="149"/>
      <c r="U283" s="149"/>
      <c r="V283" s="149">
        <v>0</v>
      </c>
      <c r="W283" s="149"/>
      <c r="X283" s="149"/>
      <c r="Y283" s="149">
        <v>0</v>
      </c>
      <c r="Z283" s="149"/>
      <c r="AA283" s="149"/>
      <c r="AB283" s="149">
        <v>0</v>
      </c>
    </row>
    <row r="284" spans="1:189" s="143" customFormat="1" x14ac:dyDescent="0.25">
      <c r="A284" s="141" t="s">
        <v>276</v>
      </c>
      <c r="B284" s="142">
        <v>211283</v>
      </c>
      <c r="C284" s="142">
        <v>211283</v>
      </c>
      <c r="D284" s="142">
        <v>0</v>
      </c>
      <c r="E284" s="142">
        <v>0</v>
      </c>
      <c r="F284" s="142">
        <v>0</v>
      </c>
      <c r="G284" s="142">
        <v>0</v>
      </c>
      <c r="H284" s="142">
        <v>0</v>
      </c>
      <c r="I284" s="142">
        <v>0</v>
      </c>
      <c r="J284" s="142">
        <v>0</v>
      </c>
      <c r="K284" s="142">
        <v>29295</v>
      </c>
      <c r="L284" s="142">
        <v>29295</v>
      </c>
      <c r="M284" s="142">
        <v>0</v>
      </c>
      <c r="N284" s="142">
        <v>181988</v>
      </c>
      <c r="O284" s="142">
        <v>181988</v>
      </c>
      <c r="P284" s="142">
        <v>0</v>
      </c>
      <c r="Q284" s="142">
        <v>0</v>
      </c>
      <c r="R284" s="142">
        <v>0</v>
      </c>
      <c r="S284" s="142">
        <v>0</v>
      </c>
      <c r="T284" s="142">
        <v>0</v>
      </c>
      <c r="U284" s="142">
        <v>0</v>
      </c>
      <c r="V284" s="142">
        <v>0</v>
      </c>
      <c r="W284" s="142">
        <v>0</v>
      </c>
      <c r="X284" s="142">
        <v>0</v>
      </c>
      <c r="Y284" s="142">
        <v>0</v>
      </c>
      <c r="Z284" s="142">
        <v>0</v>
      </c>
      <c r="AA284" s="142">
        <v>0</v>
      </c>
      <c r="AB284" s="142">
        <v>0</v>
      </c>
    </row>
    <row r="285" spans="1:189" s="140" customFormat="1" ht="78.75" x14ac:dyDescent="0.25">
      <c r="A285" s="150" t="s">
        <v>355</v>
      </c>
      <c r="B285" s="152">
        <v>75000</v>
      </c>
      <c r="C285" s="152">
        <v>75000</v>
      </c>
      <c r="D285" s="152">
        <v>0</v>
      </c>
      <c r="E285" s="152"/>
      <c r="F285" s="152"/>
      <c r="G285" s="152">
        <v>0</v>
      </c>
      <c r="H285" s="152"/>
      <c r="I285" s="152"/>
      <c r="J285" s="152">
        <v>0</v>
      </c>
      <c r="K285" s="152"/>
      <c r="L285" s="152"/>
      <c r="M285" s="152">
        <v>0</v>
      </c>
      <c r="N285" s="152">
        <v>75000</v>
      </c>
      <c r="O285" s="152">
        <v>75000</v>
      </c>
      <c r="P285" s="152">
        <v>0</v>
      </c>
      <c r="Q285" s="152"/>
      <c r="R285" s="152"/>
      <c r="S285" s="152">
        <v>0</v>
      </c>
      <c r="T285" s="152"/>
      <c r="U285" s="152"/>
      <c r="V285" s="152">
        <v>0</v>
      </c>
      <c r="W285" s="152"/>
      <c r="X285" s="152"/>
      <c r="Y285" s="152">
        <v>0</v>
      </c>
      <c r="Z285" s="152"/>
      <c r="AA285" s="152"/>
      <c r="AB285" s="152">
        <v>0</v>
      </c>
      <c r="AC285" s="143"/>
      <c r="AD285" s="143"/>
      <c r="AE285" s="143"/>
      <c r="AF285" s="143"/>
      <c r="AG285" s="143"/>
      <c r="AH285" s="143"/>
      <c r="AI285" s="143"/>
      <c r="AJ285" s="143"/>
      <c r="AK285" s="143"/>
      <c r="AL285" s="143"/>
      <c r="AM285" s="143"/>
      <c r="AN285" s="143"/>
      <c r="AO285" s="143"/>
      <c r="AP285" s="143"/>
      <c r="AQ285" s="143"/>
      <c r="AR285" s="143"/>
      <c r="AS285" s="143"/>
      <c r="AT285" s="143"/>
      <c r="AU285" s="143"/>
      <c r="AV285" s="143"/>
      <c r="AW285" s="143"/>
      <c r="AX285" s="143"/>
      <c r="AY285" s="143"/>
      <c r="AZ285" s="143"/>
      <c r="BA285" s="143"/>
      <c r="BB285" s="143"/>
      <c r="BC285" s="143"/>
      <c r="BD285" s="143"/>
      <c r="BE285" s="143"/>
      <c r="BF285" s="143"/>
      <c r="BG285" s="143"/>
      <c r="BH285" s="143"/>
      <c r="BI285" s="143"/>
      <c r="BJ285" s="143"/>
      <c r="BK285" s="143"/>
      <c r="BL285" s="143"/>
      <c r="BM285" s="143"/>
      <c r="BN285" s="143"/>
      <c r="BO285" s="143"/>
      <c r="BP285" s="143"/>
      <c r="BQ285" s="143"/>
      <c r="BR285" s="143"/>
      <c r="BS285" s="143"/>
      <c r="BT285" s="143"/>
      <c r="BU285" s="143"/>
      <c r="BV285" s="143"/>
      <c r="BW285" s="143"/>
      <c r="BX285" s="143"/>
      <c r="BY285" s="143"/>
      <c r="BZ285" s="143"/>
      <c r="CA285" s="143"/>
      <c r="CB285" s="143"/>
      <c r="CC285" s="143"/>
      <c r="CD285" s="143"/>
      <c r="CE285" s="143"/>
      <c r="CF285" s="143"/>
      <c r="CG285" s="143"/>
      <c r="CH285" s="143"/>
      <c r="CI285" s="143"/>
      <c r="CJ285" s="143"/>
      <c r="CK285" s="143"/>
      <c r="CL285" s="143"/>
      <c r="CM285" s="143"/>
      <c r="CN285" s="143"/>
      <c r="CO285" s="143"/>
      <c r="CP285" s="143"/>
      <c r="CQ285" s="143"/>
      <c r="CR285" s="143"/>
      <c r="CS285" s="143"/>
      <c r="CT285" s="143"/>
      <c r="CU285" s="143"/>
      <c r="CV285" s="143"/>
      <c r="CW285" s="143"/>
      <c r="CX285" s="143"/>
      <c r="CY285" s="143"/>
      <c r="CZ285" s="143"/>
      <c r="DA285" s="143"/>
      <c r="DB285" s="143"/>
      <c r="DC285" s="143"/>
      <c r="DD285" s="143"/>
      <c r="DE285" s="143"/>
      <c r="DF285" s="143"/>
      <c r="DG285" s="143"/>
      <c r="DH285" s="143"/>
      <c r="DI285" s="143"/>
      <c r="DJ285" s="143"/>
      <c r="DK285" s="143"/>
      <c r="DL285" s="143"/>
      <c r="DM285" s="143"/>
      <c r="DN285" s="143"/>
      <c r="DO285" s="143"/>
      <c r="DP285" s="143"/>
      <c r="DQ285" s="143"/>
      <c r="DR285" s="143"/>
      <c r="DS285" s="143"/>
      <c r="DT285" s="143"/>
      <c r="DU285" s="143"/>
      <c r="DV285" s="143"/>
      <c r="DW285" s="143"/>
      <c r="DX285" s="143"/>
      <c r="DY285" s="143"/>
      <c r="DZ285" s="143"/>
      <c r="EA285" s="143"/>
      <c r="EB285" s="143"/>
      <c r="EC285" s="143"/>
      <c r="ED285" s="143"/>
      <c r="EE285" s="143"/>
      <c r="EF285" s="143"/>
      <c r="EG285" s="143"/>
      <c r="EH285" s="143"/>
      <c r="EI285" s="143"/>
      <c r="EJ285" s="143"/>
      <c r="EK285" s="143"/>
      <c r="EL285" s="143"/>
      <c r="EM285" s="143"/>
      <c r="EN285" s="143"/>
      <c r="EO285" s="143"/>
      <c r="EP285" s="143"/>
      <c r="EQ285" s="143"/>
      <c r="ER285" s="143"/>
      <c r="ES285" s="143"/>
      <c r="ET285" s="143"/>
      <c r="EU285" s="143"/>
      <c r="EV285" s="143"/>
      <c r="EW285" s="143"/>
      <c r="EX285" s="143"/>
      <c r="EY285" s="143"/>
      <c r="EZ285" s="143"/>
      <c r="FA285" s="143"/>
      <c r="FB285" s="143"/>
      <c r="FC285" s="143"/>
      <c r="FD285" s="143"/>
      <c r="FE285" s="143"/>
      <c r="FF285" s="143"/>
      <c r="FG285" s="143"/>
      <c r="FH285" s="143"/>
      <c r="FI285" s="143"/>
      <c r="FJ285" s="143"/>
      <c r="FK285" s="143"/>
      <c r="FL285" s="143"/>
      <c r="FM285" s="143"/>
      <c r="FN285" s="143"/>
      <c r="FO285" s="143"/>
      <c r="FP285" s="143"/>
      <c r="FQ285" s="143"/>
      <c r="FR285" s="143"/>
      <c r="FS285" s="143"/>
      <c r="FT285" s="143"/>
      <c r="FU285" s="143"/>
      <c r="FV285" s="143"/>
      <c r="FW285" s="143"/>
      <c r="FX285" s="143"/>
      <c r="FY285" s="143"/>
      <c r="FZ285" s="143"/>
      <c r="GA285" s="143"/>
      <c r="GB285" s="143"/>
      <c r="GC285" s="143"/>
      <c r="GD285" s="143"/>
      <c r="GE285" s="143"/>
      <c r="GF285" s="143"/>
      <c r="GG285" s="143"/>
    </row>
    <row r="286" spans="1:189" s="143" customFormat="1" ht="31.5" x14ac:dyDescent="0.25">
      <c r="A286" s="150" t="s">
        <v>356</v>
      </c>
      <c r="B286" s="146">
        <v>29295</v>
      </c>
      <c r="C286" s="146">
        <v>29295</v>
      </c>
      <c r="D286" s="146">
        <v>0</v>
      </c>
      <c r="E286" s="146"/>
      <c r="F286" s="146"/>
      <c r="G286" s="146">
        <v>0</v>
      </c>
      <c r="H286" s="146"/>
      <c r="I286" s="146"/>
      <c r="J286" s="146">
        <v>0</v>
      </c>
      <c r="K286" s="146">
        <v>29295</v>
      </c>
      <c r="L286" s="146">
        <v>29295</v>
      </c>
      <c r="M286" s="146">
        <v>0</v>
      </c>
      <c r="N286" s="146"/>
      <c r="O286" s="146"/>
      <c r="P286" s="146">
        <v>0</v>
      </c>
      <c r="Q286" s="146"/>
      <c r="R286" s="146"/>
      <c r="S286" s="146">
        <v>0</v>
      </c>
      <c r="T286" s="146"/>
      <c r="U286" s="146"/>
      <c r="V286" s="146">
        <v>0</v>
      </c>
      <c r="W286" s="146"/>
      <c r="X286" s="146"/>
      <c r="Y286" s="146">
        <v>0</v>
      </c>
      <c r="Z286" s="146"/>
      <c r="AA286" s="146"/>
      <c r="AB286" s="146">
        <v>0</v>
      </c>
    </row>
    <row r="287" spans="1:189" s="143" customFormat="1" ht="78.75" x14ac:dyDescent="0.25">
      <c r="A287" s="150" t="s">
        <v>357</v>
      </c>
      <c r="B287" s="146">
        <v>29988</v>
      </c>
      <c r="C287" s="146">
        <v>29988</v>
      </c>
      <c r="D287" s="146">
        <v>0</v>
      </c>
      <c r="E287" s="146"/>
      <c r="F287" s="146"/>
      <c r="G287" s="146">
        <v>0</v>
      </c>
      <c r="H287" s="146"/>
      <c r="I287" s="146"/>
      <c r="J287" s="146">
        <v>0</v>
      </c>
      <c r="K287" s="146"/>
      <c r="L287" s="146"/>
      <c r="M287" s="146">
        <v>0</v>
      </c>
      <c r="N287" s="146">
        <v>29988</v>
      </c>
      <c r="O287" s="146">
        <v>29988</v>
      </c>
      <c r="P287" s="146">
        <v>0</v>
      </c>
      <c r="Q287" s="146"/>
      <c r="R287" s="146"/>
      <c r="S287" s="146">
        <v>0</v>
      </c>
      <c r="T287" s="146"/>
      <c r="U287" s="146"/>
      <c r="V287" s="146">
        <v>0</v>
      </c>
      <c r="W287" s="146"/>
      <c r="X287" s="146"/>
      <c r="Y287" s="146">
        <v>0</v>
      </c>
      <c r="Z287" s="146"/>
      <c r="AA287" s="146"/>
      <c r="AB287" s="146">
        <v>0</v>
      </c>
    </row>
    <row r="288" spans="1:189" s="140" customFormat="1" ht="63" x14ac:dyDescent="0.25">
      <c r="A288" s="150" t="s">
        <v>358</v>
      </c>
      <c r="B288" s="152">
        <v>77000</v>
      </c>
      <c r="C288" s="152">
        <v>77000</v>
      </c>
      <c r="D288" s="152">
        <v>0</v>
      </c>
      <c r="E288" s="152"/>
      <c r="F288" s="152"/>
      <c r="G288" s="152">
        <v>0</v>
      </c>
      <c r="H288" s="152"/>
      <c r="I288" s="152"/>
      <c r="J288" s="152">
        <v>0</v>
      </c>
      <c r="K288" s="152"/>
      <c r="L288" s="152"/>
      <c r="M288" s="152">
        <v>0</v>
      </c>
      <c r="N288" s="152">
        <v>77000</v>
      </c>
      <c r="O288" s="152">
        <v>77000</v>
      </c>
      <c r="P288" s="152">
        <v>0</v>
      </c>
      <c r="Q288" s="152"/>
      <c r="R288" s="152"/>
      <c r="S288" s="152">
        <v>0</v>
      </c>
      <c r="T288" s="152"/>
      <c r="U288" s="152"/>
      <c r="V288" s="152">
        <v>0</v>
      </c>
      <c r="W288" s="152"/>
      <c r="X288" s="152"/>
      <c r="Y288" s="152">
        <v>0</v>
      </c>
      <c r="Z288" s="152"/>
      <c r="AA288" s="152"/>
      <c r="AB288" s="152">
        <v>0</v>
      </c>
      <c r="AC288" s="143"/>
      <c r="AD288" s="143"/>
      <c r="AE288" s="143"/>
      <c r="AF288" s="143"/>
      <c r="AG288" s="143"/>
      <c r="AH288" s="143"/>
      <c r="AI288" s="143"/>
      <c r="AJ288" s="143"/>
      <c r="AK288" s="143"/>
      <c r="AL288" s="143"/>
      <c r="AM288" s="143"/>
      <c r="AN288" s="143"/>
      <c r="AO288" s="143"/>
      <c r="AP288" s="143"/>
      <c r="AQ288" s="143"/>
      <c r="AR288" s="143"/>
      <c r="AS288" s="143"/>
      <c r="AT288" s="143"/>
      <c r="AU288" s="143"/>
      <c r="AV288" s="143"/>
      <c r="AW288" s="143"/>
      <c r="AX288" s="143"/>
      <c r="AY288" s="143"/>
      <c r="AZ288" s="143"/>
      <c r="BA288" s="143"/>
      <c r="BB288" s="143"/>
      <c r="BC288" s="143"/>
      <c r="BD288" s="143"/>
      <c r="BE288" s="143"/>
      <c r="BF288" s="143"/>
      <c r="BG288" s="143"/>
      <c r="BH288" s="143"/>
      <c r="BI288" s="143"/>
      <c r="BJ288" s="143"/>
      <c r="BK288" s="143"/>
      <c r="BL288" s="143"/>
      <c r="BM288" s="143"/>
      <c r="BN288" s="143"/>
      <c r="BO288" s="143"/>
      <c r="BP288" s="143"/>
      <c r="BQ288" s="143"/>
      <c r="BR288" s="143"/>
      <c r="BS288" s="143"/>
      <c r="BT288" s="143"/>
      <c r="BU288" s="143"/>
      <c r="BV288" s="143"/>
      <c r="BW288" s="143"/>
      <c r="BX288" s="143"/>
      <c r="BY288" s="143"/>
      <c r="BZ288" s="143"/>
      <c r="CA288" s="143"/>
      <c r="CB288" s="143"/>
      <c r="CC288" s="143"/>
      <c r="CD288" s="143"/>
      <c r="CE288" s="143"/>
      <c r="CF288" s="143"/>
      <c r="CG288" s="143"/>
      <c r="CH288" s="143"/>
      <c r="CI288" s="143"/>
      <c r="CJ288" s="143"/>
      <c r="CK288" s="143"/>
      <c r="CL288" s="143"/>
      <c r="CM288" s="143"/>
      <c r="CN288" s="143"/>
      <c r="CO288" s="143"/>
      <c r="CP288" s="143"/>
      <c r="CQ288" s="143"/>
      <c r="CR288" s="143"/>
      <c r="CS288" s="143"/>
      <c r="CT288" s="143"/>
      <c r="CU288" s="143"/>
      <c r="CV288" s="143"/>
      <c r="CW288" s="143"/>
      <c r="CX288" s="143"/>
      <c r="CY288" s="143"/>
      <c r="CZ288" s="143"/>
      <c r="DA288" s="143"/>
      <c r="DB288" s="143"/>
      <c r="DC288" s="143"/>
      <c r="DD288" s="143"/>
      <c r="DE288" s="143"/>
      <c r="DF288" s="143"/>
      <c r="DG288" s="143"/>
      <c r="DH288" s="143"/>
      <c r="DI288" s="143"/>
      <c r="DJ288" s="143"/>
      <c r="DK288" s="143"/>
      <c r="DL288" s="143"/>
      <c r="DM288" s="143"/>
      <c r="DN288" s="143"/>
      <c r="DO288" s="143"/>
      <c r="DP288" s="143"/>
      <c r="DQ288" s="143"/>
      <c r="DR288" s="143"/>
      <c r="DS288" s="143"/>
      <c r="DT288" s="143"/>
      <c r="DU288" s="143"/>
      <c r="DV288" s="143"/>
      <c r="DW288" s="143"/>
      <c r="DX288" s="143"/>
      <c r="DY288" s="143"/>
      <c r="DZ288" s="143"/>
      <c r="EA288" s="143"/>
      <c r="EB288" s="143"/>
      <c r="EC288" s="143"/>
      <c r="ED288" s="143"/>
      <c r="EE288" s="143"/>
      <c r="EF288" s="143"/>
      <c r="EG288" s="143"/>
      <c r="EH288" s="143"/>
      <c r="EI288" s="143"/>
      <c r="EJ288" s="143"/>
      <c r="EK288" s="143"/>
      <c r="EL288" s="143"/>
      <c r="EM288" s="143"/>
      <c r="EN288" s="143"/>
      <c r="EO288" s="143"/>
      <c r="EP288" s="143"/>
      <c r="EQ288" s="143"/>
      <c r="ER288" s="143"/>
      <c r="ES288" s="143"/>
      <c r="ET288" s="143"/>
      <c r="EU288" s="143"/>
      <c r="EV288" s="143"/>
      <c r="EW288" s="143"/>
      <c r="EX288" s="143"/>
      <c r="EY288" s="143"/>
      <c r="EZ288" s="143"/>
      <c r="FA288" s="143"/>
      <c r="FB288" s="143"/>
      <c r="FC288" s="143"/>
      <c r="FD288" s="143"/>
      <c r="FE288" s="143"/>
      <c r="FF288" s="143"/>
      <c r="FG288" s="143"/>
      <c r="FH288" s="143"/>
      <c r="FI288" s="143"/>
      <c r="FJ288" s="143"/>
      <c r="FK288" s="143"/>
      <c r="FL288" s="143"/>
      <c r="FM288" s="143"/>
      <c r="FN288" s="143"/>
      <c r="FO288" s="143"/>
      <c r="FP288" s="143"/>
      <c r="FQ288" s="143"/>
      <c r="FR288" s="143"/>
      <c r="FS288" s="143"/>
      <c r="FT288" s="143"/>
      <c r="FU288" s="143"/>
      <c r="FV288" s="143"/>
      <c r="FW288" s="143"/>
      <c r="FX288" s="143"/>
      <c r="FY288" s="143"/>
      <c r="FZ288" s="143"/>
      <c r="GA288" s="143"/>
      <c r="GB288" s="143"/>
      <c r="GC288" s="143"/>
      <c r="GD288" s="143"/>
      <c r="GE288" s="143"/>
      <c r="GF288" s="143"/>
      <c r="GG288" s="143"/>
    </row>
    <row r="289" spans="1:189" s="143" customFormat="1" x14ac:dyDescent="0.25">
      <c r="A289" s="141" t="s">
        <v>278</v>
      </c>
      <c r="B289" s="142">
        <v>33238</v>
      </c>
      <c r="C289" s="142">
        <v>33238</v>
      </c>
      <c r="D289" s="142">
        <v>0</v>
      </c>
      <c r="E289" s="142">
        <v>0</v>
      </c>
      <c r="F289" s="142">
        <v>0</v>
      </c>
      <c r="G289" s="142">
        <v>0</v>
      </c>
      <c r="H289" s="142">
        <v>0</v>
      </c>
      <c r="I289" s="142">
        <v>0</v>
      </c>
      <c r="J289" s="142">
        <v>0</v>
      </c>
      <c r="K289" s="142">
        <v>0</v>
      </c>
      <c r="L289" s="142">
        <v>0</v>
      </c>
      <c r="M289" s="142">
        <v>0</v>
      </c>
      <c r="N289" s="142">
        <v>33238</v>
      </c>
      <c r="O289" s="142">
        <v>33238</v>
      </c>
      <c r="P289" s="142">
        <v>0</v>
      </c>
      <c r="Q289" s="142">
        <v>0</v>
      </c>
      <c r="R289" s="142">
        <v>0</v>
      </c>
      <c r="S289" s="142">
        <v>0</v>
      </c>
      <c r="T289" s="142">
        <v>0</v>
      </c>
      <c r="U289" s="142">
        <v>0</v>
      </c>
      <c r="V289" s="142">
        <v>0</v>
      </c>
      <c r="W289" s="142">
        <v>0</v>
      </c>
      <c r="X289" s="142">
        <v>0</v>
      </c>
      <c r="Y289" s="142">
        <v>0</v>
      </c>
      <c r="Z289" s="142">
        <v>0</v>
      </c>
      <c r="AA289" s="142">
        <v>0</v>
      </c>
      <c r="AB289" s="142">
        <v>0</v>
      </c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140"/>
      <c r="BF289" s="140"/>
      <c r="BG289" s="140"/>
      <c r="BH289" s="140"/>
      <c r="BI289" s="140"/>
      <c r="BJ289" s="140"/>
      <c r="BK289" s="140"/>
      <c r="BL289" s="140"/>
      <c r="BM289" s="140"/>
      <c r="BN289" s="140"/>
      <c r="BO289" s="140"/>
      <c r="BP289" s="140"/>
      <c r="BQ289" s="140"/>
      <c r="BR289" s="140"/>
      <c r="BS289" s="140"/>
      <c r="BT289" s="140"/>
      <c r="BU289" s="140"/>
      <c r="BV289" s="140"/>
      <c r="BW289" s="140"/>
      <c r="BX289" s="140"/>
      <c r="BY289" s="140"/>
      <c r="BZ289" s="140"/>
      <c r="CA289" s="140"/>
      <c r="CB289" s="140"/>
      <c r="CC289" s="140"/>
      <c r="CD289" s="140"/>
      <c r="CE289" s="140"/>
      <c r="CF289" s="140"/>
      <c r="CG289" s="140"/>
      <c r="CH289" s="140"/>
      <c r="CI289" s="140"/>
      <c r="CJ289" s="140"/>
      <c r="CK289" s="140"/>
      <c r="CL289" s="140"/>
      <c r="CM289" s="140"/>
      <c r="CN289" s="140"/>
      <c r="CO289" s="140"/>
      <c r="CP289" s="140"/>
      <c r="CQ289" s="140"/>
      <c r="CR289" s="140"/>
      <c r="CS289" s="140"/>
      <c r="CT289" s="140"/>
      <c r="CU289" s="140"/>
      <c r="CV289" s="140"/>
      <c r="CW289" s="140"/>
      <c r="CX289" s="140"/>
      <c r="CY289" s="140"/>
      <c r="CZ289" s="140"/>
      <c r="DA289" s="140"/>
      <c r="DB289" s="140"/>
      <c r="DC289" s="140"/>
      <c r="DD289" s="140"/>
      <c r="DE289" s="140"/>
      <c r="DF289" s="140"/>
      <c r="DG289" s="140"/>
      <c r="DH289" s="140"/>
      <c r="DI289" s="140"/>
      <c r="DJ289" s="140"/>
      <c r="DK289" s="140"/>
      <c r="DL289" s="140"/>
      <c r="DM289" s="140"/>
      <c r="DN289" s="140"/>
      <c r="DO289" s="140"/>
      <c r="DP289" s="140"/>
      <c r="DQ289" s="140"/>
      <c r="DR289" s="140"/>
      <c r="DS289" s="140"/>
      <c r="DT289" s="140"/>
      <c r="DU289" s="140"/>
      <c r="DV289" s="140"/>
      <c r="DW289" s="140"/>
      <c r="DX289" s="140"/>
      <c r="DY289" s="140"/>
      <c r="DZ289" s="140"/>
      <c r="EA289" s="140"/>
      <c r="EB289" s="140"/>
      <c r="EC289" s="140"/>
      <c r="ED289" s="140"/>
      <c r="EE289" s="140"/>
      <c r="EF289" s="140"/>
      <c r="EG289" s="140"/>
      <c r="EH289" s="140"/>
      <c r="EI289" s="140"/>
      <c r="EJ289" s="140"/>
      <c r="EK289" s="140"/>
      <c r="EL289" s="140"/>
      <c r="EM289" s="140"/>
      <c r="EN289" s="140"/>
      <c r="EO289" s="140"/>
      <c r="EP289" s="140"/>
      <c r="EQ289" s="140"/>
      <c r="ER289" s="140"/>
      <c r="ES289" s="140"/>
      <c r="ET289" s="140"/>
      <c r="EU289" s="140"/>
      <c r="EV289" s="140"/>
      <c r="EW289" s="140"/>
      <c r="EX289" s="140"/>
      <c r="EY289" s="140"/>
      <c r="EZ289" s="140"/>
      <c r="FA289" s="140"/>
      <c r="FB289" s="140"/>
      <c r="FC289" s="140"/>
      <c r="FD289" s="140"/>
      <c r="FE289" s="140"/>
      <c r="FF289" s="140"/>
      <c r="FG289" s="140"/>
      <c r="FH289" s="140"/>
      <c r="FI289" s="140"/>
      <c r="FJ289" s="140"/>
      <c r="FK289" s="140"/>
      <c r="FL289" s="140"/>
      <c r="FM289" s="140"/>
      <c r="FN289" s="140"/>
      <c r="FO289" s="140"/>
      <c r="FP289" s="140"/>
      <c r="FQ289" s="140"/>
      <c r="FR289" s="140"/>
      <c r="FS289" s="140"/>
      <c r="FT289" s="140"/>
      <c r="FU289" s="140"/>
      <c r="FV289" s="140"/>
      <c r="FW289" s="140"/>
      <c r="FX289" s="140"/>
      <c r="FY289" s="140"/>
      <c r="FZ289" s="140"/>
      <c r="GA289" s="140"/>
      <c r="GB289" s="140"/>
      <c r="GC289" s="140"/>
      <c r="GD289" s="140"/>
      <c r="GE289" s="140"/>
      <c r="GF289" s="140"/>
      <c r="GG289" s="140"/>
    </row>
    <row r="290" spans="1:189" s="143" customFormat="1" ht="78.75" x14ac:dyDescent="0.25">
      <c r="A290" s="153" t="s">
        <v>359</v>
      </c>
      <c r="B290" s="149">
        <v>31838</v>
      </c>
      <c r="C290" s="149">
        <v>31838</v>
      </c>
      <c r="D290" s="149">
        <v>0</v>
      </c>
      <c r="E290" s="149"/>
      <c r="F290" s="149"/>
      <c r="G290" s="149">
        <v>0</v>
      </c>
      <c r="H290" s="149"/>
      <c r="I290" s="149"/>
      <c r="J290" s="149">
        <v>0</v>
      </c>
      <c r="K290" s="149"/>
      <c r="L290" s="149"/>
      <c r="M290" s="149">
        <v>0</v>
      </c>
      <c r="N290" s="149">
        <v>31838</v>
      </c>
      <c r="O290" s="149">
        <v>31838</v>
      </c>
      <c r="P290" s="149">
        <v>0</v>
      </c>
      <c r="Q290" s="149"/>
      <c r="R290" s="149"/>
      <c r="S290" s="149">
        <v>0</v>
      </c>
      <c r="T290" s="149"/>
      <c r="U290" s="149"/>
      <c r="V290" s="149">
        <v>0</v>
      </c>
      <c r="W290" s="149"/>
      <c r="X290" s="149"/>
      <c r="Y290" s="149">
        <v>0</v>
      </c>
      <c r="Z290" s="149"/>
      <c r="AA290" s="149"/>
      <c r="AB290" s="149">
        <v>0</v>
      </c>
    </row>
    <row r="291" spans="1:189" s="143" customFormat="1" ht="78.75" x14ac:dyDescent="0.25">
      <c r="A291" s="150" t="s">
        <v>360</v>
      </c>
      <c r="B291" s="146">
        <v>1400</v>
      </c>
      <c r="C291" s="146">
        <v>1400</v>
      </c>
      <c r="D291" s="146">
        <v>0</v>
      </c>
      <c r="E291" s="146"/>
      <c r="F291" s="146"/>
      <c r="G291" s="146">
        <v>0</v>
      </c>
      <c r="H291" s="146"/>
      <c r="I291" s="146"/>
      <c r="J291" s="146">
        <v>0</v>
      </c>
      <c r="K291" s="146"/>
      <c r="L291" s="146"/>
      <c r="M291" s="146">
        <v>0</v>
      </c>
      <c r="N291" s="146">
        <v>1400</v>
      </c>
      <c r="O291" s="146">
        <v>1400</v>
      </c>
      <c r="P291" s="146">
        <v>0</v>
      </c>
      <c r="Q291" s="146"/>
      <c r="R291" s="146"/>
      <c r="S291" s="146">
        <v>0</v>
      </c>
      <c r="T291" s="146"/>
      <c r="U291" s="146"/>
      <c r="V291" s="146">
        <v>0</v>
      </c>
      <c r="W291" s="146"/>
      <c r="X291" s="146"/>
      <c r="Y291" s="146">
        <v>0</v>
      </c>
      <c r="Z291" s="146"/>
      <c r="AA291" s="146"/>
      <c r="AB291" s="146">
        <v>0</v>
      </c>
    </row>
    <row r="292" spans="1:189" s="143" customFormat="1" x14ac:dyDescent="0.25">
      <c r="A292" s="141" t="s">
        <v>284</v>
      </c>
      <c r="B292" s="142">
        <v>27000</v>
      </c>
      <c r="C292" s="142">
        <v>27000</v>
      </c>
      <c r="D292" s="142">
        <v>0</v>
      </c>
      <c r="E292" s="142">
        <v>0</v>
      </c>
      <c r="F292" s="142">
        <v>0</v>
      </c>
      <c r="G292" s="142">
        <v>0</v>
      </c>
      <c r="H292" s="142">
        <v>27000</v>
      </c>
      <c r="I292" s="142">
        <v>27000</v>
      </c>
      <c r="J292" s="142">
        <v>0</v>
      </c>
      <c r="K292" s="142">
        <v>0</v>
      </c>
      <c r="L292" s="142">
        <v>0</v>
      </c>
      <c r="M292" s="142">
        <v>0</v>
      </c>
      <c r="N292" s="142">
        <v>0</v>
      </c>
      <c r="O292" s="142">
        <v>0</v>
      </c>
      <c r="P292" s="142">
        <v>0</v>
      </c>
      <c r="Q292" s="142">
        <v>0</v>
      </c>
      <c r="R292" s="142">
        <v>0</v>
      </c>
      <c r="S292" s="142">
        <v>0</v>
      </c>
      <c r="T292" s="142">
        <v>0</v>
      </c>
      <c r="U292" s="142">
        <v>0</v>
      </c>
      <c r="V292" s="142">
        <v>0</v>
      </c>
      <c r="W292" s="142">
        <v>0</v>
      </c>
      <c r="X292" s="142">
        <v>0</v>
      </c>
      <c r="Y292" s="142">
        <v>0</v>
      </c>
      <c r="Z292" s="142">
        <v>0</v>
      </c>
      <c r="AA292" s="142">
        <v>0</v>
      </c>
      <c r="AB292" s="142">
        <v>0</v>
      </c>
    </row>
    <row r="293" spans="1:189" s="143" customFormat="1" ht="47.25" x14ac:dyDescent="0.25">
      <c r="A293" s="156" t="s">
        <v>361</v>
      </c>
      <c r="B293" s="149">
        <v>27000</v>
      </c>
      <c r="C293" s="149">
        <v>27000</v>
      </c>
      <c r="D293" s="149">
        <v>0</v>
      </c>
      <c r="E293" s="149"/>
      <c r="F293" s="149"/>
      <c r="G293" s="149">
        <v>0</v>
      </c>
      <c r="H293" s="149">
        <v>27000</v>
      </c>
      <c r="I293" s="149">
        <v>27000</v>
      </c>
      <c r="J293" s="149">
        <v>0</v>
      </c>
      <c r="K293" s="149"/>
      <c r="L293" s="149"/>
      <c r="M293" s="149">
        <v>0</v>
      </c>
      <c r="N293" s="149"/>
      <c r="O293" s="149"/>
      <c r="P293" s="149">
        <v>0</v>
      </c>
      <c r="Q293" s="149"/>
      <c r="R293" s="149"/>
      <c r="S293" s="149">
        <v>0</v>
      </c>
      <c r="T293" s="149"/>
      <c r="U293" s="149"/>
      <c r="V293" s="149">
        <v>0</v>
      </c>
      <c r="W293" s="149"/>
      <c r="X293" s="149"/>
      <c r="Y293" s="149">
        <v>0</v>
      </c>
      <c r="Z293" s="149"/>
      <c r="AA293" s="149"/>
      <c r="AB293" s="149">
        <v>0</v>
      </c>
    </row>
    <row r="294" spans="1:189" s="143" customFormat="1" ht="31.5" x14ac:dyDescent="0.25">
      <c r="A294" s="141" t="s">
        <v>172</v>
      </c>
      <c r="B294" s="142">
        <v>6534298</v>
      </c>
      <c r="C294" s="142">
        <v>6556213</v>
      </c>
      <c r="D294" s="142">
        <v>21915</v>
      </c>
      <c r="E294" s="142">
        <v>405914</v>
      </c>
      <c r="F294" s="142">
        <v>345914</v>
      </c>
      <c r="G294" s="142">
        <v>-60000</v>
      </c>
      <c r="H294" s="142">
        <v>261067</v>
      </c>
      <c r="I294" s="142">
        <v>245317</v>
      </c>
      <c r="J294" s="142">
        <v>-15750</v>
      </c>
      <c r="K294" s="142">
        <v>261032</v>
      </c>
      <c r="L294" s="142">
        <v>321032</v>
      </c>
      <c r="M294" s="142">
        <v>60000</v>
      </c>
      <c r="N294" s="142">
        <v>1413680</v>
      </c>
      <c r="O294" s="142">
        <v>1413680</v>
      </c>
      <c r="P294" s="142">
        <v>0</v>
      </c>
      <c r="Q294" s="142">
        <v>0</v>
      </c>
      <c r="R294" s="142">
        <v>0</v>
      </c>
      <c r="S294" s="142">
        <v>0</v>
      </c>
      <c r="T294" s="142">
        <v>3672605</v>
      </c>
      <c r="U294" s="142">
        <v>3672605</v>
      </c>
      <c r="V294" s="142">
        <v>0</v>
      </c>
      <c r="W294" s="142">
        <v>10000</v>
      </c>
      <c r="X294" s="142">
        <v>10000</v>
      </c>
      <c r="Y294" s="142">
        <v>0</v>
      </c>
      <c r="Z294" s="142">
        <v>510000</v>
      </c>
      <c r="AA294" s="142">
        <v>547665</v>
      </c>
      <c r="AB294" s="142">
        <v>37665</v>
      </c>
    </row>
    <row r="295" spans="1:189" s="140" customFormat="1" x14ac:dyDescent="0.25">
      <c r="A295" s="141" t="s">
        <v>264</v>
      </c>
      <c r="B295" s="142">
        <v>2994</v>
      </c>
      <c r="C295" s="142">
        <v>2994</v>
      </c>
      <c r="D295" s="142">
        <v>0</v>
      </c>
      <c r="E295" s="142">
        <v>0</v>
      </c>
      <c r="F295" s="142">
        <v>0</v>
      </c>
      <c r="G295" s="142">
        <v>0</v>
      </c>
      <c r="H295" s="142">
        <v>0</v>
      </c>
      <c r="I295" s="142">
        <v>0</v>
      </c>
      <c r="J295" s="142">
        <v>0</v>
      </c>
      <c r="K295" s="142">
        <v>650</v>
      </c>
      <c r="L295" s="142">
        <v>650</v>
      </c>
      <c r="M295" s="142">
        <v>0</v>
      </c>
      <c r="N295" s="142">
        <v>2344</v>
      </c>
      <c r="O295" s="142">
        <v>2344</v>
      </c>
      <c r="P295" s="142">
        <v>0</v>
      </c>
      <c r="Q295" s="142">
        <v>0</v>
      </c>
      <c r="R295" s="142">
        <v>0</v>
      </c>
      <c r="S295" s="142">
        <v>0</v>
      </c>
      <c r="T295" s="142">
        <v>0</v>
      </c>
      <c r="U295" s="142">
        <v>0</v>
      </c>
      <c r="V295" s="142">
        <v>0</v>
      </c>
      <c r="W295" s="142">
        <v>0</v>
      </c>
      <c r="X295" s="142">
        <v>0</v>
      </c>
      <c r="Y295" s="142">
        <v>0</v>
      </c>
      <c r="Z295" s="142">
        <v>0</v>
      </c>
      <c r="AA295" s="142">
        <v>0</v>
      </c>
      <c r="AB295" s="142">
        <v>0</v>
      </c>
      <c r="AC295" s="143"/>
      <c r="AD295" s="143"/>
      <c r="AE295" s="143"/>
      <c r="AF295" s="143"/>
      <c r="AG295" s="143"/>
      <c r="AH295" s="143"/>
      <c r="AI295" s="143"/>
      <c r="AJ295" s="143"/>
      <c r="AK295" s="143"/>
      <c r="AL295" s="143"/>
      <c r="AM295" s="143"/>
      <c r="AN295" s="143"/>
      <c r="AO295" s="143"/>
      <c r="AP295" s="143"/>
      <c r="AQ295" s="143"/>
      <c r="AR295" s="143"/>
      <c r="AS295" s="143"/>
      <c r="AT295" s="143"/>
      <c r="AU295" s="143"/>
      <c r="AV295" s="143"/>
      <c r="AW295" s="143"/>
      <c r="AX295" s="143"/>
      <c r="AY295" s="143"/>
      <c r="AZ295" s="143"/>
      <c r="BA295" s="143"/>
      <c r="BB295" s="143"/>
      <c r="BC295" s="143"/>
      <c r="BD295" s="143"/>
      <c r="BE295" s="143"/>
      <c r="BF295" s="143"/>
      <c r="BG295" s="143"/>
      <c r="BH295" s="143"/>
      <c r="BI295" s="143"/>
      <c r="BJ295" s="143"/>
      <c r="BK295" s="143"/>
      <c r="BL295" s="143"/>
      <c r="BM295" s="143"/>
      <c r="BN295" s="143"/>
      <c r="BO295" s="143"/>
      <c r="BP295" s="143"/>
      <c r="BQ295" s="143"/>
      <c r="BR295" s="143"/>
      <c r="BS295" s="143"/>
      <c r="BT295" s="143"/>
      <c r="BU295" s="143"/>
      <c r="BV295" s="143"/>
      <c r="BW295" s="143"/>
      <c r="BX295" s="143"/>
      <c r="BY295" s="143"/>
      <c r="BZ295" s="143"/>
      <c r="CA295" s="143"/>
      <c r="CB295" s="143"/>
      <c r="CC295" s="143"/>
      <c r="CD295" s="143"/>
      <c r="CE295" s="143"/>
      <c r="CF295" s="143"/>
      <c r="CG295" s="143"/>
      <c r="CH295" s="143"/>
      <c r="CI295" s="143"/>
      <c r="CJ295" s="143"/>
      <c r="CK295" s="143"/>
      <c r="CL295" s="143"/>
      <c r="CM295" s="143"/>
      <c r="CN295" s="143"/>
      <c r="CO295" s="143"/>
      <c r="CP295" s="143"/>
      <c r="CQ295" s="143"/>
      <c r="CR295" s="143"/>
      <c r="CS295" s="143"/>
      <c r="CT295" s="143"/>
      <c r="CU295" s="143"/>
      <c r="CV295" s="143"/>
      <c r="CW295" s="143"/>
      <c r="CX295" s="143"/>
      <c r="CY295" s="143"/>
      <c r="CZ295" s="143"/>
      <c r="DA295" s="143"/>
      <c r="DB295" s="143"/>
      <c r="DC295" s="143"/>
      <c r="DD295" s="143"/>
      <c r="DE295" s="143"/>
      <c r="DF295" s="143"/>
      <c r="DG295" s="143"/>
      <c r="DH295" s="143"/>
      <c r="DI295" s="143"/>
      <c r="DJ295" s="143"/>
      <c r="DK295" s="143"/>
      <c r="DL295" s="143"/>
      <c r="DM295" s="143"/>
      <c r="DN295" s="143"/>
      <c r="DO295" s="143"/>
      <c r="DP295" s="143"/>
      <c r="DQ295" s="143"/>
      <c r="DR295" s="143"/>
      <c r="DS295" s="143"/>
      <c r="DT295" s="143"/>
      <c r="DU295" s="143"/>
      <c r="DV295" s="143"/>
      <c r="DW295" s="143"/>
      <c r="DX295" s="143"/>
      <c r="DY295" s="143"/>
      <c r="DZ295" s="143"/>
      <c r="EA295" s="143"/>
      <c r="EB295" s="143"/>
      <c r="EC295" s="143"/>
      <c r="ED295" s="143"/>
      <c r="EE295" s="143"/>
      <c r="EF295" s="143"/>
      <c r="EG295" s="143"/>
      <c r="EH295" s="143"/>
      <c r="EI295" s="143"/>
      <c r="EJ295" s="143"/>
      <c r="EK295" s="143"/>
      <c r="EL295" s="143"/>
      <c r="EM295" s="143"/>
      <c r="EN295" s="143"/>
      <c r="EO295" s="143"/>
      <c r="EP295" s="143"/>
      <c r="EQ295" s="143"/>
      <c r="ER295" s="143"/>
      <c r="ES295" s="143"/>
      <c r="ET295" s="143"/>
      <c r="EU295" s="143"/>
      <c r="EV295" s="143"/>
      <c r="EW295" s="143"/>
      <c r="EX295" s="143"/>
      <c r="EY295" s="143"/>
      <c r="EZ295" s="143"/>
      <c r="FA295" s="143"/>
      <c r="FB295" s="143"/>
      <c r="FC295" s="143"/>
      <c r="FD295" s="143"/>
      <c r="FE295" s="143"/>
      <c r="FF295" s="143"/>
      <c r="FG295" s="143"/>
      <c r="FH295" s="143"/>
      <c r="FI295" s="143"/>
      <c r="FJ295" s="143"/>
      <c r="FK295" s="143"/>
      <c r="FL295" s="143"/>
      <c r="FM295" s="143"/>
      <c r="FN295" s="143"/>
      <c r="FO295" s="143"/>
      <c r="FP295" s="143"/>
      <c r="FQ295" s="143"/>
      <c r="FR295" s="143"/>
      <c r="FS295" s="143"/>
      <c r="FT295" s="143"/>
      <c r="FU295" s="143"/>
      <c r="FV295" s="143"/>
      <c r="FW295" s="143"/>
      <c r="FX295" s="143"/>
      <c r="FY295" s="143"/>
      <c r="FZ295" s="143"/>
      <c r="GA295" s="143"/>
      <c r="GB295" s="143"/>
      <c r="GC295" s="143"/>
      <c r="GD295" s="143"/>
      <c r="GE295" s="143"/>
      <c r="GF295" s="143"/>
      <c r="GG295" s="143"/>
    </row>
    <row r="296" spans="1:189" s="143" customFormat="1" ht="31.5" x14ac:dyDescent="0.25">
      <c r="A296" s="156" t="s">
        <v>362</v>
      </c>
      <c r="B296" s="149">
        <v>650</v>
      </c>
      <c r="C296" s="149">
        <v>650</v>
      </c>
      <c r="D296" s="149">
        <v>0</v>
      </c>
      <c r="E296" s="149"/>
      <c r="F296" s="149"/>
      <c r="G296" s="149">
        <v>0</v>
      </c>
      <c r="H296" s="149"/>
      <c r="I296" s="149"/>
      <c r="J296" s="149">
        <v>0</v>
      </c>
      <c r="K296" s="149">
        <v>650</v>
      </c>
      <c r="L296" s="149">
        <v>650</v>
      </c>
      <c r="M296" s="149">
        <v>0</v>
      </c>
      <c r="N296" s="149"/>
      <c r="O296" s="149"/>
      <c r="P296" s="149">
        <v>0</v>
      </c>
      <c r="Q296" s="149"/>
      <c r="R296" s="149"/>
      <c r="S296" s="149">
        <v>0</v>
      </c>
      <c r="T296" s="149"/>
      <c r="U296" s="149"/>
      <c r="V296" s="149">
        <v>0</v>
      </c>
      <c r="W296" s="149"/>
      <c r="X296" s="149"/>
      <c r="Y296" s="149">
        <v>0</v>
      </c>
      <c r="Z296" s="149"/>
      <c r="AA296" s="149"/>
      <c r="AB296" s="149">
        <v>0</v>
      </c>
    </row>
    <row r="297" spans="1:189" s="143" customFormat="1" ht="63" x14ac:dyDescent="0.25">
      <c r="A297" s="153" t="s">
        <v>363</v>
      </c>
      <c r="B297" s="149">
        <v>2344</v>
      </c>
      <c r="C297" s="149">
        <v>2344</v>
      </c>
      <c r="D297" s="149">
        <v>0</v>
      </c>
      <c r="E297" s="149"/>
      <c r="F297" s="149"/>
      <c r="G297" s="149">
        <v>0</v>
      </c>
      <c r="H297" s="149"/>
      <c r="I297" s="149"/>
      <c r="J297" s="149">
        <v>0</v>
      </c>
      <c r="K297" s="149"/>
      <c r="L297" s="149"/>
      <c r="M297" s="149">
        <v>0</v>
      </c>
      <c r="N297" s="149">
        <v>2344</v>
      </c>
      <c r="O297" s="149">
        <v>2344</v>
      </c>
      <c r="P297" s="149">
        <v>0</v>
      </c>
      <c r="Q297" s="149"/>
      <c r="R297" s="149"/>
      <c r="S297" s="149">
        <v>0</v>
      </c>
      <c r="T297" s="149"/>
      <c r="U297" s="149"/>
      <c r="V297" s="149">
        <v>0</v>
      </c>
      <c r="W297" s="149"/>
      <c r="X297" s="149"/>
      <c r="Y297" s="149">
        <v>0</v>
      </c>
      <c r="Z297" s="149"/>
      <c r="AA297" s="149"/>
      <c r="AB297" s="149">
        <v>0</v>
      </c>
    </row>
    <row r="298" spans="1:189" s="140" customFormat="1" ht="31.5" x14ac:dyDescent="0.25">
      <c r="A298" s="141" t="s">
        <v>272</v>
      </c>
      <c r="B298" s="142">
        <v>369765</v>
      </c>
      <c r="C298" s="142">
        <v>369765</v>
      </c>
      <c r="D298" s="142">
        <v>0</v>
      </c>
      <c r="E298" s="142">
        <v>0</v>
      </c>
      <c r="F298" s="142">
        <v>0</v>
      </c>
      <c r="G298" s="142">
        <v>0</v>
      </c>
      <c r="H298" s="142">
        <v>0</v>
      </c>
      <c r="I298" s="142">
        <v>0</v>
      </c>
      <c r="J298" s="142">
        <v>0</v>
      </c>
      <c r="K298" s="142">
        <v>49765</v>
      </c>
      <c r="L298" s="142">
        <v>49765</v>
      </c>
      <c r="M298" s="142">
        <v>0</v>
      </c>
      <c r="N298" s="142">
        <v>320000</v>
      </c>
      <c r="O298" s="142">
        <v>320000</v>
      </c>
      <c r="P298" s="142">
        <v>0</v>
      </c>
      <c r="Q298" s="142">
        <v>0</v>
      </c>
      <c r="R298" s="142">
        <v>0</v>
      </c>
      <c r="S298" s="142">
        <v>0</v>
      </c>
      <c r="T298" s="142">
        <v>0</v>
      </c>
      <c r="U298" s="142">
        <v>0</v>
      </c>
      <c r="V298" s="142">
        <v>0</v>
      </c>
      <c r="W298" s="142">
        <v>0</v>
      </c>
      <c r="X298" s="142">
        <v>0</v>
      </c>
      <c r="Y298" s="142">
        <v>0</v>
      </c>
      <c r="Z298" s="142">
        <v>0</v>
      </c>
      <c r="AA298" s="142">
        <v>0</v>
      </c>
      <c r="AB298" s="142">
        <v>0</v>
      </c>
      <c r="AC298" s="143"/>
      <c r="AD298" s="143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3"/>
      <c r="AP298" s="143"/>
      <c r="AQ298" s="143"/>
      <c r="AR298" s="143"/>
      <c r="AS298" s="143"/>
      <c r="AT298" s="143"/>
      <c r="AU298" s="143"/>
      <c r="AV298" s="143"/>
      <c r="AW298" s="143"/>
      <c r="AX298" s="143"/>
      <c r="AY298" s="143"/>
      <c r="AZ298" s="143"/>
      <c r="BA298" s="143"/>
      <c r="BB298" s="143"/>
      <c r="BC298" s="143"/>
      <c r="BD298" s="143"/>
      <c r="BE298" s="143"/>
      <c r="BF298" s="143"/>
      <c r="BG298" s="143"/>
      <c r="BH298" s="143"/>
      <c r="BI298" s="143"/>
      <c r="BJ298" s="143"/>
      <c r="BK298" s="143"/>
      <c r="BL298" s="143"/>
      <c r="BM298" s="143"/>
      <c r="BN298" s="143"/>
      <c r="BO298" s="143"/>
      <c r="BP298" s="143"/>
      <c r="BQ298" s="143"/>
      <c r="BR298" s="143"/>
      <c r="BS298" s="143"/>
      <c r="BT298" s="143"/>
      <c r="BU298" s="143"/>
      <c r="BV298" s="143"/>
      <c r="BW298" s="143"/>
      <c r="BX298" s="143"/>
      <c r="BY298" s="143"/>
      <c r="BZ298" s="143"/>
      <c r="CA298" s="143"/>
      <c r="CB298" s="143"/>
      <c r="CC298" s="143"/>
      <c r="CD298" s="143"/>
      <c r="CE298" s="143"/>
      <c r="CF298" s="143"/>
      <c r="CG298" s="143"/>
      <c r="CH298" s="143"/>
      <c r="CI298" s="143"/>
      <c r="CJ298" s="143"/>
      <c r="CK298" s="143"/>
      <c r="CL298" s="143"/>
      <c r="CM298" s="143"/>
      <c r="CN298" s="143"/>
      <c r="CO298" s="143"/>
      <c r="CP298" s="143"/>
      <c r="CQ298" s="143"/>
      <c r="CR298" s="143"/>
      <c r="CS298" s="143"/>
      <c r="CT298" s="143"/>
      <c r="CU298" s="143"/>
      <c r="CV298" s="143"/>
      <c r="CW298" s="143"/>
      <c r="CX298" s="143"/>
      <c r="CY298" s="143"/>
      <c r="CZ298" s="143"/>
      <c r="DA298" s="143"/>
      <c r="DB298" s="143"/>
      <c r="DC298" s="143"/>
      <c r="DD298" s="143"/>
      <c r="DE298" s="143"/>
      <c r="DF298" s="143"/>
      <c r="DG298" s="143"/>
      <c r="DH298" s="143"/>
      <c r="DI298" s="143"/>
      <c r="DJ298" s="143"/>
      <c r="DK298" s="143"/>
      <c r="DL298" s="143"/>
      <c r="DM298" s="143"/>
      <c r="DN298" s="143"/>
      <c r="DO298" s="143"/>
      <c r="DP298" s="143"/>
      <c r="DQ298" s="143"/>
      <c r="DR298" s="143"/>
      <c r="DS298" s="143"/>
      <c r="DT298" s="143"/>
      <c r="DU298" s="143"/>
      <c r="DV298" s="143"/>
      <c r="DW298" s="143"/>
      <c r="DX298" s="143"/>
      <c r="DY298" s="143"/>
      <c r="DZ298" s="143"/>
      <c r="EA298" s="143"/>
      <c r="EB298" s="143"/>
      <c r="EC298" s="143"/>
      <c r="ED298" s="143"/>
      <c r="EE298" s="143"/>
      <c r="EF298" s="143"/>
      <c r="EG298" s="143"/>
      <c r="EH298" s="143"/>
      <c r="EI298" s="143"/>
      <c r="EJ298" s="143"/>
      <c r="EK298" s="143"/>
      <c r="EL298" s="143"/>
      <c r="EM298" s="143"/>
      <c r="EN298" s="143"/>
      <c r="EO298" s="143"/>
      <c r="EP298" s="143"/>
      <c r="EQ298" s="143"/>
      <c r="ER298" s="143"/>
      <c r="ES298" s="143"/>
      <c r="ET298" s="143"/>
      <c r="EU298" s="143"/>
      <c r="EV298" s="143"/>
      <c r="EW298" s="143"/>
      <c r="EX298" s="143"/>
      <c r="EY298" s="143"/>
      <c r="EZ298" s="143"/>
      <c r="FA298" s="143"/>
      <c r="FB298" s="143"/>
      <c r="FC298" s="143"/>
      <c r="FD298" s="143"/>
      <c r="FE298" s="143"/>
      <c r="FF298" s="143"/>
      <c r="FG298" s="143"/>
      <c r="FH298" s="143"/>
      <c r="FI298" s="143"/>
      <c r="FJ298" s="143"/>
      <c r="FK298" s="143"/>
      <c r="FL298" s="143"/>
      <c r="FM298" s="143"/>
      <c r="FN298" s="143"/>
      <c r="FO298" s="143"/>
      <c r="FP298" s="143"/>
      <c r="FQ298" s="143"/>
      <c r="FR298" s="143"/>
      <c r="FS298" s="143"/>
      <c r="FT298" s="143"/>
      <c r="FU298" s="143"/>
      <c r="FV298" s="143"/>
      <c r="FW298" s="143"/>
      <c r="FX298" s="143"/>
      <c r="FY298" s="143"/>
      <c r="FZ298" s="143"/>
      <c r="GA298" s="143"/>
      <c r="GB298" s="143"/>
      <c r="GC298" s="143"/>
      <c r="GD298" s="143"/>
      <c r="GE298" s="143"/>
      <c r="GF298" s="143"/>
      <c r="GG298" s="143"/>
    </row>
    <row r="299" spans="1:189" s="143" customFormat="1" ht="47.25" x14ac:dyDescent="0.25">
      <c r="A299" s="156" t="s">
        <v>364</v>
      </c>
      <c r="B299" s="149">
        <v>37000</v>
      </c>
      <c r="C299" s="149">
        <v>37000</v>
      </c>
      <c r="D299" s="149">
        <v>0</v>
      </c>
      <c r="E299" s="149"/>
      <c r="F299" s="149"/>
      <c r="G299" s="149">
        <v>0</v>
      </c>
      <c r="H299" s="149"/>
      <c r="I299" s="149"/>
      <c r="J299" s="149">
        <v>0</v>
      </c>
      <c r="K299" s="149">
        <v>37000</v>
      </c>
      <c r="L299" s="149">
        <v>37000</v>
      </c>
      <c r="M299" s="149">
        <v>0</v>
      </c>
      <c r="N299" s="149"/>
      <c r="O299" s="149"/>
      <c r="P299" s="149">
        <v>0</v>
      </c>
      <c r="Q299" s="149"/>
      <c r="R299" s="149"/>
      <c r="S299" s="149">
        <v>0</v>
      </c>
      <c r="T299" s="149"/>
      <c r="U299" s="149"/>
      <c r="V299" s="149">
        <v>0</v>
      </c>
      <c r="W299" s="149"/>
      <c r="X299" s="149"/>
      <c r="Y299" s="149">
        <v>0</v>
      </c>
      <c r="Z299" s="149"/>
      <c r="AA299" s="149"/>
      <c r="AB299" s="149">
        <v>0</v>
      </c>
    </row>
    <row r="300" spans="1:189" s="143" customFormat="1" x14ac:dyDescent="0.25">
      <c r="A300" s="156" t="s">
        <v>365</v>
      </c>
      <c r="B300" s="149">
        <v>11478</v>
      </c>
      <c r="C300" s="149">
        <v>11478</v>
      </c>
      <c r="D300" s="149">
        <v>0</v>
      </c>
      <c r="E300" s="149"/>
      <c r="F300" s="149"/>
      <c r="G300" s="149">
        <v>0</v>
      </c>
      <c r="H300" s="149"/>
      <c r="I300" s="149"/>
      <c r="J300" s="149">
        <v>0</v>
      </c>
      <c r="K300" s="149">
        <v>11478</v>
      </c>
      <c r="L300" s="149">
        <v>11478</v>
      </c>
      <c r="M300" s="149">
        <v>0</v>
      </c>
      <c r="N300" s="149"/>
      <c r="O300" s="149"/>
      <c r="P300" s="149">
        <v>0</v>
      </c>
      <c r="Q300" s="149"/>
      <c r="R300" s="149"/>
      <c r="S300" s="149">
        <v>0</v>
      </c>
      <c r="T300" s="149"/>
      <c r="U300" s="149"/>
      <c r="V300" s="149">
        <v>0</v>
      </c>
      <c r="W300" s="149"/>
      <c r="X300" s="149"/>
      <c r="Y300" s="149">
        <v>0</v>
      </c>
      <c r="Z300" s="149"/>
      <c r="AA300" s="149"/>
      <c r="AB300" s="149">
        <v>0</v>
      </c>
    </row>
    <row r="301" spans="1:189" s="143" customFormat="1" x14ac:dyDescent="0.25">
      <c r="A301" s="156" t="s">
        <v>366</v>
      </c>
      <c r="B301" s="149">
        <v>1287</v>
      </c>
      <c r="C301" s="149">
        <v>1287</v>
      </c>
      <c r="D301" s="149">
        <v>0</v>
      </c>
      <c r="E301" s="149"/>
      <c r="F301" s="149"/>
      <c r="G301" s="149">
        <v>0</v>
      </c>
      <c r="H301" s="149"/>
      <c r="I301" s="149"/>
      <c r="J301" s="149">
        <v>0</v>
      </c>
      <c r="K301" s="149">
        <v>1287</v>
      </c>
      <c r="L301" s="149">
        <v>1287</v>
      </c>
      <c r="M301" s="149">
        <v>0</v>
      </c>
      <c r="N301" s="149"/>
      <c r="O301" s="149"/>
      <c r="P301" s="149">
        <v>0</v>
      </c>
      <c r="Q301" s="149"/>
      <c r="R301" s="149"/>
      <c r="S301" s="149">
        <v>0</v>
      </c>
      <c r="T301" s="149"/>
      <c r="U301" s="149"/>
      <c r="V301" s="149">
        <v>0</v>
      </c>
      <c r="W301" s="149"/>
      <c r="X301" s="149"/>
      <c r="Y301" s="149">
        <v>0</v>
      </c>
      <c r="Z301" s="149"/>
      <c r="AA301" s="149"/>
      <c r="AB301" s="149">
        <v>0</v>
      </c>
    </row>
    <row r="302" spans="1:189" s="143" customFormat="1" ht="63" x14ac:dyDescent="0.25">
      <c r="A302" s="153" t="s">
        <v>367</v>
      </c>
      <c r="B302" s="149">
        <v>320000</v>
      </c>
      <c r="C302" s="149">
        <v>320000</v>
      </c>
      <c r="D302" s="149">
        <v>0</v>
      </c>
      <c r="E302" s="149"/>
      <c r="F302" s="149"/>
      <c r="G302" s="149">
        <v>0</v>
      </c>
      <c r="H302" s="149"/>
      <c r="I302" s="149"/>
      <c r="J302" s="149">
        <v>0</v>
      </c>
      <c r="K302" s="149"/>
      <c r="L302" s="149"/>
      <c r="M302" s="149">
        <v>0</v>
      </c>
      <c r="N302" s="149">
        <v>320000</v>
      </c>
      <c r="O302" s="149">
        <v>320000</v>
      </c>
      <c r="P302" s="149">
        <v>0</v>
      </c>
      <c r="Q302" s="149"/>
      <c r="R302" s="149"/>
      <c r="S302" s="149">
        <v>0</v>
      </c>
      <c r="T302" s="149"/>
      <c r="U302" s="149"/>
      <c r="V302" s="149">
        <v>0</v>
      </c>
      <c r="W302" s="149"/>
      <c r="X302" s="149"/>
      <c r="Y302" s="149">
        <v>0</v>
      </c>
      <c r="Z302" s="149"/>
      <c r="AA302" s="149"/>
      <c r="AB302" s="149">
        <v>0</v>
      </c>
    </row>
    <row r="303" spans="1:189" s="143" customFormat="1" x14ac:dyDescent="0.25">
      <c r="A303" s="141" t="s">
        <v>276</v>
      </c>
      <c r="B303" s="142">
        <v>107443</v>
      </c>
      <c r="C303" s="142">
        <v>107443</v>
      </c>
      <c r="D303" s="142">
        <v>0</v>
      </c>
      <c r="E303" s="142">
        <v>0</v>
      </c>
      <c r="F303" s="142">
        <v>0</v>
      </c>
      <c r="G303" s="142">
        <v>0</v>
      </c>
      <c r="H303" s="142">
        <v>0</v>
      </c>
      <c r="I303" s="142">
        <v>0</v>
      </c>
      <c r="J303" s="142">
        <v>0</v>
      </c>
      <c r="K303" s="142">
        <v>107443</v>
      </c>
      <c r="L303" s="142">
        <v>107443</v>
      </c>
      <c r="M303" s="142">
        <v>0</v>
      </c>
      <c r="N303" s="142">
        <v>0</v>
      </c>
      <c r="O303" s="142">
        <v>0</v>
      </c>
      <c r="P303" s="142">
        <v>0</v>
      </c>
      <c r="Q303" s="142">
        <v>0</v>
      </c>
      <c r="R303" s="142">
        <v>0</v>
      </c>
      <c r="S303" s="142">
        <v>0</v>
      </c>
      <c r="T303" s="142">
        <v>0</v>
      </c>
      <c r="U303" s="142">
        <v>0</v>
      </c>
      <c r="V303" s="142">
        <v>0</v>
      </c>
      <c r="W303" s="142">
        <v>0</v>
      </c>
      <c r="X303" s="142">
        <v>0</v>
      </c>
      <c r="Y303" s="142">
        <v>0</v>
      </c>
      <c r="Z303" s="142">
        <v>0</v>
      </c>
      <c r="AA303" s="142">
        <v>0</v>
      </c>
      <c r="AB303" s="142">
        <v>0</v>
      </c>
    </row>
    <row r="304" spans="1:189" s="143" customFormat="1" x14ac:dyDescent="0.25">
      <c r="A304" s="153" t="s">
        <v>368</v>
      </c>
      <c r="B304" s="149">
        <v>15120</v>
      </c>
      <c r="C304" s="149">
        <v>15120</v>
      </c>
      <c r="D304" s="149">
        <v>0</v>
      </c>
      <c r="E304" s="149"/>
      <c r="F304" s="149"/>
      <c r="G304" s="149">
        <v>0</v>
      </c>
      <c r="H304" s="149"/>
      <c r="I304" s="149"/>
      <c r="J304" s="149">
        <v>0</v>
      </c>
      <c r="K304" s="149">
        <v>15120</v>
      </c>
      <c r="L304" s="149">
        <v>15120</v>
      </c>
      <c r="M304" s="149">
        <v>0</v>
      </c>
      <c r="N304" s="149"/>
      <c r="O304" s="149"/>
      <c r="P304" s="149">
        <v>0</v>
      </c>
      <c r="Q304" s="149"/>
      <c r="R304" s="149"/>
      <c r="S304" s="149">
        <v>0</v>
      </c>
      <c r="T304" s="149"/>
      <c r="U304" s="149"/>
      <c r="V304" s="149">
        <v>0</v>
      </c>
      <c r="W304" s="149"/>
      <c r="X304" s="149"/>
      <c r="Y304" s="149">
        <v>0</v>
      </c>
      <c r="Z304" s="149"/>
      <c r="AA304" s="149"/>
      <c r="AB304" s="149">
        <v>0</v>
      </c>
    </row>
    <row r="305" spans="1:28" s="143" customFormat="1" ht="31.5" x14ac:dyDescent="0.25">
      <c r="A305" s="153" t="s">
        <v>369</v>
      </c>
      <c r="B305" s="149">
        <v>71323</v>
      </c>
      <c r="C305" s="149">
        <v>71323</v>
      </c>
      <c r="D305" s="149">
        <v>0</v>
      </c>
      <c r="E305" s="149"/>
      <c r="F305" s="149"/>
      <c r="G305" s="149">
        <v>0</v>
      </c>
      <c r="H305" s="149"/>
      <c r="I305" s="149"/>
      <c r="J305" s="149">
        <v>0</v>
      </c>
      <c r="K305" s="149">
        <v>71323</v>
      </c>
      <c r="L305" s="149">
        <v>71323</v>
      </c>
      <c r="M305" s="149">
        <v>0</v>
      </c>
      <c r="N305" s="149"/>
      <c r="O305" s="149"/>
      <c r="P305" s="149">
        <v>0</v>
      </c>
      <c r="Q305" s="149"/>
      <c r="R305" s="149"/>
      <c r="S305" s="149">
        <v>0</v>
      </c>
      <c r="T305" s="149"/>
      <c r="U305" s="149"/>
      <c r="V305" s="149">
        <v>0</v>
      </c>
      <c r="W305" s="149"/>
      <c r="X305" s="149"/>
      <c r="Y305" s="149">
        <v>0</v>
      </c>
      <c r="Z305" s="149"/>
      <c r="AA305" s="149"/>
      <c r="AB305" s="149">
        <v>0</v>
      </c>
    </row>
    <row r="306" spans="1:28" s="143" customFormat="1" x14ac:dyDescent="0.25">
      <c r="A306" s="153" t="s">
        <v>370</v>
      </c>
      <c r="B306" s="149">
        <v>21000</v>
      </c>
      <c r="C306" s="149">
        <v>21000</v>
      </c>
      <c r="D306" s="149">
        <v>0</v>
      </c>
      <c r="E306" s="149"/>
      <c r="F306" s="149"/>
      <c r="G306" s="149">
        <v>0</v>
      </c>
      <c r="H306" s="149"/>
      <c r="I306" s="149"/>
      <c r="J306" s="149">
        <v>0</v>
      </c>
      <c r="K306" s="149">
        <v>21000</v>
      </c>
      <c r="L306" s="149">
        <v>21000</v>
      </c>
      <c r="M306" s="149">
        <v>0</v>
      </c>
      <c r="N306" s="149"/>
      <c r="O306" s="149"/>
      <c r="P306" s="149">
        <v>0</v>
      </c>
      <c r="Q306" s="149"/>
      <c r="R306" s="149"/>
      <c r="S306" s="149">
        <v>0</v>
      </c>
      <c r="T306" s="149"/>
      <c r="U306" s="149"/>
      <c r="V306" s="149">
        <v>0</v>
      </c>
      <c r="W306" s="149"/>
      <c r="X306" s="149"/>
      <c r="Y306" s="149">
        <v>0</v>
      </c>
      <c r="Z306" s="149"/>
      <c r="AA306" s="149"/>
      <c r="AB306" s="149">
        <v>0</v>
      </c>
    </row>
    <row r="307" spans="1:28" s="143" customFormat="1" x14ac:dyDescent="0.25">
      <c r="A307" s="141" t="s">
        <v>278</v>
      </c>
      <c r="B307" s="142">
        <v>13426</v>
      </c>
      <c r="C307" s="142">
        <v>13426</v>
      </c>
      <c r="D307" s="142">
        <v>0</v>
      </c>
      <c r="E307" s="142">
        <v>0</v>
      </c>
      <c r="F307" s="142">
        <v>0</v>
      </c>
      <c r="G307" s="142">
        <v>0</v>
      </c>
      <c r="H307" s="142">
        <v>0</v>
      </c>
      <c r="I307" s="142">
        <v>0</v>
      </c>
      <c r="J307" s="142">
        <v>0</v>
      </c>
      <c r="K307" s="142">
        <v>13426</v>
      </c>
      <c r="L307" s="142">
        <v>13426</v>
      </c>
      <c r="M307" s="142">
        <v>0</v>
      </c>
      <c r="N307" s="142">
        <v>0</v>
      </c>
      <c r="O307" s="142">
        <v>0</v>
      </c>
      <c r="P307" s="142">
        <v>0</v>
      </c>
      <c r="Q307" s="142">
        <v>0</v>
      </c>
      <c r="R307" s="142">
        <v>0</v>
      </c>
      <c r="S307" s="142">
        <v>0</v>
      </c>
      <c r="T307" s="142">
        <v>0</v>
      </c>
      <c r="U307" s="142">
        <v>0</v>
      </c>
      <c r="V307" s="142">
        <v>0</v>
      </c>
      <c r="W307" s="142">
        <v>0</v>
      </c>
      <c r="X307" s="142">
        <v>0</v>
      </c>
      <c r="Y307" s="142">
        <v>0</v>
      </c>
      <c r="Z307" s="142">
        <v>0</v>
      </c>
      <c r="AA307" s="142">
        <v>0</v>
      </c>
      <c r="AB307" s="142">
        <v>0</v>
      </c>
    </row>
    <row r="308" spans="1:28" s="143" customFormat="1" ht="31.5" x14ac:dyDescent="0.25">
      <c r="A308" s="153" t="s">
        <v>371</v>
      </c>
      <c r="B308" s="149">
        <v>2400</v>
      </c>
      <c r="C308" s="149">
        <v>2400</v>
      </c>
      <c r="D308" s="149">
        <v>0</v>
      </c>
      <c r="E308" s="149"/>
      <c r="F308" s="149"/>
      <c r="G308" s="149">
        <v>0</v>
      </c>
      <c r="H308" s="149"/>
      <c r="I308" s="149"/>
      <c r="J308" s="149">
        <v>0</v>
      </c>
      <c r="K308" s="149">
        <v>2400</v>
      </c>
      <c r="L308" s="149">
        <v>2400</v>
      </c>
      <c r="M308" s="149">
        <v>0</v>
      </c>
      <c r="N308" s="149"/>
      <c r="O308" s="149"/>
      <c r="P308" s="149">
        <v>0</v>
      </c>
      <c r="Q308" s="149"/>
      <c r="R308" s="149"/>
      <c r="S308" s="149">
        <v>0</v>
      </c>
      <c r="T308" s="149"/>
      <c r="U308" s="149"/>
      <c r="V308" s="149">
        <v>0</v>
      </c>
      <c r="W308" s="149"/>
      <c r="X308" s="149"/>
      <c r="Y308" s="149">
        <v>0</v>
      </c>
      <c r="Z308" s="149"/>
      <c r="AA308" s="149"/>
      <c r="AB308" s="149">
        <v>0</v>
      </c>
    </row>
    <row r="309" spans="1:28" s="143" customFormat="1" x14ac:dyDescent="0.25">
      <c r="A309" s="153" t="s">
        <v>372</v>
      </c>
      <c r="B309" s="149">
        <v>1185</v>
      </c>
      <c r="C309" s="149">
        <v>1185</v>
      </c>
      <c r="D309" s="149">
        <v>0</v>
      </c>
      <c r="E309" s="149"/>
      <c r="F309" s="149"/>
      <c r="G309" s="149">
        <v>0</v>
      </c>
      <c r="H309" s="149"/>
      <c r="I309" s="149"/>
      <c r="J309" s="149">
        <v>0</v>
      </c>
      <c r="K309" s="149">
        <v>1185</v>
      </c>
      <c r="L309" s="149">
        <v>1185</v>
      </c>
      <c r="M309" s="149">
        <v>0</v>
      </c>
      <c r="N309" s="149"/>
      <c r="O309" s="149"/>
      <c r="P309" s="149">
        <v>0</v>
      </c>
      <c r="Q309" s="149"/>
      <c r="R309" s="149"/>
      <c r="S309" s="149">
        <v>0</v>
      </c>
      <c r="T309" s="149"/>
      <c r="U309" s="149"/>
      <c r="V309" s="149">
        <v>0</v>
      </c>
      <c r="W309" s="149"/>
      <c r="X309" s="149"/>
      <c r="Y309" s="149">
        <v>0</v>
      </c>
      <c r="Z309" s="149"/>
      <c r="AA309" s="149"/>
      <c r="AB309" s="149">
        <v>0</v>
      </c>
    </row>
    <row r="310" spans="1:28" s="143" customFormat="1" ht="31.5" x14ac:dyDescent="0.25">
      <c r="A310" s="153" t="s">
        <v>373</v>
      </c>
      <c r="B310" s="149">
        <v>1430</v>
      </c>
      <c r="C310" s="149">
        <v>1430</v>
      </c>
      <c r="D310" s="149">
        <v>0</v>
      </c>
      <c r="E310" s="149"/>
      <c r="F310" s="149"/>
      <c r="G310" s="149">
        <v>0</v>
      </c>
      <c r="H310" s="149"/>
      <c r="I310" s="149"/>
      <c r="J310" s="149">
        <v>0</v>
      </c>
      <c r="K310" s="149">
        <v>1430</v>
      </c>
      <c r="L310" s="149">
        <v>1430</v>
      </c>
      <c r="M310" s="149">
        <v>0</v>
      </c>
      <c r="N310" s="149"/>
      <c r="O310" s="149"/>
      <c r="P310" s="149">
        <v>0</v>
      </c>
      <c r="Q310" s="149"/>
      <c r="R310" s="149"/>
      <c r="S310" s="149">
        <v>0</v>
      </c>
      <c r="T310" s="149"/>
      <c r="U310" s="149"/>
      <c r="V310" s="149">
        <v>0</v>
      </c>
      <c r="W310" s="149"/>
      <c r="X310" s="149"/>
      <c r="Y310" s="149">
        <v>0</v>
      </c>
      <c r="Z310" s="149"/>
      <c r="AA310" s="149"/>
      <c r="AB310" s="149">
        <v>0</v>
      </c>
    </row>
    <row r="311" spans="1:28" s="143" customFormat="1" ht="47.25" x14ac:dyDescent="0.25">
      <c r="A311" s="153" t="s">
        <v>374</v>
      </c>
      <c r="B311" s="149">
        <v>8411</v>
      </c>
      <c r="C311" s="149">
        <v>8411</v>
      </c>
      <c r="D311" s="149">
        <v>0</v>
      </c>
      <c r="E311" s="149"/>
      <c r="F311" s="149"/>
      <c r="G311" s="149">
        <v>0</v>
      </c>
      <c r="H311" s="149"/>
      <c r="I311" s="149"/>
      <c r="J311" s="149">
        <v>0</v>
      </c>
      <c r="K311" s="149">
        <v>8411</v>
      </c>
      <c r="L311" s="149">
        <v>8411</v>
      </c>
      <c r="M311" s="149">
        <v>0</v>
      </c>
      <c r="N311" s="149"/>
      <c r="O311" s="149"/>
      <c r="P311" s="149">
        <v>0</v>
      </c>
      <c r="Q311" s="149"/>
      <c r="R311" s="149"/>
      <c r="S311" s="149">
        <v>0</v>
      </c>
      <c r="T311" s="149"/>
      <c r="U311" s="149"/>
      <c r="V311" s="149">
        <v>0</v>
      </c>
      <c r="W311" s="149"/>
      <c r="X311" s="149"/>
      <c r="Y311" s="149">
        <v>0</v>
      </c>
      <c r="Z311" s="149"/>
      <c r="AA311" s="149"/>
      <c r="AB311" s="149">
        <v>0</v>
      </c>
    </row>
    <row r="312" spans="1:28" s="143" customFormat="1" x14ac:dyDescent="0.25">
      <c r="A312" s="141" t="s">
        <v>284</v>
      </c>
      <c r="B312" s="142">
        <v>6037670</v>
      </c>
      <c r="C312" s="142">
        <v>6059585</v>
      </c>
      <c r="D312" s="142">
        <v>21915</v>
      </c>
      <c r="E312" s="142">
        <v>405914</v>
      </c>
      <c r="F312" s="142">
        <v>345914</v>
      </c>
      <c r="G312" s="142">
        <v>-60000</v>
      </c>
      <c r="H312" s="142">
        <v>261067</v>
      </c>
      <c r="I312" s="142">
        <v>245317</v>
      </c>
      <c r="J312" s="142">
        <v>-15750</v>
      </c>
      <c r="K312" s="142">
        <v>86748</v>
      </c>
      <c r="L312" s="142">
        <v>146748</v>
      </c>
      <c r="M312" s="142">
        <v>60000</v>
      </c>
      <c r="N312" s="142">
        <v>1091336</v>
      </c>
      <c r="O312" s="142">
        <v>1091336</v>
      </c>
      <c r="P312" s="142">
        <v>0</v>
      </c>
      <c r="Q312" s="142">
        <v>0</v>
      </c>
      <c r="R312" s="142">
        <v>0</v>
      </c>
      <c r="S312" s="142">
        <v>0</v>
      </c>
      <c r="T312" s="142">
        <v>3672605</v>
      </c>
      <c r="U312" s="142">
        <v>3672605</v>
      </c>
      <c r="V312" s="142">
        <v>0</v>
      </c>
      <c r="W312" s="142">
        <v>10000</v>
      </c>
      <c r="X312" s="142">
        <v>10000</v>
      </c>
      <c r="Y312" s="142">
        <v>0</v>
      </c>
      <c r="Z312" s="142">
        <v>510000</v>
      </c>
      <c r="AA312" s="142">
        <v>547665</v>
      </c>
      <c r="AB312" s="142">
        <v>37665</v>
      </c>
    </row>
    <row r="313" spans="1:28" s="143" customFormat="1" ht="31.5" x14ac:dyDescent="0.25">
      <c r="A313" s="153" t="s">
        <v>375</v>
      </c>
      <c r="B313" s="149">
        <v>24685</v>
      </c>
      <c r="C313" s="149">
        <v>24685</v>
      </c>
      <c r="D313" s="149">
        <v>0</v>
      </c>
      <c r="E313" s="149">
        <v>24685</v>
      </c>
      <c r="F313" s="149">
        <v>24685</v>
      </c>
      <c r="G313" s="149">
        <v>0</v>
      </c>
      <c r="H313" s="149"/>
      <c r="I313" s="149"/>
      <c r="J313" s="149">
        <v>0</v>
      </c>
      <c r="K313" s="149"/>
      <c r="L313" s="149"/>
      <c r="M313" s="149">
        <v>0</v>
      </c>
      <c r="N313" s="149"/>
      <c r="O313" s="149"/>
      <c r="P313" s="149">
        <v>0</v>
      </c>
      <c r="Q313" s="149"/>
      <c r="R313" s="149"/>
      <c r="S313" s="149">
        <v>0</v>
      </c>
      <c r="T313" s="149"/>
      <c r="U313" s="149"/>
      <c r="V313" s="149">
        <v>0</v>
      </c>
      <c r="W313" s="149"/>
      <c r="X313" s="149"/>
      <c r="Y313" s="149">
        <v>0</v>
      </c>
      <c r="Z313" s="149"/>
      <c r="AA313" s="149"/>
      <c r="AB313" s="149">
        <v>0</v>
      </c>
    </row>
    <row r="314" spans="1:28" s="143" customFormat="1" ht="31.5" x14ac:dyDescent="0.25">
      <c r="A314" s="153" t="s">
        <v>376</v>
      </c>
      <c r="B314" s="149">
        <v>22398</v>
      </c>
      <c r="C314" s="149">
        <v>22398</v>
      </c>
      <c r="D314" s="149">
        <v>0</v>
      </c>
      <c r="E314" s="149">
        <v>10315</v>
      </c>
      <c r="F314" s="149">
        <v>10315</v>
      </c>
      <c r="G314" s="149">
        <v>0</v>
      </c>
      <c r="H314" s="149"/>
      <c r="I314" s="149"/>
      <c r="J314" s="149">
        <v>0</v>
      </c>
      <c r="K314" s="149">
        <v>12083</v>
      </c>
      <c r="L314" s="149">
        <v>12083</v>
      </c>
      <c r="M314" s="149">
        <v>0</v>
      </c>
      <c r="N314" s="149"/>
      <c r="O314" s="149"/>
      <c r="P314" s="149">
        <v>0</v>
      </c>
      <c r="Q314" s="149"/>
      <c r="R314" s="149"/>
      <c r="S314" s="149">
        <v>0</v>
      </c>
      <c r="T314" s="149"/>
      <c r="U314" s="149"/>
      <c r="V314" s="149">
        <v>0</v>
      </c>
      <c r="W314" s="149"/>
      <c r="X314" s="149"/>
      <c r="Y314" s="149">
        <v>0</v>
      </c>
      <c r="Z314" s="149"/>
      <c r="AA314" s="149"/>
      <c r="AB314" s="149">
        <v>0</v>
      </c>
    </row>
    <row r="315" spans="1:28" s="143" customFormat="1" ht="31.5" x14ac:dyDescent="0.25">
      <c r="A315" s="156" t="s">
        <v>377</v>
      </c>
      <c r="B315" s="149">
        <v>11265</v>
      </c>
      <c r="C315" s="149">
        <v>11265</v>
      </c>
      <c r="D315" s="149">
        <v>0</v>
      </c>
      <c r="E315" s="149"/>
      <c r="F315" s="149"/>
      <c r="G315" s="149">
        <v>0</v>
      </c>
      <c r="H315" s="149"/>
      <c r="I315" s="149"/>
      <c r="J315" s="149">
        <v>0</v>
      </c>
      <c r="K315" s="149">
        <v>6265</v>
      </c>
      <c r="L315" s="149">
        <v>6265</v>
      </c>
      <c r="M315" s="149">
        <v>0</v>
      </c>
      <c r="N315" s="149"/>
      <c r="O315" s="149"/>
      <c r="P315" s="149">
        <v>0</v>
      </c>
      <c r="Q315" s="149"/>
      <c r="R315" s="149"/>
      <c r="S315" s="149">
        <v>0</v>
      </c>
      <c r="T315" s="149"/>
      <c r="U315" s="149"/>
      <c r="V315" s="149">
        <v>0</v>
      </c>
      <c r="W315" s="149">
        <v>5000</v>
      </c>
      <c r="X315" s="149">
        <v>5000</v>
      </c>
      <c r="Y315" s="149">
        <v>0</v>
      </c>
      <c r="Z315" s="149"/>
      <c r="AA315" s="149"/>
      <c r="AB315" s="149">
        <v>0</v>
      </c>
    </row>
    <row r="316" spans="1:28" s="143" customFormat="1" x14ac:dyDescent="0.25">
      <c r="A316" s="148" t="s">
        <v>378</v>
      </c>
      <c r="B316" s="149">
        <v>70000</v>
      </c>
      <c r="C316" s="149">
        <v>70000</v>
      </c>
      <c r="D316" s="149">
        <v>0</v>
      </c>
      <c r="E316" s="149">
        <v>7738</v>
      </c>
      <c r="F316" s="149">
        <v>7738</v>
      </c>
      <c r="G316" s="149">
        <v>0</v>
      </c>
      <c r="H316" s="149">
        <v>62262</v>
      </c>
      <c r="I316" s="149">
        <v>62262</v>
      </c>
      <c r="J316" s="149">
        <v>0</v>
      </c>
      <c r="K316" s="149"/>
      <c r="L316" s="149"/>
      <c r="M316" s="149">
        <v>0</v>
      </c>
      <c r="N316" s="149"/>
      <c r="O316" s="149"/>
      <c r="P316" s="149">
        <v>0</v>
      </c>
      <c r="Q316" s="149"/>
      <c r="R316" s="149"/>
      <c r="S316" s="149">
        <v>0</v>
      </c>
      <c r="T316" s="149"/>
      <c r="U316" s="149"/>
      <c r="V316" s="149">
        <v>0</v>
      </c>
      <c r="W316" s="149"/>
      <c r="X316" s="149"/>
      <c r="Y316" s="149">
        <v>0</v>
      </c>
      <c r="Z316" s="149"/>
      <c r="AA316" s="149"/>
      <c r="AB316" s="149">
        <v>0</v>
      </c>
    </row>
    <row r="317" spans="1:28" s="143" customFormat="1" ht="94.5" x14ac:dyDescent="0.25">
      <c r="A317" s="145" t="s">
        <v>379</v>
      </c>
      <c r="B317" s="149">
        <v>49792</v>
      </c>
      <c r="C317" s="149">
        <v>49792</v>
      </c>
      <c r="D317" s="149">
        <v>0</v>
      </c>
      <c r="E317" s="149"/>
      <c r="F317" s="149"/>
      <c r="G317" s="149">
        <v>0</v>
      </c>
      <c r="H317" s="149"/>
      <c r="I317" s="149"/>
      <c r="J317" s="149">
        <v>0</v>
      </c>
      <c r="K317" s="149"/>
      <c r="L317" s="149"/>
      <c r="M317" s="149">
        <v>0</v>
      </c>
      <c r="N317" s="149"/>
      <c r="O317" s="149"/>
      <c r="P317" s="149">
        <v>0</v>
      </c>
      <c r="Q317" s="149"/>
      <c r="R317" s="149"/>
      <c r="S317" s="149">
        <v>0</v>
      </c>
      <c r="T317" s="149">
        <v>49792</v>
      </c>
      <c r="U317" s="149">
        <v>49792</v>
      </c>
      <c r="V317" s="149">
        <v>0</v>
      </c>
      <c r="W317" s="149"/>
      <c r="X317" s="149"/>
      <c r="Y317" s="149">
        <v>0</v>
      </c>
      <c r="Z317" s="149"/>
      <c r="AA317" s="149"/>
      <c r="AB317" s="149">
        <v>0</v>
      </c>
    </row>
    <row r="318" spans="1:28" s="143" customFormat="1" ht="31.5" x14ac:dyDescent="0.25">
      <c r="A318" s="145" t="s">
        <v>380</v>
      </c>
      <c r="B318" s="149">
        <v>18646</v>
      </c>
      <c r="C318" s="149">
        <v>18646</v>
      </c>
      <c r="D318" s="149">
        <v>0</v>
      </c>
      <c r="E318" s="149"/>
      <c r="F318" s="149"/>
      <c r="G318" s="149">
        <v>0</v>
      </c>
      <c r="H318" s="149"/>
      <c r="I318" s="149"/>
      <c r="J318" s="149">
        <v>0</v>
      </c>
      <c r="K318" s="149">
        <v>15000</v>
      </c>
      <c r="L318" s="149">
        <v>15000</v>
      </c>
      <c r="M318" s="149">
        <v>0</v>
      </c>
      <c r="N318" s="149"/>
      <c r="O318" s="149"/>
      <c r="P318" s="149">
        <v>0</v>
      </c>
      <c r="Q318" s="149"/>
      <c r="R318" s="149"/>
      <c r="S318" s="149">
        <v>0</v>
      </c>
      <c r="T318" s="149">
        <v>3646</v>
      </c>
      <c r="U318" s="149">
        <v>3646</v>
      </c>
      <c r="V318" s="149">
        <v>0</v>
      </c>
      <c r="W318" s="149"/>
      <c r="X318" s="149"/>
      <c r="Y318" s="149">
        <v>0</v>
      </c>
      <c r="Z318" s="149"/>
      <c r="AA318" s="149"/>
      <c r="AB318" s="149">
        <v>0</v>
      </c>
    </row>
    <row r="319" spans="1:28" s="143" customFormat="1" ht="94.5" x14ac:dyDescent="0.25">
      <c r="A319" s="145" t="s">
        <v>381</v>
      </c>
      <c r="B319" s="149">
        <v>3539431</v>
      </c>
      <c r="C319" s="149">
        <v>3539431</v>
      </c>
      <c r="D319" s="149">
        <v>0</v>
      </c>
      <c r="E319" s="149"/>
      <c r="F319" s="149"/>
      <c r="G319" s="149">
        <v>0</v>
      </c>
      <c r="H319" s="149"/>
      <c r="I319" s="149"/>
      <c r="J319" s="149">
        <v>0</v>
      </c>
      <c r="K319" s="149"/>
      <c r="L319" s="149"/>
      <c r="M319" s="149">
        <v>0</v>
      </c>
      <c r="N319" s="149"/>
      <c r="O319" s="149"/>
      <c r="P319" s="149">
        <v>0</v>
      </c>
      <c r="Q319" s="149"/>
      <c r="R319" s="149"/>
      <c r="S319" s="149">
        <v>0</v>
      </c>
      <c r="T319" s="149">
        <v>3539431</v>
      </c>
      <c r="U319" s="149">
        <v>3539431</v>
      </c>
      <c r="V319" s="149">
        <v>0</v>
      </c>
      <c r="W319" s="149"/>
      <c r="X319" s="149"/>
      <c r="Y319" s="149">
        <v>0</v>
      </c>
      <c r="Z319" s="149"/>
      <c r="AA319" s="149"/>
      <c r="AB319" s="149">
        <v>0</v>
      </c>
    </row>
    <row r="320" spans="1:28" s="143" customFormat="1" ht="94.5" x14ac:dyDescent="0.25">
      <c r="A320" s="145" t="s">
        <v>382</v>
      </c>
      <c r="B320" s="149">
        <v>570017</v>
      </c>
      <c r="C320" s="149">
        <v>570017</v>
      </c>
      <c r="D320" s="149">
        <v>0</v>
      </c>
      <c r="E320" s="149">
        <v>0</v>
      </c>
      <c r="F320" s="149">
        <v>0</v>
      </c>
      <c r="G320" s="149">
        <v>0</v>
      </c>
      <c r="H320" s="149">
        <v>60017</v>
      </c>
      <c r="I320" s="149">
        <v>60017</v>
      </c>
      <c r="J320" s="149">
        <v>0</v>
      </c>
      <c r="K320" s="149"/>
      <c r="L320" s="149"/>
      <c r="M320" s="149">
        <v>0</v>
      </c>
      <c r="N320" s="149"/>
      <c r="O320" s="149"/>
      <c r="P320" s="149">
        <v>0</v>
      </c>
      <c r="Q320" s="149"/>
      <c r="R320" s="149"/>
      <c r="S320" s="149">
        <v>0</v>
      </c>
      <c r="T320" s="149"/>
      <c r="U320" s="149"/>
      <c r="V320" s="149">
        <v>0</v>
      </c>
      <c r="W320" s="149"/>
      <c r="X320" s="149"/>
      <c r="Y320" s="149">
        <v>0</v>
      </c>
      <c r="Z320" s="149">
        <v>510000</v>
      </c>
      <c r="AA320" s="149">
        <v>510000</v>
      </c>
      <c r="AB320" s="149">
        <v>0</v>
      </c>
    </row>
    <row r="321" spans="1:189" s="143" customFormat="1" ht="31.5" x14ac:dyDescent="0.25">
      <c r="A321" s="145" t="s">
        <v>383</v>
      </c>
      <c r="B321" s="149">
        <v>31000</v>
      </c>
      <c r="C321" s="149">
        <v>31000</v>
      </c>
      <c r="D321" s="149">
        <v>0</v>
      </c>
      <c r="E321" s="149"/>
      <c r="F321" s="149"/>
      <c r="G321" s="149">
        <v>0</v>
      </c>
      <c r="H321" s="149"/>
      <c r="I321" s="149"/>
      <c r="J321" s="149">
        <v>0</v>
      </c>
      <c r="K321" s="149">
        <v>31000</v>
      </c>
      <c r="L321" s="149">
        <v>31000</v>
      </c>
      <c r="M321" s="149">
        <v>0</v>
      </c>
      <c r="N321" s="149"/>
      <c r="O321" s="149"/>
      <c r="P321" s="149">
        <v>0</v>
      </c>
      <c r="Q321" s="149"/>
      <c r="R321" s="149"/>
      <c r="S321" s="149">
        <v>0</v>
      </c>
      <c r="T321" s="149"/>
      <c r="U321" s="149"/>
      <c r="V321" s="149">
        <v>0</v>
      </c>
      <c r="W321" s="149"/>
      <c r="X321" s="149"/>
      <c r="Y321" s="149">
        <v>0</v>
      </c>
      <c r="Z321" s="149"/>
      <c r="AA321" s="149"/>
      <c r="AB321" s="149">
        <v>0</v>
      </c>
    </row>
    <row r="322" spans="1:189" s="143" customFormat="1" ht="31.5" x14ac:dyDescent="0.25">
      <c r="A322" s="145" t="s">
        <v>384</v>
      </c>
      <c r="B322" s="149">
        <v>60000</v>
      </c>
      <c r="C322" s="149">
        <v>60000</v>
      </c>
      <c r="D322" s="149">
        <v>0</v>
      </c>
      <c r="E322" s="149">
        <v>60000</v>
      </c>
      <c r="F322" s="149">
        <v>0</v>
      </c>
      <c r="G322" s="149">
        <v>-60000</v>
      </c>
      <c r="H322" s="149"/>
      <c r="I322" s="149"/>
      <c r="J322" s="149">
        <v>0</v>
      </c>
      <c r="K322" s="149"/>
      <c r="L322" s="149">
        <v>60000</v>
      </c>
      <c r="M322" s="149">
        <v>60000</v>
      </c>
      <c r="N322" s="149"/>
      <c r="O322" s="149"/>
      <c r="P322" s="149">
        <v>0</v>
      </c>
      <c r="Q322" s="149"/>
      <c r="R322" s="149"/>
      <c r="S322" s="149">
        <v>0</v>
      </c>
      <c r="T322" s="149"/>
      <c r="U322" s="149"/>
      <c r="V322" s="149">
        <v>0</v>
      </c>
      <c r="W322" s="149"/>
      <c r="X322" s="149"/>
      <c r="Y322" s="149">
        <v>0</v>
      </c>
      <c r="Z322" s="149"/>
      <c r="AA322" s="149"/>
      <c r="AB322" s="149">
        <v>0</v>
      </c>
    </row>
    <row r="323" spans="1:189" s="143" customFormat="1" x14ac:dyDescent="0.25">
      <c r="A323" s="145" t="s">
        <v>385</v>
      </c>
      <c r="B323" s="149">
        <v>150000</v>
      </c>
      <c r="C323" s="149">
        <v>150000</v>
      </c>
      <c r="D323" s="149">
        <v>0</v>
      </c>
      <c r="E323" s="149">
        <v>70264</v>
      </c>
      <c r="F323" s="149">
        <v>70264</v>
      </c>
      <c r="G323" s="149">
        <v>0</v>
      </c>
      <c r="H323" s="149"/>
      <c r="I323" s="149"/>
      <c r="J323" s="149">
        <v>0</v>
      </c>
      <c r="K323" s="149"/>
      <c r="L323" s="149"/>
      <c r="M323" s="149">
        <v>0</v>
      </c>
      <c r="N323" s="149"/>
      <c r="O323" s="149"/>
      <c r="P323" s="149">
        <v>0</v>
      </c>
      <c r="Q323" s="149"/>
      <c r="R323" s="149"/>
      <c r="S323" s="149">
        <v>0</v>
      </c>
      <c r="T323" s="149">
        <v>79736</v>
      </c>
      <c r="U323" s="149">
        <v>79736</v>
      </c>
      <c r="V323" s="149">
        <v>0</v>
      </c>
      <c r="W323" s="149"/>
      <c r="X323" s="149"/>
      <c r="Y323" s="149">
        <v>0</v>
      </c>
      <c r="Z323" s="149"/>
      <c r="AA323" s="149"/>
      <c r="AB323" s="149">
        <v>0</v>
      </c>
    </row>
    <row r="324" spans="1:189" s="143" customFormat="1" ht="78.75" x14ac:dyDescent="0.25">
      <c r="A324" s="145" t="s">
        <v>386</v>
      </c>
      <c r="B324" s="149">
        <v>1091336</v>
      </c>
      <c r="C324" s="149">
        <v>1091336</v>
      </c>
      <c r="D324" s="149">
        <v>0</v>
      </c>
      <c r="E324" s="149"/>
      <c r="F324" s="149"/>
      <c r="G324" s="149">
        <v>0</v>
      </c>
      <c r="H324" s="149"/>
      <c r="I324" s="149"/>
      <c r="J324" s="149">
        <v>0</v>
      </c>
      <c r="K324" s="149"/>
      <c r="L324" s="149"/>
      <c r="M324" s="149">
        <v>0</v>
      </c>
      <c r="N324" s="149">
        <v>1091336</v>
      </c>
      <c r="O324" s="149">
        <v>1091336</v>
      </c>
      <c r="P324" s="149">
        <v>0</v>
      </c>
      <c r="Q324" s="149"/>
      <c r="R324" s="149"/>
      <c r="S324" s="149">
        <v>0</v>
      </c>
      <c r="T324" s="149"/>
      <c r="U324" s="149"/>
      <c r="V324" s="149">
        <v>0</v>
      </c>
      <c r="W324" s="149"/>
      <c r="X324" s="149"/>
      <c r="Y324" s="149">
        <v>0</v>
      </c>
      <c r="Z324" s="149"/>
      <c r="AA324" s="149"/>
      <c r="AB324" s="149">
        <v>0</v>
      </c>
    </row>
    <row r="325" spans="1:189" s="143" customFormat="1" ht="47.25" x14ac:dyDescent="0.25">
      <c r="A325" s="156" t="s">
        <v>387</v>
      </c>
      <c r="B325" s="149">
        <v>26703</v>
      </c>
      <c r="C325" s="149">
        <v>26703</v>
      </c>
      <c r="D325" s="149">
        <v>0</v>
      </c>
      <c r="E325" s="149"/>
      <c r="F325" s="149"/>
      <c r="G325" s="149">
        <v>0</v>
      </c>
      <c r="H325" s="149">
        <v>10703</v>
      </c>
      <c r="I325" s="149">
        <v>10703</v>
      </c>
      <c r="J325" s="149">
        <v>0</v>
      </c>
      <c r="K325" s="149">
        <v>16000</v>
      </c>
      <c r="L325" s="149">
        <v>16000</v>
      </c>
      <c r="M325" s="149">
        <v>0</v>
      </c>
      <c r="N325" s="149"/>
      <c r="O325" s="149"/>
      <c r="P325" s="149">
        <v>0</v>
      </c>
      <c r="Q325" s="149"/>
      <c r="R325" s="149"/>
      <c r="S325" s="149">
        <v>0</v>
      </c>
      <c r="T325" s="149"/>
      <c r="U325" s="149"/>
      <c r="V325" s="149">
        <v>0</v>
      </c>
      <c r="W325" s="149"/>
      <c r="X325" s="149"/>
      <c r="Y325" s="149">
        <v>0</v>
      </c>
      <c r="Z325" s="149"/>
      <c r="AA325" s="149"/>
      <c r="AB325" s="149">
        <v>0</v>
      </c>
    </row>
    <row r="326" spans="1:189" s="143" customFormat="1" ht="31.5" x14ac:dyDescent="0.25">
      <c r="A326" s="148" t="s">
        <v>388</v>
      </c>
      <c r="B326" s="149">
        <v>11400</v>
      </c>
      <c r="C326" s="149">
        <v>11400</v>
      </c>
      <c r="D326" s="149">
        <v>0</v>
      </c>
      <c r="E326" s="149"/>
      <c r="F326" s="149"/>
      <c r="G326" s="149">
        <v>0</v>
      </c>
      <c r="H326" s="149"/>
      <c r="I326" s="149"/>
      <c r="J326" s="149">
        <v>0</v>
      </c>
      <c r="K326" s="149">
        <v>6400</v>
      </c>
      <c r="L326" s="149">
        <v>6400</v>
      </c>
      <c r="M326" s="149">
        <v>0</v>
      </c>
      <c r="N326" s="149"/>
      <c r="O326" s="149"/>
      <c r="P326" s="149">
        <v>0</v>
      </c>
      <c r="Q326" s="149"/>
      <c r="R326" s="149"/>
      <c r="S326" s="149">
        <v>0</v>
      </c>
      <c r="T326" s="149"/>
      <c r="U326" s="149"/>
      <c r="V326" s="149">
        <v>0</v>
      </c>
      <c r="W326" s="149">
        <v>5000</v>
      </c>
      <c r="X326" s="149">
        <v>5000</v>
      </c>
      <c r="Y326" s="149">
        <v>0</v>
      </c>
      <c r="Z326" s="149"/>
      <c r="AA326" s="149"/>
      <c r="AB326" s="149">
        <v>0</v>
      </c>
    </row>
    <row r="327" spans="1:189" s="143" customFormat="1" ht="31.5" x14ac:dyDescent="0.25">
      <c r="A327" s="148" t="s">
        <v>389</v>
      </c>
      <c r="B327" s="149">
        <v>128085</v>
      </c>
      <c r="C327" s="149">
        <v>150000</v>
      </c>
      <c r="D327" s="149">
        <v>21915</v>
      </c>
      <c r="E327" s="149"/>
      <c r="F327" s="149"/>
      <c r="G327" s="149">
        <v>0</v>
      </c>
      <c r="H327" s="149">
        <v>128085</v>
      </c>
      <c r="I327" s="149">
        <v>112335</v>
      </c>
      <c r="J327" s="149">
        <v>-15750</v>
      </c>
      <c r="K327" s="149"/>
      <c r="L327" s="149"/>
      <c r="M327" s="149">
        <v>0</v>
      </c>
      <c r="N327" s="149"/>
      <c r="O327" s="149"/>
      <c r="P327" s="149">
        <v>0</v>
      </c>
      <c r="Q327" s="149"/>
      <c r="R327" s="149"/>
      <c r="S327" s="149">
        <v>0</v>
      </c>
      <c r="T327" s="149"/>
      <c r="U327" s="149"/>
      <c r="V327" s="149">
        <v>0</v>
      </c>
      <c r="W327" s="149"/>
      <c r="X327" s="149"/>
      <c r="Y327" s="149">
        <v>0</v>
      </c>
      <c r="Z327" s="149"/>
      <c r="AA327" s="149">
        <v>37665</v>
      </c>
      <c r="AB327" s="149">
        <v>37665</v>
      </c>
    </row>
    <row r="328" spans="1:189" s="143" customFormat="1" x14ac:dyDescent="0.25">
      <c r="A328" s="153" t="s">
        <v>390</v>
      </c>
      <c r="B328" s="149">
        <v>17611</v>
      </c>
      <c r="C328" s="149">
        <v>17611</v>
      </c>
      <c r="D328" s="149">
        <v>0</v>
      </c>
      <c r="E328" s="149">
        <v>17611</v>
      </c>
      <c r="F328" s="149">
        <v>17611</v>
      </c>
      <c r="G328" s="149">
        <v>0</v>
      </c>
      <c r="H328" s="149"/>
      <c r="I328" s="149"/>
      <c r="J328" s="149">
        <v>0</v>
      </c>
      <c r="K328" s="149"/>
      <c r="L328" s="149"/>
      <c r="M328" s="149">
        <v>0</v>
      </c>
      <c r="N328" s="149"/>
      <c r="O328" s="149"/>
      <c r="P328" s="149">
        <v>0</v>
      </c>
      <c r="Q328" s="149"/>
      <c r="R328" s="149"/>
      <c r="S328" s="149">
        <v>0</v>
      </c>
      <c r="T328" s="149"/>
      <c r="U328" s="149"/>
      <c r="V328" s="149">
        <v>0</v>
      </c>
      <c r="W328" s="149"/>
      <c r="X328" s="149"/>
      <c r="Y328" s="149">
        <v>0</v>
      </c>
      <c r="Z328" s="149"/>
      <c r="AA328" s="149"/>
      <c r="AB328" s="149">
        <v>0</v>
      </c>
    </row>
    <row r="329" spans="1:189" s="143" customFormat="1" ht="31.5" x14ac:dyDescent="0.25">
      <c r="A329" s="148" t="s">
        <v>391</v>
      </c>
      <c r="B329" s="149">
        <v>215301</v>
      </c>
      <c r="C329" s="149">
        <v>215301</v>
      </c>
      <c r="D329" s="149">
        <v>0</v>
      </c>
      <c r="E329" s="149">
        <v>215301</v>
      </c>
      <c r="F329" s="149">
        <v>215301</v>
      </c>
      <c r="G329" s="149">
        <v>0</v>
      </c>
      <c r="H329" s="149"/>
      <c r="I329" s="149"/>
      <c r="J329" s="149">
        <v>0</v>
      </c>
      <c r="K329" s="149"/>
      <c r="L329" s="149"/>
      <c r="M329" s="149">
        <v>0</v>
      </c>
      <c r="N329" s="149"/>
      <c r="O329" s="149"/>
      <c r="P329" s="149">
        <v>0</v>
      </c>
      <c r="Q329" s="149"/>
      <c r="R329" s="149"/>
      <c r="S329" s="149">
        <v>0</v>
      </c>
      <c r="T329" s="149"/>
      <c r="U329" s="149"/>
      <c r="V329" s="149">
        <v>0</v>
      </c>
      <c r="W329" s="149"/>
      <c r="X329" s="149"/>
      <c r="Y329" s="149">
        <v>0</v>
      </c>
      <c r="Z329" s="149"/>
      <c r="AA329" s="149"/>
      <c r="AB329" s="149">
        <v>0</v>
      </c>
    </row>
    <row r="330" spans="1:189" s="143" customFormat="1" x14ac:dyDescent="0.25">
      <c r="A330" s="155" t="s">
        <v>392</v>
      </c>
      <c r="B330" s="144">
        <v>3000</v>
      </c>
      <c r="C330" s="144">
        <v>3000</v>
      </c>
      <c r="D330" s="144">
        <v>0</v>
      </c>
      <c r="E330" s="144">
        <v>0</v>
      </c>
      <c r="F330" s="144">
        <v>0</v>
      </c>
      <c r="G330" s="144">
        <v>0</v>
      </c>
      <c r="H330" s="144">
        <v>0</v>
      </c>
      <c r="I330" s="144">
        <v>0</v>
      </c>
      <c r="J330" s="144">
        <v>0</v>
      </c>
      <c r="K330" s="144">
        <v>3000</v>
      </c>
      <c r="L330" s="144">
        <v>3000</v>
      </c>
      <c r="M330" s="144">
        <v>0</v>
      </c>
      <c r="N330" s="144">
        <v>0</v>
      </c>
      <c r="O330" s="144">
        <v>0</v>
      </c>
      <c r="P330" s="144">
        <v>0</v>
      </c>
      <c r="Q330" s="144">
        <v>0</v>
      </c>
      <c r="R330" s="144">
        <v>0</v>
      </c>
      <c r="S330" s="144">
        <v>0</v>
      </c>
      <c r="T330" s="144">
        <v>0</v>
      </c>
      <c r="U330" s="144">
        <v>0</v>
      </c>
      <c r="V330" s="144">
        <v>0</v>
      </c>
      <c r="W330" s="144">
        <v>0</v>
      </c>
      <c r="X330" s="144">
        <v>0</v>
      </c>
      <c r="Y330" s="144">
        <v>0</v>
      </c>
      <c r="Z330" s="144">
        <v>0</v>
      </c>
      <c r="AA330" s="144">
        <v>0</v>
      </c>
      <c r="AB330" s="144">
        <v>0</v>
      </c>
    </row>
    <row r="331" spans="1:189" s="143" customFormat="1" ht="31.5" x14ac:dyDescent="0.25">
      <c r="A331" s="148" t="s">
        <v>393</v>
      </c>
      <c r="B331" s="149">
        <v>3000</v>
      </c>
      <c r="C331" s="149">
        <v>3000</v>
      </c>
      <c r="D331" s="149">
        <v>0</v>
      </c>
      <c r="E331" s="149"/>
      <c r="F331" s="149"/>
      <c r="G331" s="149">
        <v>0</v>
      </c>
      <c r="H331" s="149"/>
      <c r="I331" s="149"/>
      <c r="J331" s="149">
        <v>0</v>
      </c>
      <c r="K331" s="149">
        <v>3000</v>
      </c>
      <c r="L331" s="149">
        <v>3000</v>
      </c>
      <c r="M331" s="149">
        <v>0</v>
      </c>
      <c r="N331" s="149"/>
      <c r="O331" s="149"/>
      <c r="P331" s="149">
        <v>0</v>
      </c>
      <c r="Q331" s="149"/>
      <c r="R331" s="149"/>
      <c r="S331" s="149">
        <v>0</v>
      </c>
      <c r="T331" s="149"/>
      <c r="U331" s="149"/>
      <c r="V331" s="149">
        <v>0</v>
      </c>
      <c r="W331" s="149"/>
      <c r="X331" s="149"/>
      <c r="Y331" s="149">
        <v>0</v>
      </c>
      <c r="Z331" s="149"/>
      <c r="AA331" s="149"/>
      <c r="AB331" s="149">
        <v>0</v>
      </c>
      <c r="FN331" s="140"/>
      <c r="FO331" s="140"/>
      <c r="FP331" s="140"/>
      <c r="FQ331" s="140"/>
      <c r="FR331" s="140"/>
      <c r="FS331" s="140"/>
      <c r="FT331" s="140"/>
      <c r="FU331" s="140"/>
      <c r="FV331" s="140"/>
      <c r="FW331" s="140"/>
      <c r="FX331" s="140"/>
      <c r="FY331" s="140"/>
      <c r="FZ331" s="140"/>
      <c r="GA331" s="140"/>
      <c r="GB331" s="140"/>
      <c r="GC331" s="140"/>
      <c r="GD331" s="140"/>
      <c r="GE331" s="140"/>
      <c r="GF331" s="140"/>
      <c r="GG331" s="140"/>
    </row>
    <row r="332" spans="1:189" s="143" customFormat="1" x14ac:dyDescent="0.25">
      <c r="A332" s="141" t="s">
        <v>237</v>
      </c>
      <c r="B332" s="142">
        <v>754891</v>
      </c>
      <c r="C332" s="142">
        <v>1100878</v>
      </c>
      <c r="D332" s="142">
        <v>345987</v>
      </c>
      <c r="E332" s="142">
        <v>0</v>
      </c>
      <c r="F332" s="142">
        <v>177000</v>
      </c>
      <c r="G332" s="142">
        <v>177000</v>
      </c>
      <c r="H332" s="142">
        <v>0</v>
      </c>
      <c r="I332" s="142">
        <v>0</v>
      </c>
      <c r="J332" s="142">
        <v>0</v>
      </c>
      <c r="K332" s="142">
        <v>400371</v>
      </c>
      <c r="L332" s="142">
        <v>390558</v>
      </c>
      <c r="M332" s="142">
        <v>-9813</v>
      </c>
      <c r="N332" s="142">
        <v>298520</v>
      </c>
      <c r="O332" s="142">
        <v>298520</v>
      </c>
      <c r="P332" s="142">
        <v>0</v>
      </c>
      <c r="Q332" s="142">
        <v>56000</v>
      </c>
      <c r="R332" s="142">
        <v>56000</v>
      </c>
      <c r="S332" s="142">
        <v>0</v>
      </c>
      <c r="T332" s="142">
        <v>0</v>
      </c>
      <c r="U332" s="142">
        <v>0</v>
      </c>
      <c r="V332" s="142">
        <v>0</v>
      </c>
      <c r="W332" s="142">
        <v>0</v>
      </c>
      <c r="X332" s="142">
        <v>0</v>
      </c>
      <c r="Y332" s="142">
        <v>0</v>
      </c>
      <c r="Z332" s="142">
        <v>0</v>
      </c>
      <c r="AA332" s="142">
        <v>178800</v>
      </c>
      <c r="AB332" s="142">
        <v>178800</v>
      </c>
      <c r="AC332" s="140"/>
      <c r="AD332" s="140"/>
      <c r="AE332" s="140"/>
      <c r="AF332" s="140"/>
      <c r="AG332" s="140"/>
      <c r="AH332" s="140"/>
      <c r="AI332" s="140"/>
      <c r="AJ332" s="140"/>
      <c r="AK332" s="140"/>
      <c r="AL332" s="140"/>
      <c r="AM332" s="140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  <c r="AZ332" s="140"/>
      <c r="BA332" s="140"/>
      <c r="BB332" s="140"/>
      <c r="BC332" s="140"/>
      <c r="BD332" s="140"/>
      <c r="BE332" s="140"/>
      <c r="BF332" s="140"/>
      <c r="BG332" s="140"/>
      <c r="BH332" s="140"/>
      <c r="BI332" s="140"/>
      <c r="BJ332" s="140"/>
      <c r="BK332" s="140"/>
      <c r="BL332" s="140"/>
      <c r="BM332" s="140"/>
      <c r="BN332" s="140"/>
      <c r="BO332" s="140"/>
      <c r="BP332" s="140"/>
      <c r="BQ332" s="140"/>
      <c r="BR332" s="140"/>
      <c r="BS332" s="140"/>
      <c r="BT332" s="140"/>
      <c r="BU332" s="140"/>
      <c r="BV332" s="140"/>
      <c r="BW332" s="140"/>
      <c r="BX332" s="140"/>
      <c r="BY332" s="140"/>
      <c r="BZ332" s="140"/>
      <c r="CA332" s="140"/>
      <c r="CB332" s="140"/>
      <c r="CC332" s="140"/>
      <c r="CD332" s="140"/>
      <c r="CE332" s="140"/>
      <c r="CF332" s="140"/>
      <c r="CG332" s="140"/>
      <c r="CH332" s="140"/>
      <c r="CI332" s="140"/>
      <c r="CJ332" s="140"/>
      <c r="CK332" s="140"/>
      <c r="CL332" s="140"/>
      <c r="CM332" s="140"/>
      <c r="CN332" s="140"/>
      <c r="CO332" s="140"/>
      <c r="CP332" s="140"/>
      <c r="CQ332" s="140"/>
      <c r="CR332" s="140"/>
      <c r="CS332" s="140"/>
      <c r="CT332" s="140"/>
      <c r="CU332" s="140"/>
      <c r="CV332" s="140"/>
      <c r="CW332" s="140"/>
      <c r="CX332" s="140"/>
      <c r="CY332" s="140"/>
      <c r="CZ332" s="140"/>
      <c r="DA332" s="140"/>
      <c r="DB332" s="140"/>
      <c r="DC332" s="140"/>
      <c r="DD332" s="140"/>
      <c r="DE332" s="140"/>
      <c r="DF332" s="140"/>
      <c r="DG332" s="140"/>
      <c r="DH332" s="140"/>
      <c r="DI332" s="140"/>
      <c r="DJ332" s="140"/>
      <c r="DK332" s="140"/>
      <c r="DL332" s="140"/>
      <c r="DM332" s="140"/>
      <c r="DN332" s="140"/>
      <c r="DO332" s="140"/>
      <c r="DP332" s="140"/>
      <c r="DQ332" s="140"/>
      <c r="DR332" s="140"/>
      <c r="DS332" s="140"/>
      <c r="DT332" s="140"/>
      <c r="DU332" s="140"/>
      <c r="DV332" s="140"/>
      <c r="DW332" s="140"/>
      <c r="DX332" s="140"/>
      <c r="DY332" s="140"/>
      <c r="DZ332" s="140"/>
      <c r="EA332" s="140"/>
      <c r="EB332" s="140"/>
      <c r="EC332" s="140"/>
      <c r="ED332" s="140"/>
      <c r="EE332" s="140"/>
      <c r="EF332" s="140"/>
      <c r="EG332" s="140"/>
      <c r="EH332" s="140"/>
      <c r="EI332" s="140"/>
      <c r="EJ332" s="140"/>
      <c r="EK332" s="140"/>
      <c r="EL332" s="140"/>
      <c r="EM332" s="140"/>
      <c r="EN332" s="140"/>
      <c r="EO332" s="140"/>
      <c r="EP332" s="140"/>
      <c r="EQ332" s="140"/>
      <c r="ER332" s="140"/>
      <c r="ES332" s="140"/>
      <c r="ET332" s="140"/>
      <c r="EU332" s="140"/>
      <c r="EV332" s="140"/>
      <c r="EW332" s="140"/>
      <c r="EX332" s="140"/>
      <c r="EY332" s="140"/>
      <c r="EZ332" s="140"/>
      <c r="FA332" s="140"/>
      <c r="FB332" s="140"/>
      <c r="FC332" s="140"/>
      <c r="FD332" s="140"/>
      <c r="FE332" s="140"/>
      <c r="FF332" s="140"/>
      <c r="FG332" s="140"/>
      <c r="FH332" s="140"/>
      <c r="FI332" s="140"/>
      <c r="FJ332" s="140"/>
      <c r="FK332" s="140"/>
      <c r="FL332" s="140"/>
      <c r="FM332" s="140"/>
      <c r="FN332" s="140"/>
      <c r="FO332" s="140"/>
      <c r="FP332" s="140"/>
      <c r="FQ332" s="140"/>
      <c r="FR332" s="140"/>
      <c r="FS332" s="140"/>
      <c r="FT332" s="140"/>
      <c r="FU332" s="140"/>
      <c r="FV332" s="140"/>
      <c r="FW332" s="140"/>
      <c r="FX332" s="140"/>
      <c r="FY332" s="140"/>
      <c r="FZ332" s="140"/>
      <c r="GA332" s="140"/>
      <c r="GB332" s="140"/>
      <c r="GC332" s="140"/>
      <c r="GD332" s="140"/>
      <c r="GE332" s="140"/>
      <c r="GF332" s="140"/>
      <c r="GG332" s="140"/>
    </row>
    <row r="333" spans="1:189" s="143" customFormat="1" x14ac:dyDescent="0.25">
      <c r="A333" s="141" t="s">
        <v>264</v>
      </c>
      <c r="B333" s="142">
        <v>22719</v>
      </c>
      <c r="C333" s="142">
        <v>23989</v>
      </c>
      <c r="D333" s="142">
        <v>1270</v>
      </c>
      <c r="E333" s="142">
        <v>0</v>
      </c>
      <c r="F333" s="142">
        <v>0</v>
      </c>
      <c r="G333" s="142">
        <v>0</v>
      </c>
      <c r="H333" s="142">
        <v>0</v>
      </c>
      <c r="I333" s="142">
        <v>0</v>
      </c>
      <c r="J333" s="142">
        <v>0</v>
      </c>
      <c r="K333" s="142">
        <v>21293</v>
      </c>
      <c r="L333" s="142">
        <v>22563</v>
      </c>
      <c r="M333" s="142">
        <v>1270</v>
      </c>
      <c r="N333" s="142">
        <v>1426</v>
      </c>
      <c r="O333" s="142">
        <v>1426</v>
      </c>
      <c r="P333" s="142">
        <v>0</v>
      </c>
      <c r="Q333" s="142">
        <v>0</v>
      </c>
      <c r="R333" s="142">
        <v>0</v>
      </c>
      <c r="S333" s="142">
        <v>0</v>
      </c>
      <c r="T333" s="142">
        <v>0</v>
      </c>
      <c r="U333" s="142">
        <v>0</v>
      </c>
      <c r="V333" s="142">
        <v>0</v>
      </c>
      <c r="W333" s="142">
        <v>0</v>
      </c>
      <c r="X333" s="142">
        <v>0</v>
      </c>
      <c r="Y333" s="142">
        <v>0</v>
      </c>
      <c r="Z333" s="142">
        <v>0</v>
      </c>
      <c r="AA333" s="142">
        <v>0</v>
      </c>
      <c r="AB333" s="142">
        <v>0</v>
      </c>
      <c r="AC333" s="140"/>
      <c r="AD333" s="140"/>
      <c r="AE333" s="140"/>
      <c r="AF333" s="140"/>
      <c r="AG333" s="140"/>
      <c r="AH333" s="140"/>
      <c r="AI333" s="140"/>
      <c r="AJ333" s="140"/>
      <c r="AK333" s="140"/>
      <c r="AL333" s="140"/>
      <c r="AM333" s="140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  <c r="AZ333" s="140"/>
      <c r="BA333" s="140"/>
      <c r="BB333" s="140"/>
      <c r="BC333" s="140"/>
      <c r="BD333" s="140"/>
      <c r="BE333" s="140"/>
      <c r="BF333" s="140"/>
      <c r="BG333" s="140"/>
      <c r="BH333" s="140"/>
      <c r="BI333" s="140"/>
      <c r="BJ333" s="140"/>
      <c r="BK333" s="140"/>
      <c r="BL333" s="140"/>
      <c r="BM333" s="140"/>
      <c r="BN333" s="140"/>
      <c r="BO333" s="140"/>
      <c r="BP333" s="140"/>
      <c r="BQ333" s="140"/>
      <c r="BR333" s="140"/>
      <c r="BS333" s="140"/>
      <c r="BT333" s="140"/>
      <c r="BU333" s="140"/>
      <c r="BV333" s="140"/>
      <c r="BW333" s="140"/>
      <c r="BX333" s="140"/>
      <c r="BY333" s="140"/>
      <c r="BZ333" s="140"/>
      <c r="CA333" s="140"/>
      <c r="CB333" s="140"/>
      <c r="CC333" s="140"/>
      <c r="CD333" s="140"/>
      <c r="CE333" s="140"/>
      <c r="CF333" s="140"/>
      <c r="CG333" s="140"/>
      <c r="CH333" s="140"/>
      <c r="CI333" s="140"/>
      <c r="CJ333" s="140"/>
      <c r="CK333" s="140"/>
      <c r="CL333" s="140"/>
      <c r="CM333" s="140"/>
      <c r="CN333" s="140"/>
      <c r="CO333" s="140"/>
      <c r="CP333" s="140"/>
      <c r="CQ333" s="140"/>
      <c r="CR333" s="140"/>
      <c r="CS333" s="140"/>
      <c r="CT333" s="140"/>
      <c r="CU333" s="140"/>
      <c r="CV333" s="140"/>
      <c r="CW333" s="140"/>
      <c r="CX333" s="140"/>
      <c r="CY333" s="140"/>
      <c r="CZ333" s="140"/>
      <c r="DA333" s="140"/>
      <c r="DB333" s="140"/>
      <c r="DC333" s="140"/>
      <c r="DD333" s="140"/>
      <c r="DE333" s="140"/>
      <c r="DF333" s="140"/>
      <c r="DG333" s="140"/>
      <c r="DH333" s="140"/>
      <c r="DI333" s="140"/>
      <c r="DJ333" s="140"/>
      <c r="DK333" s="140"/>
      <c r="DL333" s="140"/>
      <c r="DM333" s="140"/>
      <c r="DN333" s="140"/>
      <c r="DO333" s="140"/>
      <c r="DP333" s="140"/>
      <c r="DQ333" s="140"/>
      <c r="DR333" s="140"/>
      <c r="DS333" s="140"/>
      <c r="DT333" s="140"/>
      <c r="DU333" s="140"/>
      <c r="DV333" s="140"/>
      <c r="DW333" s="140"/>
      <c r="DX333" s="140"/>
      <c r="DY333" s="140"/>
      <c r="DZ333" s="140"/>
      <c r="EA333" s="140"/>
      <c r="EB333" s="140"/>
      <c r="EC333" s="140"/>
      <c r="ED333" s="140"/>
      <c r="EE333" s="140"/>
      <c r="EF333" s="140"/>
      <c r="EG333" s="140"/>
      <c r="EH333" s="140"/>
      <c r="EI333" s="140"/>
      <c r="EJ333" s="140"/>
      <c r="EK333" s="140"/>
      <c r="EL333" s="140"/>
      <c r="EM333" s="140"/>
      <c r="EN333" s="140"/>
      <c r="EO333" s="140"/>
      <c r="EP333" s="140"/>
      <c r="EQ333" s="140"/>
      <c r="ER333" s="140"/>
      <c r="ES333" s="140"/>
      <c r="ET333" s="140"/>
      <c r="EU333" s="140"/>
      <c r="EV333" s="140"/>
      <c r="EW333" s="140"/>
      <c r="EX333" s="140"/>
      <c r="EY333" s="140"/>
      <c r="EZ333" s="140"/>
      <c r="FA333" s="140"/>
      <c r="FB333" s="140"/>
      <c r="FC333" s="140"/>
      <c r="FD333" s="140"/>
      <c r="FE333" s="140"/>
      <c r="FF333" s="140"/>
      <c r="FG333" s="140"/>
      <c r="FH333" s="140"/>
      <c r="FI333" s="140"/>
      <c r="FJ333" s="140"/>
      <c r="FK333" s="140"/>
      <c r="FL333" s="140"/>
      <c r="FM333" s="140"/>
      <c r="FN333" s="140"/>
      <c r="FO333" s="140"/>
      <c r="FP333" s="140"/>
      <c r="FQ333" s="140"/>
      <c r="FR333" s="140"/>
      <c r="FS333" s="140"/>
      <c r="FT333" s="140"/>
      <c r="FU333" s="140"/>
      <c r="FV333" s="140"/>
      <c r="FW333" s="140"/>
      <c r="FX333" s="140"/>
      <c r="FY333" s="140"/>
      <c r="FZ333" s="140"/>
      <c r="GA333" s="140"/>
      <c r="GB333" s="140"/>
      <c r="GC333" s="140"/>
      <c r="GD333" s="140"/>
      <c r="GE333" s="140"/>
      <c r="GF333" s="140"/>
      <c r="GG333" s="140"/>
    </row>
    <row r="334" spans="1:189" s="143" customFormat="1" ht="31.5" x14ac:dyDescent="0.25">
      <c r="A334" s="145" t="s">
        <v>394</v>
      </c>
      <c r="B334" s="149">
        <v>2214</v>
      </c>
      <c r="C334" s="149">
        <v>2214</v>
      </c>
      <c r="D334" s="149">
        <v>0</v>
      </c>
      <c r="E334" s="149"/>
      <c r="F334" s="149"/>
      <c r="G334" s="149">
        <v>0</v>
      </c>
      <c r="H334" s="149"/>
      <c r="I334" s="149"/>
      <c r="J334" s="149">
        <v>0</v>
      </c>
      <c r="K334" s="149">
        <v>2214</v>
      </c>
      <c r="L334" s="149">
        <v>2214</v>
      </c>
      <c r="M334" s="149">
        <v>0</v>
      </c>
      <c r="N334" s="149"/>
      <c r="O334" s="149"/>
      <c r="P334" s="149">
        <v>0</v>
      </c>
      <c r="Q334" s="149"/>
      <c r="R334" s="149"/>
      <c r="S334" s="149">
        <v>0</v>
      </c>
      <c r="T334" s="149"/>
      <c r="U334" s="149"/>
      <c r="V334" s="149">
        <v>0</v>
      </c>
      <c r="W334" s="149"/>
      <c r="X334" s="149"/>
      <c r="Y334" s="149">
        <v>0</v>
      </c>
      <c r="Z334" s="149"/>
      <c r="AA334" s="149"/>
      <c r="AB334" s="149">
        <v>0</v>
      </c>
    </row>
    <row r="335" spans="1:189" s="143" customFormat="1" ht="31.5" x14ac:dyDescent="0.25">
      <c r="A335" s="145" t="s">
        <v>395</v>
      </c>
      <c r="B335" s="149">
        <v>1000</v>
      </c>
      <c r="C335" s="149">
        <v>1000</v>
      </c>
      <c r="D335" s="149">
        <v>0</v>
      </c>
      <c r="E335" s="149"/>
      <c r="F335" s="149"/>
      <c r="G335" s="149">
        <v>0</v>
      </c>
      <c r="H335" s="149"/>
      <c r="I335" s="149"/>
      <c r="J335" s="149">
        <v>0</v>
      </c>
      <c r="K335" s="149">
        <v>1000</v>
      </c>
      <c r="L335" s="149">
        <v>1000</v>
      </c>
      <c r="M335" s="149">
        <v>0</v>
      </c>
      <c r="N335" s="149"/>
      <c r="O335" s="149"/>
      <c r="P335" s="149">
        <v>0</v>
      </c>
      <c r="Q335" s="149"/>
      <c r="R335" s="149"/>
      <c r="S335" s="149">
        <v>0</v>
      </c>
      <c r="T335" s="149"/>
      <c r="U335" s="149"/>
      <c r="V335" s="149">
        <v>0</v>
      </c>
      <c r="W335" s="149"/>
      <c r="X335" s="149"/>
      <c r="Y335" s="149">
        <v>0</v>
      </c>
      <c r="Z335" s="149"/>
      <c r="AA335" s="149"/>
      <c r="AB335" s="149">
        <v>0</v>
      </c>
    </row>
    <row r="336" spans="1:189" s="143" customFormat="1" x14ac:dyDescent="0.25">
      <c r="A336" s="145" t="s">
        <v>396</v>
      </c>
      <c r="B336" s="149">
        <v>3726</v>
      </c>
      <c r="C336" s="149">
        <v>3726</v>
      </c>
      <c r="D336" s="149">
        <v>0</v>
      </c>
      <c r="E336" s="149"/>
      <c r="F336" s="149"/>
      <c r="G336" s="149">
        <v>0</v>
      </c>
      <c r="H336" s="149"/>
      <c r="I336" s="149"/>
      <c r="J336" s="149">
        <v>0</v>
      </c>
      <c r="K336" s="149">
        <v>3726</v>
      </c>
      <c r="L336" s="149">
        <v>3726</v>
      </c>
      <c r="M336" s="149">
        <v>0</v>
      </c>
      <c r="N336" s="149"/>
      <c r="O336" s="149"/>
      <c r="P336" s="149">
        <v>0</v>
      </c>
      <c r="Q336" s="149"/>
      <c r="R336" s="149"/>
      <c r="S336" s="149">
        <v>0</v>
      </c>
      <c r="T336" s="149"/>
      <c r="U336" s="149"/>
      <c r="V336" s="149">
        <v>0</v>
      </c>
      <c r="W336" s="149"/>
      <c r="X336" s="149"/>
      <c r="Y336" s="149">
        <v>0</v>
      </c>
      <c r="Z336" s="149"/>
      <c r="AA336" s="149"/>
      <c r="AB336" s="149">
        <v>0</v>
      </c>
    </row>
    <row r="337" spans="1:189" s="143" customFormat="1" x14ac:dyDescent="0.25">
      <c r="A337" s="145" t="s">
        <v>397</v>
      </c>
      <c r="B337" s="149">
        <v>869</v>
      </c>
      <c r="C337" s="149">
        <v>869</v>
      </c>
      <c r="D337" s="149">
        <v>0</v>
      </c>
      <c r="E337" s="149"/>
      <c r="F337" s="149"/>
      <c r="G337" s="149">
        <v>0</v>
      </c>
      <c r="H337" s="149"/>
      <c r="I337" s="149"/>
      <c r="J337" s="149">
        <v>0</v>
      </c>
      <c r="K337" s="149">
        <v>869</v>
      </c>
      <c r="L337" s="149">
        <v>869</v>
      </c>
      <c r="M337" s="149">
        <v>0</v>
      </c>
      <c r="N337" s="149"/>
      <c r="O337" s="149"/>
      <c r="P337" s="149">
        <v>0</v>
      </c>
      <c r="Q337" s="149"/>
      <c r="R337" s="149"/>
      <c r="S337" s="149">
        <v>0</v>
      </c>
      <c r="T337" s="149"/>
      <c r="U337" s="149"/>
      <c r="V337" s="149">
        <v>0</v>
      </c>
      <c r="W337" s="149"/>
      <c r="X337" s="149"/>
      <c r="Y337" s="149">
        <v>0</v>
      </c>
      <c r="Z337" s="149"/>
      <c r="AA337" s="149"/>
      <c r="AB337" s="149">
        <v>0</v>
      </c>
    </row>
    <row r="338" spans="1:189" s="143" customFormat="1" ht="31.5" x14ac:dyDescent="0.25">
      <c r="A338" s="145" t="s">
        <v>398</v>
      </c>
      <c r="B338" s="149">
        <v>3434</v>
      </c>
      <c r="C338" s="149">
        <v>4704</v>
      </c>
      <c r="D338" s="149">
        <v>1270</v>
      </c>
      <c r="E338" s="149"/>
      <c r="F338" s="149"/>
      <c r="G338" s="149">
        <v>0</v>
      </c>
      <c r="H338" s="149"/>
      <c r="I338" s="149"/>
      <c r="J338" s="149">
        <v>0</v>
      </c>
      <c r="K338" s="149">
        <v>3434</v>
      </c>
      <c r="L338" s="149">
        <v>4704</v>
      </c>
      <c r="M338" s="149">
        <v>1270</v>
      </c>
      <c r="N338" s="149"/>
      <c r="O338" s="149"/>
      <c r="P338" s="149">
        <v>0</v>
      </c>
      <c r="Q338" s="149"/>
      <c r="R338" s="149"/>
      <c r="S338" s="149">
        <v>0</v>
      </c>
      <c r="T338" s="149"/>
      <c r="U338" s="149"/>
      <c r="V338" s="149">
        <v>0</v>
      </c>
      <c r="W338" s="149"/>
      <c r="X338" s="149"/>
      <c r="Y338" s="149">
        <v>0</v>
      </c>
      <c r="Z338" s="149"/>
      <c r="AA338" s="149"/>
      <c r="AB338" s="149">
        <v>0</v>
      </c>
    </row>
    <row r="339" spans="1:189" s="143" customFormat="1" ht="31.5" x14ac:dyDescent="0.25">
      <c r="A339" s="157" t="s">
        <v>399</v>
      </c>
      <c r="B339" s="149">
        <v>1426</v>
      </c>
      <c r="C339" s="149">
        <v>1426</v>
      </c>
      <c r="D339" s="149">
        <v>0</v>
      </c>
      <c r="E339" s="149"/>
      <c r="F339" s="149"/>
      <c r="G339" s="149">
        <v>0</v>
      </c>
      <c r="H339" s="149"/>
      <c r="I339" s="149"/>
      <c r="J339" s="149">
        <v>0</v>
      </c>
      <c r="K339" s="149"/>
      <c r="L339" s="149"/>
      <c r="M339" s="149">
        <v>0</v>
      </c>
      <c r="N339" s="149">
        <v>1426</v>
      </c>
      <c r="O339" s="149">
        <v>1426</v>
      </c>
      <c r="P339" s="149">
        <v>0</v>
      </c>
      <c r="Q339" s="149"/>
      <c r="R339" s="149"/>
      <c r="S339" s="149">
        <v>0</v>
      </c>
      <c r="T339" s="149"/>
      <c r="U339" s="149"/>
      <c r="V339" s="149">
        <v>0</v>
      </c>
      <c r="W339" s="149"/>
      <c r="X339" s="149"/>
      <c r="Y339" s="149">
        <v>0</v>
      </c>
      <c r="Z339" s="149"/>
      <c r="AA339" s="149"/>
      <c r="AB339" s="149">
        <v>0</v>
      </c>
    </row>
    <row r="340" spans="1:189" s="143" customFormat="1" x14ac:dyDescent="0.25">
      <c r="A340" s="145" t="s">
        <v>400</v>
      </c>
      <c r="B340" s="149">
        <v>10050</v>
      </c>
      <c r="C340" s="149">
        <v>10050</v>
      </c>
      <c r="D340" s="149">
        <v>0</v>
      </c>
      <c r="E340" s="149"/>
      <c r="F340" s="149"/>
      <c r="G340" s="149">
        <v>0</v>
      </c>
      <c r="H340" s="149"/>
      <c r="I340" s="149"/>
      <c r="J340" s="149">
        <v>0</v>
      </c>
      <c r="K340" s="149">
        <v>10050</v>
      </c>
      <c r="L340" s="149">
        <v>10050</v>
      </c>
      <c r="M340" s="149">
        <v>0</v>
      </c>
      <c r="N340" s="149"/>
      <c r="O340" s="149"/>
      <c r="P340" s="149">
        <v>0</v>
      </c>
      <c r="Q340" s="149"/>
      <c r="R340" s="149"/>
      <c r="S340" s="149">
        <v>0</v>
      </c>
      <c r="T340" s="149"/>
      <c r="U340" s="149"/>
      <c r="V340" s="149">
        <v>0</v>
      </c>
      <c r="W340" s="149"/>
      <c r="X340" s="149"/>
      <c r="Y340" s="149">
        <v>0</v>
      </c>
      <c r="Z340" s="149"/>
      <c r="AA340" s="149"/>
      <c r="AB340" s="149">
        <v>0</v>
      </c>
    </row>
    <row r="341" spans="1:189" s="143" customFormat="1" ht="31.5" x14ac:dyDescent="0.25">
      <c r="A341" s="141" t="s">
        <v>272</v>
      </c>
      <c r="B341" s="142">
        <v>252511</v>
      </c>
      <c r="C341" s="142">
        <v>241428</v>
      </c>
      <c r="D341" s="142">
        <v>-11083</v>
      </c>
      <c r="E341" s="142">
        <v>0</v>
      </c>
      <c r="F341" s="142">
        <v>0</v>
      </c>
      <c r="G341" s="142">
        <v>0</v>
      </c>
      <c r="H341" s="142">
        <v>0</v>
      </c>
      <c r="I341" s="142">
        <v>0</v>
      </c>
      <c r="J341" s="142">
        <v>0</v>
      </c>
      <c r="K341" s="142">
        <v>252511</v>
      </c>
      <c r="L341" s="142">
        <v>241428</v>
      </c>
      <c r="M341" s="142">
        <v>-11083</v>
      </c>
      <c r="N341" s="142">
        <v>0</v>
      </c>
      <c r="O341" s="142">
        <v>0</v>
      </c>
      <c r="P341" s="142">
        <v>0</v>
      </c>
      <c r="Q341" s="142">
        <v>0</v>
      </c>
      <c r="R341" s="142">
        <v>0</v>
      </c>
      <c r="S341" s="142">
        <v>0</v>
      </c>
      <c r="T341" s="142">
        <v>0</v>
      </c>
      <c r="U341" s="142">
        <v>0</v>
      </c>
      <c r="V341" s="142">
        <v>0</v>
      </c>
      <c r="W341" s="142">
        <v>0</v>
      </c>
      <c r="X341" s="142">
        <v>0</v>
      </c>
      <c r="Y341" s="142">
        <v>0</v>
      </c>
      <c r="Z341" s="142">
        <v>0</v>
      </c>
      <c r="AA341" s="142">
        <v>0</v>
      </c>
      <c r="AB341" s="142">
        <v>0</v>
      </c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  <c r="AZ341" s="140"/>
      <c r="BA341" s="140"/>
      <c r="BB341" s="140"/>
      <c r="BC341" s="140"/>
      <c r="BD341" s="140"/>
      <c r="BE341" s="140"/>
      <c r="BF341" s="140"/>
      <c r="BG341" s="140"/>
      <c r="BH341" s="140"/>
      <c r="BI341" s="140"/>
      <c r="BJ341" s="140"/>
      <c r="BK341" s="140"/>
      <c r="BL341" s="140"/>
      <c r="BM341" s="140"/>
      <c r="BN341" s="140"/>
      <c r="BO341" s="140"/>
      <c r="BP341" s="140"/>
      <c r="BQ341" s="140"/>
      <c r="BR341" s="140"/>
      <c r="BS341" s="140"/>
      <c r="BT341" s="140"/>
      <c r="BU341" s="140"/>
      <c r="BV341" s="140"/>
      <c r="BW341" s="140"/>
      <c r="BX341" s="140"/>
      <c r="BY341" s="140"/>
      <c r="BZ341" s="140"/>
      <c r="CA341" s="140"/>
      <c r="CB341" s="140"/>
      <c r="CC341" s="140"/>
      <c r="CD341" s="140"/>
      <c r="CE341" s="140"/>
      <c r="CF341" s="140"/>
      <c r="CG341" s="140"/>
      <c r="CH341" s="140"/>
      <c r="CI341" s="140"/>
      <c r="CJ341" s="140"/>
      <c r="CK341" s="140"/>
      <c r="CL341" s="140"/>
      <c r="CM341" s="140"/>
      <c r="CN341" s="140"/>
      <c r="CO341" s="140"/>
      <c r="CP341" s="140"/>
      <c r="CQ341" s="140"/>
      <c r="CR341" s="140"/>
      <c r="CS341" s="140"/>
      <c r="CT341" s="140"/>
      <c r="CU341" s="140"/>
      <c r="CV341" s="140"/>
      <c r="CW341" s="140"/>
      <c r="CX341" s="140"/>
      <c r="CY341" s="140"/>
      <c r="CZ341" s="140"/>
      <c r="DA341" s="140"/>
      <c r="DB341" s="140"/>
      <c r="DC341" s="140"/>
      <c r="DD341" s="140"/>
      <c r="DE341" s="140"/>
      <c r="DF341" s="140"/>
      <c r="DG341" s="140"/>
      <c r="DH341" s="140"/>
      <c r="DI341" s="140"/>
      <c r="DJ341" s="140"/>
      <c r="DK341" s="140"/>
      <c r="DL341" s="140"/>
      <c r="DM341" s="140"/>
      <c r="DN341" s="140"/>
      <c r="DO341" s="140"/>
      <c r="DP341" s="140"/>
      <c r="DQ341" s="140"/>
      <c r="DR341" s="140"/>
      <c r="DS341" s="140"/>
      <c r="DT341" s="140"/>
      <c r="DU341" s="140"/>
      <c r="DV341" s="140"/>
      <c r="DW341" s="140"/>
      <c r="DX341" s="140"/>
      <c r="DY341" s="140"/>
      <c r="DZ341" s="140"/>
      <c r="EA341" s="140"/>
      <c r="EB341" s="140"/>
      <c r="EC341" s="140"/>
      <c r="ED341" s="140"/>
      <c r="EE341" s="140"/>
      <c r="EF341" s="140"/>
      <c r="EG341" s="140"/>
      <c r="EH341" s="140"/>
      <c r="EI341" s="140"/>
      <c r="EJ341" s="140"/>
      <c r="EK341" s="140"/>
      <c r="EL341" s="140"/>
      <c r="EM341" s="140"/>
      <c r="EN341" s="140"/>
      <c r="EO341" s="140"/>
      <c r="EP341" s="140"/>
      <c r="EQ341" s="140"/>
      <c r="ER341" s="140"/>
      <c r="ES341" s="140"/>
      <c r="ET341" s="140"/>
      <c r="EU341" s="140"/>
      <c r="EV341" s="140"/>
      <c r="EW341" s="140"/>
      <c r="EX341" s="140"/>
      <c r="EY341" s="140"/>
      <c r="EZ341" s="140"/>
      <c r="FA341" s="140"/>
      <c r="FB341" s="140"/>
      <c r="FC341" s="140"/>
      <c r="FD341" s="140"/>
      <c r="FE341" s="140"/>
      <c r="FF341" s="140"/>
      <c r="FG341" s="140"/>
      <c r="FH341" s="140"/>
      <c r="FI341" s="140"/>
      <c r="FJ341" s="140"/>
      <c r="FK341" s="140"/>
      <c r="FL341" s="140"/>
      <c r="FM341" s="140"/>
      <c r="FN341" s="140"/>
      <c r="FO341" s="140"/>
      <c r="FP341" s="140"/>
      <c r="FQ341" s="140"/>
      <c r="FR341" s="140"/>
      <c r="FS341" s="140"/>
      <c r="FT341" s="140"/>
      <c r="FU341" s="140"/>
      <c r="FV341" s="140"/>
      <c r="FW341" s="140"/>
      <c r="FX341" s="140"/>
      <c r="FY341" s="140"/>
      <c r="FZ341" s="140"/>
      <c r="GA341" s="140"/>
      <c r="GB341" s="140"/>
      <c r="GC341" s="140"/>
      <c r="GD341" s="140"/>
      <c r="GE341" s="140"/>
      <c r="GF341" s="140"/>
      <c r="GG341" s="140"/>
    </row>
    <row r="342" spans="1:189" s="143" customFormat="1" ht="31.5" x14ac:dyDescent="0.25">
      <c r="A342" s="148" t="s">
        <v>401</v>
      </c>
      <c r="B342" s="149">
        <v>85111</v>
      </c>
      <c r="C342" s="149">
        <v>80535</v>
      </c>
      <c r="D342" s="149">
        <v>-4576</v>
      </c>
      <c r="E342" s="149"/>
      <c r="F342" s="149"/>
      <c r="G342" s="149">
        <v>0</v>
      </c>
      <c r="H342" s="149"/>
      <c r="I342" s="149"/>
      <c r="J342" s="149">
        <v>0</v>
      </c>
      <c r="K342" s="149">
        <v>85111</v>
      </c>
      <c r="L342" s="149">
        <v>80535</v>
      </c>
      <c r="M342" s="149">
        <v>-4576</v>
      </c>
      <c r="N342" s="149"/>
      <c r="O342" s="149"/>
      <c r="P342" s="149">
        <v>0</v>
      </c>
      <c r="Q342" s="149"/>
      <c r="R342" s="149"/>
      <c r="S342" s="149">
        <v>0</v>
      </c>
      <c r="T342" s="149"/>
      <c r="U342" s="149"/>
      <c r="V342" s="149">
        <v>0</v>
      </c>
      <c r="W342" s="149"/>
      <c r="X342" s="149"/>
      <c r="Y342" s="149">
        <v>0</v>
      </c>
      <c r="Z342" s="149"/>
      <c r="AA342" s="149"/>
      <c r="AB342" s="149">
        <v>0</v>
      </c>
    </row>
    <row r="343" spans="1:189" s="143" customFormat="1" ht="31.5" x14ac:dyDescent="0.25">
      <c r="A343" s="148" t="s">
        <v>402</v>
      </c>
      <c r="B343" s="149">
        <v>17948</v>
      </c>
      <c r="C343" s="149">
        <v>17948</v>
      </c>
      <c r="D343" s="149">
        <v>0</v>
      </c>
      <c r="E343" s="149"/>
      <c r="F343" s="149"/>
      <c r="G343" s="149">
        <v>0</v>
      </c>
      <c r="H343" s="149"/>
      <c r="I343" s="149"/>
      <c r="J343" s="149">
        <v>0</v>
      </c>
      <c r="K343" s="149">
        <v>17948</v>
      </c>
      <c r="L343" s="149">
        <v>17948</v>
      </c>
      <c r="M343" s="149">
        <v>0</v>
      </c>
      <c r="N343" s="149"/>
      <c r="O343" s="149"/>
      <c r="P343" s="149">
        <v>0</v>
      </c>
      <c r="Q343" s="149"/>
      <c r="R343" s="149"/>
      <c r="S343" s="149">
        <v>0</v>
      </c>
      <c r="T343" s="149"/>
      <c r="U343" s="149"/>
      <c r="V343" s="149">
        <v>0</v>
      </c>
      <c r="W343" s="149"/>
      <c r="X343" s="149"/>
      <c r="Y343" s="149">
        <v>0</v>
      </c>
      <c r="Z343" s="149"/>
      <c r="AA343" s="149"/>
      <c r="AB343" s="149">
        <v>0</v>
      </c>
    </row>
    <row r="344" spans="1:189" s="143" customFormat="1" x14ac:dyDescent="0.25">
      <c r="A344" s="148" t="s">
        <v>403</v>
      </c>
      <c r="B344" s="149">
        <v>11100</v>
      </c>
      <c r="C344" s="149">
        <v>11100</v>
      </c>
      <c r="D344" s="149">
        <v>0</v>
      </c>
      <c r="E344" s="149"/>
      <c r="F344" s="149"/>
      <c r="G344" s="149">
        <v>0</v>
      </c>
      <c r="H344" s="149"/>
      <c r="I344" s="149"/>
      <c r="J344" s="149">
        <v>0</v>
      </c>
      <c r="K344" s="149">
        <v>11100</v>
      </c>
      <c r="L344" s="149">
        <v>11100</v>
      </c>
      <c r="M344" s="149">
        <v>0</v>
      </c>
      <c r="N344" s="149"/>
      <c r="O344" s="149"/>
      <c r="P344" s="149">
        <v>0</v>
      </c>
      <c r="Q344" s="149"/>
      <c r="R344" s="149"/>
      <c r="S344" s="149">
        <v>0</v>
      </c>
      <c r="T344" s="149"/>
      <c r="U344" s="149"/>
      <c r="V344" s="149">
        <v>0</v>
      </c>
      <c r="W344" s="149"/>
      <c r="X344" s="149"/>
      <c r="Y344" s="149">
        <v>0</v>
      </c>
      <c r="Z344" s="149"/>
      <c r="AA344" s="149"/>
      <c r="AB344" s="149">
        <v>0</v>
      </c>
    </row>
    <row r="345" spans="1:189" s="143" customFormat="1" x14ac:dyDescent="0.25">
      <c r="A345" s="145" t="s">
        <v>404</v>
      </c>
      <c r="B345" s="149">
        <v>4450</v>
      </c>
      <c r="C345" s="149">
        <v>4450</v>
      </c>
      <c r="D345" s="149">
        <v>0</v>
      </c>
      <c r="E345" s="149"/>
      <c r="F345" s="149"/>
      <c r="G345" s="149">
        <v>0</v>
      </c>
      <c r="H345" s="149"/>
      <c r="I345" s="149"/>
      <c r="J345" s="149">
        <v>0</v>
      </c>
      <c r="K345" s="149">
        <v>4450</v>
      </c>
      <c r="L345" s="149">
        <v>4450</v>
      </c>
      <c r="M345" s="149">
        <v>0</v>
      </c>
      <c r="N345" s="149"/>
      <c r="O345" s="149"/>
      <c r="P345" s="149">
        <v>0</v>
      </c>
      <c r="Q345" s="149"/>
      <c r="R345" s="149"/>
      <c r="S345" s="149">
        <v>0</v>
      </c>
      <c r="T345" s="149"/>
      <c r="U345" s="149"/>
      <c r="V345" s="149">
        <v>0</v>
      </c>
      <c r="W345" s="149"/>
      <c r="X345" s="149"/>
      <c r="Y345" s="149">
        <v>0</v>
      </c>
      <c r="Z345" s="149"/>
      <c r="AA345" s="149"/>
      <c r="AB345" s="149">
        <v>0</v>
      </c>
    </row>
    <row r="346" spans="1:189" s="143" customFormat="1" x14ac:dyDescent="0.25">
      <c r="A346" s="145" t="s">
        <v>405</v>
      </c>
      <c r="B346" s="149">
        <v>25980</v>
      </c>
      <c r="C346" s="149">
        <v>19473</v>
      </c>
      <c r="D346" s="149">
        <v>-6507</v>
      </c>
      <c r="E346" s="149"/>
      <c r="F346" s="149"/>
      <c r="G346" s="149">
        <v>0</v>
      </c>
      <c r="H346" s="149"/>
      <c r="I346" s="149"/>
      <c r="J346" s="149">
        <v>0</v>
      </c>
      <c r="K346" s="149">
        <v>25980</v>
      </c>
      <c r="L346" s="149">
        <v>19473</v>
      </c>
      <c r="M346" s="149">
        <v>-6507</v>
      </c>
      <c r="N346" s="149"/>
      <c r="O346" s="149"/>
      <c r="P346" s="149">
        <v>0</v>
      </c>
      <c r="Q346" s="149"/>
      <c r="R346" s="149"/>
      <c r="S346" s="149">
        <v>0</v>
      </c>
      <c r="T346" s="149"/>
      <c r="U346" s="149"/>
      <c r="V346" s="149">
        <v>0</v>
      </c>
      <c r="W346" s="149"/>
      <c r="X346" s="149"/>
      <c r="Y346" s="149">
        <v>0</v>
      </c>
      <c r="Z346" s="149"/>
      <c r="AA346" s="149"/>
      <c r="AB346" s="149">
        <v>0</v>
      </c>
    </row>
    <row r="347" spans="1:189" s="143" customFormat="1" ht="31.5" x14ac:dyDescent="0.25">
      <c r="A347" s="145" t="s">
        <v>406</v>
      </c>
      <c r="B347" s="149">
        <v>3800</v>
      </c>
      <c r="C347" s="149">
        <v>3800</v>
      </c>
      <c r="D347" s="149">
        <v>0</v>
      </c>
      <c r="E347" s="149"/>
      <c r="F347" s="149"/>
      <c r="G347" s="149">
        <v>0</v>
      </c>
      <c r="H347" s="149"/>
      <c r="I347" s="149"/>
      <c r="J347" s="149">
        <v>0</v>
      </c>
      <c r="K347" s="149">
        <v>3800</v>
      </c>
      <c r="L347" s="149">
        <v>3800</v>
      </c>
      <c r="M347" s="149">
        <v>0</v>
      </c>
      <c r="N347" s="149"/>
      <c r="O347" s="149"/>
      <c r="P347" s="149">
        <v>0</v>
      </c>
      <c r="Q347" s="149"/>
      <c r="R347" s="149"/>
      <c r="S347" s="149">
        <v>0</v>
      </c>
      <c r="T347" s="149"/>
      <c r="U347" s="149"/>
      <c r="V347" s="149">
        <v>0</v>
      </c>
      <c r="W347" s="149"/>
      <c r="X347" s="149"/>
      <c r="Y347" s="149">
        <v>0</v>
      </c>
      <c r="Z347" s="149"/>
      <c r="AA347" s="149"/>
      <c r="AB347" s="149">
        <v>0</v>
      </c>
    </row>
    <row r="348" spans="1:189" s="143" customFormat="1" ht="31.5" x14ac:dyDescent="0.25">
      <c r="A348" s="148" t="s">
        <v>407</v>
      </c>
      <c r="B348" s="149">
        <v>3290</v>
      </c>
      <c r="C348" s="149">
        <v>3290</v>
      </c>
      <c r="D348" s="149">
        <v>0</v>
      </c>
      <c r="E348" s="149"/>
      <c r="F348" s="149"/>
      <c r="G348" s="149">
        <v>0</v>
      </c>
      <c r="H348" s="149"/>
      <c r="I348" s="149"/>
      <c r="J348" s="149">
        <v>0</v>
      </c>
      <c r="K348" s="149">
        <v>3290</v>
      </c>
      <c r="L348" s="149">
        <v>3290</v>
      </c>
      <c r="M348" s="149">
        <v>0</v>
      </c>
      <c r="N348" s="149"/>
      <c r="O348" s="149"/>
      <c r="P348" s="149">
        <v>0</v>
      </c>
      <c r="Q348" s="149"/>
      <c r="R348" s="149"/>
      <c r="S348" s="149">
        <v>0</v>
      </c>
      <c r="T348" s="149"/>
      <c r="U348" s="149"/>
      <c r="V348" s="149">
        <v>0</v>
      </c>
      <c r="W348" s="149"/>
      <c r="X348" s="149"/>
      <c r="Y348" s="149">
        <v>0</v>
      </c>
      <c r="Z348" s="149"/>
      <c r="AA348" s="149"/>
      <c r="AB348" s="149">
        <v>0</v>
      </c>
    </row>
    <row r="349" spans="1:189" s="143" customFormat="1" x14ac:dyDescent="0.25">
      <c r="A349" s="148" t="s">
        <v>408</v>
      </c>
      <c r="B349" s="149">
        <v>4000</v>
      </c>
      <c r="C349" s="149">
        <v>4000</v>
      </c>
      <c r="D349" s="149">
        <v>0</v>
      </c>
      <c r="E349" s="149"/>
      <c r="F349" s="149"/>
      <c r="G349" s="149">
        <v>0</v>
      </c>
      <c r="H349" s="149"/>
      <c r="I349" s="149"/>
      <c r="J349" s="149">
        <v>0</v>
      </c>
      <c r="K349" s="149">
        <v>4000</v>
      </c>
      <c r="L349" s="149">
        <v>4000</v>
      </c>
      <c r="M349" s="149">
        <v>0</v>
      </c>
      <c r="N349" s="149"/>
      <c r="O349" s="149"/>
      <c r="P349" s="149">
        <v>0</v>
      </c>
      <c r="Q349" s="149"/>
      <c r="R349" s="149"/>
      <c r="S349" s="149">
        <v>0</v>
      </c>
      <c r="T349" s="149"/>
      <c r="U349" s="149"/>
      <c r="V349" s="149">
        <v>0</v>
      </c>
      <c r="W349" s="149"/>
      <c r="X349" s="149"/>
      <c r="Y349" s="149">
        <v>0</v>
      </c>
      <c r="Z349" s="149"/>
      <c r="AA349" s="149"/>
      <c r="AB349" s="149">
        <v>0</v>
      </c>
    </row>
    <row r="350" spans="1:189" s="143" customFormat="1" x14ac:dyDescent="0.25">
      <c r="A350" s="145" t="s">
        <v>409</v>
      </c>
      <c r="B350" s="149">
        <v>2800</v>
      </c>
      <c r="C350" s="149">
        <v>2800</v>
      </c>
      <c r="D350" s="149">
        <v>0</v>
      </c>
      <c r="E350" s="149"/>
      <c r="F350" s="149"/>
      <c r="G350" s="149">
        <v>0</v>
      </c>
      <c r="H350" s="149"/>
      <c r="I350" s="149"/>
      <c r="J350" s="149">
        <v>0</v>
      </c>
      <c r="K350" s="149">
        <v>2800</v>
      </c>
      <c r="L350" s="149">
        <v>2800</v>
      </c>
      <c r="M350" s="149">
        <v>0</v>
      </c>
      <c r="N350" s="149"/>
      <c r="O350" s="149"/>
      <c r="P350" s="149">
        <v>0</v>
      </c>
      <c r="Q350" s="149"/>
      <c r="R350" s="149"/>
      <c r="S350" s="149">
        <v>0</v>
      </c>
      <c r="T350" s="149"/>
      <c r="U350" s="149"/>
      <c r="V350" s="149">
        <v>0</v>
      </c>
      <c r="W350" s="149"/>
      <c r="X350" s="149"/>
      <c r="Y350" s="149">
        <v>0</v>
      </c>
      <c r="Z350" s="149"/>
      <c r="AA350" s="149"/>
      <c r="AB350" s="149">
        <v>0</v>
      </c>
    </row>
    <row r="351" spans="1:189" s="143" customFormat="1" x14ac:dyDescent="0.25">
      <c r="A351" s="145" t="s">
        <v>410</v>
      </c>
      <c r="B351" s="149">
        <v>27932</v>
      </c>
      <c r="C351" s="149">
        <v>27932</v>
      </c>
      <c r="D351" s="149">
        <v>0</v>
      </c>
      <c r="E351" s="149"/>
      <c r="F351" s="149"/>
      <c r="G351" s="149">
        <v>0</v>
      </c>
      <c r="H351" s="149"/>
      <c r="I351" s="149"/>
      <c r="J351" s="149">
        <v>0</v>
      </c>
      <c r="K351" s="149">
        <v>27932</v>
      </c>
      <c r="L351" s="149">
        <v>27932</v>
      </c>
      <c r="M351" s="149">
        <v>0</v>
      </c>
      <c r="N351" s="149"/>
      <c r="O351" s="149"/>
      <c r="P351" s="149">
        <v>0</v>
      </c>
      <c r="Q351" s="149"/>
      <c r="R351" s="149"/>
      <c r="S351" s="149">
        <v>0</v>
      </c>
      <c r="T351" s="149"/>
      <c r="U351" s="149"/>
      <c r="V351" s="149">
        <v>0</v>
      </c>
      <c r="W351" s="149"/>
      <c r="X351" s="149"/>
      <c r="Y351" s="149">
        <v>0</v>
      </c>
      <c r="Z351" s="149"/>
      <c r="AA351" s="149"/>
      <c r="AB351" s="149">
        <v>0</v>
      </c>
    </row>
    <row r="352" spans="1:189" s="143" customFormat="1" ht="47.25" x14ac:dyDescent="0.25">
      <c r="A352" s="148" t="s">
        <v>411</v>
      </c>
      <c r="B352" s="149">
        <v>62000</v>
      </c>
      <c r="C352" s="149">
        <v>62000</v>
      </c>
      <c r="D352" s="149">
        <v>0</v>
      </c>
      <c r="E352" s="149"/>
      <c r="F352" s="149"/>
      <c r="G352" s="149">
        <v>0</v>
      </c>
      <c r="H352" s="149"/>
      <c r="I352" s="149"/>
      <c r="J352" s="149">
        <v>0</v>
      </c>
      <c r="K352" s="149">
        <v>62000</v>
      </c>
      <c r="L352" s="149">
        <v>62000</v>
      </c>
      <c r="M352" s="149">
        <v>0</v>
      </c>
      <c r="N352" s="149"/>
      <c r="O352" s="149"/>
      <c r="P352" s="149">
        <v>0</v>
      </c>
      <c r="Q352" s="149"/>
      <c r="R352" s="149"/>
      <c r="S352" s="149">
        <v>0</v>
      </c>
      <c r="T352" s="149"/>
      <c r="U352" s="149"/>
      <c r="V352" s="149">
        <v>0</v>
      </c>
      <c r="W352" s="149"/>
      <c r="X352" s="149"/>
      <c r="Y352" s="149">
        <v>0</v>
      </c>
      <c r="Z352" s="149"/>
      <c r="AA352" s="149"/>
      <c r="AB352" s="149">
        <v>0</v>
      </c>
      <c r="FN352" s="140"/>
      <c r="FO352" s="140"/>
      <c r="FP352" s="140"/>
      <c r="FQ352" s="140"/>
      <c r="FR352" s="140"/>
      <c r="FS352" s="140"/>
      <c r="FT352" s="140"/>
      <c r="FU352" s="140"/>
      <c r="FV352" s="140"/>
      <c r="FW352" s="140"/>
      <c r="FX352" s="140"/>
      <c r="FY352" s="140"/>
      <c r="FZ352" s="140"/>
      <c r="GA352" s="140"/>
      <c r="GB352" s="140"/>
      <c r="GC352" s="140"/>
      <c r="GD352" s="140"/>
      <c r="GE352" s="140"/>
      <c r="GF352" s="140"/>
      <c r="GG352" s="140"/>
    </row>
    <row r="353" spans="1:189" s="143" customFormat="1" ht="31.5" x14ac:dyDescent="0.25">
      <c r="A353" s="145" t="s">
        <v>412</v>
      </c>
      <c r="B353" s="149">
        <v>4100</v>
      </c>
      <c r="C353" s="149">
        <v>4100</v>
      </c>
      <c r="D353" s="149">
        <v>0</v>
      </c>
      <c r="E353" s="149"/>
      <c r="F353" s="149"/>
      <c r="G353" s="149">
        <v>0</v>
      </c>
      <c r="H353" s="149"/>
      <c r="I353" s="149"/>
      <c r="J353" s="149">
        <v>0</v>
      </c>
      <c r="K353" s="158">
        <v>4100</v>
      </c>
      <c r="L353" s="158">
        <v>4100</v>
      </c>
      <c r="M353" s="149">
        <v>0</v>
      </c>
      <c r="N353" s="149"/>
      <c r="O353" s="149"/>
      <c r="P353" s="149">
        <v>0</v>
      </c>
      <c r="Q353" s="149"/>
      <c r="R353" s="149"/>
      <c r="S353" s="149">
        <v>0</v>
      </c>
      <c r="T353" s="149"/>
      <c r="U353" s="149"/>
      <c r="V353" s="149">
        <v>0</v>
      </c>
      <c r="W353" s="149"/>
      <c r="X353" s="149"/>
      <c r="Y353" s="149">
        <v>0</v>
      </c>
      <c r="Z353" s="149"/>
      <c r="AA353" s="149"/>
      <c r="AB353" s="149">
        <v>0</v>
      </c>
    </row>
    <row r="354" spans="1:189" s="143" customFormat="1" x14ac:dyDescent="0.25">
      <c r="A354" s="141" t="s">
        <v>276</v>
      </c>
      <c r="B354" s="142">
        <v>81200</v>
      </c>
      <c r="C354" s="142">
        <v>81200</v>
      </c>
      <c r="D354" s="142">
        <v>0</v>
      </c>
      <c r="E354" s="142">
        <v>0</v>
      </c>
      <c r="F354" s="142">
        <v>0</v>
      </c>
      <c r="G354" s="142">
        <v>0</v>
      </c>
      <c r="H354" s="142">
        <v>0</v>
      </c>
      <c r="I354" s="142">
        <v>0</v>
      </c>
      <c r="J354" s="142">
        <v>0</v>
      </c>
      <c r="K354" s="142">
        <v>25200</v>
      </c>
      <c r="L354" s="142">
        <v>25200</v>
      </c>
      <c r="M354" s="142">
        <v>0</v>
      </c>
      <c r="N354" s="142">
        <v>0</v>
      </c>
      <c r="O354" s="142">
        <v>0</v>
      </c>
      <c r="P354" s="142">
        <v>0</v>
      </c>
      <c r="Q354" s="142">
        <v>56000</v>
      </c>
      <c r="R354" s="142">
        <v>56000</v>
      </c>
      <c r="S354" s="142">
        <v>0</v>
      </c>
      <c r="T354" s="142">
        <v>0</v>
      </c>
      <c r="U354" s="142">
        <v>0</v>
      </c>
      <c r="V354" s="142">
        <v>0</v>
      </c>
      <c r="W354" s="142">
        <v>0</v>
      </c>
      <c r="X354" s="142">
        <v>0</v>
      </c>
      <c r="Y354" s="142">
        <v>0</v>
      </c>
      <c r="Z354" s="142">
        <v>0</v>
      </c>
      <c r="AA354" s="142">
        <v>0</v>
      </c>
      <c r="AB354" s="142">
        <v>0</v>
      </c>
      <c r="AC354" s="140"/>
      <c r="AD354" s="140"/>
      <c r="AE354" s="140"/>
      <c r="AF354" s="140"/>
      <c r="AG354" s="140"/>
      <c r="AH354" s="140"/>
      <c r="AI354" s="140"/>
      <c r="AJ354" s="140"/>
      <c r="AK354" s="140"/>
      <c r="AL354" s="140"/>
      <c r="AM354" s="140"/>
      <c r="AN354" s="140"/>
      <c r="AO354" s="140"/>
      <c r="AP354" s="140"/>
      <c r="AQ354" s="140"/>
      <c r="AR354" s="140"/>
      <c r="AS354" s="140"/>
      <c r="AT354" s="140"/>
      <c r="AU354" s="140"/>
      <c r="AV354" s="140"/>
      <c r="AW354" s="140"/>
      <c r="AX354" s="140"/>
      <c r="AY354" s="140"/>
      <c r="AZ354" s="140"/>
      <c r="BA354" s="140"/>
      <c r="BB354" s="140"/>
      <c r="BC354" s="140"/>
      <c r="BD354" s="140"/>
      <c r="BE354" s="140"/>
      <c r="BF354" s="140"/>
      <c r="BG354" s="140"/>
      <c r="BH354" s="140"/>
      <c r="BI354" s="140"/>
      <c r="BJ354" s="140"/>
      <c r="BK354" s="140"/>
      <c r="BL354" s="140"/>
      <c r="BM354" s="140"/>
      <c r="BN354" s="140"/>
      <c r="BO354" s="140"/>
      <c r="BP354" s="140"/>
      <c r="BQ354" s="140"/>
      <c r="BR354" s="140"/>
      <c r="BS354" s="140"/>
      <c r="BT354" s="140"/>
      <c r="BU354" s="140"/>
      <c r="BV354" s="140"/>
      <c r="BW354" s="140"/>
      <c r="BX354" s="140"/>
      <c r="BY354" s="140"/>
      <c r="BZ354" s="140"/>
      <c r="CA354" s="140"/>
      <c r="CB354" s="140"/>
      <c r="CC354" s="140"/>
      <c r="CD354" s="140"/>
      <c r="CE354" s="140"/>
      <c r="CF354" s="140"/>
      <c r="CG354" s="140"/>
      <c r="CH354" s="140"/>
      <c r="CI354" s="140"/>
      <c r="CJ354" s="140"/>
      <c r="CK354" s="140"/>
      <c r="CL354" s="140"/>
      <c r="CM354" s="140"/>
      <c r="CN354" s="140"/>
      <c r="CO354" s="140"/>
      <c r="CP354" s="140"/>
      <c r="CQ354" s="140"/>
      <c r="CR354" s="140"/>
      <c r="CS354" s="140"/>
      <c r="CT354" s="140"/>
      <c r="CU354" s="140"/>
      <c r="CV354" s="140"/>
      <c r="CW354" s="140"/>
      <c r="CX354" s="140"/>
      <c r="CY354" s="140"/>
      <c r="CZ354" s="140"/>
      <c r="DA354" s="140"/>
      <c r="DB354" s="140"/>
      <c r="DC354" s="140"/>
      <c r="DD354" s="140"/>
      <c r="DE354" s="140"/>
      <c r="DF354" s="140"/>
      <c r="DG354" s="140"/>
      <c r="DH354" s="140"/>
      <c r="DI354" s="140"/>
      <c r="DJ354" s="140"/>
      <c r="DK354" s="140"/>
      <c r="DL354" s="140"/>
      <c r="DM354" s="140"/>
      <c r="DN354" s="140"/>
      <c r="DO354" s="140"/>
      <c r="DP354" s="140"/>
      <c r="DQ354" s="140"/>
      <c r="DR354" s="140"/>
      <c r="DS354" s="140"/>
      <c r="DT354" s="140"/>
      <c r="DU354" s="140"/>
      <c r="DV354" s="140"/>
      <c r="DW354" s="140"/>
      <c r="DX354" s="140"/>
      <c r="DY354" s="140"/>
      <c r="DZ354" s="140"/>
      <c r="EA354" s="140"/>
      <c r="EB354" s="140"/>
      <c r="EC354" s="140"/>
      <c r="ED354" s="140"/>
      <c r="EE354" s="140"/>
      <c r="EF354" s="140"/>
      <c r="EG354" s="140"/>
      <c r="EH354" s="140"/>
      <c r="EI354" s="140"/>
      <c r="EJ354" s="140"/>
      <c r="EK354" s="140"/>
      <c r="EL354" s="140"/>
      <c r="EM354" s="140"/>
      <c r="EN354" s="140"/>
      <c r="EO354" s="140"/>
      <c r="EP354" s="140"/>
      <c r="EQ354" s="140"/>
      <c r="ER354" s="140"/>
      <c r="ES354" s="140"/>
      <c r="ET354" s="140"/>
      <c r="EU354" s="140"/>
      <c r="EV354" s="140"/>
      <c r="EW354" s="140"/>
      <c r="EX354" s="140"/>
      <c r="EY354" s="140"/>
      <c r="EZ354" s="140"/>
      <c r="FA354" s="140"/>
      <c r="FB354" s="140"/>
      <c r="FC354" s="140"/>
      <c r="FD354" s="140"/>
      <c r="FE354" s="140"/>
      <c r="FF354" s="140"/>
      <c r="FG354" s="140"/>
      <c r="FH354" s="140"/>
      <c r="FI354" s="140"/>
      <c r="FJ354" s="140"/>
      <c r="FK354" s="140"/>
      <c r="FL354" s="140"/>
      <c r="FM354" s="140"/>
      <c r="FN354" s="140"/>
      <c r="FO354" s="140"/>
      <c r="FP354" s="140"/>
      <c r="FQ354" s="140"/>
      <c r="FR354" s="140"/>
      <c r="FS354" s="140"/>
      <c r="FT354" s="140"/>
      <c r="FU354" s="140"/>
      <c r="FV354" s="140"/>
      <c r="FW354" s="140"/>
      <c r="FX354" s="140"/>
      <c r="FY354" s="140"/>
      <c r="FZ354" s="140"/>
      <c r="GA354" s="140"/>
      <c r="GB354" s="140"/>
      <c r="GC354" s="140"/>
      <c r="GD354" s="140"/>
      <c r="GE354" s="140"/>
      <c r="GF354" s="140"/>
      <c r="GG354" s="140"/>
    </row>
    <row r="355" spans="1:189" s="143" customFormat="1" x14ac:dyDescent="0.25">
      <c r="A355" s="148" t="s">
        <v>413</v>
      </c>
      <c r="B355" s="149">
        <v>56000</v>
      </c>
      <c r="C355" s="149">
        <v>56000</v>
      </c>
      <c r="D355" s="149">
        <v>0</v>
      </c>
      <c r="E355" s="149"/>
      <c r="F355" s="149"/>
      <c r="G355" s="149">
        <v>0</v>
      </c>
      <c r="H355" s="149"/>
      <c r="I355" s="149"/>
      <c r="J355" s="149">
        <v>0</v>
      </c>
      <c r="K355" s="149"/>
      <c r="L355" s="149"/>
      <c r="M355" s="149">
        <v>0</v>
      </c>
      <c r="N355" s="149"/>
      <c r="O355" s="149"/>
      <c r="P355" s="149">
        <v>0</v>
      </c>
      <c r="Q355" s="149">
        <v>56000</v>
      </c>
      <c r="R355" s="149">
        <v>56000</v>
      </c>
      <c r="S355" s="149">
        <v>0</v>
      </c>
      <c r="T355" s="149"/>
      <c r="U355" s="149"/>
      <c r="V355" s="149">
        <v>0</v>
      </c>
      <c r="W355" s="149"/>
      <c r="X355" s="149"/>
      <c r="Y355" s="149">
        <v>0</v>
      </c>
      <c r="Z355" s="149"/>
      <c r="AA355" s="149"/>
      <c r="AB355" s="149">
        <v>0</v>
      </c>
    </row>
    <row r="356" spans="1:189" s="143" customFormat="1" x14ac:dyDescent="0.25">
      <c r="A356" s="148" t="s">
        <v>414</v>
      </c>
      <c r="B356" s="149">
        <v>25200</v>
      </c>
      <c r="C356" s="149">
        <v>25200</v>
      </c>
      <c r="D356" s="149">
        <v>0</v>
      </c>
      <c r="E356" s="149"/>
      <c r="F356" s="149"/>
      <c r="G356" s="149">
        <v>0</v>
      </c>
      <c r="H356" s="149"/>
      <c r="I356" s="149"/>
      <c r="J356" s="149">
        <v>0</v>
      </c>
      <c r="K356" s="149">
        <v>25200</v>
      </c>
      <c r="L356" s="149">
        <v>25200</v>
      </c>
      <c r="M356" s="149">
        <v>0</v>
      </c>
      <c r="N356" s="149"/>
      <c r="O356" s="149"/>
      <c r="P356" s="149">
        <v>0</v>
      </c>
      <c r="Q356" s="149"/>
      <c r="R356" s="149"/>
      <c r="S356" s="149">
        <v>0</v>
      </c>
      <c r="T356" s="149"/>
      <c r="U356" s="149"/>
      <c r="V356" s="149">
        <v>0</v>
      </c>
      <c r="W356" s="149"/>
      <c r="X356" s="149"/>
      <c r="Y356" s="149">
        <v>0</v>
      </c>
      <c r="Z356" s="149"/>
      <c r="AA356" s="149"/>
      <c r="AB356" s="149">
        <v>0</v>
      </c>
    </row>
    <row r="357" spans="1:189" s="143" customFormat="1" x14ac:dyDescent="0.25">
      <c r="A357" s="141" t="s">
        <v>278</v>
      </c>
      <c r="B357" s="142">
        <v>307261</v>
      </c>
      <c r="C357" s="142">
        <v>307261</v>
      </c>
      <c r="D357" s="142">
        <v>0</v>
      </c>
      <c r="E357" s="142">
        <v>0</v>
      </c>
      <c r="F357" s="142">
        <v>0</v>
      </c>
      <c r="G357" s="142">
        <v>0</v>
      </c>
      <c r="H357" s="142">
        <v>0</v>
      </c>
      <c r="I357" s="142">
        <v>0</v>
      </c>
      <c r="J357" s="142">
        <v>0</v>
      </c>
      <c r="K357" s="142">
        <v>10167</v>
      </c>
      <c r="L357" s="142">
        <v>10167</v>
      </c>
      <c r="M357" s="142">
        <v>0</v>
      </c>
      <c r="N357" s="142">
        <v>297094</v>
      </c>
      <c r="O357" s="142">
        <v>297094</v>
      </c>
      <c r="P357" s="142">
        <v>0</v>
      </c>
      <c r="Q357" s="142">
        <v>0</v>
      </c>
      <c r="R357" s="142">
        <v>0</v>
      </c>
      <c r="S357" s="142">
        <v>0</v>
      </c>
      <c r="T357" s="142">
        <v>0</v>
      </c>
      <c r="U357" s="142">
        <v>0</v>
      </c>
      <c r="V357" s="142">
        <v>0</v>
      </c>
      <c r="W357" s="142">
        <v>0</v>
      </c>
      <c r="X357" s="142">
        <v>0</v>
      </c>
      <c r="Y357" s="142">
        <v>0</v>
      </c>
      <c r="Z357" s="142">
        <v>0</v>
      </c>
      <c r="AA357" s="142">
        <v>0</v>
      </c>
      <c r="AB357" s="142">
        <v>0</v>
      </c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0"/>
      <c r="AT357" s="140"/>
      <c r="AU357" s="140"/>
      <c r="AV357" s="140"/>
      <c r="AW357" s="140"/>
      <c r="AX357" s="140"/>
      <c r="AY357" s="140"/>
      <c r="AZ357" s="140"/>
      <c r="BA357" s="140"/>
      <c r="BB357" s="140"/>
      <c r="BC357" s="140"/>
      <c r="BD357" s="140"/>
      <c r="BE357" s="140"/>
      <c r="BF357" s="140"/>
      <c r="BG357" s="140"/>
      <c r="BH357" s="140"/>
      <c r="BI357" s="140"/>
      <c r="BJ357" s="140"/>
      <c r="BK357" s="140"/>
      <c r="BL357" s="140"/>
      <c r="BM357" s="140"/>
      <c r="BN357" s="140"/>
      <c r="BO357" s="140"/>
      <c r="BP357" s="140"/>
      <c r="BQ357" s="140"/>
      <c r="BR357" s="140"/>
      <c r="BS357" s="140"/>
      <c r="BT357" s="140"/>
      <c r="BU357" s="140"/>
      <c r="BV357" s="140"/>
      <c r="BW357" s="140"/>
      <c r="BX357" s="140"/>
      <c r="BY357" s="140"/>
      <c r="BZ357" s="140"/>
      <c r="CA357" s="140"/>
      <c r="CB357" s="140"/>
      <c r="CC357" s="140"/>
      <c r="CD357" s="140"/>
      <c r="CE357" s="140"/>
      <c r="CF357" s="140"/>
      <c r="CG357" s="140"/>
      <c r="CH357" s="140"/>
      <c r="CI357" s="140"/>
      <c r="CJ357" s="140"/>
      <c r="CK357" s="140"/>
      <c r="CL357" s="140"/>
      <c r="CM357" s="140"/>
      <c r="CN357" s="140"/>
      <c r="CO357" s="140"/>
      <c r="CP357" s="140"/>
      <c r="CQ357" s="140"/>
      <c r="CR357" s="140"/>
      <c r="CS357" s="140"/>
      <c r="CT357" s="140"/>
      <c r="CU357" s="140"/>
      <c r="CV357" s="140"/>
      <c r="CW357" s="140"/>
      <c r="CX357" s="140"/>
      <c r="CY357" s="140"/>
      <c r="CZ357" s="140"/>
      <c r="DA357" s="140"/>
      <c r="DB357" s="140"/>
      <c r="DC357" s="140"/>
      <c r="DD357" s="140"/>
      <c r="DE357" s="140"/>
      <c r="DF357" s="140"/>
      <c r="DG357" s="140"/>
      <c r="DH357" s="140"/>
      <c r="DI357" s="140"/>
      <c r="DJ357" s="140"/>
      <c r="DK357" s="140"/>
      <c r="DL357" s="140"/>
      <c r="DM357" s="140"/>
      <c r="DN357" s="140"/>
      <c r="DO357" s="140"/>
      <c r="DP357" s="140"/>
      <c r="DQ357" s="140"/>
      <c r="DR357" s="140"/>
      <c r="DS357" s="140"/>
      <c r="DT357" s="140"/>
      <c r="DU357" s="140"/>
      <c r="DV357" s="140"/>
      <c r="DW357" s="140"/>
      <c r="DX357" s="140"/>
      <c r="DY357" s="140"/>
      <c r="DZ357" s="140"/>
      <c r="EA357" s="140"/>
      <c r="EB357" s="140"/>
      <c r="EC357" s="140"/>
      <c r="ED357" s="140"/>
      <c r="EE357" s="140"/>
      <c r="EF357" s="140"/>
      <c r="EG357" s="140"/>
      <c r="EH357" s="140"/>
      <c r="EI357" s="140"/>
      <c r="EJ357" s="140"/>
      <c r="EK357" s="140"/>
      <c r="EL357" s="140"/>
      <c r="EM357" s="140"/>
      <c r="EN357" s="140"/>
      <c r="EO357" s="140"/>
      <c r="EP357" s="140"/>
      <c r="EQ357" s="140"/>
      <c r="ER357" s="140"/>
      <c r="ES357" s="140"/>
      <c r="ET357" s="140"/>
      <c r="EU357" s="140"/>
      <c r="EV357" s="140"/>
      <c r="EW357" s="140"/>
      <c r="EX357" s="140"/>
      <c r="EY357" s="140"/>
      <c r="EZ357" s="140"/>
      <c r="FA357" s="140"/>
      <c r="FB357" s="140"/>
      <c r="FC357" s="140"/>
      <c r="FD357" s="140"/>
      <c r="FE357" s="140"/>
      <c r="FF357" s="140"/>
      <c r="FG357" s="140"/>
      <c r="FH357" s="140"/>
      <c r="FI357" s="140"/>
      <c r="FJ357" s="140"/>
      <c r="FK357" s="140"/>
      <c r="FL357" s="140"/>
      <c r="FM357" s="140"/>
      <c r="FN357" s="140"/>
      <c r="FO357" s="140"/>
      <c r="FP357" s="140"/>
      <c r="FQ357" s="140"/>
      <c r="FR357" s="140"/>
      <c r="FS357" s="140"/>
      <c r="FT357" s="140"/>
      <c r="FU357" s="140"/>
      <c r="FV357" s="140"/>
      <c r="FW357" s="140"/>
      <c r="FX357" s="140"/>
      <c r="FY357" s="140"/>
      <c r="FZ357" s="140"/>
      <c r="GA357" s="140"/>
      <c r="GB357" s="140"/>
      <c r="GC357" s="140"/>
      <c r="GD357" s="140"/>
      <c r="GE357" s="140"/>
      <c r="GF357" s="140"/>
      <c r="GG357" s="140"/>
    </row>
    <row r="358" spans="1:189" s="143" customFormat="1" ht="63" x14ac:dyDescent="0.25">
      <c r="A358" s="157" t="s">
        <v>415</v>
      </c>
      <c r="B358" s="149">
        <v>297094</v>
      </c>
      <c r="C358" s="149">
        <v>297094</v>
      </c>
      <c r="D358" s="149">
        <v>0</v>
      </c>
      <c r="E358" s="149"/>
      <c r="F358" s="149"/>
      <c r="G358" s="149">
        <v>0</v>
      </c>
      <c r="H358" s="149"/>
      <c r="I358" s="149"/>
      <c r="J358" s="149">
        <v>0</v>
      </c>
      <c r="K358" s="149"/>
      <c r="L358" s="149"/>
      <c r="M358" s="149">
        <v>0</v>
      </c>
      <c r="N358" s="149">
        <v>297094</v>
      </c>
      <c r="O358" s="149">
        <v>297094</v>
      </c>
      <c r="P358" s="149">
        <v>0</v>
      </c>
      <c r="Q358" s="149"/>
      <c r="R358" s="149"/>
      <c r="S358" s="149">
        <v>0</v>
      </c>
      <c r="T358" s="149"/>
      <c r="U358" s="149"/>
      <c r="V358" s="149">
        <v>0</v>
      </c>
      <c r="W358" s="149"/>
      <c r="X358" s="149"/>
      <c r="Y358" s="149">
        <v>0</v>
      </c>
      <c r="Z358" s="149"/>
      <c r="AA358" s="149"/>
      <c r="AB358" s="149">
        <v>0</v>
      </c>
    </row>
    <row r="359" spans="1:189" s="143" customFormat="1" x14ac:dyDescent="0.25">
      <c r="A359" s="145" t="s">
        <v>416</v>
      </c>
      <c r="B359" s="149">
        <v>3831</v>
      </c>
      <c r="C359" s="149">
        <v>3831</v>
      </c>
      <c r="D359" s="149">
        <v>0</v>
      </c>
      <c r="E359" s="149"/>
      <c r="F359" s="149"/>
      <c r="G359" s="149">
        <v>0</v>
      </c>
      <c r="H359" s="149"/>
      <c r="I359" s="149"/>
      <c r="J359" s="149">
        <v>0</v>
      </c>
      <c r="K359" s="149">
        <v>3831</v>
      </c>
      <c r="L359" s="149">
        <v>3831</v>
      </c>
      <c r="M359" s="149">
        <v>0</v>
      </c>
      <c r="N359" s="149"/>
      <c r="O359" s="149"/>
      <c r="P359" s="149">
        <v>0</v>
      </c>
      <c r="Q359" s="149"/>
      <c r="R359" s="149"/>
      <c r="S359" s="149">
        <v>0</v>
      </c>
      <c r="T359" s="149"/>
      <c r="U359" s="149"/>
      <c r="V359" s="149">
        <v>0</v>
      </c>
      <c r="W359" s="149"/>
      <c r="X359" s="149"/>
      <c r="Y359" s="149">
        <v>0</v>
      </c>
      <c r="Z359" s="149"/>
      <c r="AA359" s="149"/>
      <c r="AB359" s="149">
        <v>0</v>
      </c>
    </row>
    <row r="360" spans="1:189" s="143" customFormat="1" x14ac:dyDescent="0.25">
      <c r="A360" s="145" t="s">
        <v>417</v>
      </c>
      <c r="B360" s="149">
        <v>1336</v>
      </c>
      <c r="C360" s="149">
        <v>1336</v>
      </c>
      <c r="D360" s="149">
        <v>0</v>
      </c>
      <c r="E360" s="149"/>
      <c r="F360" s="149"/>
      <c r="G360" s="149">
        <v>0</v>
      </c>
      <c r="H360" s="149"/>
      <c r="I360" s="149"/>
      <c r="J360" s="149">
        <v>0</v>
      </c>
      <c r="K360" s="149">
        <v>1336</v>
      </c>
      <c r="L360" s="149">
        <v>1336</v>
      </c>
      <c r="M360" s="149">
        <v>0</v>
      </c>
      <c r="N360" s="149"/>
      <c r="O360" s="149"/>
      <c r="P360" s="149">
        <v>0</v>
      </c>
      <c r="Q360" s="149"/>
      <c r="R360" s="149"/>
      <c r="S360" s="149">
        <v>0</v>
      </c>
      <c r="T360" s="149"/>
      <c r="U360" s="149"/>
      <c r="V360" s="149">
        <v>0</v>
      </c>
      <c r="W360" s="149"/>
      <c r="X360" s="149"/>
      <c r="Y360" s="149">
        <v>0</v>
      </c>
      <c r="Z360" s="149"/>
      <c r="AA360" s="149"/>
      <c r="AB360" s="149">
        <v>0</v>
      </c>
    </row>
    <row r="361" spans="1:189" s="143" customFormat="1" ht="31.5" x14ac:dyDescent="0.25">
      <c r="A361" s="145" t="s">
        <v>418</v>
      </c>
      <c r="B361" s="149">
        <v>5000</v>
      </c>
      <c r="C361" s="149">
        <v>5000</v>
      </c>
      <c r="D361" s="149">
        <v>0</v>
      </c>
      <c r="E361" s="149"/>
      <c r="F361" s="149"/>
      <c r="G361" s="149">
        <v>0</v>
      </c>
      <c r="H361" s="149"/>
      <c r="I361" s="149"/>
      <c r="J361" s="149">
        <v>0</v>
      </c>
      <c r="K361" s="149">
        <v>5000</v>
      </c>
      <c r="L361" s="149">
        <v>5000</v>
      </c>
      <c r="M361" s="149">
        <v>0</v>
      </c>
      <c r="N361" s="149"/>
      <c r="O361" s="149"/>
      <c r="P361" s="149">
        <v>0</v>
      </c>
      <c r="Q361" s="149"/>
      <c r="R361" s="149"/>
      <c r="S361" s="149">
        <v>0</v>
      </c>
      <c r="T361" s="149"/>
      <c r="U361" s="149"/>
      <c r="V361" s="149">
        <v>0</v>
      </c>
      <c r="W361" s="149"/>
      <c r="X361" s="149"/>
      <c r="Y361" s="149">
        <v>0</v>
      </c>
      <c r="Z361" s="149"/>
      <c r="AA361" s="149"/>
      <c r="AB361" s="149">
        <v>0</v>
      </c>
    </row>
    <row r="362" spans="1:189" s="143" customFormat="1" x14ac:dyDescent="0.25">
      <c r="A362" s="141" t="s">
        <v>284</v>
      </c>
      <c r="B362" s="142">
        <v>91200</v>
      </c>
      <c r="C362" s="142">
        <v>447000</v>
      </c>
      <c r="D362" s="142">
        <v>355800</v>
      </c>
      <c r="E362" s="142">
        <v>0</v>
      </c>
      <c r="F362" s="142">
        <v>177000</v>
      </c>
      <c r="G362" s="142">
        <v>177000</v>
      </c>
      <c r="H362" s="142">
        <v>0</v>
      </c>
      <c r="I362" s="142">
        <v>0</v>
      </c>
      <c r="J362" s="142">
        <v>0</v>
      </c>
      <c r="K362" s="142">
        <v>91200</v>
      </c>
      <c r="L362" s="142">
        <v>91200</v>
      </c>
      <c r="M362" s="142">
        <v>0</v>
      </c>
      <c r="N362" s="142">
        <v>0</v>
      </c>
      <c r="O362" s="142">
        <v>0</v>
      </c>
      <c r="P362" s="142">
        <v>0</v>
      </c>
      <c r="Q362" s="142">
        <v>0</v>
      </c>
      <c r="R362" s="142">
        <v>0</v>
      </c>
      <c r="S362" s="142">
        <v>0</v>
      </c>
      <c r="T362" s="142">
        <v>0</v>
      </c>
      <c r="U362" s="142">
        <v>0</v>
      </c>
      <c r="V362" s="142">
        <v>0</v>
      </c>
      <c r="W362" s="142">
        <v>0</v>
      </c>
      <c r="X362" s="142">
        <v>0</v>
      </c>
      <c r="Y362" s="142">
        <v>0</v>
      </c>
      <c r="Z362" s="142">
        <v>0</v>
      </c>
      <c r="AA362" s="142">
        <v>178800</v>
      </c>
      <c r="AB362" s="142">
        <v>178800</v>
      </c>
      <c r="AC362" s="140"/>
      <c r="AD362" s="140"/>
      <c r="AE362" s="140"/>
      <c r="AF362" s="140"/>
      <c r="AG362" s="140"/>
      <c r="AH362" s="140"/>
      <c r="AI362" s="140"/>
      <c r="AJ362" s="140"/>
      <c r="AK362" s="140"/>
      <c r="AL362" s="140"/>
      <c r="AM362" s="140"/>
      <c r="AN362" s="140"/>
      <c r="AO362" s="140"/>
      <c r="AP362" s="140"/>
      <c r="AQ362" s="140"/>
      <c r="AR362" s="140"/>
      <c r="AS362" s="140"/>
      <c r="AT362" s="140"/>
      <c r="AU362" s="140"/>
      <c r="AV362" s="140"/>
      <c r="AW362" s="140"/>
      <c r="AX362" s="140"/>
      <c r="AY362" s="140"/>
      <c r="AZ362" s="140"/>
      <c r="BA362" s="140"/>
      <c r="BB362" s="140"/>
      <c r="BC362" s="140"/>
      <c r="BD362" s="140"/>
      <c r="BE362" s="140"/>
      <c r="BF362" s="140"/>
      <c r="BG362" s="140"/>
      <c r="BH362" s="140"/>
      <c r="BI362" s="140"/>
      <c r="BJ362" s="140"/>
      <c r="BK362" s="140"/>
      <c r="BL362" s="140"/>
      <c r="BM362" s="140"/>
      <c r="BN362" s="140"/>
      <c r="BO362" s="140"/>
      <c r="BP362" s="140"/>
      <c r="BQ362" s="140"/>
      <c r="BR362" s="140"/>
      <c r="BS362" s="140"/>
      <c r="BT362" s="140"/>
      <c r="BU362" s="140"/>
      <c r="BV362" s="140"/>
      <c r="BW362" s="140"/>
      <c r="BX362" s="140"/>
      <c r="BY362" s="140"/>
      <c r="BZ362" s="140"/>
      <c r="CA362" s="140"/>
      <c r="CB362" s="140"/>
      <c r="CC362" s="140"/>
      <c r="CD362" s="140"/>
      <c r="CE362" s="140"/>
      <c r="CF362" s="140"/>
      <c r="CG362" s="140"/>
      <c r="CH362" s="140"/>
      <c r="CI362" s="140"/>
      <c r="CJ362" s="140"/>
      <c r="CK362" s="140"/>
      <c r="CL362" s="140"/>
      <c r="CM362" s="140"/>
      <c r="CN362" s="140"/>
      <c r="CO362" s="140"/>
      <c r="CP362" s="140"/>
      <c r="CQ362" s="140"/>
      <c r="CR362" s="140"/>
      <c r="CS362" s="140"/>
      <c r="CT362" s="140"/>
      <c r="CU362" s="140"/>
      <c r="CV362" s="140"/>
      <c r="CW362" s="140"/>
      <c r="CX362" s="140"/>
      <c r="CY362" s="140"/>
      <c r="CZ362" s="140"/>
      <c r="DA362" s="140"/>
      <c r="DB362" s="140"/>
      <c r="DC362" s="140"/>
      <c r="DD362" s="140"/>
      <c r="DE362" s="140"/>
      <c r="DF362" s="140"/>
      <c r="DG362" s="140"/>
      <c r="DH362" s="140"/>
      <c r="DI362" s="140"/>
      <c r="DJ362" s="140"/>
      <c r="DK362" s="140"/>
      <c r="DL362" s="140"/>
      <c r="DM362" s="140"/>
      <c r="DN362" s="140"/>
      <c r="DO362" s="140"/>
      <c r="DP362" s="140"/>
      <c r="DQ362" s="140"/>
      <c r="DR362" s="140"/>
      <c r="DS362" s="140"/>
      <c r="DT362" s="140"/>
      <c r="DU362" s="140"/>
      <c r="DV362" s="140"/>
      <c r="DW362" s="140"/>
      <c r="DX362" s="140"/>
      <c r="DY362" s="140"/>
      <c r="DZ362" s="140"/>
      <c r="EA362" s="140"/>
      <c r="EB362" s="140"/>
      <c r="EC362" s="140"/>
      <c r="ED362" s="140"/>
      <c r="EE362" s="140"/>
      <c r="EF362" s="140"/>
      <c r="EG362" s="140"/>
      <c r="EH362" s="140"/>
      <c r="EI362" s="140"/>
      <c r="EJ362" s="140"/>
      <c r="EK362" s="140"/>
      <c r="EL362" s="140"/>
      <c r="EM362" s="140"/>
      <c r="EN362" s="140"/>
      <c r="EO362" s="140"/>
      <c r="EP362" s="140"/>
      <c r="EQ362" s="140"/>
      <c r="ER362" s="140"/>
      <c r="ES362" s="140"/>
      <c r="ET362" s="140"/>
      <c r="EU362" s="140"/>
      <c r="EV362" s="140"/>
      <c r="EW362" s="140"/>
      <c r="EX362" s="140"/>
      <c r="EY362" s="140"/>
      <c r="EZ362" s="140"/>
      <c r="FA362" s="140"/>
      <c r="FB362" s="140"/>
      <c r="FC362" s="140"/>
      <c r="FD362" s="140"/>
      <c r="FE362" s="140"/>
      <c r="FF362" s="140"/>
      <c r="FG362" s="140"/>
      <c r="FH362" s="140"/>
      <c r="FI362" s="140"/>
      <c r="FJ362" s="140"/>
      <c r="FK362" s="140"/>
      <c r="FL362" s="140"/>
      <c r="FM362" s="140"/>
      <c r="FN362" s="140"/>
      <c r="FO362" s="140"/>
      <c r="FP362" s="140"/>
      <c r="FQ362" s="140"/>
      <c r="FR362" s="140"/>
      <c r="FS362" s="140"/>
      <c r="FT362" s="140"/>
      <c r="FU362" s="140"/>
      <c r="FV362" s="140"/>
      <c r="FW362" s="140"/>
      <c r="FX362" s="140"/>
      <c r="FY362" s="140"/>
      <c r="FZ362" s="140"/>
      <c r="GA362" s="140"/>
      <c r="GB362" s="140"/>
      <c r="GC362" s="140"/>
      <c r="GD362" s="140"/>
      <c r="GE362" s="140"/>
      <c r="GF362" s="140"/>
      <c r="GG362" s="140"/>
    </row>
    <row r="363" spans="1:189" s="143" customFormat="1" ht="31.5" x14ac:dyDescent="0.25">
      <c r="A363" s="148" t="s">
        <v>419</v>
      </c>
      <c r="B363" s="149">
        <v>5500</v>
      </c>
      <c r="C363" s="149">
        <v>5500</v>
      </c>
      <c r="D363" s="149">
        <v>0</v>
      </c>
      <c r="E363" s="149"/>
      <c r="F363" s="149"/>
      <c r="G363" s="149">
        <v>0</v>
      </c>
      <c r="H363" s="149"/>
      <c r="I363" s="149"/>
      <c r="J363" s="149">
        <v>0</v>
      </c>
      <c r="K363" s="149">
        <v>5500</v>
      </c>
      <c r="L363" s="149">
        <v>5500</v>
      </c>
      <c r="M363" s="149">
        <v>0</v>
      </c>
      <c r="N363" s="149"/>
      <c r="O363" s="149"/>
      <c r="P363" s="149">
        <v>0</v>
      </c>
      <c r="Q363" s="149"/>
      <c r="R363" s="149"/>
      <c r="S363" s="149">
        <v>0</v>
      </c>
      <c r="T363" s="149"/>
      <c r="U363" s="149"/>
      <c r="V363" s="149">
        <v>0</v>
      </c>
      <c r="W363" s="149"/>
      <c r="X363" s="149"/>
      <c r="Y363" s="149">
        <v>0</v>
      </c>
      <c r="Z363" s="149"/>
      <c r="AA363" s="149"/>
      <c r="AB363" s="149">
        <v>0</v>
      </c>
      <c r="FN363" s="140"/>
      <c r="FO363" s="140"/>
      <c r="FP363" s="140"/>
      <c r="FQ363" s="140"/>
      <c r="FR363" s="140"/>
      <c r="FS363" s="140"/>
      <c r="FT363" s="140"/>
      <c r="FU363" s="140"/>
      <c r="FV363" s="140"/>
      <c r="FW363" s="140"/>
      <c r="FX363" s="140"/>
      <c r="FY363" s="140"/>
      <c r="FZ363" s="140"/>
      <c r="GA363" s="140"/>
      <c r="GB363" s="140"/>
      <c r="GC363" s="140"/>
      <c r="GD363" s="140"/>
      <c r="GE363" s="140"/>
      <c r="GF363" s="140"/>
      <c r="GG363" s="140"/>
    </row>
    <row r="364" spans="1:189" s="143" customFormat="1" ht="31.5" x14ac:dyDescent="0.25">
      <c r="A364" s="148" t="s">
        <v>420</v>
      </c>
      <c r="B364" s="149">
        <v>36700</v>
      </c>
      <c r="C364" s="149">
        <v>36700</v>
      </c>
      <c r="D364" s="149">
        <v>0</v>
      </c>
      <c r="E364" s="149"/>
      <c r="F364" s="149"/>
      <c r="G364" s="149">
        <v>0</v>
      </c>
      <c r="H364" s="149"/>
      <c r="I364" s="149"/>
      <c r="J364" s="149">
        <v>0</v>
      </c>
      <c r="K364" s="149">
        <v>36700</v>
      </c>
      <c r="L364" s="149">
        <v>36700</v>
      </c>
      <c r="M364" s="149">
        <v>0</v>
      </c>
      <c r="N364" s="149"/>
      <c r="O364" s="149"/>
      <c r="P364" s="149">
        <v>0</v>
      </c>
      <c r="Q364" s="149"/>
      <c r="R364" s="149"/>
      <c r="S364" s="149">
        <v>0</v>
      </c>
      <c r="T364" s="149"/>
      <c r="U364" s="149"/>
      <c r="V364" s="149">
        <v>0</v>
      </c>
      <c r="W364" s="149"/>
      <c r="X364" s="149"/>
      <c r="Y364" s="149">
        <v>0</v>
      </c>
      <c r="Z364" s="149"/>
      <c r="AA364" s="149"/>
      <c r="AB364" s="149">
        <v>0</v>
      </c>
      <c r="FN364" s="140"/>
      <c r="FO364" s="140"/>
      <c r="FP364" s="140"/>
      <c r="FQ364" s="140"/>
      <c r="FR364" s="140"/>
      <c r="FS364" s="140"/>
      <c r="FT364" s="140"/>
      <c r="FU364" s="140"/>
      <c r="FV364" s="140"/>
      <c r="FW364" s="140"/>
      <c r="FX364" s="140"/>
      <c r="FY364" s="140"/>
      <c r="FZ364" s="140"/>
      <c r="GA364" s="140"/>
      <c r="GB364" s="140"/>
      <c r="GC364" s="140"/>
      <c r="GD364" s="140"/>
      <c r="GE364" s="140"/>
      <c r="GF364" s="140"/>
      <c r="GG364" s="140"/>
    </row>
    <row r="365" spans="1:189" s="143" customFormat="1" ht="31.5" x14ac:dyDescent="0.25">
      <c r="A365" s="148" t="s">
        <v>421</v>
      </c>
      <c r="B365" s="149">
        <v>0</v>
      </c>
      <c r="C365" s="149">
        <v>355800</v>
      </c>
      <c r="D365" s="149">
        <v>355800</v>
      </c>
      <c r="E365" s="149"/>
      <c r="F365" s="149">
        <v>177000</v>
      </c>
      <c r="G365" s="149">
        <v>177000</v>
      </c>
      <c r="H365" s="149"/>
      <c r="I365" s="149"/>
      <c r="J365" s="149">
        <v>0</v>
      </c>
      <c r="K365" s="149"/>
      <c r="L365" s="149"/>
      <c r="M365" s="149">
        <v>0</v>
      </c>
      <c r="N365" s="149"/>
      <c r="O365" s="149"/>
      <c r="P365" s="149">
        <v>0</v>
      </c>
      <c r="Q365" s="149"/>
      <c r="R365" s="149"/>
      <c r="S365" s="149">
        <v>0</v>
      </c>
      <c r="T365" s="149"/>
      <c r="U365" s="149"/>
      <c r="V365" s="149">
        <v>0</v>
      </c>
      <c r="W365" s="149"/>
      <c r="X365" s="149"/>
      <c r="Y365" s="149">
        <v>0</v>
      </c>
      <c r="Z365" s="149"/>
      <c r="AA365" s="149">
        <v>178800</v>
      </c>
      <c r="AB365" s="149">
        <v>178800</v>
      </c>
      <c r="FN365" s="140"/>
      <c r="FO365" s="140"/>
      <c r="FP365" s="140"/>
      <c r="FQ365" s="140"/>
      <c r="FR365" s="140"/>
      <c r="FS365" s="140"/>
      <c r="FT365" s="140"/>
      <c r="FU365" s="140"/>
      <c r="FV365" s="140"/>
      <c r="FW365" s="140"/>
      <c r="FX365" s="140"/>
      <c r="FY365" s="140"/>
      <c r="FZ365" s="140"/>
      <c r="GA365" s="140"/>
      <c r="GB365" s="140"/>
      <c r="GC365" s="140"/>
      <c r="GD365" s="140"/>
      <c r="GE365" s="140"/>
      <c r="GF365" s="140"/>
      <c r="GG365" s="140"/>
    </row>
    <row r="366" spans="1:189" s="143" customFormat="1" ht="31.5" x14ac:dyDescent="0.25">
      <c r="A366" s="148" t="s">
        <v>422</v>
      </c>
      <c r="B366" s="149">
        <v>49000</v>
      </c>
      <c r="C366" s="149">
        <v>49000</v>
      </c>
      <c r="D366" s="149">
        <v>0</v>
      </c>
      <c r="E366" s="149"/>
      <c r="F366" s="149"/>
      <c r="G366" s="149">
        <v>0</v>
      </c>
      <c r="H366" s="149"/>
      <c r="I366" s="149"/>
      <c r="J366" s="149">
        <v>0</v>
      </c>
      <c r="K366" s="149">
        <v>49000</v>
      </c>
      <c r="L366" s="149">
        <v>49000</v>
      </c>
      <c r="M366" s="149">
        <v>0</v>
      </c>
      <c r="N366" s="149"/>
      <c r="O366" s="149"/>
      <c r="P366" s="149">
        <v>0</v>
      </c>
      <c r="Q366" s="149"/>
      <c r="R366" s="149"/>
      <c r="S366" s="149">
        <v>0</v>
      </c>
      <c r="T366" s="149"/>
      <c r="U366" s="149"/>
      <c r="V366" s="149">
        <v>0</v>
      </c>
      <c r="W366" s="149"/>
      <c r="X366" s="149"/>
      <c r="Y366" s="149">
        <v>0</v>
      </c>
      <c r="Z366" s="149"/>
      <c r="AA366" s="149"/>
      <c r="AB366" s="149">
        <v>0</v>
      </c>
      <c r="FN366" s="140"/>
      <c r="FO366" s="140"/>
      <c r="FP366" s="140"/>
      <c r="FQ366" s="140"/>
      <c r="FR366" s="140"/>
      <c r="FS366" s="140"/>
      <c r="FT366" s="140"/>
      <c r="FU366" s="140"/>
      <c r="FV366" s="140"/>
      <c r="FW366" s="140"/>
      <c r="FX366" s="140"/>
      <c r="FY366" s="140"/>
      <c r="FZ366" s="140"/>
      <c r="GA366" s="140"/>
      <c r="GB366" s="140"/>
      <c r="GC366" s="140"/>
      <c r="GD366" s="140"/>
      <c r="GE366" s="140"/>
      <c r="GF366" s="140"/>
      <c r="GG366" s="140"/>
    </row>
    <row r="367" spans="1:189" s="143" customFormat="1" x14ac:dyDescent="0.25">
      <c r="A367" s="141" t="s">
        <v>257</v>
      </c>
      <c r="B367" s="142">
        <v>2400593</v>
      </c>
      <c r="C367" s="142">
        <v>2400593</v>
      </c>
      <c r="D367" s="142">
        <v>0</v>
      </c>
      <c r="E367" s="142">
        <v>0</v>
      </c>
      <c r="F367" s="142">
        <v>0</v>
      </c>
      <c r="G367" s="142">
        <v>0</v>
      </c>
      <c r="H367" s="142">
        <v>0</v>
      </c>
      <c r="I367" s="142">
        <v>0</v>
      </c>
      <c r="J367" s="142">
        <v>0</v>
      </c>
      <c r="K367" s="142">
        <v>3318</v>
      </c>
      <c r="L367" s="142">
        <v>3318</v>
      </c>
      <c r="M367" s="142">
        <v>0</v>
      </c>
      <c r="N367" s="142">
        <v>2397275</v>
      </c>
      <c r="O367" s="142">
        <v>2397275</v>
      </c>
      <c r="P367" s="142">
        <v>0</v>
      </c>
      <c r="Q367" s="142">
        <v>0</v>
      </c>
      <c r="R367" s="142">
        <v>0</v>
      </c>
      <c r="S367" s="142">
        <v>0</v>
      </c>
      <c r="T367" s="142">
        <v>0</v>
      </c>
      <c r="U367" s="142">
        <v>0</v>
      </c>
      <c r="V367" s="142">
        <v>0</v>
      </c>
      <c r="W367" s="142">
        <v>0</v>
      </c>
      <c r="X367" s="142">
        <v>0</v>
      </c>
      <c r="Y367" s="142">
        <v>0</v>
      </c>
      <c r="Z367" s="142">
        <v>0</v>
      </c>
      <c r="AA367" s="142">
        <v>0</v>
      </c>
      <c r="AB367" s="142">
        <v>0</v>
      </c>
      <c r="FN367" s="140"/>
      <c r="FO367" s="140"/>
      <c r="FP367" s="140"/>
      <c r="FQ367" s="140"/>
      <c r="FR367" s="140"/>
      <c r="FS367" s="140"/>
      <c r="FT367" s="140"/>
      <c r="FU367" s="140"/>
      <c r="FV367" s="140"/>
      <c r="FW367" s="140"/>
      <c r="FX367" s="140"/>
      <c r="FY367" s="140"/>
      <c r="FZ367" s="140"/>
      <c r="GA367" s="140"/>
      <c r="GB367" s="140"/>
      <c r="GC367" s="140"/>
      <c r="GD367" s="140"/>
      <c r="GE367" s="140"/>
      <c r="GF367" s="140"/>
      <c r="GG367" s="140"/>
    </row>
    <row r="368" spans="1:189" s="143" customFormat="1" x14ac:dyDescent="0.25">
      <c r="A368" s="141" t="s">
        <v>264</v>
      </c>
      <c r="B368" s="142">
        <v>3318</v>
      </c>
      <c r="C368" s="142">
        <v>3318</v>
      </c>
      <c r="D368" s="142">
        <v>0</v>
      </c>
      <c r="E368" s="142">
        <v>0</v>
      </c>
      <c r="F368" s="142">
        <v>0</v>
      </c>
      <c r="G368" s="142">
        <v>0</v>
      </c>
      <c r="H368" s="142">
        <v>0</v>
      </c>
      <c r="I368" s="142">
        <v>0</v>
      </c>
      <c r="J368" s="142">
        <v>0</v>
      </c>
      <c r="K368" s="142">
        <v>3318</v>
      </c>
      <c r="L368" s="142">
        <v>3318</v>
      </c>
      <c r="M368" s="142">
        <v>0</v>
      </c>
      <c r="N368" s="142">
        <v>0</v>
      </c>
      <c r="O368" s="142">
        <v>0</v>
      </c>
      <c r="P368" s="142">
        <v>0</v>
      </c>
      <c r="Q368" s="142">
        <v>0</v>
      </c>
      <c r="R368" s="142">
        <v>0</v>
      </c>
      <c r="S368" s="142">
        <v>0</v>
      </c>
      <c r="T368" s="142">
        <v>0</v>
      </c>
      <c r="U368" s="142">
        <v>0</v>
      </c>
      <c r="V368" s="142">
        <v>0</v>
      </c>
      <c r="W368" s="142">
        <v>0</v>
      </c>
      <c r="X368" s="142">
        <v>0</v>
      </c>
      <c r="Y368" s="142">
        <v>0</v>
      </c>
      <c r="Z368" s="142">
        <v>0</v>
      </c>
      <c r="AA368" s="142">
        <v>0</v>
      </c>
      <c r="AB368" s="142">
        <v>0</v>
      </c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0"/>
      <c r="AP368" s="140"/>
      <c r="AQ368" s="140"/>
      <c r="AR368" s="140"/>
      <c r="AS368" s="140"/>
      <c r="AT368" s="140"/>
      <c r="AU368" s="140"/>
      <c r="AV368" s="140"/>
      <c r="AW368" s="140"/>
      <c r="AX368" s="140"/>
      <c r="AY368" s="140"/>
      <c r="AZ368" s="140"/>
      <c r="BA368" s="140"/>
      <c r="BB368" s="140"/>
      <c r="BC368" s="140"/>
      <c r="BD368" s="140"/>
      <c r="BE368" s="140"/>
      <c r="BF368" s="140"/>
      <c r="BG368" s="140"/>
      <c r="BH368" s="140"/>
      <c r="BI368" s="140"/>
      <c r="BJ368" s="140"/>
      <c r="BK368" s="140"/>
      <c r="BL368" s="140"/>
      <c r="BM368" s="140"/>
      <c r="BN368" s="140"/>
      <c r="BO368" s="140"/>
      <c r="BP368" s="140"/>
      <c r="BQ368" s="140"/>
      <c r="BR368" s="140"/>
      <c r="BS368" s="140"/>
      <c r="BT368" s="140"/>
      <c r="BU368" s="140"/>
      <c r="BV368" s="140"/>
      <c r="BW368" s="140"/>
      <c r="BX368" s="140"/>
      <c r="BY368" s="140"/>
      <c r="BZ368" s="140"/>
      <c r="CA368" s="140"/>
      <c r="CB368" s="140"/>
      <c r="CC368" s="140"/>
      <c r="CD368" s="140"/>
      <c r="CE368" s="140"/>
      <c r="CF368" s="140"/>
      <c r="CG368" s="140"/>
      <c r="CH368" s="140"/>
      <c r="CI368" s="140"/>
      <c r="CJ368" s="140"/>
      <c r="CK368" s="140"/>
      <c r="CL368" s="140"/>
      <c r="CM368" s="140"/>
      <c r="CN368" s="140"/>
      <c r="CO368" s="140"/>
      <c r="CP368" s="140"/>
      <c r="CQ368" s="140"/>
      <c r="CR368" s="140"/>
      <c r="CS368" s="140"/>
      <c r="CT368" s="140"/>
      <c r="CU368" s="140"/>
      <c r="CV368" s="140"/>
      <c r="CW368" s="140"/>
      <c r="CX368" s="140"/>
      <c r="CY368" s="140"/>
      <c r="CZ368" s="140"/>
      <c r="DA368" s="140"/>
      <c r="DB368" s="140"/>
      <c r="DC368" s="140"/>
      <c r="DD368" s="140"/>
      <c r="DE368" s="140"/>
      <c r="DF368" s="140"/>
      <c r="DG368" s="140"/>
      <c r="DH368" s="140"/>
      <c r="DI368" s="140"/>
      <c r="DJ368" s="140"/>
      <c r="DK368" s="140"/>
      <c r="DL368" s="140"/>
      <c r="DM368" s="140"/>
      <c r="DN368" s="140"/>
      <c r="DO368" s="140"/>
      <c r="DP368" s="140"/>
      <c r="DQ368" s="140"/>
      <c r="DR368" s="140"/>
      <c r="DS368" s="140"/>
      <c r="DT368" s="140"/>
      <c r="DU368" s="140"/>
      <c r="DV368" s="140"/>
      <c r="DW368" s="140"/>
      <c r="DX368" s="140"/>
      <c r="DY368" s="140"/>
      <c r="DZ368" s="140"/>
      <c r="EA368" s="140"/>
      <c r="EB368" s="140"/>
      <c r="EC368" s="140"/>
      <c r="ED368" s="140"/>
      <c r="EE368" s="140"/>
      <c r="EF368" s="140"/>
      <c r="EG368" s="140"/>
      <c r="EH368" s="140"/>
      <c r="EI368" s="140"/>
      <c r="EJ368" s="140"/>
      <c r="EK368" s="140"/>
      <c r="EL368" s="140"/>
      <c r="EM368" s="140"/>
      <c r="EN368" s="140"/>
      <c r="EO368" s="140"/>
      <c r="EP368" s="140"/>
      <c r="EQ368" s="140"/>
      <c r="ER368" s="140"/>
      <c r="ES368" s="140"/>
      <c r="ET368" s="140"/>
      <c r="EU368" s="140"/>
      <c r="EV368" s="140"/>
      <c r="EW368" s="140"/>
      <c r="EX368" s="140"/>
      <c r="EY368" s="140"/>
      <c r="EZ368" s="140"/>
      <c r="FA368" s="140"/>
      <c r="FB368" s="140"/>
      <c r="FC368" s="140"/>
      <c r="FD368" s="140"/>
      <c r="FE368" s="140"/>
      <c r="FF368" s="140"/>
      <c r="FG368" s="140"/>
      <c r="FH368" s="140"/>
      <c r="FI368" s="140"/>
      <c r="FJ368" s="140"/>
      <c r="FK368" s="140"/>
      <c r="FL368" s="140"/>
      <c r="FM368" s="140"/>
    </row>
    <row r="369" spans="1:189" s="143" customFormat="1" x14ac:dyDescent="0.25">
      <c r="A369" s="148" t="s">
        <v>423</v>
      </c>
      <c r="B369" s="149">
        <v>2400</v>
      </c>
      <c r="C369" s="149">
        <v>2400</v>
      </c>
      <c r="D369" s="149">
        <v>0</v>
      </c>
      <c r="E369" s="149"/>
      <c r="F369" s="149"/>
      <c r="G369" s="149">
        <v>0</v>
      </c>
      <c r="H369" s="149"/>
      <c r="I369" s="149"/>
      <c r="J369" s="149">
        <v>0</v>
      </c>
      <c r="K369" s="149">
        <v>2400</v>
      </c>
      <c r="L369" s="149">
        <v>2400</v>
      </c>
      <c r="M369" s="149">
        <v>0</v>
      </c>
      <c r="N369" s="149"/>
      <c r="O369" s="149"/>
      <c r="P369" s="149">
        <v>0</v>
      </c>
      <c r="Q369" s="149"/>
      <c r="R369" s="149"/>
      <c r="S369" s="149">
        <v>0</v>
      </c>
      <c r="T369" s="149"/>
      <c r="U369" s="149"/>
      <c r="V369" s="149">
        <v>0</v>
      </c>
      <c r="W369" s="149"/>
      <c r="X369" s="149"/>
      <c r="Y369" s="149">
        <v>0</v>
      </c>
      <c r="Z369" s="149"/>
      <c r="AA369" s="149"/>
      <c r="AB369" s="149">
        <v>0</v>
      </c>
      <c r="FN369" s="140"/>
      <c r="FO369" s="140"/>
      <c r="FP369" s="140"/>
      <c r="FQ369" s="140"/>
      <c r="FR369" s="140"/>
      <c r="FS369" s="140"/>
      <c r="FT369" s="140"/>
      <c r="FU369" s="140"/>
      <c r="FV369" s="140"/>
      <c r="FW369" s="140"/>
      <c r="FX369" s="140"/>
      <c r="FY369" s="140"/>
      <c r="FZ369" s="140"/>
      <c r="GA369" s="140"/>
      <c r="GB369" s="140"/>
      <c r="GC369" s="140"/>
      <c r="GD369" s="140"/>
      <c r="GE369" s="140"/>
      <c r="GF369" s="140"/>
      <c r="GG369" s="140"/>
    </row>
    <row r="370" spans="1:189" s="143" customFormat="1" ht="31.5" x14ac:dyDescent="0.25">
      <c r="A370" s="148" t="s">
        <v>424</v>
      </c>
      <c r="B370" s="149">
        <v>918</v>
      </c>
      <c r="C370" s="149">
        <v>918</v>
      </c>
      <c r="D370" s="149">
        <v>0</v>
      </c>
      <c r="E370" s="149"/>
      <c r="F370" s="149"/>
      <c r="G370" s="149">
        <v>0</v>
      </c>
      <c r="H370" s="149"/>
      <c r="I370" s="149"/>
      <c r="J370" s="149">
        <v>0</v>
      </c>
      <c r="K370" s="149">
        <v>918</v>
      </c>
      <c r="L370" s="149">
        <v>918</v>
      </c>
      <c r="M370" s="149">
        <v>0</v>
      </c>
      <c r="N370" s="149"/>
      <c r="O370" s="149"/>
      <c r="P370" s="149">
        <v>0</v>
      </c>
      <c r="Q370" s="149"/>
      <c r="R370" s="149"/>
      <c r="S370" s="149">
        <v>0</v>
      </c>
      <c r="T370" s="149"/>
      <c r="U370" s="149"/>
      <c r="V370" s="149">
        <v>0</v>
      </c>
      <c r="W370" s="149"/>
      <c r="X370" s="149"/>
      <c r="Y370" s="149">
        <v>0</v>
      </c>
      <c r="Z370" s="149"/>
      <c r="AA370" s="149"/>
      <c r="AB370" s="149">
        <v>0</v>
      </c>
      <c r="FN370" s="140"/>
      <c r="FO370" s="140"/>
      <c r="FP370" s="140"/>
      <c r="FQ370" s="140"/>
      <c r="FR370" s="140"/>
      <c r="FS370" s="140"/>
      <c r="FT370" s="140"/>
      <c r="FU370" s="140"/>
      <c r="FV370" s="140"/>
      <c r="FW370" s="140"/>
      <c r="FX370" s="140"/>
      <c r="FY370" s="140"/>
      <c r="FZ370" s="140"/>
      <c r="GA370" s="140"/>
      <c r="GB370" s="140"/>
      <c r="GC370" s="140"/>
      <c r="GD370" s="140"/>
      <c r="GE370" s="140"/>
      <c r="GF370" s="140"/>
      <c r="GG370" s="140"/>
    </row>
    <row r="371" spans="1:189" s="143" customFormat="1" ht="31.5" x14ac:dyDescent="0.25">
      <c r="A371" s="141" t="s">
        <v>272</v>
      </c>
      <c r="B371" s="142">
        <v>997275</v>
      </c>
      <c r="C371" s="142">
        <v>997275</v>
      </c>
      <c r="D371" s="142">
        <v>0</v>
      </c>
      <c r="E371" s="142">
        <v>0</v>
      </c>
      <c r="F371" s="142">
        <v>0</v>
      </c>
      <c r="G371" s="142">
        <v>0</v>
      </c>
      <c r="H371" s="142">
        <v>0</v>
      </c>
      <c r="I371" s="142">
        <v>0</v>
      </c>
      <c r="J371" s="142">
        <v>0</v>
      </c>
      <c r="K371" s="142">
        <v>0</v>
      </c>
      <c r="L371" s="142">
        <v>0</v>
      </c>
      <c r="M371" s="142">
        <v>0</v>
      </c>
      <c r="N371" s="142">
        <v>997275</v>
      </c>
      <c r="O371" s="142">
        <v>997275</v>
      </c>
      <c r="P371" s="142">
        <v>0</v>
      </c>
      <c r="Q371" s="142">
        <v>0</v>
      </c>
      <c r="R371" s="142">
        <v>0</v>
      </c>
      <c r="S371" s="142">
        <v>0</v>
      </c>
      <c r="T371" s="142">
        <v>0</v>
      </c>
      <c r="U371" s="142">
        <v>0</v>
      </c>
      <c r="V371" s="142">
        <v>0</v>
      </c>
      <c r="W371" s="142">
        <v>0</v>
      </c>
      <c r="X371" s="142">
        <v>0</v>
      </c>
      <c r="Y371" s="142">
        <v>0</v>
      </c>
      <c r="Z371" s="142">
        <v>0</v>
      </c>
      <c r="AA371" s="142">
        <v>0</v>
      </c>
      <c r="AB371" s="142">
        <v>0</v>
      </c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0"/>
      <c r="AP371" s="140"/>
      <c r="AQ371" s="140"/>
      <c r="AR371" s="140"/>
      <c r="AS371" s="140"/>
      <c r="AT371" s="140"/>
      <c r="AU371" s="140"/>
      <c r="AV371" s="140"/>
      <c r="AW371" s="140"/>
      <c r="AX371" s="140"/>
      <c r="AY371" s="140"/>
      <c r="AZ371" s="140"/>
      <c r="BA371" s="140"/>
      <c r="BB371" s="140"/>
      <c r="BC371" s="140"/>
      <c r="BD371" s="140"/>
      <c r="BE371" s="140"/>
      <c r="BF371" s="140"/>
      <c r="BG371" s="140"/>
      <c r="BH371" s="140"/>
      <c r="BI371" s="140"/>
      <c r="BJ371" s="140"/>
      <c r="BK371" s="140"/>
      <c r="BL371" s="140"/>
      <c r="BM371" s="140"/>
      <c r="BN371" s="140"/>
      <c r="BO371" s="140"/>
      <c r="BP371" s="140"/>
      <c r="BQ371" s="140"/>
      <c r="BR371" s="140"/>
      <c r="BS371" s="140"/>
      <c r="BT371" s="140"/>
      <c r="BU371" s="140"/>
      <c r="BV371" s="140"/>
      <c r="BW371" s="140"/>
      <c r="BX371" s="140"/>
      <c r="BY371" s="140"/>
      <c r="BZ371" s="140"/>
      <c r="CA371" s="140"/>
      <c r="CB371" s="140"/>
      <c r="CC371" s="140"/>
      <c r="CD371" s="140"/>
      <c r="CE371" s="140"/>
      <c r="CF371" s="140"/>
      <c r="CG371" s="140"/>
      <c r="CH371" s="140"/>
      <c r="CI371" s="140"/>
      <c r="CJ371" s="140"/>
      <c r="CK371" s="140"/>
      <c r="CL371" s="140"/>
      <c r="CM371" s="140"/>
      <c r="CN371" s="140"/>
      <c r="CO371" s="140"/>
      <c r="CP371" s="140"/>
      <c r="CQ371" s="140"/>
      <c r="CR371" s="140"/>
      <c r="CS371" s="140"/>
      <c r="CT371" s="140"/>
      <c r="CU371" s="140"/>
      <c r="CV371" s="140"/>
      <c r="CW371" s="140"/>
      <c r="CX371" s="140"/>
      <c r="CY371" s="140"/>
      <c r="CZ371" s="140"/>
      <c r="DA371" s="140"/>
      <c r="DB371" s="140"/>
      <c r="DC371" s="140"/>
      <c r="DD371" s="140"/>
      <c r="DE371" s="140"/>
      <c r="DF371" s="140"/>
      <c r="DG371" s="140"/>
      <c r="DH371" s="140"/>
      <c r="DI371" s="140"/>
      <c r="DJ371" s="140"/>
      <c r="DK371" s="140"/>
      <c r="DL371" s="140"/>
      <c r="DM371" s="140"/>
      <c r="DN371" s="140"/>
      <c r="DO371" s="140"/>
      <c r="DP371" s="140"/>
      <c r="DQ371" s="140"/>
      <c r="DR371" s="140"/>
      <c r="DS371" s="140"/>
      <c r="DT371" s="140"/>
      <c r="DU371" s="140"/>
      <c r="DV371" s="140"/>
      <c r="DW371" s="140"/>
      <c r="DX371" s="140"/>
      <c r="DY371" s="140"/>
      <c r="DZ371" s="140"/>
      <c r="EA371" s="140"/>
      <c r="EB371" s="140"/>
      <c r="EC371" s="140"/>
      <c r="ED371" s="140"/>
      <c r="EE371" s="140"/>
      <c r="EF371" s="140"/>
      <c r="EG371" s="140"/>
      <c r="EH371" s="140"/>
      <c r="EI371" s="140"/>
      <c r="EJ371" s="140"/>
      <c r="EK371" s="140"/>
      <c r="EL371" s="140"/>
      <c r="EM371" s="140"/>
      <c r="EN371" s="140"/>
      <c r="EO371" s="140"/>
      <c r="EP371" s="140"/>
      <c r="EQ371" s="140"/>
      <c r="ER371" s="140"/>
      <c r="ES371" s="140"/>
      <c r="ET371" s="140"/>
      <c r="EU371" s="140"/>
      <c r="EV371" s="140"/>
      <c r="EW371" s="140"/>
      <c r="EX371" s="140"/>
      <c r="EY371" s="140"/>
      <c r="EZ371" s="140"/>
      <c r="FA371" s="140"/>
      <c r="FB371" s="140"/>
      <c r="FC371" s="140"/>
      <c r="FD371" s="140"/>
      <c r="FE371" s="140"/>
      <c r="FF371" s="140"/>
      <c r="FG371" s="140"/>
      <c r="FH371" s="140"/>
      <c r="FI371" s="140"/>
      <c r="FJ371" s="140"/>
      <c r="FK371" s="140"/>
      <c r="FL371" s="140"/>
      <c r="FM371" s="140"/>
    </row>
    <row r="372" spans="1:189" s="143" customFormat="1" ht="78.75" x14ac:dyDescent="0.25">
      <c r="A372" s="148" t="s">
        <v>425</v>
      </c>
      <c r="B372" s="149">
        <v>997275</v>
      </c>
      <c r="C372" s="149">
        <v>997275</v>
      </c>
      <c r="D372" s="149">
        <v>0</v>
      </c>
      <c r="E372" s="149"/>
      <c r="F372" s="149"/>
      <c r="G372" s="149">
        <v>0</v>
      </c>
      <c r="H372" s="149"/>
      <c r="I372" s="149"/>
      <c r="J372" s="149">
        <v>0</v>
      </c>
      <c r="K372" s="149"/>
      <c r="L372" s="149"/>
      <c r="M372" s="149">
        <v>0</v>
      </c>
      <c r="N372" s="149">
        <v>997275</v>
      </c>
      <c r="O372" s="149">
        <v>997275</v>
      </c>
      <c r="P372" s="149">
        <v>0</v>
      </c>
      <c r="Q372" s="149"/>
      <c r="R372" s="149"/>
      <c r="S372" s="149">
        <v>0</v>
      </c>
      <c r="T372" s="149"/>
      <c r="U372" s="149"/>
      <c r="V372" s="149">
        <v>0</v>
      </c>
      <c r="W372" s="149"/>
      <c r="X372" s="149"/>
      <c r="Y372" s="149">
        <v>0</v>
      </c>
      <c r="Z372" s="149"/>
      <c r="AA372" s="149"/>
      <c r="AB372" s="149">
        <v>0</v>
      </c>
      <c r="FN372" s="140"/>
      <c r="FO372" s="140"/>
      <c r="FP372" s="140"/>
      <c r="FQ372" s="140"/>
      <c r="FR372" s="140"/>
      <c r="FS372" s="140"/>
      <c r="FT372" s="140"/>
      <c r="FU372" s="140"/>
      <c r="FV372" s="140"/>
      <c r="FW372" s="140"/>
      <c r="FX372" s="140"/>
      <c r="FY372" s="140"/>
      <c r="FZ372" s="140"/>
      <c r="GA372" s="140"/>
      <c r="GB372" s="140"/>
      <c r="GC372" s="140"/>
      <c r="GD372" s="140"/>
      <c r="GE372" s="140"/>
      <c r="GF372" s="140"/>
      <c r="GG372" s="140"/>
    </row>
    <row r="373" spans="1:189" s="143" customFormat="1" x14ac:dyDescent="0.25">
      <c r="A373" s="141" t="s">
        <v>284</v>
      </c>
      <c r="B373" s="142">
        <v>700000</v>
      </c>
      <c r="C373" s="142">
        <v>700000</v>
      </c>
      <c r="D373" s="142">
        <v>0</v>
      </c>
      <c r="E373" s="142">
        <v>0</v>
      </c>
      <c r="F373" s="142">
        <v>0</v>
      </c>
      <c r="G373" s="142">
        <v>0</v>
      </c>
      <c r="H373" s="142">
        <v>0</v>
      </c>
      <c r="I373" s="142">
        <v>0</v>
      </c>
      <c r="J373" s="142">
        <v>0</v>
      </c>
      <c r="K373" s="142">
        <v>0</v>
      </c>
      <c r="L373" s="142">
        <v>0</v>
      </c>
      <c r="M373" s="142">
        <v>0</v>
      </c>
      <c r="N373" s="142">
        <v>700000</v>
      </c>
      <c r="O373" s="142">
        <v>700000</v>
      </c>
      <c r="P373" s="142">
        <v>0</v>
      </c>
      <c r="Q373" s="142">
        <v>0</v>
      </c>
      <c r="R373" s="142">
        <v>0</v>
      </c>
      <c r="S373" s="142">
        <v>0</v>
      </c>
      <c r="T373" s="142">
        <v>0</v>
      </c>
      <c r="U373" s="142">
        <v>0</v>
      </c>
      <c r="V373" s="142">
        <v>0</v>
      </c>
      <c r="W373" s="142">
        <v>0</v>
      </c>
      <c r="X373" s="142">
        <v>0</v>
      </c>
      <c r="Y373" s="142">
        <v>0</v>
      </c>
      <c r="Z373" s="142">
        <v>0</v>
      </c>
      <c r="AA373" s="142">
        <v>0</v>
      </c>
      <c r="AB373" s="142">
        <v>0</v>
      </c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0"/>
      <c r="AS373" s="140"/>
      <c r="AT373" s="140"/>
      <c r="AU373" s="140"/>
      <c r="AV373" s="140"/>
      <c r="AW373" s="140"/>
      <c r="AX373" s="140"/>
      <c r="AY373" s="140"/>
      <c r="AZ373" s="140"/>
      <c r="BA373" s="140"/>
      <c r="BB373" s="140"/>
      <c r="BC373" s="140"/>
      <c r="BD373" s="140"/>
      <c r="BE373" s="140"/>
      <c r="BF373" s="140"/>
      <c r="BG373" s="140"/>
      <c r="BH373" s="140"/>
      <c r="BI373" s="140"/>
      <c r="BJ373" s="140"/>
      <c r="BK373" s="140"/>
      <c r="BL373" s="140"/>
      <c r="BM373" s="140"/>
      <c r="BN373" s="140"/>
      <c r="BO373" s="140"/>
      <c r="BP373" s="140"/>
      <c r="BQ373" s="140"/>
      <c r="BR373" s="140"/>
      <c r="BS373" s="140"/>
      <c r="BT373" s="140"/>
      <c r="BU373" s="140"/>
      <c r="BV373" s="140"/>
      <c r="BW373" s="140"/>
      <c r="BX373" s="140"/>
      <c r="BY373" s="140"/>
      <c r="BZ373" s="140"/>
      <c r="CA373" s="140"/>
      <c r="CB373" s="140"/>
      <c r="CC373" s="140"/>
      <c r="CD373" s="140"/>
      <c r="CE373" s="140"/>
      <c r="CF373" s="140"/>
      <c r="CG373" s="140"/>
      <c r="CH373" s="140"/>
      <c r="CI373" s="140"/>
      <c r="CJ373" s="140"/>
      <c r="CK373" s="140"/>
      <c r="CL373" s="140"/>
      <c r="CM373" s="140"/>
      <c r="CN373" s="140"/>
      <c r="CO373" s="140"/>
      <c r="CP373" s="140"/>
      <c r="CQ373" s="140"/>
      <c r="CR373" s="140"/>
      <c r="CS373" s="140"/>
      <c r="CT373" s="140"/>
      <c r="CU373" s="140"/>
      <c r="CV373" s="140"/>
      <c r="CW373" s="140"/>
      <c r="CX373" s="140"/>
      <c r="CY373" s="140"/>
      <c r="CZ373" s="140"/>
      <c r="DA373" s="140"/>
      <c r="DB373" s="140"/>
      <c r="DC373" s="140"/>
      <c r="DD373" s="140"/>
      <c r="DE373" s="140"/>
      <c r="DF373" s="140"/>
      <c r="DG373" s="140"/>
      <c r="DH373" s="140"/>
      <c r="DI373" s="140"/>
      <c r="DJ373" s="140"/>
      <c r="DK373" s="140"/>
      <c r="DL373" s="140"/>
      <c r="DM373" s="140"/>
      <c r="DN373" s="140"/>
      <c r="DO373" s="140"/>
      <c r="DP373" s="140"/>
      <c r="DQ373" s="140"/>
      <c r="DR373" s="140"/>
      <c r="DS373" s="140"/>
      <c r="DT373" s="140"/>
      <c r="DU373" s="140"/>
      <c r="DV373" s="140"/>
      <c r="DW373" s="140"/>
      <c r="DX373" s="140"/>
      <c r="DY373" s="140"/>
      <c r="DZ373" s="140"/>
      <c r="EA373" s="140"/>
      <c r="EB373" s="140"/>
      <c r="EC373" s="140"/>
      <c r="ED373" s="140"/>
      <c r="EE373" s="140"/>
      <c r="EF373" s="140"/>
      <c r="EG373" s="140"/>
      <c r="EH373" s="140"/>
      <c r="EI373" s="140"/>
      <c r="EJ373" s="140"/>
      <c r="EK373" s="140"/>
      <c r="EL373" s="140"/>
      <c r="EM373" s="140"/>
      <c r="EN373" s="140"/>
      <c r="EO373" s="140"/>
      <c r="EP373" s="140"/>
      <c r="EQ373" s="140"/>
      <c r="ER373" s="140"/>
      <c r="ES373" s="140"/>
      <c r="ET373" s="140"/>
      <c r="EU373" s="140"/>
      <c r="EV373" s="140"/>
      <c r="EW373" s="140"/>
      <c r="EX373" s="140"/>
      <c r="EY373" s="140"/>
      <c r="EZ373" s="140"/>
      <c r="FA373" s="140"/>
      <c r="FB373" s="140"/>
      <c r="FC373" s="140"/>
      <c r="FD373" s="140"/>
      <c r="FE373" s="140"/>
      <c r="FF373" s="140"/>
      <c r="FG373" s="140"/>
      <c r="FH373" s="140"/>
      <c r="FI373" s="140"/>
      <c r="FJ373" s="140"/>
      <c r="FK373" s="140"/>
      <c r="FL373" s="140"/>
      <c r="FM373" s="140"/>
      <c r="FN373" s="140"/>
      <c r="FO373" s="140"/>
      <c r="FP373" s="140"/>
      <c r="FQ373" s="140"/>
      <c r="FR373" s="140"/>
      <c r="FS373" s="140"/>
      <c r="FT373" s="140"/>
      <c r="FU373" s="140"/>
      <c r="FV373" s="140"/>
      <c r="FW373" s="140"/>
      <c r="FX373" s="140"/>
      <c r="FY373" s="140"/>
      <c r="FZ373" s="140"/>
      <c r="GA373" s="140"/>
      <c r="GB373" s="140"/>
      <c r="GC373" s="140"/>
      <c r="GD373" s="140"/>
      <c r="GE373" s="140"/>
      <c r="GF373" s="140"/>
      <c r="GG373" s="140"/>
    </row>
    <row r="374" spans="1:189" s="143" customFormat="1" ht="78.75" x14ac:dyDescent="0.25">
      <c r="A374" s="148" t="s">
        <v>426</v>
      </c>
      <c r="B374" s="149">
        <v>700000</v>
      </c>
      <c r="C374" s="149">
        <v>700000</v>
      </c>
      <c r="D374" s="149">
        <v>0</v>
      </c>
      <c r="E374" s="149"/>
      <c r="F374" s="149"/>
      <c r="G374" s="149">
        <v>0</v>
      </c>
      <c r="H374" s="149"/>
      <c r="I374" s="149"/>
      <c r="J374" s="149">
        <v>0</v>
      </c>
      <c r="K374" s="149"/>
      <c r="L374" s="149"/>
      <c r="M374" s="149">
        <v>0</v>
      </c>
      <c r="N374" s="149">
        <v>700000</v>
      </c>
      <c r="O374" s="149">
        <v>700000</v>
      </c>
      <c r="P374" s="149">
        <v>0</v>
      </c>
      <c r="Q374" s="149"/>
      <c r="R374" s="149"/>
      <c r="S374" s="149">
        <v>0</v>
      </c>
      <c r="T374" s="149"/>
      <c r="U374" s="149"/>
      <c r="V374" s="149">
        <v>0</v>
      </c>
      <c r="W374" s="149"/>
      <c r="X374" s="149"/>
      <c r="Y374" s="149">
        <v>0</v>
      </c>
      <c r="Z374" s="149"/>
      <c r="AA374" s="149"/>
      <c r="AB374" s="149">
        <v>0</v>
      </c>
      <c r="FN374" s="140"/>
      <c r="FO374" s="140"/>
      <c r="FP374" s="140"/>
      <c r="FQ374" s="140"/>
      <c r="FR374" s="140"/>
      <c r="FS374" s="140"/>
      <c r="FT374" s="140"/>
      <c r="FU374" s="140"/>
      <c r="FV374" s="140"/>
      <c r="FW374" s="140"/>
      <c r="FX374" s="140"/>
      <c r="FY374" s="140"/>
      <c r="FZ374" s="140"/>
      <c r="GA374" s="140"/>
      <c r="GB374" s="140"/>
      <c r="GC374" s="140"/>
      <c r="GD374" s="140"/>
      <c r="GE374" s="140"/>
      <c r="GF374" s="140"/>
      <c r="GG374" s="140"/>
    </row>
    <row r="375" spans="1:189" s="143" customFormat="1" x14ac:dyDescent="0.25">
      <c r="A375" s="141" t="s">
        <v>392</v>
      </c>
      <c r="B375" s="142">
        <v>700000</v>
      </c>
      <c r="C375" s="142">
        <v>700000</v>
      </c>
      <c r="D375" s="142">
        <v>0</v>
      </c>
      <c r="E375" s="142">
        <v>0</v>
      </c>
      <c r="F375" s="142">
        <v>0</v>
      </c>
      <c r="G375" s="142">
        <v>0</v>
      </c>
      <c r="H375" s="142">
        <v>0</v>
      </c>
      <c r="I375" s="142">
        <v>0</v>
      </c>
      <c r="J375" s="142">
        <v>0</v>
      </c>
      <c r="K375" s="142">
        <v>0</v>
      </c>
      <c r="L375" s="142">
        <v>0</v>
      </c>
      <c r="M375" s="142">
        <v>0</v>
      </c>
      <c r="N375" s="142">
        <v>700000</v>
      </c>
      <c r="O375" s="142">
        <v>700000</v>
      </c>
      <c r="P375" s="142">
        <v>0</v>
      </c>
      <c r="Q375" s="142">
        <v>0</v>
      </c>
      <c r="R375" s="142">
        <v>0</v>
      </c>
      <c r="S375" s="142">
        <v>0</v>
      </c>
      <c r="T375" s="142">
        <v>0</v>
      </c>
      <c r="U375" s="142">
        <v>0</v>
      </c>
      <c r="V375" s="142">
        <v>0</v>
      </c>
      <c r="W375" s="142">
        <v>0</v>
      </c>
      <c r="X375" s="142">
        <v>0</v>
      </c>
      <c r="Y375" s="142">
        <v>0</v>
      </c>
      <c r="Z375" s="142">
        <v>0</v>
      </c>
      <c r="AA375" s="142">
        <v>0</v>
      </c>
      <c r="AB375" s="142">
        <v>0</v>
      </c>
      <c r="AC375" s="140"/>
      <c r="AD375" s="140"/>
      <c r="AE375" s="140"/>
      <c r="AF375" s="140"/>
      <c r="AG375" s="140"/>
      <c r="AH375" s="140"/>
      <c r="AI375" s="140"/>
      <c r="AJ375" s="140"/>
      <c r="AK375" s="140"/>
      <c r="AL375" s="140"/>
      <c r="AM375" s="140"/>
      <c r="AN375" s="140"/>
      <c r="AO375" s="140"/>
      <c r="AP375" s="140"/>
      <c r="AQ375" s="140"/>
      <c r="AR375" s="140"/>
      <c r="AS375" s="140"/>
      <c r="AT375" s="140"/>
      <c r="AU375" s="140"/>
      <c r="AV375" s="140"/>
      <c r="AW375" s="140"/>
      <c r="AX375" s="140"/>
      <c r="AY375" s="140"/>
      <c r="AZ375" s="140"/>
      <c r="BA375" s="140"/>
      <c r="BB375" s="140"/>
      <c r="BC375" s="140"/>
      <c r="BD375" s="140"/>
      <c r="BE375" s="140"/>
      <c r="BF375" s="140"/>
      <c r="BG375" s="140"/>
      <c r="BH375" s="140"/>
      <c r="BI375" s="140"/>
      <c r="BJ375" s="140"/>
      <c r="BK375" s="140"/>
      <c r="BL375" s="140"/>
      <c r="BM375" s="140"/>
      <c r="BN375" s="140"/>
      <c r="BO375" s="140"/>
      <c r="BP375" s="140"/>
      <c r="BQ375" s="140"/>
      <c r="BR375" s="140"/>
      <c r="BS375" s="140"/>
      <c r="BT375" s="140"/>
      <c r="BU375" s="140"/>
      <c r="BV375" s="140"/>
      <c r="BW375" s="140"/>
      <c r="BX375" s="140"/>
      <c r="BY375" s="140"/>
      <c r="BZ375" s="140"/>
      <c r="CA375" s="140"/>
      <c r="CB375" s="140"/>
      <c r="CC375" s="140"/>
      <c r="CD375" s="140"/>
      <c r="CE375" s="140"/>
      <c r="CF375" s="140"/>
      <c r="CG375" s="140"/>
      <c r="CH375" s="140"/>
      <c r="CI375" s="140"/>
      <c r="CJ375" s="140"/>
      <c r="CK375" s="140"/>
      <c r="CL375" s="140"/>
      <c r="CM375" s="140"/>
      <c r="CN375" s="140"/>
      <c r="CO375" s="140"/>
      <c r="CP375" s="140"/>
      <c r="CQ375" s="140"/>
      <c r="CR375" s="140"/>
      <c r="CS375" s="140"/>
      <c r="CT375" s="140"/>
      <c r="CU375" s="140"/>
      <c r="CV375" s="140"/>
      <c r="CW375" s="140"/>
      <c r="CX375" s="140"/>
      <c r="CY375" s="140"/>
      <c r="CZ375" s="140"/>
      <c r="DA375" s="140"/>
      <c r="DB375" s="140"/>
      <c r="DC375" s="140"/>
      <c r="DD375" s="140"/>
      <c r="DE375" s="140"/>
      <c r="DF375" s="140"/>
      <c r="DG375" s="140"/>
      <c r="DH375" s="140"/>
      <c r="DI375" s="140"/>
      <c r="DJ375" s="140"/>
      <c r="DK375" s="140"/>
      <c r="DL375" s="140"/>
      <c r="DM375" s="140"/>
      <c r="DN375" s="140"/>
      <c r="DO375" s="140"/>
      <c r="DP375" s="140"/>
      <c r="DQ375" s="140"/>
      <c r="DR375" s="140"/>
      <c r="DS375" s="140"/>
      <c r="DT375" s="140"/>
      <c r="DU375" s="140"/>
      <c r="DV375" s="140"/>
      <c r="DW375" s="140"/>
      <c r="DX375" s="140"/>
      <c r="DY375" s="140"/>
      <c r="DZ375" s="140"/>
      <c r="EA375" s="140"/>
      <c r="EB375" s="140"/>
      <c r="EC375" s="140"/>
      <c r="ED375" s="140"/>
      <c r="EE375" s="140"/>
      <c r="EF375" s="140"/>
      <c r="EG375" s="140"/>
      <c r="EH375" s="140"/>
      <c r="EI375" s="140"/>
      <c r="EJ375" s="140"/>
      <c r="EK375" s="140"/>
      <c r="EL375" s="140"/>
      <c r="EM375" s="140"/>
      <c r="EN375" s="140"/>
      <c r="EO375" s="140"/>
      <c r="EP375" s="140"/>
      <c r="EQ375" s="140"/>
      <c r="ER375" s="140"/>
      <c r="ES375" s="140"/>
      <c r="ET375" s="140"/>
      <c r="EU375" s="140"/>
      <c r="EV375" s="140"/>
      <c r="EW375" s="140"/>
      <c r="EX375" s="140"/>
      <c r="EY375" s="140"/>
      <c r="EZ375" s="140"/>
      <c r="FA375" s="140"/>
      <c r="FB375" s="140"/>
      <c r="FC375" s="140"/>
      <c r="FD375" s="140"/>
      <c r="FE375" s="140"/>
      <c r="FF375" s="140"/>
      <c r="FG375" s="140"/>
      <c r="FH375" s="140"/>
      <c r="FI375" s="140"/>
      <c r="FJ375" s="140"/>
      <c r="FK375" s="140"/>
      <c r="FL375" s="140"/>
      <c r="FM375" s="140"/>
      <c r="FN375" s="140"/>
      <c r="FO375" s="140"/>
      <c r="FP375" s="140"/>
      <c r="FQ375" s="140"/>
      <c r="FR375" s="140"/>
      <c r="FS375" s="140"/>
      <c r="FT375" s="140"/>
      <c r="FU375" s="140"/>
      <c r="FV375" s="140"/>
      <c r="FW375" s="140"/>
      <c r="FX375" s="140"/>
      <c r="FY375" s="140"/>
      <c r="FZ375" s="140"/>
      <c r="GA375" s="140"/>
      <c r="GB375" s="140"/>
      <c r="GC375" s="140"/>
      <c r="GD375" s="140"/>
      <c r="GE375" s="140"/>
      <c r="GF375" s="140"/>
      <c r="GG375" s="140"/>
    </row>
    <row r="376" spans="1:189" s="143" customFormat="1" ht="78.75" x14ac:dyDescent="0.25">
      <c r="A376" s="148" t="s">
        <v>427</v>
      </c>
      <c r="B376" s="149">
        <v>700000</v>
      </c>
      <c r="C376" s="149">
        <v>700000</v>
      </c>
      <c r="D376" s="149">
        <v>0</v>
      </c>
      <c r="E376" s="149"/>
      <c r="F376" s="149"/>
      <c r="G376" s="149">
        <v>0</v>
      </c>
      <c r="H376" s="149"/>
      <c r="I376" s="149"/>
      <c r="J376" s="149">
        <v>0</v>
      </c>
      <c r="K376" s="149"/>
      <c r="L376" s="149"/>
      <c r="M376" s="149">
        <v>0</v>
      </c>
      <c r="N376" s="149">
        <v>700000</v>
      </c>
      <c r="O376" s="149">
        <v>700000</v>
      </c>
      <c r="P376" s="149">
        <v>0</v>
      </c>
      <c r="Q376" s="149"/>
      <c r="R376" s="149"/>
      <c r="S376" s="149">
        <v>0</v>
      </c>
      <c r="T376" s="149"/>
      <c r="U376" s="149"/>
      <c r="V376" s="149">
        <v>0</v>
      </c>
      <c r="W376" s="149"/>
      <c r="X376" s="149"/>
      <c r="Y376" s="149">
        <v>0</v>
      </c>
      <c r="Z376" s="149"/>
      <c r="AA376" s="149"/>
      <c r="AB376" s="149">
        <v>0</v>
      </c>
      <c r="FN376" s="140"/>
      <c r="FO376" s="140"/>
      <c r="FP376" s="140"/>
      <c r="FQ376" s="140"/>
      <c r="FR376" s="140"/>
      <c r="FS376" s="140"/>
      <c r="FT376" s="140"/>
      <c r="FU376" s="140"/>
      <c r="FV376" s="140"/>
      <c r="FW376" s="140"/>
      <c r="FX376" s="140"/>
      <c r="FY376" s="140"/>
      <c r="FZ376" s="140"/>
      <c r="GA376" s="140"/>
      <c r="GB376" s="140"/>
      <c r="GC376" s="140"/>
      <c r="GD376" s="140"/>
      <c r="GE376" s="140"/>
      <c r="GF376" s="140"/>
      <c r="GG376" s="140"/>
    </row>
    <row r="377" spans="1:189" s="140" customFormat="1" x14ac:dyDescent="0.25">
      <c r="A377" s="141" t="s">
        <v>428</v>
      </c>
      <c r="B377" s="142">
        <v>131697</v>
      </c>
      <c r="C377" s="142">
        <v>131697</v>
      </c>
      <c r="D377" s="142">
        <v>0</v>
      </c>
      <c r="E377" s="142">
        <v>0</v>
      </c>
      <c r="F377" s="142">
        <v>0</v>
      </c>
      <c r="G377" s="142">
        <v>0</v>
      </c>
      <c r="H377" s="142">
        <v>0</v>
      </c>
      <c r="I377" s="142">
        <v>0</v>
      </c>
      <c r="J377" s="142">
        <v>0</v>
      </c>
      <c r="K377" s="142">
        <v>96426</v>
      </c>
      <c r="L377" s="142">
        <v>96426</v>
      </c>
      <c r="M377" s="142">
        <v>0</v>
      </c>
      <c r="N377" s="142">
        <v>0</v>
      </c>
      <c r="O377" s="142">
        <v>0</v>
      </c>
      <c r="P377" s="142">
        <v>0</v>
      </c>
      <c r="Q377" s="142">
        <v>12396</v>
      </c>
      <c r="R377" s="142">
        <v>12396</v>
      </c>
      <c r="S377" s="142">
        <v>0</v>
      </c>
      <c r="T377" s="142">
        <v>0</v>
      </c>
      <c r="U377" s="142">
        <v>0</v>
      </c>
      <c r="V377" s="142">
        <v>0</v>
      </c>
      <c r="W377" s="142">
        <v>1935</v>
      </c>
      <c r="X377" s="142">
        <v>1935</v>
      </c>
      <c r="Y377" s="142">
        <v>0</v>
      </c>
      <c r="Z377" s="142">
        <v>20940</v>
      </c>
      <c r="AA377" s="142">
        <v>20940</v>
      </c>
      <c r="AB377" s="142">
        <v>0</v>
      </c>
      <c r="FN377" s="143"/>
      <c r="FO377" s="143"/>
      <c r="FP377" s="143"/>
      <c r="FQ377" s="143"/>
      <c r="FR377" s="143"/>
      <c r="FS377" s="143"/>
      <c r="FT377" s="143"/>
      <c r="FU377" s="143"/>
      <c r="FV377" s="143"/>
      <c r="FW377" s="143"/>
      <c r="FX377" s="143"/>
      <c r="FY377" s="143"/>
      <c r="FZ377" s="143"/>
      <c r="GA377" s="143"/>
      <c r="GB377" s="143"/>
      <c r="GC377" s="143"/>
      <c r="GD377" s="143"/>
      <c r="GE377" s="143"/>
      <c r="GF377" s="143"/>
      <c r="GG377" s="143"/>
    </row>
    <row r="378" spans="1:189" s="143" customFormat="1" x14ac:dyDescent="0.25">
      <c r="A378" s="141" t="s">
        <v>123</v>
      </c>
      <c r="B378" s="142">
        <v>107940</v>
      </c>
      <c r="C378" s="142">
        <v>107940</v>
      </c>
      <c r="D378" s="142">
        <v>0</v>
      </c>
      <c r="E378" s="142">
        <v>0</v>
      </c>
      <c r="F378" s="142">
        <v>0</v>
      </c>
      <c r="G378" s="142">
        <v>0</v>
      </c>
      <c r="H378" s="142">
        <v>0</v>
      </c>
      <c r="I378" s="142">
        <v>0</v>
      </c>
      <c r="J378" s="142">
        <v>0</v>
      </c>
      <c r="K378" s="142">
        <v>87000</v>
      </c>
      <c r="L378" s="142">
        <v>87000</v>
      </c>
      <c r="M378" s="142">
        <v>0</v>
      </c>
      <c r="N378" s="142">
        <v>0</v>
      </c>
      <c r="O378" s="142">
        <v>0</v>
      </c>
      <c r="P378" s="142">
        <v>0</v>
      </c>
      <c r="Q378" s="142">
        <v>0</v>
      </c>
      <c r="R378" s="142">
        <v>0</v>
      </c>
      <c r="S378" s="142">
        <v>0</v>
      </c>
      <c r="T378" s="142">
        <v>0</v>
      </c>
      <c r="U378" s="142">
        <v>0</v>
      </c>
      <c r="V378" s="142">
        <v>0</v>
      </c>
      <c r="W378" s="142">
        <v>0</v>
      </c>
      <c r="X378" s="142">
        <v>0</v>
      </c>
      <c r="Y378" s="142">
        <v>0</v>
      </c>
      <c r="Z378" s="142">
        <v>20940</v>
      </c>
      <c r="AA378" s="142">
        <v>20940</v>
      </c>
      <c r="AB378" s="142">
        <v>0</v>
      </c>
    </row>
    <row r="379" spans="1:189" s="143" customFormat="1" ht="31.5" x14ac:dyDescent="0.25">
      <c r="A379" s="141" t="s">
        <v>429</v>
      </c>
      <c r="B379" s="142">
        <v>107940</v>
      </c>
      <c r="C379" s="142">
        <v>107940</v>
      </c>
      <c r="D379" s="142">
        <v>0</v>
      </c>
      <c r="E379" s="142">
        <v>0</v>
      </c>
      <c r="F379" s="142">
        <v>0</v>
      </c>
      <c r="G379" s="142">
        <v>0</v>
      </c>
      <c r="H379" s="142">
        <v>0</v>
      </c>
      <c r="I379" s="142">
        <v>0</v>
      </c>
      <c r="J379" s="142">
        <v>0</v>
      </c>
      <c r="K379" s="142">
        <v>87000</v>
      </c>
      <c r="L379" s="142">
        <v>87000</v>
      </c>
      <c r="M379" s="142">
        <v>0</v>
      </c>
      <c r="N379" s="142">
        <v>0</v>
      </c>
      <c r="O379" s="142">
        <v>0</v>
      </c>
      <c r="P379" s="142">
        <v>0</v>
      </c>
      <c r="Q379" s="142">
        <v>0</v>
      </c>
      <c r="R379" s="142">
        <v>0</v>
      </c>
      <c r="S379" s="142">
        <v>0</v>
      </c>
      <c r="T379" s="142">
        <v>0</v>
      </c>
      <c r="U379" s="142">
        <v>0</v>
      </c>
      <c r="V379" s="142">
        <v>0</v>
      </c>
      <c r="W379" s="142">
        <v>0</v>
      </c>
      <c r="X379" s="142">
        <v>0</v>
      </c>
      <c r="Y379" s="142">
        <v>0</v>
      </c>
      <c r="Z379" s="142">
        <v>20940</v>
      </c>
      <c r="AA379" s="142">
        <v>20940</v>
      </c>
      <c r="AB379" s="142">
        <v>0</v>
      </c>
    </row>
    <row r="380" spans="1:189" s="143" customFormat="1" ht="78.75" x14ac:dyDescent="0.25">
      <c r="A380" s="156" t="s">
        <v>430</v>
      </c>
      <c r="B380" s="146">
        <v>35940</v>
      </c>
      <c r="C380" s="146">
        <v>35940</v>
      </c>
      <c r="D380" s="146">
        <v>0</v>
      </c>
      <c r="E380" s="146"/>
      <c r="F380" s="146"/>
      <c r="G380" s="146">
        <v>0</v>
      </c>
      <c r="H380" s="146"/>
      <c r="I380" s="146"/>
      <c r="J380" s="146">
        <v>0</v>
      </c>
      <c r="K380" s="146">
        <v>15000</v>
      </c>
      <c r="L380" s="146">
        <v>15000</v>
      </c>
      <c r="M380" s="146">
        <v>0</v>
      </c>
      <c r="N380" s="146"/>
      <c r="O380" s="146"/>
      <c r="P380" s="146">
        <v>0</v>
      </c>
      <c r="Q380" s="146">
        <v>0</v>
      </c>
      <c r="R380" s="146">
        <v>0</v>
      </c>
      <c r="S380" s="146">
        <v>0</v>
      </c>
      <c r="T380" s="146"/>
      <c r="U380" s="146"/>
      <c r="V380" s="146">
        <v>0</v>
      </c>
      <c r="W380" s="146"/>
      <c r="X380" s="146"/>
      <c r="Y380" s="146">
        <v>0</v>
      </c>
      <c r="Z380" s="146">
        <v>20940</v>
      </c>
      <c r="AA380" s="146">
        <v>20940</v>
      </c>
      <c r="AB380" s="146">
        <v>0</v>
      </c>
    </row>
    <row r="381" spans="1:189" s="143" customFormat="1" ht="31.5" x14ac:dyDescent="0.25">
      <c r="A381" s="156" t="s">
        <v>431</v>
      </c>
      <c r="B381" s="146">
        <v>36000</v>
      </c>
      <c r="C381" s="146">
        <v>36000</v>
      </c>
      <c r="D381" s="146">
        <v>0</v>
      </c>
      <c r="E381" s="146"/>
      <c r="F381" s="146"/>
      <c r="G381" s="146">
        <v>0</v>
      </c>
      <c r="H381" s="146"/>
      <c r="I381" s="146"/>
      <c r="J381" s="146">
        <v>0</v>
      </c>
      <c r="K381" s="146">
        <v>36000</v>
      </c>
      <c r="L381" s="146">
        <v>36000</v>
      </c>
      <c r="M381" s="146">
        <v>0</v>
      </c>
      <c r="N381" s="146"/>
      <c r="O381" s="146"/>
      <c r="P381" s="146">
        <v>0</v>
      </c>
      <c r="Q381" s="146">
        <v>0</v>
      </c>
      <c r="R381" s="146">
        <v>0</v>
      </c>
      <c r="S381" s="146">
        <v>0</v>
      </c>
      <c r="T381" s="146"/>
      <c r="U381" s="146"/>
      <c r="V381" s="146">
        <v>0</v>
      </c>
      <c r="W381" s="146"/>
      <c r="X381" s="146"/>
      <c r="Y381" s="146">
        <v>0</v>
      </c>
      <c r="Z381" s="146"/>
      <c r="AA381" s="146"/>
      <c r="AB381" s="146">
        <v>0</v>
      </c>
    </row>
    <row r="382" spans="1:189" s="143" customFormat="1" x14ac:dyDescent="0.25">
      <c r="A382" s="151" t="s">
        <v>432</v>
      </c>
      <c r="B382" s="149">
        <v>36000</v>
      </c>
      <c r="C382" s="149">
        <v>36000</v>
      </c>
      <c r="D382" s="149">
        <v>0</v>
      </c>
      <c r="E382" s="149"/>
      <c r="F382" s="149"/>
      <c r="G382" s="149">
        <v>0</v>
      </c>
      <c r="H382" s="149"/>
      <c r="I382" s="149"/>
      <c r="J382" s="149">
        <v>0</v>
      </c>
      <c r="K382" s="149">
        <v>36000</v>
      </c>
      <c r="L382" s="149">
        <v>36000</v>
      </c>
      <c r="M382" s="149">
        <v>0</v>
      </c>
      <c r="N382" s="149"/>
      <c r="O382" s="149"/>
      <c r="P382" s="149">
        <v>0</v>
      </c>
      <c r="Q382" s="149">
        <v>0</v>
      </c>
      <c r="R382" s="149">
        <v>0</v>
      </c>
      <c r="S382" s="149">
        <v>0</v>
      </c>
      <c r="T382" s="149"/>
      <c r="U382" s="149"/>
      <c r="V382" s="149">
        <v>0</v>
      </c>
      <c r="W382" s="149"/>
      <c r="X382" s="149"/>
      <c r="Y382" s="149">
        <v>0</v>
      </c>
      <c r="Z382" s="149"/>
      <c r="AA382" s="149"/>
      <c r="AB382" s="149">
        <v>0</v>
      </c>
    </row>
    <row r="383" spans="1:189" s="143" customFormat="1" x14ac:dyDescent="0.25">
      <c r="A383" s="141" t="s">
        <v>148</v>
      </c>
      <c r="B383" s="142">
        <v>14331</v>
      </c>
      <c r="C383" s="142">
        <v>14331</v>
      </c>
      <c r="D383" s="142">
        <v>0</v>
      </c>
      <c r="E383" s="142">
        <v>0</v>
      </c>
      <c r="F383" s="142">
        <v>0</v>
      </c>
      <c r="G383" s="142">
        <v>0</v>
      </c>
      <c r="H383" s="142">
        <v>0</v>
      </c>
      <c r="I383" s="142">
        <v>0</v>
      </c>
      <c r="J383" s="142">
        <v>0</v>
      </c>
      <c r="K383" s="142">
        <v>0</v>
      </c>
      <c r="L383" s="142">
        <v>0</v>
      </c>
      <c r="M383" s="142">
        <v>0</v>
      </c>
      <c r="N383" s="142">
        <v>0</v>
      </c>
      <c r="O383" s="142">
        <v>0</v>
      </c>
      <c r="P383" s="142">
        <v>0</v>
      </c>
      <c r="Q383" s="142">
        <v>12396</v>
      </c>
      <c r="R383" s="142">
        <v>12396</v>
      </c>
      <c r="S383" s="142">
        <v>0</v>
      </c>
      <c r="T383" s="142">
        <v>0</v>
      </c>
      <c r="U383" s="142">
        <v>0</v>
      </c>
      <c r="V383" s="142">
        <v>0</v>
      </c>
      <c r="W383" s="142">
        <v>1935</v>
      </c>
      <c r="X383" s="142">
        <v>1935</v>
      </c>
      <c r="Y383" s="142">
        <v>0</v>
      </c>
      <c r="Z383" s="142">
        <v>0</v>
      </c>
      <c r="AA383" s="142">
        <v>0</v>
      </c>
      <c r="AB383" s="142">
        <v>0</v>
      </c>
    </row>
    <row r="384" spans="1:189" s="143" customFormat="1" ht="31.5" x14ac:dyDescent="0.25">
      <c r="A384" s="141" t="s">
        <v>429</v>
      </c>
      <c r="B384" s="142">
        <v>14331</v>
      </c>
      <c r="C384" s="142">
        <v>14331</v>
      </c>
      <c r="D384" s="142">
        <v>0</v>
      </c>
      <c r="E384" s="142">
        <v>0</v>
      </c>
      <c r="F384" s="142">
        <v>0</v>
      </c>
      <c r="G384" s="142">
        <v>0</v>
      </c>
      <c r="H384" s="142">
        <v>0</v>
      </c>
      <c r="I384" s="142">
        <v>0</v>
      </c>
      <c r="J384" s="142">
        <v>0</v>
      </c>
      <c r="K384" s="142">
        <v>0</v>
      </c>
      <c r="L384" s="142">
        <v>0</v>
      </c>
      <c r="M384" s="142">
        <v>0</v>
      </c>
      <c r="N384" s="142">
        <v>0</v>
      </c>
      <c r="O384" s="142">
        <v>0</v>
      </c>
      <c r="P384" s="142">
        <v>0</v>
      </c>
      <c r="Q384" s="142">
        <v>12396</v>
      </c>
      <c r="R384" s="142">
        <v>12396</v>
      </c>
      <c r="S384" s="142">
        <v>0</v>
      </c>
      <c r="T384" s="142">
        <v>0</v>
      </c>
      <c r="U384" s="142">
        <v>0</v>
      </c>
      <c r="V384" s="142">
        <v>0</v>
      </c>
      <c r="W384" s="142">
        <v>1935</v>
      </c>
      <c r="X384" s="142">
        <v>1935</v>
      </c>
      <c r="Y384" s="142">
        <v>0</v>
      </c>
      <c r="Z384" s="142">
        <v>0</v>
      </c>
      <c r="AA384" s="142">
        <v>0</v>
      </c>
      <c r="AB384" s="142">
        <v>0</v>
      </c>
    </row>
    <row r="385" spans="1:194" s="143" customFormat="1" ht="31.5" x14ac:dyDescent="0.25">
      <c r="A385" s="148" t="s">
        <v>433</v>
      </c>
      <c r="B385" s="149">
        <v>1940</v>
      </c>
      <c r="C385" s="149">
        <v>1940</v>
      </c>
      <c r="D385" s="149">
        <v>0</v>
      </c>
      <c r="E385" s="149"/>
      <c r="F385" s="149"/>
      <c r="G385" s="149">
        <v>0</v>
      </c>
      <c r="H385" s="149"/>
      <c r="I385" s="149"/>
      <c r="J385" s="149">
        <v>0</v>
      </c>
      <c r="K385" s="149"/>
      <c r="L385" s="149"/>
      <c r="M385" s="149">
        <v>0</v>
      </c>
      <c r="N385" s="149"/>
      <c r="O385" s="149"/>
      <c r="P385" s="149">
        <v>0</v>
      </c>
      <c r="Q385" s="149">
        <v>1940</v>
      </c>
      <c r="R385" s="149">
        <v>1940</v>
      </c>
      <c r="S385" s="149">
        <v>0</v>
      </c>
      <c r="T385" s="149"/>
      <c r="U385" s="149"/>
      <c r="V385" s="149">
        <v>0</v>
      </c>
      <c r="W385" s="149"/>
      <c r="X385" s="149"/>
      <c r="Y385" s="149">
        <v>0</v>
      </c>
      <c r="Z385" s="149"/>
      <c r="AA385" s="149"/>
      <c r="AB385" s="149">
        <v>0</v>
      </c>
    </row>
    <row r="386" spans="1:194" s="143" customFormat="1" x14ac:dyDescent="0.25">
      <c r="A386" s="148" t="s">
        <v>434</v>
      </c>
      <c r="B386" s="149">
        <v>396</v>
      </c>
      <c r="C386" s="149">
        <v>396</v>
      </c>
      <c r="D386" s="149">
        <v>0</v>
      </c>
      <c r="E386" s="149"/>
      <c r="F386" s="149"/>
      <c r="G386" s="149">
        <v>0</v>
      </c>
      <c r="H386" s="149"/>
      <c r="I386" s="149"/>
      <c r="J386" s="149">
        <v>0</v>
      </c>
      <c r="K386" s="149"/>
      <c r="L386" s="149"/>
      <c r="M386" s="149">
        <v>0</v>
      </c>
      <c r="N386" s="149"/>
      <c r="O386" s="149"/>
      <c r="P386" s="149">
        <v>0</v>
      </c>
      <c r="Q386" s="149">
        <v>396</v>
      </c>
      <c r="R386" s="149">
        <v>396</v>
      </c>
      <c r="S386" s="149">
        <v>0</v>
      </c>
      <c r="T386" s="149"/>
      <c r="U386" s="149"/>
      <c r="V386" s="149">
        <v>0</v>
      </c>
      <c r="W386" s="149"/>
      <c r="X386" s="149"/>
      <c r="Y386" s="149">
        <v>0</v>
      </c>
      <c r="Z386" s="149"/>
      <c r="AA386" s="149"/>
      <c r="AB386" s="149">
        <v>0</v>
      </c>
    </row>
    <row r="387" spans="1:194" s="143" customFormat="1" ht="31.5" x14ac:dyDescent="0.25">
      <c r="A387" s="148" t="s">
        <v>435</v>
      </c>
      <c r="B387" s="149">
        <v>1935</v>
      </c>
      <c r="C387" s="149">
        <v>1935</v>
      </c>
      <c r="D387" s="149">
        <v>0</v>
      </c>
      <c r="E387" s="149"/>
      <c r="F387" s="149"/>
      <c r="G387" s="149">
        <v>0</v>
      </c>
      <c r="H387" s="149"/>
      <c r="I387" s="149"/>
      <c r="J387" s="149">
        <v>0</v>
      </c>
      <c r="K387" s="149"/>
      <c r="L387" s="149"/>
      <c r="M387" s="149">
        <v>0</v>
      </c>
      <c r="N387" s="149"/>
      <c r="O387" s="149"/>
      <c r="P387" s="149">
        <v>0</v>
      </c>
      <c r="Q387" s="149"/>
      <c r="R387" s="149"/>
      <c r="S387" s="149">
        <v>0</v>
      </c>
      <c r="T387" s="149"/>
      <c r="U387" s="149"/>
      <c r="V387" s="149">
        <v>0</v>
      </c>
      <c r="W387" s="149">
        <v>1935</v>
      </c>
      <c r="X387" s="149">
        <v>1935</v>
      </c>
      <c r="Y387" s="149">
        <v>0</v>
      </c>
      <c r="Z387" s="149"/>
      <c r="AA387" s="149"/>
      <c r="AB387" s="149">
        <v>0</v>
      </c>
    </row>
    <row r="388" spans="1:194" s="143" customFormat="1" ht="47.25" x14ac:dyDescent="0.25">
      <c r="A388" s="148" t="s">
        <v>436</v>
      </c>
      <c r="B388" s="149">
        <v>10060</v>
      </c>
      <c r="C388" s="149">
        <v>10060</v>
      </c>
      <c r="D388" s="149">
        <v>0</v>
      </c>
      <c r="E388" s="149"/>
      <c r="F388" s="149"/>
      <c r="G388" s="149">
        <v>0</v>
      </c>
      <c r="H388" s="149"/>
      <c r="I388" s="149"/>
      <c r="J388" s="149">
        <v>0</v>
      </c>
      <c r="K388" s="149"/>
      <c r="L388" s="149"/>
      <c r="M388" s="149">
        <v>0</v>
      </c>
      <c r="N388" s="149"/>
      <c r="O388" s="149"/>
      <c r="P388" s="149">
        <v>0</v>
      </c>
      <c r="Q388" s="149">
        <v>10060</v>
      </c>
      <c r="R388" s="149">
        <v>10060</v>
      </c>
      <c r="S388" s="149">
        <v>0</v>
      </c>
      <c r="T388" s="149"/>
      <c r="U388" s="149"/>
      <c r="V388" s="149">
        <v>0</v>
      </c>
      <c r="W388" s="149"/>
      <c r="X388" s="149"/>
      <c r="Y388" s="149">
        <v>0</v>
      </c>
      <c r="Z388" s="149"/>
      <c r="AA388" s="149"/>
      <c r="AB388" s="149">
        <v>0</v>
      </c>
    </row>
    <row r="389" spans="1:194" s="143" customFormat="1" x14ac:dyDescent="0.25">
      <c r="A389" s="141" t="s">
        <v>237</v>
      </c>
      <c r="B389" s="142">
        <v>9426</v>
      </c>
      <c r="C389" s="142">
        <v>9426</v>
      </c>
      <c r="D389" s="142">
        <v>0</v>
      </c>
      <c r="E389" s="142">
        <v>0</v>
      </c>
      <c r="F389" s="142">
        <v>0</v>
      </c>
      <c r="G389" s="142">
        <v>0</v>
      </c>
      <c r="H389" s="142">
        <v>0</v>
      </c>
      <c r="I389" s="142">
        <v>0</v>
      </c>
      <c r="J389" s="142">
        <v>0</v>
      </c>
      <c r="K389" s="142">
        <v>9426</v>
      </c>
      <c r="L389" s="142">
        <v>9426</v>
      </c>
      <c r="M389" s="142">
        <v>0</v>
      </c>
      <c r="N389" s="142">
        <v>0</v>
      </c>
      <c r="O389" s="142">
        <v>0</v>
      </c>
      <c r="P389" s="142">
        <v>0</v>
      </c>
      <c r="Q389" s="142">
        <v>0</v>
      </c>
      <c r="R389" s="142">
        <v>0</v>
      </c>
      <c r="S389" s="142">
        <v>0</v>
      </c>
      <c r="T389" s="142">
        <v>0</v>
      </c>
      <c r="U389" s="142">
        <v>0</v>
      </c>
      <c r="V389" s="142">
        <v>0</v>
      </c>
      <c r="W389" s="142">
        <v>0</v>
      </c>
      <c r="X389" s="142">
        <v>0</v>
      </c>
      <c r="Y389" s="142">
        <v>0</v>
      </c>
      <c r="Z389" s="142">
        <v>0</v>
      </c>
      <c r="AA389" s="142">
        <v>0</v>
      </c>
      <c r="AB389" s="142">
        <v>0</v>
      </c>
      <c r="AC389" s="140"/>
      <c r="AD389" s="140"/>
      <c r="AE389" s="140"/>
      <c r="AF389" s="140"/>
      <c r="AG389" s="140"/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  <c r="BO389" s="140"/>
      <c r="BP389" s="140"/>
      <c r="BQ389" s="140"/>
      <c r="BR389" s="140"/>
      <c r="BS389" s="140"/>
      <c r="BT389" s="140"/>
      <c r="BU389" s="140"/>
      <c r="BV389" s="140"/>
      <c r="BW389" s="140"/>
      <c r="BX389" s="140"/>
      <c r="BY389" s="140"/>
      <c r="BZ389" s="140"/>
      <c r="CA389" s="140"/>
      <c r="CB389" s="140"/>
      <c r="CC389" s="140"/>
      <c r="CD389" s="140"/>
      <c r="CE389" s="140"/>
      <c r="CF389" s="140"/>
      <c r="CG389" s="140"/>
      <c r="CH389" s="140"/>
      <c r="CI389" s="140"/>
      <c r="CJ389" s="140"/>
      <c r="CK389" s="140"/>
      <c r="CL389" s="140"/>
      <c r="CM389" s="140"/>
      <c r="CN389" s="140"/>
      <c r="CO389" s="140"/>
      <c r="CP389" s="140"/>
      <c r="CQ389" s="140"/>
      <c r="CR389" s="140"/>
      <c r="CS389" s="140"/>
      <c r="CT389" s="140"/>
      <c r="CU389" s="140"/>
      <c r="CV389" s="140"/>
      <c r="CW389" s="140"/>
      <c r="CX389" s="140"/>
      <c r="CY389" s="140"/>
      <c r="CZ389" s="140"/>
      <c r="DA389" s="140"/>
      <c r="DB389" s="140"/>
      <c r="DC389" s="140"/>
      <c r="DD389" s="140"/>
      <c r="DE389" s="140"/>
      <c r="DF389" s="140"/>
      <c r="DG389" s="140"/>
      <c r="DH389" s="140"/>
      <c r="DI389" s="140"/>
      <c r="DJ389" s="140"/>
      <c r="DK389" s="140"/>
      <c r="DL389" s="140"/>
      <c r="DM389" s="140"/>
      <c r="DN389" s="140"/>
      <c r="DO389" s="140"/>
      <c r="DP389" s="140"/>
      <c r="DQ389" s="140"/>
      <c r="DR389" s="140"/>
      <c r="DS389" s="140"/>
      <c r="DT389" s="140"/>
      <c r="DU389" s="140"/>
      <c r="DV389" s="140"/>
      <c r="DW389" s="140"/>
      <c r="DX389" s="140"/>
      <c r="DY389" s="140"/>
      <c r="DZ389" s="140"/>
      <c r="EA389" s="140"/>
      <c r="EB389" s="140"/>
      <c r="EC389" s="140"/>
      <c r="ED389" s="140"/>
      <c r="EE389" s="140"/>
      <c r="EF389" s="140"/>
      <c r="EG389" s="140"/>
      <c r="EH389" s="140"/>
      <c r="EI389" s="140"/>
      <c r="EJ389" s="140"/>
      <c r="EK389" s="140"/>
      <c r="EL389" s="140"/>
      <c r="EM389" s="140"/>
      <c r="EN389" s="140"/>
      <c r="EO389" s="140"/>
      <c r="EP389" s="140"/>
      <c r="EQ389" s="140"/>
      <c r="ER389" s="140"/>
      <c r="ES389" s="140"/>
      <c r="ET389" s="140"/>
      <c r="EU389" s="140"/>
      <c r="EV389" s="140"/>
      <c r="EW389" s="140"/>
      <c r="EX389" s="140"/>
      <c r="EY389" s="140"/>
      <c r="EZ389" s="140"/>
      <c r="FA389" s="140"/>
      <c r="FB389" s="140"/>
      <c r="FC389" s="140"/>
      <c r="FD389" s="140"/>
      <c r="FE389" s="140"/>
      <c r="FF389" s="140"/>
      <c r="FG389" s="140"/>
      <c r="FH389" s="140"/>
      <c r="FI389" s="140"/>
      <c r="FJ389" s="140"/>
      <c r="FK389" s="140"/>
      <c r="FL389" s="140"/>
      <c r="FM389" s="140"/>
      <c r="FN389" s="140"/>
      <c r="FO389" s="140"/>
      <c r="FP389" s="140"/>
      <c r="FQ389" s="140"/>
      <c r="FR389" s="140"/>
      <c r="FS389" s="140"/>
      <c r="FT389" s="140"/>
      <c r="FU389" s="140"/>
      <c r="FV389" s="140"/>
      <c r="FW389" s="140"/>
      <c r="FX389" s="140"/>
      <c r="FY389" s="140"/>
      <c r="FZ389" s="140"/>
      <c r="GA389" s="140"/>
      <c r="GB389" s="140"/>
      <c r="GC389" s="140"/>
      <c r="GD389" s="140"/>
      <c r="GE389" s="140"/>
      <c r="GF389" s="140"/>
      <c r="GG389" s="140"/>
    </row>
    <row r="390" spans="1:194" s="143" customFormat="1" ht="31.5" x14ac:dyDescent="0.25">
      <c r="A390" s="141" t="s">
        <v>429</v>
      </c>
      <c r="B390" s="142">
        <v>9426</v>
      </c>
      <c r="C390" s="142">
        <v>9426</v>
      </c>
      <c r="D390" s="142">
        <v>0</v>
      </c>
      <c r="E390" s="142">
        <v>0</v>
      </c>
      <c r="F390" s="142">
        <v>0</v>
      </c>
      <c r="G390" s="142">
        <v>0</v>
      </c>
      <c r="H390" s="142">
        <v>0</v>
      </c>
      <c r="I390" s="142">
        <v>0</v>
      </c>
      <c r="J390" s="142">
        <v>0</v>
      </c>
      <c r="K390" s="142">
        <v>9426</v>
      </c>
      <c r="L390" s="142">
        <v>9426</v>
      </c>
      <c r="M390" s="142">
        <v>0</v>
      </c>
      <c r="N390" s="142">
        <v>0</v>
      </c>
      <c r="O390" s="142">
        <v>0</v>
      </c>
      <c r="P390" s="142">
        <v>0</v>
      </c>
      <c r="Q390" s="142">
        <v>0</v>
      </c>
      <c r="R390" s="142">
        <v>0</v>
      </c>
      <c r="S390" s="142">
        <v>0</v>
      </c>
      <c r="T390" s="142">
        <v>0</v>
      </c>
      <c r="U390" s="142">
        <v>0</v>
      </c>
      <c r="V390" s="142">
        <v>0</v>
      </c>
      <c r="W390" s="142">
        <v>0</v>
      </c>
      <c r="X390" s="142">
        <v>0</v>
      </c>
      <c r="Y390" s="142">
        <v>0</v>
      </c>
      <c r="Z390" s="142">
        <v>0</v>
      </c>
      <c r="AA390" s="142">
        <v>0</v>
      </c>
      <c r="AB390" s="142">
        <v>0</v>
      </c>
    </row>
    <row r="391" spans="1:194" s="143" customFormat="1" ht="31.5" x14ac:dyDescent="0.25">
      <c r="A391" s="145" t="s">
        <v>398</v>
      </c>
      <c r="B391" s="149">
        <v>9426</v>
      </c>
      <c r="C391" s="149">
        <v>9426</v>
      </c>
      <c r="D391" s="149">
        <v>0</v>
      </c>
      <c r="E391" s="149"/>
      <c r="F391" s="149"/>
      <c r="G391" s="149">
        <v>0</v>
      </c>
      <c r="H391" s="149"/>
      <c r="I391" s="149"/>
      <c r="J391" s="149">
        <v>0</v>
      </c>
      <c r="K391" s="149">
        <v>9426</v>
      </c>
      <c r="L391" s="149">
        <v>9426</v>
      </c>
      <c r="M391" s="149">
        <v>0</v>
      </c>
      <c r="N391" s="149"/>
      <c r="O391" s="149"/>
      <c r="P391" s="149">
        <v>0</v>
      </c>
      <c r="Q391" s="149"/>
      <c r="R391" s="149"/>
      <c r="S391" s="149">
        <v>0</v>
      </c>
      <c r="T391" s="149"/>
      <c r="U391" s="149"/>
      <c r="V391" s="149">
        <v>0</v>
      </c>
      <c r="W391" s="149"/>
      <c r="X391" s="149"/>
      <c r="Y391" s="149">
        <v>0</v>
      </c>
      <c r="Z391" s="149"/>
      <c r="AA391" s="149"/>
      <c r="AB391" s="149">
        <v>0</v>
      </c>
    </row>
    <row r="392" spans="1:194" s="143" customFormat="1" x14ac:dyDescent="0.25">
      <c r="A392" s="159" t="s">
        <v>437</v>
      </c>
      <c r="B392" s="142">
        <v>58500</v>
      </c>
      <c r="C392" s="142">
        <v>58500</v>
      </c>
      <c r="D392" s="142">
        <v>0</v>
      </c>
      <c r="E392" s="142">
        <v>0</v>
      </c>
      <c r="F392" s="142">
        <v>0</v>
      </c>
      <c r="G392" s="142">
        <v>0</v>
      </c>
      <c r="H392" s="142">
        <v>0</v>
      </c>
      <c r="I392" s="142">
        <v>0</v>
      </c>
      <c r="J392" s="142">
        <v>0</v>
      </c>
      <c r="K392" s="142">
        <v>58500</v>
      </c>
      <c r="L392" s="142">
        <v>58500</v>
      </c>
      <c r="M392" s="142">
        <v>0</v>
      </c>
      <c r="N392" s="142">
        <v>0</v>
      </c>
      <c r="O392" s="142">
        <v>0</v>
      </c>
      <c r="P392" s="142">
        <v>0</v>
      </c>
      <c r="Q392" s="142">
        <v>0</v>
      </c>
      <c r="R392" s="142">
        <v>0</v>
      </c>
      <c r="S392" s="142">
        <v>0</v>
      </c>
      <c r="T392" s="142">
        <v>0</v>
      </c>
      <c r="U392" s="142">
        <v>0</v>
      </c>
      <c r="V392" s="142">
        <v>0</v>
      </c>
      <c r="W392" s="142">
        <v>0</v>
      </c>
      <c r="X392" s="142">
        <v>0</v>
      </c>
      <c r="Y392" s="142">
        <v>0</v>
      </c>
      <c r="Z392" s="142">
        <v>0</v>
      </c>
      <c r="AA392" s="142">
        <v>0</v>
      </c>
      <c r="AB392" s="142">
        <v>0</v>
      </c>
    </row>
    <row r="393" spans="1:194" s="143" customFormat="1" ht="31.5" x14ac:dyDescent="0.25">
      <c r="A393" s="141" t="s">
        <v>172</v>
      </c>
      <c r="B393" s="142">
        <v>58500</v>
      </c>
      <c r="C393" s="142">
        <v>58500</v>
      </c>
      <c r="D393" s="142">
        <v>0</v>
      </c>
      <c r="E393" s="142">
        <v>0</v>
      </c>
      <c r="F393" s="142">
        <v>0</v>
      </c>
      <c r="G393" s="142">
        <v>0</v>
      </c>
      <c r="H393" s="142">
        <v>0</v>
      </c>
      <c r="I393" s="142">
        <v>0</v>
      </c>
      <c r="J393" s="142">
        <v>0</v>
      </c>
      <c r="K393" s="142">
        <v>58500</v>
      </c>
      <c r="L393" s="142">
        <v>58500</v>
      </c>
      <c r="M393" s="142">
        <v>0</v>
      </c>
      <c r="N393" s="142">
        <v>0</v>
      </c>
      <c r="O393" s="142">
        <v>0</v>
      </c>
      <c r="P393" s="142">
        <v>0</v>
      </c>
      <c r="Q393" s="142">
        <v>0</v>
      </c>
      <c r="R393" s="142">
        <v>0</v>
      </c>
      <c r="S393" s="142">
        <v>0</v>
      </c>
      <c r="T393" s="142">
        <v>0</v>
      </c>
      <c r="U393" s="142">
        <v>0</v>
      </c>
      <c r="V393" s="142">
        <v>0</v>
      </c>
      <c r="W393" s="142">
        <v>0</v>
      </c>
      <c r="X393" s="142">
        <v>0</v>
      </c>
      <c r="Y393" s="142">
        <v>0</v>
      </c>
      <c r="Z393" s="142">
        <v>0</v>
      </c>
      <c r="AA393" s="142">
        <v>0</v>
      </c>
      <c r="AB393" s="142">
        <v>0</v>
      </c>
    </row>
    <row r="394" spans="1:194" s="143" customFormat="1" ht="47.25" x14ac:dyDescent="0.25">
      <c r="A394" s="153" t="s">
        <v>438</v>
      </c>
      <c r="B394" s="149">
        <v>58500</v>
      </c>
      <c r="C394" s="149">
        <v>58500</v>
      </c>
      <c r="D394" s="149">
        <v>0</v>
      </c>
      <c r="E394" s="149"/>
      <c r="F394" s="149"/>
      <c r="G394" s="149">
        <v>0</v>
      </c>
      <c r="H394" s="149"/>
      <c r="I394" s="149"/>
      <c r="J394" s="149">
        <v>0</v>
      </c>
      <c r="K394" s="149">
        <v>58500</v>
      </c>
      <c r="L394" s="149">
        <v>58500</v>
      </c>
      <c r="M394" s="149">
        <v>0</v>
      </c>
      <c r="N394" s="149"/>
      <c r="O394" s="149"/>
      <c r="P394" s="149">
        <v>0</v>
      </c>
      <c r="Q394" s="149"/>
      <c r="R394" s="149"/>
      <c r="S394" s="149">
        <v>0</v>
      </c>
      <c r="T394" s="149"/>
      <c r="U394" s="149"/>
      <c r="V394" s="149">
        <v>0</v>
      </c>
      <c r="W394" s="149"/>
      <c r="X394" s="149"/>
      <c r="Y394" s="149">
        <v>0</v>
      </c>
      <c r="Z394" s="158"/>
      <c r="AA394" s="158"/>
      <c r="AB394" s="149">
        <v>0</v>
      </c>
      <c r="FN394" s="140"/>
      <c r="FO394" s="140"/>
      <c r="FP394" s="140"/>
      <c r="FQ394" s="140"/>
      <c r="FR394" s="140"/>
      <c r="FS394" s="140"/>
      <c r="FT394" s="140"/>
      <c r="FU394" s="140"/>
      <c r="FV394" s="140"/>
      <c r="FW394" s="140"/>
      <c r="FX394" s="140"/>
      <c r="FY394" s="140"/>
      <c r="FZ394" s="140"/>
      <c r="GA394" s="140"/>
      <c r="GB394" s="140"/>
      <c r="GC394" s="140"/>
      <c r="GD394" s="140"/>
      <c r="GE394" s="140"/>
      <c r="GF394" s="140"/>
      <c r="GG394" s="140"/>
    </row>
    <row r="395" spans="1:194" s="143" customFormat="1" x14ac:dyDescent="0.25">
      <c r="A395" s="159" t="s">
        <v>439</v>
      </c>
      <c r="B395" s="142">
        <v>1057854</v>
      </c>
      <c r="C395" s="142">
        <v>1057854</v>
      </c>
      <c r="D395" s="142">
        <v>0</v>
      </c>
      <c r="E395" s="142">
        <v>0</v>
      </c>
      <c r="F395" s="142">
        <v>0</v>
      </c>
      <c r="G395" s="142">
        <v>0</v>
      </c>
      <c r="H395" s="142">
        <v>0</v>
      </c>
      <c r="I395" s="142">
        <v>0</v>
      </c>
      <c r="J395" s="142">
        <v>0</v>
      </c>
      <c r="K395" s="142">
        <v>0</v>
      </c>
      <c r="L395" s="142">
        <v>0</v>
      </c>
      <c r="M395" s="142">
        <v>0</v>
      </c>
      <c r="N395" s="142">
        <v>1057854</v>
      </c>
      <c r="O395" s="142">
        <v>1057854</v>
      </c>
      <c r="P395" s="142">
        <v>0</v>
      </c>
      <c r="Q395" s="142">
        <v>0</v>
      </c>
      <c r="R395" s="142">
        <v>0</v>
      </c>
      <c r="S395" s="142">
        <v>0</v>
      </c>
      <c r="T395" s="142">
        <v>0</v>
      </c>
      <c r="U395" s="142">
        <v>0</v>
      </c>
      <c r="V395" s="142">
        <v>0</v>
      </c>
      <c r="W395" s="142">
        <v>0</v>
      </c>
      <c r="X395" s="142">
        <v>0</v>
      </c>
      <c r="Y395" s="142">
        <v>0</v>
      </c>
      <c r="Z395" s="142">
        <v>0</v>
      </c>
      <c r="AA395" s="142">
        <v>0</v>
      </c>
      <c r="AB395" s="142">
        <v>0</v>
      </c>
    </row>
    <row r="396" spans="1:194" s="143" customFormat="1" x14ac:dyDescent="0.25">
      <c r="A396" s="141" t="s">
        <v>257</v>
      </c>
      <c r="B396" s="142">
        <v>1057854</v>
      </c>
      <c r="C396" s="142">
        <v>1057854</v>
      </c>
      <c r="D396" s="142">
        <v>0</v>
      </c>
      <c r="E396" s="142">
        <v>0</v>
      </c>
      <c r="F396" s="142">
        <v>0</v>
      </c>
      <c r="G396" s="142">
        <v>0</v>
      </c>
      <c r="H396" s="142">
        <v>0</v>
      </c>
      <c r="I396" s="142">
        <v>0</v>
      </c>
      <c r="J396" s="142">
        <v>0</v>
      </c>
      <c r="K396" s="142">
        <v>0</v>
      </c>
      <c r="L396" s="142">
        <v>0</v>
      </c>
      <c r="M396" s="142">
        <v>0</v>
      </c>
      <c r="N396" s="142">
        <v>1057854</v>
      </c>
      <c r="O396" s="142">
        <v>1057854</v>
      </c>
      <c r="P396" s="142">
        <v>0</v>
      </c>
      <c r="Q396" s="142">
        <v>0</v>
      </c>
      <c r="R396" s="142">
        <v>0</v>
      </c>
      <c r="S396" s="142">
        <v>0</v>
      </c>
      <c r="T396" s="142">
        <v>0</v>
      </c>
      <c r="U396" s="142">
        <v>0</v>
      </c>
      <c r="V396" s="142">
        <v>0</v>
      </c>
      <c r="W396" s="142">
        <v>0</v>
      </c>
      <c r="X396" s="142">
        <v>0</v>
      </c>
      <c r="Y396" s="142">
        <v>0</v>
      </c>
      <c r="Z396" s="142">
        <v>0</v>
      </c>
      <c r="AA396" s="142">
        <v>0</v>
      </c>
      <c r="AB396" s="142">
        <v>0</v>
      </c>
    </row>
    <row r="397" spans="1:194" s="143" customFormat="1" ht="31.5" x14ac:dyDescent="0.25">
      <c r="A397" s="159" t="s">
        <v>440</v>
      </c>
      <c r="B397" s="142">
        <v>1057854</v>
      </c>
      <c r="C397" s="142">
        <v>1057854</v>
      </c>
      <c r="D397" s="142">
        <v>0</v>
      </c>
      <c r="E397" s="142">
        <v>0</v>
      </c>
      <c r="F397" s="142">
        <v>0</v>
      </c>
      <c r="G397" s="142">
        <v>0</v>
      </c>
      <c r="H397" s="142">
        <v>0</v>
      </c>
      <c r="I397" s="142">
        <v>0</v>
      </c>
      <c r="J397" s="142">
        <v>0</v>
      </c>
      <c r="K397" s="142">
        <v>0</v>
      </c>
      <c r="L397" s="142">
        <v>0</v>
      </c>
      <c r="M397" s="142">
        <v>0</v>
      </c>
      <c r="N397" s="142">
        <v>1057854</v>
      </c>
      <c r="O397" s="142">
        <v>1057854</v>
      </c>
      <c r="P397" s="142">
        <v>0</v>
      </c>
      <c r="Q397" s="142">
        <v>0</v>
      </c>
      <c r="R397" s="142">
        <v>0</v>
      </c>
      <c r="S397" s="142">
        <v>0</v>
      </c>
      <c r="T397" s="142">
        <v>0</v>
      </c>
      <c r="U397" s="142">
        <v>0</v>
      </c>
      <c r="V397" s="142">
        <v>0</v>
      </c>
      <c r="W397" s="142">
        <v>0</v>
      </c>
      <c r="X397" s="142">
        <v>0</v>
      </c>
      <c r="Y397" s="142">
        <v>0</v>
      </c>
      <c r="Z397" s="142">
        <v>0</v>
      </c>
      <c r="AA397" s="142">
        <v>0</v>
      </c>
      <c r="AB397" s="142">
        <v>0</v>
      </c>
    </row>
    <row r="398" spans="1:194" s="143" customFormat="1" ht="63" x14ac:dyDescent="0.25">
      <c r="A398" s="153" t="s">
        <v>441</v>
      </c>
      <c r="B398" s="149">
        <v>1057854</v>
      </c>
      <c r="C398" s="149">
        <v>1057854</v>
      </c>
      <c r="D398" s="149">
        <v>0</v>
      </c>
      <c r="E398" s="149"/>
      <c r="F398" s="149"/>
      <c r="G398" s="149">
        <v>0</v>
      </c>
      <c r="H398" s="149"/>
      <c r="I398" s="149"/>
      <c r="J398" s="149">
        <v>0</v>
      </c>
      <c r="K398" s="149"/>
      <c r="L398" s="149"/>
      <c r="M398" s="149">
        <v>0</v>
      </c>
      <c r="N398" s="149">
        <v>1057854</v>
      </c>
      <c r="O398" s="149">
        <v>1057854</v>
      </c>
      <c r="P398" s="149">
        <v>0</v>
      </c>
      <c r="Q398" s="149"/>
      <c r="R398" s="149"/>
      <c r="S398" s="149">
        <v>0</v>
      </c>
      <c r="T398" s="149"/>
      <c r="U398" s="149"/>
      <c r="V398" s="149">
        <v>0</v>
      </c>
      <c r="W398" s="149"/>
      <c r="X398" s="149"/>
      <c r="Y398" s="149">
        <v>0</v>
      </c>
      <c r="Z398" s="158">
        <v>0</v>
      </c>
      <c r="AA398" s="158">
        <v>0</v>
      </c>
      <c r="AB398" s="149">
        <v>0</v>
      </c>
      <c r="FS398" s="140"/>
      <c r="FT398" s="140"/>
      <c r="FU398" s="140"/>
      <c r="FV398" s="140"/>
      <c r="FW398" s="140"/>
      <c r="FX398" s="140"/>
      <c r="FY398" s="140"/>
      <c r="FZ398" s="140"/>
      <c r="GA398" s="140"/>
      <c r="GB398" s="140"/>
      <c r="GC398" s="140"/>
      <c r="GD398" s="140"/>
      <c r="GE398" s="140"/>
      <c r="GF398" s="140"/>
      <c r="GG398" s="140"/>
      <c r="GH398" s="140"/>
      <c r="GI398" s="140"/>
      <c r="GJ398" s="140"/>
      <c r="GK398" s="140"/>
      <c r="GL398" s="140"/>
    </row>
    <row r="401" spans="1:189" s="160" customFormat="1" x14ac:dyDescent="0.25">
      <c r="A401" s="1" t="s">
        <v>92</v>
      </c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26"/>
      <c r="AG401" s="126"/>
      <c r="AH401" s="126"/>
      <c r="AI401" s="126"/>
      <c r="AJ401" s="126"/>
      <c r="AK401" s="126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  <c r="AV401" s="126"/>
      <c r="AW401" s="126"/>
      <c r="AX401" s="126"/>
      <c r="AY401" s="126"/>
      <c r="AZ401" s="126"/>
      <c r="BA401" s="126"/>
      <c r="BB401" s="126"/>
      <c r="BC401" s="126"/>
      <c r="BD401" s="126"/>
      <c r="BE401" s="126"/>
      <c r="BF401" s="126"/>
      <c r="BG401" s="126"/>
      <c r="BH401" s="126"/>
      <c r="BI401" s="126"/>
      <c r="BJ401" s="126"/>
      <c r="BK401" s="126"/>
      <c r="BL401" s="126"/>
      <c r="BM401" s="126"/>
      <c r="BN401" s="126"/>
      <c r="BO401" s="126"/>
      <c r="BP401" s="126"/>
      <c r="BQ401" s="126"/>
      <c r="BR401" s="126"/>
      <c r="BS401" s="126"/>
      <c r="BT401" s="126"/>
      <c r="BU401" s="126"/>
      <c r="BV401" s="126"/>
      <c r="BW401" s="126"/>
      <c r="BX401" s="126"/>
      <c r="BY401" s="126"/>
      <c r="BZ401" s="126"/>
      <c r="CA401" s="126"/>
      <c r="CB401" s="126"/>
      <c r="CC401" s="126"/>
      <c r="CD401" s="126"/>
      <c r="CE401" s="126"/>
      <c r="CF401" s="126"/>
      <c r="CG401" s="126"/>
      <c r="CH401" s="126"/>
      <c r="CI401" s="126"/>
      <c r="CJ401" s="126"/>
      <c r="CK401" s="126"/>
      <c r="CL401" s="126"/>
      <c r="CM401" s="126"/>
      <c r="CN401" s="126"/>
      <c r="CO401" s="126"/>
      <c r="CP401" s="126"/>
      <c r="CQ401" s="126"/>
      <c r="CR401" s="126"/>
      <c r="CS401" s="126"/>
      <c r="CT401" s="126"/>
      <c r="CU401" s="126"/>
      <c r="CV401" s="126"/>
      <c r="CW401" s="126"/>
      <c r="CX401" s="126"/>
      <c r="CY401" s="126"/>
      <c r="CZ401" s="126"/>
      <c r="DA401" s="126"/>
      <c r="DB401" s="126"/>
      <c r="DC401" s="126"/>
      <c r="DD401" s="126"/>
      <c r="DE401" s="126"/>
      <c r="DF401" s="126"/>
      <c r="DG401" s="126"/>
      <c r="DH401" s="126"/>
      <c r="DI401" s="126"/>
      <c r="DJ401" s="126"/>
      <c r="DK401" s="126"/>
      <c r="DL401" s="126"/>
      <c r="DM401" s="126"/>
      <c r="DN401" s="126"/>
      <c r="DO401" s="126"/>
      <c r="DP401" s="126"/>
      <c r="DQ401" s="126"/>
      <c r="DR401" s="126"/>
      <c r="DS401" s="126"/>
      <c r="DT401" s="126"/>
      <c r="DU401" s="126"/>
      <c r="DV401" s="126"/>
      <c r="DW401" s="126"/>
      <c r="DX401" s="126"/>
      <c r="DY401" s="126"/>
      <c r="DZ401" s="126"/>
      <c r="EA401" s="126"/>
      <c r="EB401" s="126"/>
      <c r="EC401" s="126"/>
      <c r="ED401" s="126"/>
      <c r="EE401" s="126"/>
      <c r="EF401" s="126"/>
      <c r="EG401" s="126"/>
      <c r="EH401" s="126"/>
      <c r="EI401" s="126"/>
      <c r="EJ401" s="126"/>
      <c r="EK401" s="126"/>
      <c r="EL401" s="126"/>
      <c r="EM401" s="126"/>
      <c r="EN401" s="126"/>
      <c r="EO401" s="126"/>
      <c r="EP401" s="126"/>
      <c r="EQ401" s="126"/>
      <c r="ER401" s="126"/>
      <c r="ES401" s="126"/>
      <c r="ET401" s="126"/>
      <c r="EU401" s="126"/>
      <c r="EV401" s="126"/>
      <c r="EW401" s="126"/>
      <c r="EX401" s="126"/>
      <c r="EY401" s="126"/>
      <c r="EZ401" s="126"/>
      <c r="FA401" s="126"/>
      <c r="FB401" s="126"/>
      <c r="FC401" s="126"/>
      <c r="FD401" s="126"/>
      <c r="FE401" s="126"/>
      <c r="FF401" s="126"/>
      <c r="FG401" s="126"/>
      <c r="FH401" s="126"/>
      <c r="FI401" s="126"/>
      <c r="FJ401" s="126"/>
      <c r="FK401" s="126"/>
      <c r="FL401" s="126"/>
      <c r="FM401" s="126"/>
      <c r="FN401" s="126"/>
      <c r="FO401" s="126"/>
      <c r="FP401" s="126"/>
      <c r="FQ401" s="126"/>
      <c r="FR401" s="126"/>
      <c r="FS401" s="126"/>
      <c r="FT401" s="126"/>
      <c r="FU401" s="126"/>
      <c r="FV401" s="126"/>
      <c r="FW401" s="126"/>
      <c r="FX401" s="126"/>
      <c r="FY401" s="126"/>
      <c r="FZ401" s="126"/>
      <c r="GA401" s="126"/>
      <c r="GB401" s="126"/>
      <c r="GC401" s="126"/>
      <c r="GD401" s="126"/>
      <c r="GE401" s="126"/>
      <c r="GF401" s="126"/>
      <c r="GG401" s="126"/>
    </row>
    <row r="402" spans="1:189" s="160" customFormat="1" x14ac:dyDescent="0.25">
      <c r="A402" s="115" t="s">
        <v>93</v>
      </c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  <c r="AF402" s="126"/>
      <c r="AG402" s="126"/>
      <c r="AH402" s="126"/>
      <c r="AI402" s="126"/>
      <c r="AJ402" s="126"/>
      <c r="AK402" s="126"/>
      <c r="AL402" s="126"/>
      <c r="AM402" s="126"/>
      <c r="AN402" s="126"/>
      <c r="AO402" s="126"/>
      <c r="AP402" s="126"/>
      <c r="AQ402" s="126"/>
      <c r="AR402" s="126"/>
      <c r="AS402" s="126"/>
      <c r="AT402" s="126"/>
      <c r="AU402" s="126"/>
      <c r="AV402" s="126"/>
      <c r="AW402" s="126"/>
      <c r="AX402" s="126"/>
      <c r="AY402" s="126"/>
      <c r="AZ402" s="126"/>
      <c r="BA402" s="126"/>
      <c r="BB402" s="126"/>
      <c r="BC402" s="126"/>
      <c r="BD402" s="126"/>
      <c r="BE402" s="126"/>
      <c r="BF402" s="126"/>
      <c r="BG402" s="126"/>
      <c r="BH402" s="126"/>
      <c r="BI402" s="126"/>
      <c r="BJ402" s="126"/>
      <c r="BK402" s="126"/>
      <c r="BL402" s="126"/>
      <c r="BM402" s="126"/>
      <c r="BN402" s="126"/>
      <c r="BO402" s="126"/>
      <c r="BP402" s="126"/>
      <c r="BQ402" s="126"/>
      <c r="BR402" s="126"/>
      <c r="BS402" s="126"/>
      <c r="BT402" s="126"/>
      <c r="BU402" s="126"/>
      <c r="BV402" s="126"/>
      <c r="BW402" s="126"/>
      <c r="BX402" s="126"/>
      <c r="BY402" s="126"/>
      <c r="BZ402" s="126"/>
      <c r="CA402" s="126"/>
      <c r="CB402" s="126"/>
      <c r="CC402" s="126"/>
      <c r="CD402" s="126"/>
      <c r="CE402" s="126"/>
      <c r="CF402" s="126"/>
      <c r="CG402" s="126"/>
      <c r="CH402" s="126"/>
      <c r="CI402" s="126"/>
      <c r="CJ402" s="126"/>
      <c r="CK402" s="126"/>
      <c r="CL402" s="126"/>
      <c r="CM402" s="126"/>
      <c r="CN402" s="126"/>
      <c r="CO402" s="126"/>
      <c r="CP402" s="126"/>
      <c r="CQ402" s="126"/>
      <c r="CR402" s="126"/>
      <c r="CS402" s="126"/>
      <c r="CT402" s="126"/>
      <c r="CU402" s="126"/>
      <c r="CV402" s="126"/>
      <c r="CW402" s="126"/>
      <c r="CX402" s="126"/>
      <c r="CY402" s="126"/>
      <c r="CZ402" s="126"/>
      <c r="DA402" s="126"/>
      <c r="DB402" s="126"/>
      <c r="DC402" s="126"/>
      <c r="DD402" s="126"/>
      <c r="DE402" s="126"/>
      <c r="DF402" s="126"/>
      <c r="DG402" s="126"/>
      <c r="DH402" s="126"/>
      <c r="DI402" s="126"/>
      <c r="DJ402" s="126"/>
      <c r="DK402" s="126"/>
      <c r="DL402" s="126"/>
      <c r="DM402" s="126"/>
      <c r="DN402" s="126"/>
      <c r="DO402" s="126"/>
      <c r="DP402" s="126"/>
      <c r="DQ402" s="126"/>
      <c r="DR402" s="126"/>
      <c r="DS402" s="126"/>
      <c r="DT402" s="126"/>
      <c r="DU402" s="126"/>
      <c r="DV402" s="126"/>
      <c r="DW402" s="126"/>
      <c r="DX402" s="126"/>
      <c r="DY402" s="126"/>
      <c r="DZ402" s="126"/>
      <c r="EA402" s="126"/>
      <c r="EB402" s="126"/>
      <c r="EC402" s="126"/>
      <c r="ED402" s="126"/>
      <c r="EE402" s="126"/>
      <c r="EF402" s="126"/>
      <c r="EG402" s="126"/>
      <c r="EH402" s="126"/>
      <c r="EI402" s="126"/>
      <c r="EJ402" s="126"/>
      <c r="EK402" s="126"/>
      <c r="EL402" s="126"/>
      <c r="EM402" s="126"/>
      <c r="EN402" s="126"/>
      <c r="EO402" s="126"/>
      <c r="EP402" s="126"/>
      <c r="EQ402" s="126"/>
      <c r="ER402" s="126"/>
      <c r="ES402" s="126"/>
      <c r="ET402" s="126"/>
      <c r="EU402" s="126"/>
      <c r="EV402" s="126"/>
      <c r="EW402" s="126"/>
      <c r="EX402" s="126"/>
      <c r="EY402" s="126"/>
      <c r="EZ402" s="126"/>
      <c r="FA402" s="126"/>
      <c r="FB402" s="126"/>
      <c r="FC402" s="126"/>
      <c r="FD402" s="126"/>
      <c r="FE402" s="126"/>
      <c r="FF402" s="126"/>
      <c r="FG402" s="126"/>
      <c r="FH402" s="126"/>
      <c r="FI402" s="126"/>
      <c r="FJ402" s="126"/>
      <c r="FK402" s="126"/>
      <c r="FL402" s="126"/>
      <c r="FM402" s="126"/>
      <c r="FN402" s="126"/>
      <c r="FO402" s="126"/>
      <c r="FP402" s="126"/>
      <c r="FQ402" s="126"/>
      <c r="FR402" s="126"/>
      <c r="FS402" s="126"/>
      <c r="FT402" s="126"/>
      <c r="FU402" s="126"/>
      <c r="FV402" s="126"/>
      <c r="FW402" s="126"/>
      <c r="FX402" s="126"/>
      <c r="FY402" s="126"/>
      <c r="FZ402" s="126"/>
      <c r="GA402" s="126"/>
      <c r="GB402" s="126"/>
      <c r="GC402" s="126"/>
      <c r="GD402" s="126"/>
      <c r="GE402" s="126"/>
      <c r="GF402" s="126"/>
      <c r="GG402" s="126"/>
    </row>
    <row r="403" spans="1:189" s="162" customFormat="1" x14ac:dyDescent="0.25">
      <c r="A403" s="161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  <c r="AF403" s="126"/>
      <c r="AG403" s="126"/>
      <c r="AH403" s="126"/>
      <c r="AI403" s="126"/>
      <c r="AJ403" s="126"/>
      <c r="AK403" s="126"/>
      <c r="AL403" s="126"/>
      <c r="AM403" s="126"/>
      <c r="AN403" s="126"/>
      <c r="AO403" s="126"/>
      <c r="AP403" s="126"/>
      <c r="AQ403" s="126"/>
      <c r="AR403" s="126"/>
      <c r="AS403" s="126"/>
      <c r="AT403" s="126"/>
      <c r="AU403" s="126"/>
      <c r="AV403" s="126"/>
      <c r="AW403" s="126"/>
      <c r="AX403" s="126"/>
      <c r="AY403" s="126"/>
      <c r="AZ403" s="126"/>
      <c r="BA403" s="126"/>
      <c r="BB403" s="126"/>
      <c r="BC403" s="126"/>
      <c r="BD403" s="126"/>
      <c r="BE403" s="126"/>
      <c r="BF403" s="126"/>
      <c r="BG403" s="126"/>
      <c r="BH403" s="126"/>
      <c r="BI403" s="126"/>
      <c r="BJ403" s="126"/>
      <c r="BK403" s="126"/>
      <c r="BL403" s="126"/>
      <c r="BM403" s="126"/>
      <c r="BN403" s="126"/>
      <c r="BO403" s="126"/>
      <c r="BP403" s="126"/>
      <c r="BQ403" s="126"/>
      <c r="BR403" s="126"/>
      <c r="BS403" s="126"/>
      <c r="BT403" s="126"/>
      <c r="BU403" s="126"/>
      <c r="BV403" s="126"/>
      <c r="BW403" s="126"/>
      <c r="BX403" s="126"/>
      <c r="BY403" s="126"/>
      <c r="BZ403" s="126"/>
      <c r="CA403" s="126"/>
      <c r="CB403" s="126"/>
      <c r="CC403" s="126"/>
      <c r="CD403" s="126"/>
      <c r="CE403" s="126"/>
      <c r="CF403" s="126"/>
      <c r="CG403" s="126"/>
      <c r="CH403" s="126"/>
      <c r="CI403" s="126"/>
      <c r="CJ403" s="126"/>
      <c r="CK403" s="126"/>
      <c r="CL403" s="126"/>
      <c r="CM403" s="126"/>
      <c r="CN403" s="126"/>
      <c r="CO403" s="126"/>
      <c r="CP403" s="126"/>
      <c r="CQ403" s="126"/>
      <c r="CR403" s="126"/>
      <c r="CS403" s="126"/>
      <c r="CT403" s="126"/>
      <c r="CU403" s="126"/>
      <c r="CV403" s="126"/>
      <c r="CW403" s="126"/>
      <c r="CX403" s="126"/>
      <c r="CY403" s="126"/>
      <c r="CZ403" s="126"/>
      <c r="DA403" s="126"/>
      <c r="DB403" s="126"/>
      <c r="DC403" s="126"/>
      <c r="DD403" s="126"/>
      <c r="DE403" s="126"/>
      <c r="DF403" s="126"/>
      <c r="DG403" s="126"/>
      <c r="DH403" s="126"/>
      <c r="DI403" s="126"/>
      <c r="DJ403" s="126"/>
      <c r="DK403" s="126"/>
      <c r="DL403" s="126"/>
      <c r="DM403" s="126"/>
      <c r="DN403" s="126"/>
      <c r="DO403" s="126"/>
      <c r="DP403" s="126"/>
      <c r="DQ403" s="126"/>
      <c r="DR403" s="126"/>
      <c r="DS403" s="126"/>
      <c r="DT403" s="126"/>
      <c r="DU403" s="126"/>
      <c r="DV403" s="126"/>
      <c r="DW403" s="126"/>
      <c r="DX403" s="126"/>
      <c r="DY403" s="126"/>
      <c r="DZ403" s="126"/>
      <c r="EA403" s="126"/>
      <c r="EB403" s="126"/>
      <c r="EC403" s="126"/>
      <c r="ED403" s="126"/>
      <c r="EE403" s="126"/>
      <c r="EF403" s="126"/>
      <c r="EG403" s="126"/>
      <c r="EH403" s="126"/>
      <c r="EI403" s="126"/>
      <c r="EJ403" s="126"/>
      <c r="EK403" s="126"/>
      <c r="EL403" s="126"/>
      <c r="EM403" s="126"/>
      <c r="EN403" s="126"/>
      <c r="EO403" s="126"/>
      <c r="EP403" s="126"/>
      <c r="EQ403" s="126"/>
      <c r="ER403" s="126"/>
      <c r="ES403" s="126"/>
      <c r="ET403" s="126"/>
      <c r="EU403" s="126"/>
      <c r="EV403" s="126"/>
      <c r="EW403" s="126"/>
      <c r="EX403" s="126"/>
      <c r="EY403" s="126"/>
      <c r="EZ403" s="126"/>
      <c r="FA403" s="126"/>
      <c r="FB403" s="126"/>
      <c r="FC403" s="126"/>
      <c r="FD403" s="126"/>
      <c r="FE403" s="126"/>
      <c r="FF403" s="126"/>
      <c r="FG403" s="126"/>
      <c r="FH403" s="126"/>
      <c r="FI403" s="126"/>
      <c r="FJ403" s="126"/>
      <c r="FK403" s="126"/>
      <c r="FL403" s="126"/>
      <c r="FM403" s="126"/>
      <c r="FN403" s="126"/>
      <c r="FO403" s="126"/>
      <c r="FP403" s="126"/>
      <c r="FQ403" s="126"/>
      <c r="FR403" s="126"/>
      <c r="FS403" s="126"/>
      <c r="FT403" s="126"/>
      <c r="FU403" s="126"/>
      <c r="FV403" s="126"/>
      <c r="FW403" s="126"/>
      <c r="FX403" s="126"/>
      <c r="FY403" s="126"/>
      <c r="FZ403" s="126"/>
      <c r="GA403" s="126"/>
      <c r="GB403" s="126"/>
      <c r="GC403" s="126"/>
      <c r="GD403" s="126"/>
      <c r="GE403" s="126"/>
      <c r="GF403" s="126"/>
      <c r="GG403" s="126"/>
    </row>
    <row r="404" spans="1:189" x14ac:dyDescent="0.25">
      <c r="A404" s="162" t="s">
        <v>94</v>
      </c>
    </row>
    <row r="405" spans="1:189" s="125" customFormat="1" x14ac:dyDescent="0.25">
      <c r="A405" s="163" t="s">
        <v>442</v>
      </c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  <c r="AF405" s="126"/>
      <c r="AG405" s="126"/>
      <c r="AH405" s="126"/>
      <c r="AI405" s="126"/>
      <c r="AJ405" s="126"/>
      <c r="AK405" s="126"/>
      <c r="AL405" s="126"/>
      <c r="AM405" s="126"/>
      <c r="AN405" s="126"/>
      <c r="AO405" s="126"/>
      <c r="AP405" s="126"/>
      <c r="AQ405" s="126"/>
      <c r="AR405" s="126"/>
      <c r="AS405" s="126"/>
      <c r="AT405" s="126"/>
      <c r="AU405" s="126"/>
      <c r="AV405" s="126"/>
      <c r="AW405" s="126"/>
      <c r="AX405" s="126"/>
      <c r="AY405" s="126"/>
      <c r="AZ405" s="126"/>
      <c r="BA405" s="126"/>
      <c r="BB405" s="126"/>
      <c r="BC405" s="126"/>
      <c r="BD405" s="126"/>
      <c r="BE405" s="126"/>
      <c r="BF405" s="126"/>
      <c r="BG405" s="126"/>
      <c r="BH405" s="126"/>
      <c r="BI405" s="126"/>
      <c r="BJ405" s="126"/>
      <c r="BK405" s="126"/>
      <c r="BL405" s="126"/>
      <c r="BM405" s="126"/>
      <c r="BN405" s="126"/>
      <c r="BO405" s="126"/>
      <c r="BP405" s="126"/>
      <c r="BQ405" s="126"/>
      <c r="BR405" s="126"/>
      <c r="BS405" s="126"/>
      <c r="BT405" s="126"/>
      <c r="BU405" s="126"/>
      <c r="BV405" s="126"/>
      <c r="BW405" s="126"/>
      <c r="BX405" s="126"/>
      <c r="BY405" s="126"/>
      <c r="BZ405" s="126"/>
      <c r="CA405" s="126"/>
      <c r="CB405" s="126"/>
      <c r="CC405" s="126"/>
      <c r="CD405" s="126"/>
      <c r="CE405" s="126"/>
      <c r="CF405" s="126"/>
      <c r="CG405" s="126"/>
      <c r="CH405" s="126"/>
      <c r="CI405" s="126"/>
      <c r="CJ405" s="126"/>
      <c r="CK405" s="126"/>
      <c r="CL405" s="126"/>
      <c r="CM405" s="126"/>
      <c r="CN405" s="126"/>
      <c r="CO405" s="126"/>
      <c r="CP405" s="126"/>
      <c r="CQ405" s="126"/>
      <c r="CR405" s="126"/>
      <c r="CS405" s="126"/>
      <c r="CT405" s="126"/>
      <c r="CU405" s="126"/>
      <c r="CV405" s="126"/>
      <c r="CW405" s="126"/>
      <c r="CX405" s="126"/>
      <c r="CY405" s="126"/>
      <c r="CZ405" s="126"/>
      <c r="DA405" s="126"/>
      <c r="DB405" s="126"/>
      <c r="DC405" s="126"/>
      <c r="DD405" s="126"/>
      <c r="DE405" s="126"/>
      <c r="DF405" s="126"/>
      <c r="DG405" s="126"/>
      <c r="DH405" s="126"/>
      <c r="DI405" s="126"/>
      <c r="DJ405" s="126"/>
      <c r="DK405" s="126"/>
      <c r="DL405" s="126"/>
      <c r="DM405" s="126"/>
      <c r="DN405" s="126"/>
      <c r="DO405" s="126"/>
      <c r="DP405" s="126"/>
      <c r="DQ405" s="126"/>
      <c r="DR405" s="126"/>
      <c r="DS405" s="126"/>
      <c r="DT405" s="126"/>
      <c r="DU405" s="126"/>
      <c r="DV405" s="126"/>
      <c r="DW405" s="126"/>
      <c r="DX405" s="126"/>
      <c r="DY405" s="126"/>
      <c r="DZ405" s="126"/>
      <c r="EA405" s="126"/>
      <c r="EB405" s="126"/>
      <c r="EC405" s="126"/>
      <c r="ED405" s="126"/>
      <c r="EE405" s="126"/>
      <c r="EF405" s="126"/>
      <c r="EG405" s="126"/>
      <c r="EH405" s="126"/>
      <c r="EI405" s="126"/>
      <c r="EJ405" s="126"/>
      <c r="EK405" s="126"/>
      <c r="EL405" s="126"/>
      <c r="EM405" s="126"/>
      <c r="EN405" s="126"/>
      <c r="EO405" s="126"/>
      <c r="EP405" s="126"/>
      <c r="EQ405" s="126"/>
      <c r="ER405" s="126"/>
      <c r="ES405" s="126"/>
      <c r="ET405" s="126"/>
      <c r="EU405" s="126"/>
      <c r="EV405" s="126"/>
      <c r="EW405" s="126"/>
      <c r="EX405" s="126"/>
      <c r="EY405" s="126"/>
      <c r="EZ405" s="126"/>
      <c r="FA405" s="126"/>
      <c r="FB405" s="126"/>
      <c r="FC405" s="126"/>
      <c r="FD405" s="126"/>
      <c r="FE405" s="126"/>
      <c r="FF405" s="126"/>
      <c r="FG405" s="126"/>
      <c r="FH405" s="126"/>
      <c r="FI405" s="126"/>
      <c r="FJ405" s="126"/>
      <c r="FK405" s="126"/>
      <c r="FL405" s="126"/>
      <c r="FM405" s="126"/>
      <c r="FN405" s="126"/>
      <c r="FO405" s="126"/>
      <c r="FP405" s="126"/>
      <c r="FQ405" s="126"/>
      <c r="FR405" s="126"/>
      <c r="FS405" s="126"/>
      <c r="FT405" s="126"/>
      <c r="FU405" s="126"/>
      <c r="FV405" s="126"/>
      <c r="FW405" s="126"/>
      <c r="FX405" s="126"/>
      <c r="FY405" s="126"/>
      <c r="FZ405" s="126"/>
      <c r="GA405" s="126"/>
      <c r="GB405" s="126"/>
      <c r="GC405" s="126"/>
      <c r="GD405" s="126"/>
      <c r="GE405" s="126"/>
      <c r="GF405" s="126"/>
      <c r="GG405" s="126"/>
    </row>
    <row r="406" spans="1:189" s="125" customFormat="1" x14ac:dyDescent="0.25">
      <c r="A406" s="164" t="s">
        <v>443</v>
      </c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  <c r="AF406" s="126"/>
      <c r="AG406" s="126"/>
      <c r="AH406" s="126"/>
      <c r="AI406" s="126"/>
      <c r="AJ406" s="126"/>
      <c r="AK406" s="126"/>
      <c r="AL406" s="126"/>
      <c r="AM406" s="126"/>
      <c r="AN406" s="126"/>
      <c r="AO406" s="126"/>
      <c r="AP406" s="126"/>
      <c r="AQ406" s="126"/>
      <c r="AR406" s="126"/>
      <c r="AS406" s="126"/>
      <c r="AT406" s="126"/>
      <c r="AU406" s="126"/>
      <c r="AV406" s="126"/>
      <c r="AW406" s="126"/>
      <c r="AX406" s="126"/>
      <c r="AY406" s="126"/>
      <c r="AZ406" s="126"/>
      <c r="BA406" s="126"/>
      <c r="BB406" s="126"/>
      <c r="BC406" s="126"/>
      <c r="BD406" s="126"/>
      <c r="BE406" s="126"/>
      <c r="BF406" s="126"/>
      <c r="BG406" s="126"/>
      <c r="BH406" s="126"/>
      <c r="BI406" s="126"/>
      <c r="BJ406" s="126"/>
      <c r="BK406" s="126"/>
      <c r="BL406" s="126"/>
      <c r="BM406" s="126"/>
      <c r="BN406" s="126"/>
      <c r="BO406" s="126"/>
      <c r="BP406" s="126"/>
      <c r="BQ406" s="126"/>
      <c r="BR406" s="126"/>
      <c r="BS406" s="126"/>
      <c r="BT406" s="126"/>
      <c r="BU406" s="126"/>
      <c r="BV406" s="126"/>
      <c r="BW406" s="126"/>
      <c r="BX406" s="126"/>
      <c r="BY406" s="126"/>
      <c r="BZ406" s="126"/>
      <c r="CA406" s="126"/>
      <c r="CB406" s="126"/>
      <c r="CC406" s="126"/>
      <c r="CD406" s="126"/>
      <c r="CE406" s="126"/>
      <c r="CF406" s="126"/>
      <c r="CG406" s="126"/>
      <c r="CH406" s="126"/>
      <c r="CI406" s="126"/>
      <c r="CJ406" s="126"/>
      <c r="CK406" s="126"/>
      <c r="CL406" s="126"/>
      <c r="CM406" s="126"/>
      <c r="CN406" s="126"/>
      <c r="CO406" s="126"/>
      <c r="CP406" s="126"/>
      <c r="CQ406" s="126"/>
      <c r="CR406" s="126"/>
      <c r="CS406" s="126"/>
      <c r="CT406" s="126"/>
      <c r="CU406" s="126"/>
      <c r="CV406" s="126"/>
      <c r="CW406" s="126"/>
      <c r="CX406" s="126"/>
      <c r="CY406" s="126"/>
      <c r="CZ406" s="126"/>
      <c r="DA406" s="126"/>
      <c r="DB406" s="126"/>
      <c r="DC406" s="126"/>
      <c r="DD406" s="126"/>
      <c r="DE406" s="126"/>
      <c r="DF406" s="126"/>
      <c r="DG406" s="126"/>
      <c r="DH406" s="126"/>
      <c r="DI406" s="126"/>
      <c r="DJ406" s="126"/>
      <c r="DK406" s="126"/>
      <c r="DL406" s="126"/>
      <c r="DM406" s="126"/>
      <c r="DN406" s="126"/>
      <c r="DO406" s="126"/>
      <c r="DP406" s="126"/>
      <c r="DQ406" s="126"/>
      <c r="DR406" s="126"/>
      <c r="DS406" s="126"/>
      <c r="DT406" s="126"/>
      <c r="DU406" s="126"/>
      <c r="DV406" s="126"/>
      <c r="DW406" s="126"/>
      <c r="DX406" s="126"/>
      <c r="DY406" s="126"/>
      <c r="DZ406" s="126"/>
      <c r="EA406" s="126"/>
      <c r="EB406" s="126"/>
      <c r="EC406" s="126"/>
      <c r="ED406" s="126"/>
      <c r="EE406" s="126"/>
      <c r="EF406" s="126"/>
      <c r="EG406" s="126"/>
      <c r="EH406" s="126"/>
      <c r="EI406" s="126"/>
      <c r="EJ406" s="126"/>
      <c r="EK406" s="126"/>
      <c r="EL406" s="126"/>
      <c r="EM406" s="126"/>
      <c r="EN406" s="126"/>
      <c r="EO406" s="126"/>
      <c r="EP406" s="126"/>
      <c r="EQ406" s="126"/>
      <c r="ER406" s="126"/>
      <c r="ES406" s="126"/>
      <c r="ET406" s="126"/>
      <c r="EU406" s="126"/>
      <c r="EV406" s="126"/>
      <c r="EW406" s="126"/>
      <c r="EX406" s="126"/>
      <c r="EY406" s="126"/>
      <c r="EZ406" s="126"/>
      <c r="FA406" s="126"/>
      <c r="FB406" s="126"/>
      <c r="FC406" s="126"/>
      <c r="FD406" s="126"/>
      <c r="FE406" s="126"/>
      <c r="FF406" s="126"/>
      <c r="FG406" s="126"/>
      <c r="FH406" s="126"/>
      <c r="FI406" s="126"/>
      <c r="FJ406" s="126"/>
      <c r="FK406" s="126"/>
      <c r="FL406" s="126"/>
      <c r="FM406" s="126"/>
      <c r="FN406" s="126"/>
      <c r="FO406" s="126"/>
      <c r="FP406" s="126"/>
      <c r="FQ406" s="126"/>
      <c r="FR406" s="126"/>
      <c r="FS406" s="126"/>
      <c r="FT406" s="126"/>
      <c r="FU406" s="126"/>
      <c r="FV406" s="126"/>
      <c r="FW406" s="126"/>
      <c r="FX406" s="126"/>
      <c r="FY406" s="126"/>
      <c r="FZ406" s="126"/>
      <c r="GA406" s="126"/>
      <c r="GB406" s="126"/>
      <c r="GC406" s="126"/>
      <c r="GD406" s="126"/>
      <c r="GE406" s="126"/>
      <c r="GF406" s="126"/>
      <c r="GG406" s="126"/>
    </row>
    <row r="407" spans="1:189" s="125" customFormat="1" x14ac:dyDescent="0.25">
      <c r="A407" s="165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26"/>
      <c r="AG407" s="126"/>
      <c r="AH407" s="126"/>
      <c r="AI407" s="126"/>
      <c r="AJ407" s="126"/>
      <c r="AK407" s="126"/>
      <c r="AL407" s="126"/>
      <c r="AM407" s="126"/>
      <c r="AN407" s="126"/>
      <c r="AO407" s="126"/>
      <c r="AP407" s="126"/>
      <c r="AQ407" s="126"/>
      <c r="AR407" s="126"/>
      <c r="AS407" s="126"/>
      <c r="AT407" s="126"/>
      <c r="AU407" s="126"/>
      <c r="AV407" s="126"/>
      <c r="AW407" s="126"/>
      <c r="AX407" s="126"/>
      <c r="AY407" s="126"/>
      <c r="AZ407" s="126"/>
      <c r="BA407" s="126"/>
      <c r="BB407" s="126"/>
      <c r="BC407" s="126"/>
      <c r="BD407" s="126"/>
      <c r="BE407" s="126"/>
      <c r="BF407" s="126"/>
      <c r="BG407" s="126"/>
      <c r="BH407" s="126"/>
      <c r="BI407" s="126"/>
      <c r="BJ407" s="126"/>
      <c r="BK407" s="126"/>
      <c r="BL407" s="126"/>
      <c r="BM407" s="126"/>
      <c r="BN407" s="126"/>
      <c r="BO407" s="126"/>
      <c r="BP407" s="126"/>
      <c r="BQ407" s="126"/>
      <c r="BR407" s="126"/>
      <c r="BS407" s="126"/>
      <c r="BT407" s="126"/>
      <c r="BU407" s="126"/>
      <c r="BV407" s="126"/>
      <c r="BW407" s="126"/>
      <c r="BX407" s="126"/>
      <c r="BY407" s="126"/>
      <c r="BZ407" s="126"/>
      <c r="CA407" s="126"/>
      <c r="CB407" s="126"/>
      <c r="CC407" s="126"/>
      <c r="CD407" s="126"/>
      <c r="CE407" s="126"/>
      <c r="CF407" s="126"/>
      <c r="CG407" s="126"/>
      <c r="CH407" s="126"/>
      <c r="CI407" s="126"/>
      <c r="CJ407" s="126"/>
      <c r="CK407" s="126"/>
      <c r="CL407" s="126"/>
      <c r="CM407" s="126"/>
      <c r="CN407" s="126"/>
      <c r="CO407" s="126"/>
      <c r="CP407" s="126"/>
      <c r="CQ407" s="126"/>
      <c r="CR407" s="126"/>
      <c r="CS407" s="126"/>
      <c r="CT407" s="126"/>
      <c r="CU407" s="126"/>
      <c r="CV407" s="126"/>
      <c r="CW407" s="126"/>
      <c r="CX407" s="126"/>
      <c r="CY407" s="126"/>
      <c r="CZ407" s="126"/>
      <c r="DA407" s="126"/>
      <c r="DB407" s="126"/>
      <c r="DC407" s="126"/>
      <c r="DD407" s="126"/>
      <c r="DE407" s="126"/>
      <c r="DF407" s="126"/>
      <c r="DG407" s="126"/>
      <c r="DH407" s="126"/>
      <c r="DI407" s="126"/>
      <c r="DJ407" s="126"/>
      <c r="DK407" s="126"/>
      <c r="DL407" s="126"/>
      <c r="DM407" s="126"/>
      <c r="DN407" s="126"/>
      <c r="DO407" s="126"/>
      <c r="DP407" s="126"/>
      <c r="DQ407" s="126"/>
      <c r="DR407" s="126"/>
      <c r="DS407" s="126"/>
      <c r="DT407" s="126"/>
      <c r="DU407" s="126"/>
      <c r="DV407" s="126"/>
      <c r="DW407" s="126"/>
      <c r="DX407" s="126"/>
      <c r="DY407" s="126"/>
      <c r="DZ407" s="126"/>
      <c r="EA407" s="126"/>
      <c r="EB407" s="126"/>
      <c r="EC407" s="126"/>
      <c r="ED407" s="126"/>
      <c r="EE407" s="126"/>
      <c r="EF407" s="126"/>
      <c r="EG407" s="126"/>
      <c r="EH407" s="126"/>
      <c r="EI407" s="126"/>
      <c r="EJ407" s="126"/>
      <c r="EK407" s="126"/>
      <c r="EL407" s="126"/>
      <c r="EM407" s="126"/>
      <c r="EN407" s="126"/>
      <c r="EO407" s="126"/>
      <c r="EP407" s="126"/>
      <c r="EQ407" s="126"/>
      <c r="ER407" s="126"/>
      <c r="ES407" s="126"/>
      <c r="ET407" s="126"/>
      <c r="EU407" s="126"/>
      <c r="EV407" s="126"/>
      <c r="EW407" s="126"/>
      <c r="EX407" s="126"/>
      <c r="EY407" s="126"/>
      <c r="EZ407" s="126"/>
      <c r="FA407" s="126"/>
      <c r="FB407" s="126"/>
      <c r="FC407" s="126"/>
      <c r="FD407" s="126"/>
      <c r="FE407" s="126"/>
      <c r="FF407" s="126"/>
      <c r="FG407" s="126"/>
      <c r="FH407" s="126"/>
      <c r="FI407" s="126"/>
      <c r="FJ407" s="126"/>
      <c r="FK407" s="126"/>
      <c r="FL407" s="126"/>
      <c r="FM407" s="126"/>
      <c r="FN407" s="126"/>
      <c r="FO407" s="126"/>
      <c r="FP407" s="126"/>
      <c r="FQ407" s="126"/>
      <c r="FR407" s="126"/>
      <c r="FS407" s="126"/>
      <c r="FT407" s="126"/>
      <c r="FU407" s="126"/>
      <c r="FV407" s="126"/>
      <c r="FW407" s="126"/>
      <c r="FX407" s="126"/>
      <c r="FY407" s="126"/>
      <c r="FZ407" s="126"/>
      <c r="GA407" s="126"/>
      <c r="GB407" s="126"/>
      <c r="GC407" s="126"/>
      <c r="GD407" s="126"/>
      <c r="GE407" s="126"/>
      <c r="GF407" s="126"/>
      <c r="GG407" s="126"/>
    </row>
    <row r="408" spans="1:189" s="125" customFormat="1" x14ac:dyDescent="0.25">
      <c r="A408" s="162" t="s">
        <v>103</v>
      </c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  <c r="AF408" s="126"/>
      <c r="AG408" s="126"/>
      <c r="AH408" s="126"/>
      <c r="AI408" s="126"/>
      <c r="AJ408" s="126"/>
      <c r="AK408" s="126"/>
      <c r="AL408" s="126"/>
      <c r="AM408" s="126"/>
      <c r="AN408" s="126"/>
      <c r="AO408" s="126"/>
      <c r="AP408" s="126"/>
      <c r="AQ408" s="126"/>
      <c r="AR408" s="126"/>
      <c r="AS408" s="126"/>
      <c r="AT408" s="126"/>
      <c r="AU408" s="126"/>
      <c r="AV408" s="126"/>
      <c r="AW408" s="126"/>
      <c r="AX408" s="126"/>
      <c r="AY408" s="126"/>
      <c r="AZ408" s="126"/>
      <c r="BA408" s="126"/>
      <c r="BB408" s="126"/>
      <c r="BC408" s="126"/>
      <c r="BD408" s="126"/>
      <c r="BE408" s="126"/>
      <c r="BF408" s="126"/>
      <c r="BG408" s="126"/>
      <c r="BH408" s="126"/>
      <c r="BI408" s="126"/>
      <c r="BJ408" s="126"/>
      <c r="BK408" s="126"/>
      <c r="BL408" s="126"/>
      <c r="BM408" s="126"/>
      <c r="BN408" s="126"/>
      <c r="BO408" s="126"/>
      <c r="BP408" s="126"/>
      <c r="BQ408" s="126"/>
      <c r="BR408" s="126"/>
      <c r="BS408" s="126"/>
      <c r="BT408" s="126"/>
      <c r="BU408" s="126"/>
      <c r="BV408" s="126"/>
      <c r="BW408" s="126"/>
      <c r="BX408" s="126"/>
      <c r="BY408" s="126"/>
      <c r="BZ408" s="126"/>
      <c r="CA408" s="126"/>
      <c r="CB408" s="126"/>
      <c r="CC408" s="126"/>
      <c r="CD408" s="126"/>
      <c r="CE408" s="126"/>
      <c r="CF408" s="126"/>
      <c r="CG408" s="126"/>
      <c r="CH408" s="126"/>
      <c r="CI408" s="126"/>
      <c r="CJ408" s="126"/>
      <c r="CK408" s="126"/>
      <c r="CL408" s="126"/>
      <c r="CM408" s="126"/>
      <c r="CN408" s="126"/>
      <c r="CO408" s="126"/>
      <c r="CP408" s="126"/>
      <c r="CQ408" s="126"/>
      <c r="CR408" s="126"/>
      <c r="CS408" s="126"/>
      <c r="CT408" s="126"/>
      <c r="CU408" s="126"/>
      <c r="CV408" s="126"/>
      <c r="CW408" s="126"/>
      <c r="CX408" s="126"/>
      <c r="CY408" s="126"/>
      <c r="CZ408" s="126"/>
      <c r="DA408" s="126"/>
      <c r="DB408" s="126"/>
      <c r="DC408" s="126"/>
      <c r="DD408" s="126"/>
      <c r="DE408" s="126"/>
      <c r="DF408" s="126"/>
      <c r="DG408" s="126"/>
      <c r="DH408" s="126"/>
      <c r="DI408" s="126"/>
      <c r="DJ408" s="126"/>
      <c r="DK408" s="126"/>
      <c r="DL408" s="126"/>
      <c r="DM408" s="126"/>
      <c r="DN408" s="126"/>
      <c r="DO408" s="126"/>
      <c r="DP408" s="126"/>
      <c r="DQ408" s="126"/>
      <c r="DR408" s="126"/>
      <c r="DS408" s="126"/>
      <c r="DT408" s="126"/>
      <c r="DU408" s="126"/>
      <c r="DV408" s="126"/>
      <c r="DW408" s="126"/>
      <c r="DX408" s="126"/>
      <c r="DY408" s="126"/>
      <c r="DZ408" s="126"/>
      <c r="EA408" s="126"/>
      <c r="EB408" s="126"/>
      <c r="EC408" s="126"/>
      <c r="ED408" s="126"/>
      <c r="EE408" s="126"/>
      <c r="EF408" s="126"/>
      <c r="EG408" s="126"/>
      <c r="EH408" s="126"/>
      <c r="EI408" s="126"/>
      <c r="EJ408" s="126"/>
      <c r="EK408" s="126"/>
      <c r="EL408" s="126"/>
      <c r="EM408" s="126"/>
      <c r="EN408" s="126"/>
      <c r="EO408" s="126"/>
      <c r="EP408" s="126"/>
      <c r="EQ408" s="126"/>
      <c r="ER408" s="126"/>
      <c r="ES408" s="126"/>
      <c r="ET408" s="126"/>
      <c r="EU408" s="126"/>
      <c r="EV408" s="126"/>
      <c r="EW408" s="126"/>
      <c r="EX408" s="126"/>
      <c r="EY408" s="126"/>
      <c r="EZ408" s="126"/>
      <c r="FA408" s="126"/>
      <c r="FB408" s="126"/>
      <c r="FC408" s="126"/>
      <c r="FD408" s="126"/>
      <c r="FE408" s="126"/>
      <c r="FF408" s="126"/>
      <c r="FG408" s="126"/>
      <c r="FH408" s="126"/>
      <c r="FI408" s="126"/>
      <c r="FJ408" s="126"/>
      <c r="FK408" s="126"/>
      <c r="FL408" s="126"/>
      <c r="FM408" s="126"/>
      <c r="FN408" s="126"/>
      <c r="FO408" s="126"/>
      <c r="FP408" s="126"/>
      <c r="FQ408" s="126"/>
      <c r="FR408" s="126"/>
      <c r="FS408" s="126"/>
      <c r="FT408" s="126"/>
      <c r="FU408" s="126"/>
      <c r="FV408" s="126"/>
      <c r="FW408" s="126"/>
      <c r="FX408" s="126"/>
      <c r="FY408" s="126"/>
      <c r="FZ408" s="126"/>
      <c r="GA408" s="126"/>
      <c r="GB408" s="126"/>
      <c r="GC408" s="126"/>
      <c r="GD408" s="126"/>
      <c r="GE408" s="126"/>
      <c r="GF408" s="126"/>
      <c r="GG408" s="126"/>
    </row>
    <row r="409" spans="1:189" s="125" customFormat="1" x14ac:dyDescent="0.25">
      <c r="A409" s="162" t="s">
        <v>444</v>
      </c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  <c r="AF409" s="126"/>
      <c r="AG409" s="126"/>
      <c r="AH409" s="126"/>
      <c r="AI409" s="126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  <c r="AV409" s="126"/>
      <c r="AW409" s="126"/>
      <c r="AX409" s="126"/>
      <c r="AY409" s="126"/>
      <c r="AZ409" s="126"/>
      <c r="BA409" s="126"/>
      <c r="BB409" s="126"/>
      <c r="BC409" s="126"/>
      <c r="BD409" s="126"/>
      <c r="BE409" s="126"/>
      <c r="BF409" s="126"/>
      <c r="BG409" s="126"/>
      <c r="BH409" s="126"/>
      <c r="BI409" s="126"/>
      <c r="BJ409" s="126"/>
      <c r="BK409" s="126"/>
      <c r="BL409" s="126"/>
      <c r="BM409" s="126"/>
      <c r="BN409" s="126"/>
      <c r="BO409" s="126"/>
      <c r="BP409" s="126"/>
      <c r="BQ409" s="126"/>
      <c r="BR409" s="126"/>
      <c r="BS409" s="126"/>
      <c r="BT409" s="126"/>
      <c r="BU409" s="126"/>
      <c r="BV409" s="126"/>
      <c r="BW409" s="126"/>
      <c r="BX409" s="126"/>
      <c r="BY409" s="126"/>
      <c r="BZ409" s="126"/>
      <c r="CA409" s="126"/>
      <c r="CB409" s="126"/>
      <c r="CC409" s="126"/>
      <c r="CD409" s="126"/>
      <c r="CE409" s="126"/>
      <c r="CF409" s="126"/>
      <c r="CG409" s="126"/>
      <c r="CH409" s="126"/>
      <c r="CI409" s="126"/>
      <c r="CJ409" s="126"/>
      <c r="CK409" s="126"/>
      <c r="CL409" s="126"/>
      <c r="CM409" s="126"/>
      <c r="CN409" s="126"/>
      <c r="CO409" s="126"/>
      <c r="CP409" s="126"/>
      <c r="CQ409" s="126"/>
      <c r="CR409" s="126"/>
      <c r="CS409" s="126"/>
      <c r="CT409" s="126"/>
      <c r="CU409" s="126"/>
      <c r="CV409" s="126"/>
      <c r="CW409" s="126"/>
      <c r="CX409" s="126"/>
      <c r="CY409" s="126"/>
      <c r="CZ409" s="126"/>
      <c r="DA409" s="126"/>
      <c r="DB409" s="126"/>
      <c r="DC409" s="126"/>
      <c r="DD409" s="126"/>
      <c r="DE409" s="126"/>
      <c r="DF409" s="126"/>
      <c r="DG409" s="126"/>
      <c r="DH409" s="126"/>
      <c r="DI409" s="126"/>
      <c r="DJ409" s="126"/>
      <c r="DK409" s="126"/>
      <c r="DL409" s="126"/>
      <c r="DM409" s="126"/>
      <c r="DN409" s="126"/>
      <c r="DO409" s="126"/>
      <c r="DP409" s="126"/>
      <c r="DQ409" s="126"/>
      <c r="DR409" s="126"/>
      <c r="DS409" s="126"/>
      <c r="DT409" s="126"/>
      <c r="DU409" s="126"/>
      <c r="DV409" s="126"/>
      <c r="DW409" s="126"/>
      <c r="DX409" s="126"/>
      <c r="DY409" s="126"/>
      <c r="DZ409" s="126"/>
      <c r="EA409" s="126"/>
      <c r="EB409" s="126"/>
      <c r="EC409" s="126"/>
      <c r="ED409" s="126"/>
      <c r="EE409" s="126"/>
      <c r="EF409" s="126"/>
      <c r="EG409" s="126"/>
      <c r="EH409" s="126"/>
      <c r="EI409" s="126"/>
      <c r="EJ409" s="126"/>
      <c r="EK409" s="126"/>
      <c r="EL409" s="126"/>
      <c r="EM409" s="126"/>
      <c r="EN409" s="126"/>
      <c r="EO409" s="126"/>
      <c r="EP409" s="126"/>
      <c r="EQ409" s="126"/>
      <c r="ER409" s="126"/>
      <c r="ES409" s="126"/>
      <c r="ET409" s="126"/>
      <c r="EU409" s="126"/>
      <c r="EV409" s="126"/>
      <c r="EW409" s="126"/>
      <c r="EX409" s="126"/>
      <c r="EY409" s="126"/>
      <c r="EZ409" s="126"/>
      <c r="FA409" s="126"/>
      <c r="FB409" s="126"/>
      <c r="FC409" s="126"/>
      <c r="FD409" s="126"/>
      <c r="FE409" s="126"/>
      <c r="FF409" s="126"/>
      <c r="FG409" s="126"/>
      <c r="FH409" s="126"/>
      <c r="FI409" s="126"/>
      <c r="FJ409" s="126"/>
      <c r="FK409" s="126"/>
      <c r="FL409" s="126"/>
      <c r="FM409" s="126"/>
      <c r="FN409" s="126"/>
      <c r="FO409" s="126"/>
      <c r="FP409" s="126"/>
      <c r="FQ409" s="126"/>
      <c r="FR409" s="126"/>
      <c r="FS409" s="126"/>
      <c r="FT409" s="126"/>
      <c r="FU409" s="126"/>
      <c r="FV409" s="126"/>
      <c r="FW409" s="126"/>
      <c r="FX409" s="126"/>
      <c r="FY409" s="126"/>
      <c r="FZ409" s="126"/>
      <c r="GA409" s="126"/>
      <c r="GB409" s="126"/>
      <c r="GC409" s="126"/>
      <c r="GD409" s="126"/>
      <c r="GE409" s="126"/>
      <c r="GF409" s="126"/>
      <c r="GG409" s="126"/>
    </row>
    <row r="410" spans="1:189" s="125" customFormat="1" x14ac:dyDescent="0.25">
      <c r="A410" s="162" t="s">
        <v>445</v>
      </c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  <c r="AF410" s="126"/>
      <c r="AG410" s="126"/>
      <c r="AH410" s="126"/>
      <c r="AI410" s="126"/>
      <c r="AJ410" s="126"/>
      <c r="AK410" s="126"/>
      <c r="AL410" s="126"/>
      <c r="AM410" s="126"/>
      <c r="AN410" s="126"/>
      <c r="AO410" s="126"/>
      <c r="AP410" s="126"/>
      <c r="AQ410" s="126"/>
      <c r="AR410" s="126"/>
      <c r="AS410" s="126"/>
      <c r="AT410" s="126"/>
      <c r="AU410" s="126"/>
      <c r="AV410" s="126"/>
      <c r="AW410" s="126"/>
      <c r="AX410" s="126"/>
      <c r="AY410" s="126"/>
      <c r="AZ410" s="126"/>
      <c r="BA410" s="126"/>
      <c r="BB410" s="126"/>
      <c r="BC410" s="126"/>
      <c r="BD410" s="126"/>
      <c r="BE410" s="126"/>
      <c r="BF410" s="126"/>
      <c r="BG410" s="126"/>
      <c r="BH410" s="126"/>
      <c r="BI410" s="126"/>
      <c r="BJ410" s="126"/>
      <c r="BK410" s="126"/>
      <c r="BL410" s="126"/>
      <c r="BM410" s="126"/>
      <c r="BN410" s="126"/>
      <c r="BO410" s="126"/>
      <c r="BP410" s="126"/>
      <c r="BQ410" s="126"/>
      <c r="BR410" s="126"/>
      <c r="BS410" s="126"/>
      <c r="BT410" s="126"/>
      <c r="BU410" s="126"/>
      <c r="BV410" s="126"/>
      <c r="BW410" s="126"/>
      <c r="BX410" s="126"/>
      <c r="BY410" s="126"/>
      <c r="BZ410" s="126"/>
      <c r="CA410" s="126"/>
      <c r="CB410" s="126"/>
      <c r="CC410" s="126"/>
      <c r="CD410" s="126"/>
      <c r="CE410" s="126"/>
      <c r="CF410" s="126"/>
      <c r="CG410" s="126"/>
      <c r="CH410" s="126"/>
      <c r="CI410" s="126"/>
      <c r="CJ410" s="126"/>
      <c r="CK410" s="126"/>
      <c r="CL410" s="126"/>
      <c r="CM410" s="126"/>
      <c r="CN410" s="126"/>
      <c r="CO410" s="126"/>
      <c r="CP410" s="126"/>
      <c r="CQ410" s="126"/>
      <c r="CR410" s="126"/>
      <c r="CS410" s="126"/>
      <c r="CT410" s="126"/>
      <c r="CU410" s="126"/>
      <c r="CV410" s="126"/>
      <c r="CW410" s="126"/>
      <c r="CX410" s="126"/>
      <c r="CY410" s="126"/>
      <c r="CZ410" s="126"/>
      <c r="DA410" s="126"/>
      <c r="DB410" s="126"/>
      <c r="DC410" s="126"/>
      <c r="DD410" s="126"/>
      <c r="DE410" s="126"/>
      <c r="DF410" s="126"/>
      <c r="DG410" s="126"/>
      <c r="DH410" s="126"/>
      <c r="DI410" s="126"/>
      <c r="DJ410" s="126"/>
      <c r="DK410" s="126"/>
      <c r="DL410" s="126"/>
      <c r="DM410" s="126"/>
      <c r="DN410" s="126"/>
      <c r="DO410" s="126"/>
      <c r="DP410" s="126"/>
      <c r="DQ410" s="126"/>
      <c r="DR410" s="126"/>
      <c r="DS410" s="126"/>
      <c r="DT410" s="126"/>
      <c r="DU410" s="126"/>
      <c r="DV410" s="126"/>
      <c r="DW410" s="126"/>
      <c r="DX410" s="126"/>
      <c r="DY410" s="126"/>
      <c r="DZ410" s="126"/>
      <c r="EA410" s="126"/>
      <c r="EB410" s="126"/>
      <c r="EC410" s="126"/>
      <c r="ED410" s="126"/>
      <c r="EE410" s="126"/>
      <c r="EF410" s="126"/>
      <c r="EG410" s="126"/>
      <c r="EH410" s="126"/>
      <c r="EI410" s="126"/>
      <c r="EJ410" s="126"/>
      <c r="EK410" s="126"/>
      <c r="EL410" s="126"/>
      <c r="EM410" s="126"/>
      <c r="EN410" s="126"/>
      <c r="EO410" s="126"/>
      <c r="EP410" s="126"/>
      <c r="EQ410" s="126"/>
      <c r="ER410" s="126"/>
      <c r="ES410" s="126"/>
      <c r="ET410" s="126"/>
      <c r="EU410" s="126"/>
      <c r="EV410" s="126"/>
      <c r="EW410" s="126"/>
      <c r="EX410" s="126"/>
      <c r="EY410" s="126"/>
      <c r="EZ410" s="126"/>
      <c r="FA410" s="126"/>
      <c r="FB410" s="126"/>
      <c r="FC410" s="126"/>
      <c r="FD410" s="126"/>
      <c r="FE410" s="126"/>
      <c r="FF410" s="126"/>
      <c r="FG410" s="126"/>
      <c r="FH410" s="126"/>
      <c r="FI410" s="126"/>
      <c r="FJ410" s="126"/>
      <c r="FK410" s="126"/>
      <c r="FL410" s="126"/>
      <c r="FM410" s="126"/>
      <c r="FN410" s="126"/>
      <c r="FO410" s="126"/>
      <c r="FP410" s="126"/>
      <c r="FQ410" s="126"/>
      <c r="FR410" s="126"/>
      <c r="FS410" s="126"/>
      <c r="FT410" s="126"/>
      <c r="FU410" s="126"/>
      <c r="FV410" s="126"/>
      <c r="FW410" s="126"/>
      <c r="FX410" s="126"/>
      <c r="FY410" s="126"/>
      <c r="FZ410" s="126"/>
      <c r="GA410" s="126"/>
      <c r="GB410" s="126"/>
      <c r="GC410" s="126"/>
      <c r="GD410" s="126"/>
      <c r="GE410" s="126"/>
      <c r="GF410" s="126"/>
      <c r="GG410" s="126"/>
    </row>
  </sheetData>
  <autoFilter ref="A1:GG411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zoomScaleNormal="100" zoomScaleSheetLayoutView="100" workbookViewId="0">
      <selection activeCell="B10" sqref="B10"/>
    </sheetView>
  </sheetViews>
  <sheetFormatPr defaultRowHeight="12" x14ac:dyDescent="0.2"/>
  <cols>
    <col min="1" max="1" width="3.85546875" style="193" customWidth="1"/>
    <col min="2" max="2" width="58" style="175" customWidth="1"/>
    <col min="3" max="3" width="11" style="194" customWidth="1"/>
    <col min="4" max="4" width="11.5703125" style="194" customWidth="1"/>
    <col min="5" max="5" width="11" style="194" customWidth="1"/>
    <col min="6" max="6" width="11.5703125" style="194" customWidth="1"/>
    <col min="7" max="216" width="9.140625" style="175"/>
    <col min="217" max="217" width="5.140625" style="175" customWidth="1"/>
    <col min="218" max="218" width="63.85546875" style="175" customWidth="1"/>
    <col min="219" max="220" width="0" style="175" hidden="1" customWidth="1"/>
    <col min="221" max="221" width="11" style="175" customWidth="1"/>
    <col min="222" max="222" width="11.5703125" style="175" customWidth="1"/>
    <col min="223" max="223" width="11" style="175" customWidth="1"/>
    <col min="224" max="224" width="11.5703125" style="175" customWidth="1"/>
    <col min="225" max="472" width="9.140625" style="175"/>
    <col min="473" max="473" width="5.140625" style="175" customWidth="1"/>
    <col min="474" max="474" width="63.85546875" style="175" customWidth="1"/>
    <col min="475" max="476" width="0" style="175" hidden="1" customWidth="1"/>
    <col min="477" max="477" width="11" style="175" customWidth="1"/>
    <col min="478" max="478" width="11.5703125" style="175" customWidth="1"/>
    <col min="479" max="479" width="11" style="175" customWidth="1"/>
    <col min="480" max="480" width="11.5703125" style="175" customWidth="1"/>
    <col min="481" max="728" width="9.140625" style="175"/>
    <col min="729" max="729" width="5.140625" style="175" customWidth="1"/>
    <col min="730" max="730" width="63.85546875" style="175" customWidth="1"/>
    <col min="731" max="732" width="0" style="175" hidden="1" customWidth="1"/>
    <col min="733" max="733" width="11" style="175" customWidth="1"/>
    <col min="734" max="734" width="11.5703125" style="175" customWidth="1"/>
    <col min="735" max="735" width="11" style="175" customWidth="1"/>
    <col min="736" max="736" width="11.5703125" style="175" customWidth="1"/>
    <col min="737" max="984" width="9.140625" style="175"/>
    <col min="985" max="985" width="5.140625" style="175" customWidth="1"/>
    <col min="986" max="986" width="63.85546875" style="175" customWidth="1"/>
    <col min="987" max="988" width="0" style="175" hidden="1" customWidth="1"/>
    <col min="989" max="989" width="11" style="175" customWidth="1"/>
    <col min="990" max="990" width="11.5703125" style="175" customWidth="1"/>
    <col min="991" max="991" width="11" style="175" customWidth="1"/>
    <col min="992" max="992" width="11.5703125" style="175" customWidth="1"/>
    <col min="993" max="1240" width="9.140625" style="175"/>
    <col min="1241" max="1241" width="5.140625" style="175" customWidth="1"/>
    <col min="1242" max="1242" width="63.85546875" style="175" customWidth="1"/>
    <col min="1243" max="1244" width="0" style="175" hidden="1" customWidth="1"/>
    <col min="1245" max="1245" width="11" style="175" customWidth="1"/>
    <col min="1246" max="1246" width="11.5703125" style="175" customWidth="1"/>
    <col min="1247" max="1247" width="11" style="175" customWidth="1"/>
    <col min="1248" max="1248" width="11.5703125" style="175" customWidth="1"/>
    <col min="1249" max="1496" width="9.140625" style="175"/>
    <col min="1497" max="1497" width="5.140625" style="175" customWidth="1"/>
    <col min="1498" max="1498" width="63.85546875" style="175" customWidth="1"/>
    <col min="1499" max="1500" width="0" style="175" hidden="1" customWidth="1"/>
    <col min="1501" max="1501" width="11" style="175" customWidth="1"/>
    <col min="1502" max="1502" width="11.5703125" style="175" customWidth="1"/>
    <col min="1503" max="1503" width="11" style="175" customWidth="1"/>
    <col min="1504" max="1504" width="11.5703125" style="175" customWidth="1"/>
    <col min="1505" max="1752" width="9.140625" style="175"/>
    <col min="1753" max="1753" width="5.140625" style="175" customWidth="1"/>
    <col min="1754" max="1754" width="63.85546875" style="175" customWidth="1"/>
    <col min="1755" max="1756" width="0" style="175" hidden="1" customWidth="1"/>
    <col min="1757" max="1757" width="11" style="175" customWidth="1"/>
    <col min="1758" max="1758" width="11.5703125" style="175" customWidth="1"/>
    <col min="1759" max="1759" width="11" style="175" customWidth="1"/>
    <col min="1760" max="1760" width="11.5703125" style="175" customWidth="1"/>
    <col min="1761" max="2008" width="9.140625" style="175"/>
    <col min="2009" max="2009" width="5.140625" style="175" customWidth="1"/>
    <col min="2010" max="2010" width="63.85546875" style="175" customWidth="1"/>
    <col min="2011" max="2012" width="0" style="175" hidden="1" customWidth="1"/>
    <col min="2013" max="2013" width="11" style="175" customWidth="1"/>
    <col min="2014" max="2014" width="11.5703125" style="175" customWidth="1"/>
    <col min="2015" max="2015" width="11" style="175" customWidth="1"/>
    <col min="2016" max="2016" width="11.5703125" style="175" customWidth="1"/>
    <col min="2017" max="2264" width="9.140625" style="175"/>
    <col min="2265" max="2265" width="5.140625" style="175" customWidth="1"/>
    <col min="2266" max="2266" width="63.85546875" style="175" customWidth="1"/>
    <col min="2267" max="2268" width="0" style="175" hidden="1" customWidth="1"/>
    <col min="2269" max="2269" width="11" style="175" customWidth="1"/>
    <col min="2270" max="2270" width="11.5703125" style="175" customWidth="1"/>
    <col min="2271" max="2271" width="11" style="175" customWidth="1"/>
    <col min="2272" max="2272" width="11.5703125" style="175" customWidth="1"/>
    <col min="2273" max="2520" width="9.140625" style="175"/>
    <col min="2521" max="2521" width="5.140625" style="175" customWidth="1"/>
    <col min="2522" max="2522" width="63.85546875" style="175" customWidth="1"/>
    <col min="2523" max="2524" width="0" style="175" hidden="1" customWidth="1"/>
    <col min="2525" max="2525" width="11" style="175" customWidth="1"/>
    <col min="2526" max="2526" width="11.5703125" style="175" customWidth="1"/>
    <col min="2527" max="2527" width="11" style="175" customWidth="1"/>
    <col min="2528" max="2528" width="11.5703125" style="175" customWidth="1"/>
    <col min="2529" max="2776" width="9.140625" style="175"/>
    <col min="2777" max="2777" width="5.140625" style="175" customWidth="1"/>
    <col min="2778" max="2778" width="63.85546875" style="175" customWidth="1"/>
    <col min="2779" max="2780" width="0" style="175" hidden="1" customWidth="1"/>
    <col min="2781" max="2781" width="11" style="175" customWidth="1"/>
    <col min="2782" max="2782" width="11.5703125" style="175" customWidth="1"/>
    <col min="2783" max="2783" width="11" style="175" customWidth="1"/>
    <col min="2784" max="2784" width="11.5703125" style="175" customWidth="1"/>
    <col min="2785" max="3032" width="9.140625" style="175"/>
    <col min="3033" max="3033" width="5.140625" style="175" customWidth="1"/>
    <col min="3034" max="3034" width="63.85546875" style="175" customWidth="1"/>
    <col min="3035" max="3036" width="0" style="175" hidden="1" customWidth="1"/>
    <col min="3037" max="3037" width="11" style="175" customWidth="1"/>
    <col min="3038" max="3038" width="11.5703125" style="175" customWidth="1"/>
    <col min="3039" max="3039" width="11" style="175" customWidth="1"/>
    <col min="3040" max="3040" width="11.5703125" style="175" customWidth="1"/>
    <col min="3041" max="3288" width="9.140625" style="175"/>
    <col min="3289" max="3289" width="5.140625" style="175" customWidth="1"/>
    <col min="3290" max="3290" width="63.85546875" style="175" customWidth="1"/>
    <col min="3291" max="3292" width="0" style="175" hidden="1" customWidth="1"/>
    <col min="3293" max="3293" width="11" style="175" customWidth="1"/>
    <col min="3294" max="3294" width="11.5703125" style="175" customWidth="1"/>
    <col min="3295" max="3295" width="11" style="175" customWidth="1"/>
    <col min="3296" max="3296" width="11.5703125" style="175" customWidth="1"/>
    <col min="3297" max="3544" width="9.140625" style="175"/>
    <col min="3545" max="3545" width="5.140625" style="175" customWidth="1"/>
    <col min="3546" max="3546" width="63.85546875" style="175" customWidth="1"/>
    <col min="3547" max="3548" width="0" style="175" hidden="1" customWidth="1"/>
    <col min="3549" max="3549" width="11" style="175" customWidth="1"/>
    <col min="3550" max="3550" width="11.5703125" style="175" customWidth="1"/>
    <col min="3551" max="3551" width="11" style="175" customWidth="1"/>
    <col min="3552" max="3552" width="11.5703125" style="175" customWidth="1"/>
    <col min="3553" max="3800" width="9.140625" style="175"/>
    <col min="3801" max="3801" width="5.140625" style="175" customWidth="1"/>
    <col min="3802" max="3802" width="63.85546875" style="175" customWidth="1"/>
    <col min="3803" max="3804" width="0" style="175" hidden="1" customWidth="1"/>
    <col min="3805" max="3805" width="11" style="175" customWidth="1"/>
    <col min="3806" max="3806" width="11.5703125" style="175" customWidth="1"/>
    <col min="3807" max="3807" width="11" style="175" customWidth="1"/>
    <col min="3808" max="3808" width="11.5703125" style="175" customWidth="1"/>
    <col min="3809" max="4056" width="9.140625" style="175"/>
    <col min="4057" max="4057" width="5.140625" style="175" customWidth="1"/>
    <col min="4058" max="4058" width="63.85546875" style="175" customWidth="1"/>
    <col min="4059" max="4060" width="0" style="175" hidden="1" customWidth="1"/>
    <col min="4061" max="4061" width="11" style="175" customWidth="1"/>
    <col min="4062" max="4062" width="11.5703125" style="175" customWidth="1"/>
    <col min="4063" max="4063" width="11" style="175" customWidth="1"/>
    <col min="4064" max="4064" width="11.5703125" style="175" customWidth="1"/>
    <col min="4065" max="4312" width="9.140625" style="175"/>
    <col min="4313" max="4313" width="5.140625" style="175" customWidth="1"/>
    <col min="4314" max="4314" width="63.85546875" style="175" customWidth="1"/>
    <col min="4315" max="4316" width="0" style="175" hidden="1" customWidth="1"/>
    <col min="4317" max="4317" width="11" style="175" customWidth="1"/>
    <col min="4318" max="4318" width="11.5703125" style="175" customWidth="1"/>
    <col min="4319" max="4319" width="11" style="175" customWidth="1"/>
    <col min="4320" max="4320" width="11.5703125" style="175" customWidth="1"/>
    <col min="4321" max="4568" width="9.140625" style="175"/>
    <col min="4569" max="4569" width="5.140625" style="175" customWidth="1"/>
    <col min="4570" max="4570" width="63.85546875" style="175" customWidth="1"/>
    <col min="4571" max="4572" width="0" style="175" hidden="1" customWidth="1"/>
    <col min="4573" max="4573" width="11" style="175" customWidth="1"/>
    <col min="4574" max="4574" width="11.5703125" style="175" customWidth="1"/>
    <col min="4575" max="4575" width="11" style="175" customWidth="1"/>
    <col min="4576" max="4576" width="11.5703125" style="175" customWidth="1"/>
    <col min="4577" max="4824" width="9.140625" style="175"/>
    <col min="4825" max="4825" width="5.140625" style="175" customWidth="1"/>
    <col min="4826" max="4826" width="63.85546875" style="175" customWidth="1"/>
    <col min="4827" max="4828" width="0" style="175" hidden="1" customWidth="1"/>
    <col min="4829" max="4829" width="11" style="175" customWidth="1"/>
    <col min="4830" max="4830" width="11.5703125" style="175" customWidth="1"/>
    <col min="4831" max="4831" width="11" style="175" customWidth="1"/>
    <col min="4832" max="4832" width="11.5703125" style="175" customWidth="1"/>
    <col min="4833" max="5080" width="9.140625" style="175"/>
    <col min="5081" max="5081" width="5.140625" style="175" customWidth="1"/>
    <col min="5082" max="5082" width="63.85546875" style="175" customWidth="1"/>
    <col min="5083" max="5084" width="0" style="175" hidden="1" customWidth="1"/>
    <col min="5085" max="5085" width="11" style="175" customWidth="1"/>
    <col min="5086" max="5086" width="11.5703125" style="175" customWidth="1"/>
    <col min="5087" max="5087" width="11" style="175" customWidth="1"/>
    <col min="5088" max="5088" width="11.5703125" style="175" customWidth="1"/>
    <col min="5089" max="5336" width="9.140625" style="175"/>
    <col min="5337" max="5337" width="5.140625" style="175" customWidth="1"/>
    <col min="5338" max="5338" width="63.85546875" style="175" customWidth="1"/>
    <col min="5339" max="5340" width="0" style="175" hidden="1" customWidth="1"/>
    <col min="5341" max="5341" width="11" style="175" customWidth="1"/>
    <col min="5342" max="5342" width="11.5703125" style="175" customWidth="1"/>
    <col min="5343" max="5343" width="11" style="175" customWidth="1"/>
    <col min="5344" max="5344" width="11.5703125" style="175" customWidth="1"/>
    <col min="5345" max="5592" width="9.140625" style="175"/>
    <col min="5593" max="5593" width="5.140625" style="175" customWidth="1"/>
    <col min="5594" max="5594" width="63.85546875" style="175" customWidth="1"/>
    <col min="5595" max="5596" width="0" style="175" hidden="1" customWidth="1"/>
    <col min="5597" max="5597" width="11" style="175" customWidth="1"/>
    <col min="5598" max="5598" width="11.5703125" style="175" customWidth="1"/>
    <col min="5599" max="5599" width="11" style="175" customWidth="1"/>
    <col min="5600" max="5600" width="11.5703125" style="175" customWidth="1"/>
    <col min="5601" max="5848" width="9.140625" style="175"/>
    <col min="5849" max="5849" width="5.140625" style="175" customWidth="1"/>
    <col min="5850" max="5850" width="63.85546875" style="175" customWidth="1"/>
    <col min="5851" max="5852" width="0" style="175" hidden="1" customWidth="1"/>
    <col min="5853" max="5853" width="11" style="175" customWidth="1"/>
    <col min="5854" max="5854" width="11.5703125" style="175" customWidth="1"/>
    <col min="5855" max="5855" width="11" style="175" customWidth="1"/>
    <col min="5856" max="5856" width="11.5703125" style="175" customWidth="1"/>
    <col min="5857" max="6104" width="9.140625" style="175"/>
    <col min="6105" max="6105" width="5.140625" style="175" customWidth="1"/>
    <col min="6106" max="6106" width="63.85546875" style="175" customWidth="1"/>
    <col min="6107" max="6108" width="0" style="175" hidden="1" customWidth="1"/>
    <col min="6109" max="6109" width="11" style="175" customWidth="1"/>
    <col min="6110" max="6110" width="11.5703125" style="175" customWidth="1"/>
    <col min="6111" max="6111" width="11" style="175" customWidth="1"/>
    <col min="6112" max="6112" width="11.5703125" style="175" customWidth="1"/>
    <col min="6113" max="6360" width="9.140625" style="175"/>
    <col min="6361" max="6361" width="5.140625" style="175" customWidth="1"/>
    <col min="6362" max="6362" width="63.85546875" style="175" customWidth="1"/>
    <col min="6363" max="6364" width="0" style="175" hidden="1" customWidth="1"/>
    <col min="6365" max="6365" width="11" style="175" customWidth="1"/>
    <col min="6366" max="6366" width="11.5703125" style="175" customWidth="1"/>
    <col min="6367" max="6367" width="11" style="175" customWidth="1"/>
    <col min="6368" max="6368" width="11.5703125" style="175" customWidth="1"/>
    <col min="6369" max="6616" width="9.140625" style="175"/>
    <col min="6617" max="6617" width="5.140625" style="175" customWidth="1"/>
    <col min="6618" max="6618" width="63.85546875" style="175" customWidth="1"/>
    <col min="6619" max="6620" width="0" style="175" hidden="1" customWidth="1"/>
    <col min="6621" max="6621" width="11" style="175" customWidth="1"/>
    <col min="6622" max="6622" width="11.5703125" style="175" customWidth="1"/>
    <col min="6623" max="6623" width="11" style="175" customWidth="1"/>
    <col min="6624" max="6624" width="11.5703125" style="175" customWidth="1"/>
    <col min="6625" max="6872" width="9.140625" style="175"/>
    <col min="6873" max="6873" width="5.140625" style="175" customWidth="1"/>
    <col min="6874" max="6874" width="63.85546875" style="175" customWidth="1"/>
    <col min="6875" max="6876" width="0" style="175" hidden="1" customWidth="1"/>
    <col min="6877" max="6877" width="11" style="175" customWidth="1"/>
    <col min="6878" max="6878" width="11.5703125" style="175" customWidth="1"/>
    <col min="6879" max="6879" width="11" style="175" customWidth="1"/>
    <col min="6880" max="6880" width="11.5703125" style="175" customWidth="1"/>
    <col min="6881" max="7128" width="9.140625" style="175"/>
    <col min="7129" max="7129" width="5.140625" style="175" customWidth="1"/>
    <col min="7130" max="7130" width="63.85546875" style="175" customWidth="1"/>
    <col min="7131" max="7132" width="0" style="175" hidden="1" customWidth="1"/>
    <col min="7133" max="7133" width="11" style="175" customWidth="1"/>
    <col min="7134" max="7134" width="11.5703125" style="175" customWidth="1"/>
    <col min="7135" max="7135" width="11" style="175" customWidth="1"/>
    <col min="7136" max="7136" width="11.5703125" style="175" customWidth="1"/>
    <col min="7137" max="7384" width="9.140625" style="175"/>
    <col min="7385" max="7385" width="5.140625" style="175" customWidth="1"/>
    <col min="7386" max="7386" width="63.85546875" style="175" customWidth="1"/>
    <col min="7387" max="7388" width="0" style="175" hidden="1" customWidth="1"/>
    <col min="7389" max="7389" width="11" style="175" customWidth="1"/>
    <col min="7390" max="7390" width="11.5703125" style="175" customWidth="1"/>
    <col min="7391" max="7391" width="11" style="175" customWidth="1"/>
    <col min="7392" max="7392" width="11.5703125" style="175" customWidth="1"/>
    <col min="7393" max="7640" width="9.140625" style="175"/>
    <col min="7641" max="7641" width="5.140625" style="175" customWidth="1"/>
    <col min="7642" max="7642" width="63.85546875" style="175" customWidth="1"/>
    <col min="7643" max="7644" width="0" style="175" hidden="1" customWidth="1"/>
    <col min="7645" max="7645" width="11" style="175" customWidth="1"/>
    <col min="7646" max="7646" width="11.5703125" style="175" customWidth="1"/>
    <col min="7647" max="7647" width="11" style="175" customWidth="1"/>
    <col min="7648" max="7648" width="11.5703125" style="175" customWidth="1"/>
    <col min="7649" max="7896" width="9.140625" style="175"/>
    <col min="7897" max="7897" width="5.140625" style="175" customWidth="1"/>
    <col min="7898" max="7898" width="63.85546875" style="175" customWidth="1"/>
    <col min="7899" max="7900" width="0" style="175" hidden="1" customWidth="1"/>
    <col min="7901" max="7901" width="11" style="175" customWidth="1"/>
    <col min="7902" max="7902" width="11.5703125" style="175" customWidth="1"/>
    <col min="7903" max="7903" width="11" style="175" customWidth="1"/>
    <col min="7904" max="7904" width="11.5703125" style="175" customWidth="1"/>
    <col min="7905" max="8152" width="9.140625" style="175"/>
    <col min="8153" max="8153" width="5.140625" style="175" customWidth="1"/>
    <col min="8154" max="8154" width="63.85546875" style="175" customWidth="1"/>
    <col min="8155" max="8156" width="0" style="175" hidden="1" customWidth="1"/>
    <col min="8157" max="8157" width="11" style="175" customWidth="1"/>
    <col min="8158" max="8158" width="11.5703125" style="175" customWidth="1"/>
    <col min="8159" max="8159" width="11" style="175" customWidth="1"/>
    <col min="8160" max="8160" width="11.5703125" style="175" customWidth="1"/>
    <col min="8161" max="8408" width="9.140625" style="175"/>
    <col min="8409" max="8409" width="5.140625" style="175" customWidth="1"/>
    <col min="8410" max="8410" width="63.85546875" style="175" customWidth="1"/>
    <col min="8411" max="8412" width="0" style="175" hidden="1" customWidth="1"/>
    <col min="8413" max="8413" width="11" style="175" customWidth="1"/>
    <col min="8414" max="8414" width="11.5703125" style="175" customWidth="1"/>
    <col min="8415" max="8415" width="11" style="175" customWidth="1"/>
    <col min="8416" max="8416" width="11.5703125" style="175" customWidth="1"/>
    <col min="8417" max="8664" width="9.140625" style="175"/>
    <col min="8665" max="8665" width="5.140625" style="175" customWidth="1"/>
    <col min="8666" max="8666" width="63.85546875" style="175" customWidth="1"/>
    <col min="8667" max="8668" width="0" style="175" hidden="1" customWidth="1"/>
    <col min="8669" max="8669" width="11" style="175" customWidth="1"/>
    <col min="8670" max="8670" width="11.5703125" style="175" customWidth="1"/>
    <col min="8671" max="8671" width="11" style="175" customWidth="1"/>
    <col min="8672" max="8672" width="11.5703125" style="175" customWidth="1"/>
    <col min="8673" max="8920" width="9.140625" style="175"/>
    <col min="8921" max="8921" width="5.140625" style="175" customWidth="1"/>
    <col min="8922" max="8922" width="63.85546875" style="175" customWidth="1"/>
    <col min="8923" max="8924" width="0" style="175" hidden="1" customWidth="1"/>
    <col min="8925" max="8925" width="11" style="175" customWidth="1"/>
    <col min="8926" max="8926" width="11.5703125" style="175" customWidth="1"/>
    <col min="8927" max="8927" width="11" style="175" customWidth="1"/>
    <col min="8928" max="8928" width="11.5703125" style="175" customWidth="1"/>
    <col min="8929" max="9176" width="9.140625" style="175"/>
    <col min="9177" max="9177" width="5.140625" style="175" customWidth="1"/>
    <col min="9178" max="9178" width="63.85546875" style="175" customWidth="1"/>
    <col min="9179" max="9180" width="0" style="175" hidden="1" customWidth="1"/>
    <col min="9181" max="9181" width="11" style="175" customWidth="1"/>
    <col min="9182" max="9182" width="11.5703125" style="175" customWidth="1"/>
    <col min="9183" max="9183" width="11" style="175" customWidth="1"/>
    <col min="9184" max="9184" width="11.5703125" style="175" customWidth="1"/>
    <col min="9185" max="9432" width="9.140625" style="175"/>
    <col min="9433" max="9433" width="5.140625" style="175" customWidth="1"/>
    <col min="9434" max="9434" width="63.85546875" style="175" customWidth="1"/>
    <col min="9435" max="9436" width="0" style="175" hidden="1" customWidth="1"/>
    <col min="9437" max="9437" width="11" style="175" customWidth="1"/>
    <col min="9438" max="9438" width="11.5703125" style="175" customWidth="1"/>
    <col min="9439" max="9439" width="11" style="175" customWidth="1"/>
    <col min="9440" max="9440" width="11.5703125" style="175" customWidth="1"/>
    <col min="9441" max="9688" width="9.140625" style="175"/>
    <col min="9689" max="9689" width="5.140625" style="175" customWidth="1"/>
    <col min="9690" max="9690" width="63.85546875" style="175" customWidth="1"/>
    <col min="9691" max="9692" width="0" style="175" hidden="1" customWidth="1"/>
    <col min="9693" max="9693" width="11" style="175" customWidth="1"/>
    <col min="9694" max="9694" width="11.5703125" style="175" customWidth="1"/>
    <col min="9695" max="9695" width="11" style="175" customWidth="1"/>
    <col min="9696" max="9696" width="11.5703125" style="175" customWidth="1"/>
    <col min="9697" max="9944" width="9.140625" style="175"/>
    <col min="9945" max="9945" width="5.140625" style="175" customWidth="1"/>
    <col min="9946" max="9946" width="63.85546875" style="175" customWidth="1"/>
    <col min="9947" max="9948" width="0" style="175" hidden="1" customWidth="1"/>
    <col min="9949" max="9949" width="11" style="175" customWidth="1"/>
    <col min="9950" max="9950" width="11.5703125" style="175" customWidth="1"/>
    <col min="9951" max="9951" width="11" style="175" customWidth="1"/>
    <col min="9952" max="9952" width="11.5703125" style="175" customWidth="1"/>
    <col min="9953" max="10200" width="9.140625" style="175"/>
    <col min="10201" max="10201" width="5.140625" style="175" customWidth="1"/>
    <col min="10202" max="10202" width="63.85546875" style="175" customWidth="1"/>
    <col min="10203" max="10204" width="0" style="175" hidden="1" customWidth="1"/>
    <col min="10205" max="10205" width="11" style="175" customWidth="1"/>
    <col min="10206" max="10206" width="11.5703125" style="175" customWidth="1"/>
    <col min="10207" max="10207" width="11" style="175" customWidth="1"/>
    <col min="10208" max="10208" width="11.5703125" style="175" customWidth="1"/>
    <col min="10209" max="10456" width="9.140625" style="175"/>
    <col min="10457" max="10457" width="5.140625" style="175" customWidth="1"/>
    <col min="10458" max="10458" width="63.85546875" style="175" customWidth="1"/>
    <col min="10459" max="10460" width="0" style="175" hidden="1" customWidth="1"/>
    <col min="10461" max="10461" width="11" style="175" customWidth="1"/>
    <col min="10462" max="10462" width="11.5703125" style="175" customWidth="1"/>
    <col min="10463" max="10463" width="11" style="175" customWidth="1"/>
    <col min="10464" max="10464" width="11.5703125" style="175" customWidth="1"/>
    <col min="10465" max="10712" width="9.140625" style="175"/>
    <col min="10713" max="10713" width="5.140625" style="175" customWidth="1"/>
    <col min="10714" max="10714" width="63.85546875" style="175" customWidth="1"/>
    <col min="10715" max="10716" width="0" style="175" hidden="1" customWidth="1"/>
    <col min="10717" max="10717" width="11" style="175" customWidth="1"/>
    <col min="10718" max="10718" width="11.5703125" style="175" customWidth="1"/>
    <col min="10719" max="10719" width="11" style="175" customWidth="1"/>
    <col min="10720" max="10720" width="11.5703125" style="175" customWidth="1"/>
    <col min="10721" max="10968" width="9.140625" style="175"/>
    <col min="10969" max="10969" width="5.140625" style="175" customWidth="1"/>
    <col min="10970" max="10970" width="63.85546875" style="175" customWidth="1"/>
    <col min="10971" max="10972" width="0" style="175" hidden="1" customWidth="1"/>
    <col min="10973" max="10973" width="11" style="175" customWidth="1"/>
    <col min="10974" max="10974" width="11.5703125" style="175" customWidth="1"/>
    <col min="10975" max="10975" width="11" style="175" customWidth="1"/>
    <col min="10976" max="10976" width="11.5703125" style="175" customWidth="1"/>
    <col min="10977" max="11224" width="9.140625" style="175"/>
    <col min="11225" max="11225" width="5.140625" style="175" customWidth="1"/>
    <col min="11226" max="11226" width="63.85546875" style="175" customWidth="1"/>
    <col min="11227" max="11228" width="0" style="175" hidden="1" customWidth="1"/>
    <col min="11229" max="11229" width="11" style="175" customWidth="1"/>
    <col min="11230" max="11230" width="11.5703125" style="175" customWidth="1"/>
    <col min="11231" max="11231" width="11" style="175" customWidth="1"/>
    <col min="11232" max="11232" width="11.5703125" style="175" customWidth="1"/>
    <col min="11233" max="11480" width="9.140625" style="175"/>
    <col min="11481" max="11481" width="5.140625" style="175" customWidth="1"/>
    <col min="11482" max="11482" width="63.85546875" style="175" customWidth="1"/>
    <col min="11483" max="11484" width="0" style="175" hidden="1" customWidth="1"/>
    <col min="11485" max="11485" width="11" style="175" customWidth="1"/>
    <col min="11486" max="11486" width="11.5703125" style="175" customWidth="1"/>
    <col min="11487" max="11487" width="11" style="175" customWidth="1"/>
    <col min="11488" max="11488" width="11.5703125" style="175" customWidth="1"/>
    <col min="11489" max="11736" width="9.140625" style="175"/>
    <col min="11737" max="11737" width="5.140625" style="175" customWidth="1"/>
    <col min="11738" max="11738" width="63.85546875" style="175" customWidth="1"/>
    <col min="11739" max="11740" width="0" style="175" hidden="1" customWidth="1"/>
    <col min="11741" max="11741" width="11" style="175" customWidth="1"/>
    <col min="11742" max="11742" width="11.5703125" style="175" customWidth="1"/>
    <col min="11743" max="11743" width="11" style="175" customWidth="1"/>
    <col min="11744" max="11744" width="11.5703125" style="175" customWidth="1"/>
    <col min="11745" max="11992" width="9.140625" style="175"/>
    <col min="11993" max="11993" width="5.140625" style="175" customWidth="1"/>
    <col min="11994" max="11994" width="63.85546875" style="175" customWidth="1"/>
    <col min="11995" max="11996" width="0" style="175" hidden="1" customWidth="1"/>
    <col min="11997" max="11997" width="11" style="175" customWidth="1"/>
    <col min="11998" max="11998" width="11.5703125" style="175" customWidth="1"/>
    <col min="11999" max="11999" width="11" style="175" customWidth="1"/>
    <col min="12000" max="12000" width="11.5703125" style="175" customWidth="1"/>
    <col min="12001" max="12248" width="9.140625" style="175"/>
    <col min="12249" max="12249" width="5.140625" style="175" customWidth="1"/>
    <col min="12250" max="12250" width="63.85546875" style="175" customWidth="1"/>
    <col min="12251" max="12252" width="0" style="175" hidden="1" customWidth="1"/>
    <col min="12253" max="12253" width="11" style="175" customWidth="1"/>
    <col min="12254" max="12254" width="11.5703125" style="175" customWidth="1"/>
    <col min="12255" max="12255" width="11" style="175" customWidth="1"/>
    <col min="12256" max="12256" width="11.5703125" style="175" customWidth="1"/>
    <col min="12257" max="12504" width="9.140625" style="175"/>
    <col min="12505" max="12505" width="5.140625" style="175" customWidth="1"/>
    <col min="12506" max="12506" width="63.85546875" style="175" customWidth="1"/>
    <col min="12507" max="12508" width="0" style="175" hidden="1" customWidth="1"/>
    <col min="12509" max="12509" width="11" style="175" customWidth="1"/>
    <col min="12510" max="12510" width="11.5703125" style="175" customWidth="1"/>
    <col min="12511" max="12511" width="11" style="175" customWidth="1"/>
    <col min="12512" max="12512" width="11.5703125" style="175" customWidth="1"/>
    <col min="12513" max="12760" width="9.140625" style="175"/>
    <col min="12761" max="12761" width="5.140625" style="175" customWidth="1"/>
    <col min="12762" max="12762" width="63.85546875" style="175" customWidth="1"/>
    <col min="12763" max="12764" width="0" style="175" hidden="1" customWidth="1"/>
    <col min="12765" max="12765" width="11" style="175" customWidth="1"/>
    <col min="12766" max="12766" width="11.5703125" style="175" customWidth="1"/>
    <col min="12767" max="12767" width="11" style="175" customWidth="1"/>
    <col min="12768" max="12768" width="11.5703125" style="175" customWidth="1"/>
    <col min="12769" max="13016" width="9.140625" style="175"/>
    <col min="13017" max="13017" width="5.140625" style="175" customWidth="1"/>
    <col min="13018" max="13018" width="63.85546875" style="175" customWidth="1"/>
    <col min="13019" max="13020" width="0" style="175" hidden="1" customWidth="1"/>
    <col min="13021" max="13021" width="11" style="175" customWidth="1"/>
    <col min="13022" max="13022" width="11.5703125" style="175" customWidth="1"/>
    <col min="13023" max="13023" width="11" style="175" customWidth="1"/>
    <col min="13024" max="13024" width="11.5703125" style="175" customWidth="1"/>
    <col min="13025" max="13272" width="9.140625" style="175"/>
    <col min="13273" max="13273" width="5.140625" style="175" customWidth="1"/>
    <col min="13274" max="13274" width="63.85546875" style="175" customWidth="1"/>
    <col min="13275" max="13276" width="0" style="175" hidden="1" customWidth="1"/>
    <col min="13277" max="13277" width="11" style="175" customWidth="1"/>
    <col min="13278" max="13278" width="11.5703125" style="175" customWidth="1"/>
    <col min="13279" max="13279" width="11" style="175" customWidth="1"/>
    <col min="13280" max="13280" width="11.5703125" style="175" customWidth="1"/>
    <col min="13281" max="13528" width="9.140625" style="175"/>
    <col min="13529" max="13529" width="5.140625" style="175" customWidth="1"/>
    <col min="13530" max="13530" width="63.85546875" style="175" customWidth="1"/>
    <col min="13531" max="13532" width="0" style="175" hidden="1" customWidth="1"/>
    <col min="13533" max="13533" width="11" style="175" customWidth="1"/>
    <col min="13534" max="13534" width="11.5703125" style="175" customWidth="1"/>
    <col min="13535" max="13535" width="11" style="175" customWidth="1"/>
    <col min="13536" max="13536" width="11.5703125" style="175" customWidth="1"/>
    <col min="13537" max="13784" width="9.140625" style="175"/>
    <col min="13785" max="13785" width="5.140625" style="175" customWidth="1"/>
    <col min="13786" max="13786" width="63.85546875" style="175" customWidth="1"/>
    <col min="13787" max="13788" width="0" style="175" hidden="1" customWidth="1"/>
    <col min="13789" max="13789" width="11" style="175" customWidth="1"/>
    <col min="13790" max="13790" width="11.5703125" style="175" customWidth="1"/>
    <col min="13791" max="13791" width="11" style="175" customWidth="1"/>
    <col min="13792" max="13792" width="11.5703125" style="175" customWidth="1"/>
    <col min="13793" max="14040" width="9.140625" style="175"/>
    <col min="14041" max="14041" width="5.140625" style="175" customWidth="1"/>
    <col min="14042" max="14042" width="63.85546875" style="175" customWidth="1"/>
    <col min="14043" max="14044" width="0" style="175" hidden="1" customWidth="1"/>
    <col min="14045" max="14045" width="11" style="175" customWidth="1"/>
    <col min="14046" max="14046" width="11.5703125" style="175" customWidth="1"/>
    <col min="14047" max="14047" width="11" style="175" customWidth="1"/>
    <col min="14048" max="14048" width="11.5703125" style="175" customWidth="1"/>
    <col min="14049" max="14296" width="9.140625" style="175"/>
    <col min="14297" max="14297" width="5.140625" style="175" customWidth="1"/>
    <col min="14298" max="14298" width="63.85546875" style="175" customWidth="1"/>
    <col min="14299" max="14300" width="0" style="175" hidden="1" customWidth="1"/>
    <col min="14301" max="14301" width="11" style="175" customWidth="1"/>
    <col min="14302" max="14302" width="11.5703125" style="175" customWidth="1"/>
    <col min="14303" max="14303" width="11" style="175" customWidth="1"/>
    <col min="14304" max="14304" width="11.5703125" style="175" customWidth="1"/>
    <col min="14305" max="14552" width="9.140625" style="175"/>
    <col min="14553" max="14553" width="5.140625" style="175" customWidth="1"/>
    <col min="14554" max="14554" width="63.85546875" style="175" customWidth="1"/>
    <col min="14555" max="14556" width="0" style="175" hidden="1" customWidth="1"/>
    <col min="14557" max="14557" width="11" style="175" customWidth="1"/>
    <col min="14558" max="14558" width="11.5703125" style="175" customWidth="1"/>
    <col min="14559" max="14559" width="11" style="175" customWidth="1"/>
    <col min="14560" max="14560" width="11.5703125" style="175" customWidth="1"/>
    <col min="14561" max="14808" width="9.140625" style="175"/>
    <col min="14809" max="14809" width="5.140625" style="175" customWidth="1"/>
    <col min="14810" max="14810" width="63.85546875" style="175" customWidth="1"/>
    <col min="14811" max="14812" width="0" style="175" hidden="1" customWidth="1"/>
    <col min="14813" max="14813" width="11" style="175" customWidth="1"/>
    <col min="14814" max="14814" width="11.5703125" style="175" customWidth="1"/>
    <col min="14815" max="14815" width="11" style="175" customWidth="1"/>
    <col min="14816" max="14816" width="11.5703125" style="175" customWidth="1"/>
    <col min="14817" max="15064" width="9.140625" style="175"/>
    <col min="15065" max="15065" width="5.140625" style="175" customWidth="1"/>
    <col min="15066" max="15066" width="63.85546875" style="175" customWidth="1"/>
    <col min="15067" max="15068" width="0" style="175" hidden="1" customWidth="1"/>
    <col min="15069" max="15069" width="11" style="175" customWidth="1"/>
    <col min="15070" max="15070" width="11.5703125" style="175" customWidth="1"/>
    <col min="15071" max="15071" width="11" style="175" customWidth="1"/>
    <col min="15072" max="15072" width="11.5703125" style="175" customWidth="1"/>
    <col min="15073" max="15320" width="9.140625" style="175"/>
    <col min="15321" max="15321" width="5.140625" style="175" customWidth="1"/>
    <col min="15322" max="15322" width="63.85546875" style="175" customWidth="1"/>
    <col min="15323" max="15324" width="0" style="175" hidden="1" customWidth="1"/>
    <col min="15325" max="15325" width="11" style="175" customWidth="1"/>
    <col min="15326" max="15326" width="11.5703125" style="175" customWidth="1"/>
    <col min="15327" max="15327" width="11" style="175" customWidth="1"/>
    <col min="15328" max="15328" width="11.5703125" style="175" customWidth="1"/>
    <col min="15329" max="15576" width="9.140625" style="175"/>
    <col min="15577" max="15577" width="5.140625" style="175" customWidth="1"/>
    <col min="15578" max="15578" width="63.85546875" style="175" customWidth="1"/>
    <col min="15579" max="15580" width="0" style="175" hidden="1" customWidth="1"/>
    <col min="15581" max="15581" width="11" style="175" customWidth="1"/>
    <col min="15582" max="15582" width="11.5703125" style="175" customWidth="1"/>
    <col min="15583" max="15583" width="11" style="175" customWidth="1"/>
    <col min="15584" max="15584" width="11.5703125" style="175" customWidth="1"/>
    <col min="15585" max="15832" width="9.140625" style="175"/>
    <col min="15833" max="15833" width="5.140625" style="175" customWidth="1"/>
    <col min="15834" max="15834" width="63.85546875" style="175" customWidth="1"/>
    <col min="15835" max="15836" width="0" style="175" hidden="1" customWidth="1"/>
    <col min="15837" max="15837" width="11" style="175" customWidth="1"/>
    <col min="15838" max="15838" width="11.5703125" style="175" customWidth="1"/>
    <col min="15839" max="15839" width="11" style="175" customWidth="1"/>
    <col min="15840" max="15840" width="11.5703125" style="175" customWidth="1"/>
    <col min="15841" max="16088" width="9.140625" style="175"/>
    <col min="16089" max="16089" width="5.140625" style="175" customWidth="1"/>
    <col min="16090" max="16090" width="63.85546875" style="175" customWidth="1"/>
    <col min="16091" max="16092" width="0" style="175" hidden="1" customWidth="1"/>
    <col min="16093" max="16093" width="11" style="175" customWidth="1"/>
    <col min="16094" max="16094" width="11.5703125" style="175" customWidth="1"/>
    <col min="16095" max="16095" width="11" style="175" customWidth="1"/>
    <col min="16096" max="16096" width="11.5703125" style="175" customWidth="1"/>
    <col min="16097" max="16384" width="9.140625" style="175"/>
  </cols>
  <sheetData>
    <row r="1" spans="1:6" s="167" customFormat="1" x14ac:dyDescent="0.2">
      <c r="A1" s="166"/>
      <c r="C1" s="168"/>
      <c r="D1" s="168"/>
      <c r="F1" s="169" t="s">
        <v>446</v>
      </c>
    </row>
    <row r="2" spans="1:6" s="173" customFormat="1" x14ac:dyDescent="0.2">
      <c r="A2" s="170"/>
      <c r="B2" s="171"/>
      <c r="C2" s="171"/>
      <c r="D2" s="172"/>
      <c r="E2" s="171"/>
      <c r="F2" s="172"/>
    </row>
    <row r="3" spans="1:6" x14ac:dyDescent="0.2">
      <c r="A3" s="174" t="s">
        <v>447</v>
      </c>
      <c r="B3" s="174"/>
      <c r="C3" s="174"/>
      <c r="D3" s="174"/>
      <c r="E3" s="175"/>
      <c r="F3" s="175"/>
    </row>
    <row r="4" spans="1:6" x14ac:dyDescent="0.2">
      <c r="A4" s="176"/>
      <c r="B4" s="177"/>
      <c r="C4" s="178"/>
      <c r="D4" s="179"/>
      <c r="E4" s="178"/>
      <c r="F4" s="179"/>
    </row>
    <row r="5" spans="1:6" x14ac:dyDescent="0.2">
      <c r="A5" s="174" t="s">
        <v>448</v>
      </c>
      <c r="B5" s="174"/>
      <c r="C5" s="174"/>
      <c r="D5" s="174"/>
      <c r="E5" s="175"/>
      <c r="F5" s="175"/>
    </row>
    <row r="6" spans="1:6" x14ac:dyDescent="0.2">
      <c r="A6" s="174" t="s">
        <v>449</v>
      </c>
      <c r="B6" s="174"/>
      <c r="C6" s="174"/>
      <c r="D6" s="174"/>
      <c r="E6" s="175"/>
      <c r="F6" s="175"/>
    </row>
    <row r="7" spans="1:6" x14ac:dyDescent="0.2">
      <c r="A7" s="176"/>
      <c r="B7" s="177"/>
      <c r="C7" s="178"/>
      <c r="D7" s="178"/>
      <c r="E7" s="178"/>
      <c r="F7" s="178"/>
    </row>
    <row r="8" spans="1:6" ht="15" customHeight="1" x14ac:dyDescent="0.2">
      <c r="A8" s="176"/>
      <c r="B8" s="177"/>
      <c r="C8" s="180"/>
      <c r="D8" s="180"/>
      <c r="E8" s="180"/>
      <c r="F8" s="180"/>
    </row>
    <row r="9" spans="1:6" s="184" customFormat="1" ht="21.75" customHeight="1" x14ac:dyDescent="0.2">
      <c r="A9" s="181" t="s">
        <v>450</v>
      </c>
      <c r="B9" s="181" t="s">
        <v>451</v>
      </c>
      <c r="C9" s="182" t="s">
        <v>452</v>
      </c>
      <c r="D9" s="183"/>
      <c r="E9" s="182" t="s">
        <v>453</v>
      </c>
      <c r="F9" s="183"/>
    </row>
    <row r="10" spans="1:6" s="188" customFormat="1" ht="60" customHeight="1" x14ac:dyDescent="0.2">
      <c r="A10" s="185"/>
      <c r="B10" s="186"/>
      <c r="C10" s="187" t="s">
        <v>454</v>
      </c>
      <c r="D10" s="187" t="s">
        <v>455</v>
      </c>
      <c r="E10" s="187" t="s">
        <v>454</v>
      </c>
      <c r="F10" s="187" t="s">
        <v>455</v>
      </c>
    </row>
    <row r="11" spans="1:6" x14ac:dyDescent="0.2">
      <c r="A11" s="189"/>
      <c r="B11" s="190"/>
      <c r="C11" s="191"/>
      <c r="D11" s="191"/>
      <c r="E11" s="191"/>
      <c r="F11" s="191"/>
    </row>
    <row r="12" spans="1:6" s="188" customFormat="1" x14ac:dyDescent="0.2">
      <c r="A12" s="185"/>
      <c r="B12" s="186" t="s">
        <v>456</v>
      </c>
      <c r="C12" s="192"/>
      <c r="D12" s="192"/>
      <c r="E12" s="192"/>
      <c r="F12" s="192"/>
    </row>
    <row r="13" spans="1:6" x14ac:dyDescent="0.2">
      <c r="A13" s="189"/>
      <c r="B13" s="190"/>
      <c r="C13" s="191"/>
      <c r="D13" s="191"/>
      <c r="E13" s="191"/>
      <c r="F13" s="191"/>
    </row>
    <row r="14" spans="1:6" s="188" customFormat="1" x14ac:dyDescent="0.2">
      <c r="A14" s="185" t="s">
        <v>457</v>
      </c>
      <c r="B14" s="186" t="s">
        <v>458</v>
      </c>
      <c r="C14" s="192">
        <f>152+4</f>
        <v>156</v>
      </c>
      <c r="D14" s="192">
        <f>2552662/12</f>
        <v>212721.83333333334</v>
      </c>
      <c r="E14" s="192">
        <f>152+4</f>
        <v>156</v>
      </c>
      <c r="F14" s="192">
        <f>2552662/12</f>
        <v>212721.83333333334</v>
      </c>
    </row>
    <row r="15" spans="1:6" x14ac:dyDescent="0.2">
      <c r="A15" s="189"/>
      <c r="B15" s="190" t="s">
        <v>459</v>
      </c>
      <c r="C15" s="191"/>
      <c r="D15" s="191"/>
      <c r="E15" s="191"/>
      <c r="F15" s="191"/>
    </row>
    <row r="16" spans="1:6" x14ac:dyDescent="0.2">
      <c r="A16" s="189"/>
      <c r="B16" s="190" t="s">
        <v>460</v>
      </c>
      <c r="C16" s="191">
        <f>4</f>
        <v>4</v>
      </c>
      <c r="D16" s="191">
        <f>43600/12</f>
        <v>3633.3333333333335</v>
      </c>
      <c r="E16" s="191">
        <f>4</f>
        <v>4</v>
      </c>
      <c r="F16" s="191">
        <f>43600/12</f>
        <v>3633.3333333333335</v>
      </c>
    </row>
    <row r="17" spans="1:6" x14ac:dyDescent="0.2">
      <c r="A17" s="189"/>
      <c r="B17" s="190"/>
      <c r="C17" s="191"/>
      <c r="D17" s="191"/>
      <c r="E17" s="191"/>
      <c r="F17" s="191"/>
    </row>
    <row r="18" spans="1:6" s="188" customFormat="1" x14ac:dyDescent="0.2">
      <c r="A18" s="185" t="s">
        <v>461</v>
      </c>
      <c r="B18" s="186" t="s">
        <v>462</v>
      </c>
      <c r="C18" s="192">
        <f>1+5+6</f>
        <v>12</v>
      </c>
      <c r="D18" s="192">
        <f>133623/12</f>
        <v>11135.25</v>
      </c>
      <c r="E18" s="192">
        <f>1+5+6</f>
        <v>12</v>
      </c>
      <c r="F18" s="192">
        <f>133623/12</f>
        <v>11135.25</v>
      </c>
    </row>
    <row r="19" spans="1:6" x14ac:dyDescent="0.2">
      <c r="A19" s="189"/>
      <c r="B19" s="190" t="s">
        <v>459</v>
      </c>
      <c r="C19" s="191"/>
      <c r="D19" s="191"/>
      <c r="E19" s="191"/>
      <c r="F19" s="191"/>
    </row>
    <row r="20" spans="1:6" x14ac:dyDescent="0.2">
      <c r="A20" s="189"/>
      <c r="B20" s="190" t="s">
        <v>463</v>
      </c>
      <c r="C20" s="191">
        <v>6</v>
      </c>
      <c r="D20" s="191">
        <f>66084/12</f>
        <v>5507</v>
      </c>
      <c r="E20" s="191">
        <v>6</v>
      </c>
      <c r="F20" s="191">
        <f>66084/12</f>
        <v>5507</v>
      </c>
    </row>
    <row r="21" spans="1:6" x14ac:dyDescent="0.2">
      <c r="A21" s="189"/>
      <c r="B21" s="190"/>
      <c r="C21" s="191"/>
      <c r="D21" s="191"/>
      <c r="E21" s="191"/>
      <c r="F21" s="191"/>
    </row>
    <row r="22" spans="1:6" s="188" customFormat="1" x14ac:dyDescent="0.2">
      <c r="A22" s="185" t="s">
        <v>464</v>
      </c>
      <c r="B22" s="186" t="s">
        <v>465</v>
      </c>
      <c r="C22" s="192">
        <f>C24+C25+C26+C27</f>
        <v>213</v>
      </c>
      <c r="D22" s="192">
        <f t="shared" ref="D22:F22" si="0">D24+D25+D26+D27</f>
        <v>258231.66666666666</v>
      </c>
      <c r="E22" s="192">
        <f>E24+E25+E26+E27</f>
        <v>236</v>
      </c>
      <c r="F22" s="192">
        <f t="shared" si="0"/>
        <v>279846.66666666669</v>
      </c>
    </row>
    <row r="23" spans="1:6" x14ac:dyDescent="0.2">
      <c r="A23" s="189"/>
      <c r="B23" s="190" t="s">
        <v>459</v>
      </c>
      <c r="C23" s="191"/>
      <c r="D23" s="191"/>
      <c r="E23" s="191"/>
      <c r="F23" s="191"/>
    </row>
    <row r="24" spans="1:6" x14ac:dyDescent="0.2">
      <c r="A24" s="189">
        <v>1</v>
      </c>
      <c r="B24" s="190" t="s">
        <v>466</v>
      </c>
      <c r="C24" s="191">
        <v>153</v>
      </c>
      <c r="D24" s="191">
        <f>2193191/12</f>
        <v>182765.91666666666</v>
      </c>
      <c r="E24" s="191">
        <f>153+23</f>
        <v>176</v>
      </c>
      <c r="F24" s="191">
        <f>2193191/12+21615</f>
        <v>204380.91666666666</v>
      </c>
    </row>
    <row r="25" spans="1:6" x14ac:dyDescent="0.2">
      <c r="A25" s="189">
        <v>2</v>
      </c>
      <c r="B25" s="190" t="s">
        <v>467</v>
      </c>
      <c r="C25" s="191">
        <f>46+5</f>
        <v>51</v>
      </c>
      <c r="D25" s="191">
        <f>788365/12</f>
        <v>65697.083333333328</v>
      </c>
      <c r="E25" s="191">
        <f>46+5</f>
        <v>51</v>
      </c>
      <c r="F25" s="191">
        <f>788365/12</f>
        <v>65697.083333333328</v>
      </c>
    </row>
    <row r="26" spans="1:6" x14ac:dyDescent="0.2">
      <c r="A26" s="189">
        <v>3</v>
      </c>
      <c r="B26" s="190" t="s">
        <v>468</v>
      </c>
      <c r="C26" s="191">
        <v>2</v>
      </c>
      <c r="D26" s="191">
        <f>16536/12</f>
        <v>1378</v>
      </c>
      <c r="E26" s="191">
        <v>2</v>
      </c>
      <c r="F26" s="191">
        <f>16536/12</f>
        <v>1378</v>
      </c>
    </row>
    <row r="27" spans="1:6" x14ac:dyDescent="0.2">
      <c r="A27" s="189">
        <v>4</v>
      </c>
      <c r="B27" s="190" t="s">
        <v>469</v>
      </c>
      <c r="C27" s="191">
        <v>7</v>
      </c>
      <c r="D27" s="191">
        <f>100688/12</f>
        <v>8390.6666666666661</v>
      </c>
      <c r="E27" s="191">
        <v>7</v>
      </c>
      <c r="F27" s="191">
        <f>100688/12</f>
        <v>8390.6666666666661</v>
      </c>
    </row>
    <row r="28" spans="1:6" x14ac:dyDescent="0.2">
      <c r="A28" s="189"/>
      <c r="B28" s="190"/>
      <c r="C28" s="191"/>
      <c r="D28" s="191"/>
      <c r="E28" s="191"/>
      <c r="F28" s="191"/>
    </row>
    <row r="29" spans="1:6" s="188" customFormat="1" x14ac:dyDescent="0.2">
      <c r="A29" s="185" t="s">
        <v>470</v>
      </c>
      <c r="B29" s="186" t="s">
        <v>471</v>
      </c>
      <c r="C29" s="192">
        <f>11+78+4.5+70+62.5+58+16.5+15+14.5+4+21</f>
        <v>355</v>
      </c>
      <c r="D29" s="192">
        <f>(120764+1007987+46092+832286+784741+605154+221786+198719+168082)/12+4290+17773</f>
        <v>354197.25</v>
      </c>
      <c r="E29" s="192">
        <f>11+78+4.5+70+62.5+58+16.5+15+14.5+4+21</f>
        <v>355</v>
      </c>
      <c r="F29" s="192">
        <f>(120764+1007987+46092+832286+784741+605154+221786+198719+168082)/12+4290+17773</f>
        <v>354197.25</v>
      </c>
    </row>
    <row r="30" spans="1:6" hidden="1" x14ac:dyDescent="0.2">
      <c r="A30" s="189">
        <v>2</v>
      </c>
      <c r="B30" s="190" t="s">
        <v>472</v>
      </c>
      <c r="C30" s="191">
        <f>20-9-11</f>
        <v>0</v>
      </c>
      <c r="D30" s="191"/>
      <c r="E30" s="191">
        <f>20-9-11</f>
        <v>0</v>
      </c>
      <c r="F30" s="191"/>
    </row>
    <row r="31" spans="1:6" x14ac:dyDescent="0.2">
      <c r="A31" s="189"/>
      <c r="B31" s="190"/>
      <c r="C31" s="191"/>
      <c r="D31" s="191"/>
      <c r="E31" s="191"/>
      <c r="F31" s="191"/>
    </row>
    <row r="32" spans="1:6" s="188" customFormat="1" x14ac:dyDescent="0.2">
      <c r="A32" s="185" t="s">
        <v>473</v>
      </c>
      <c r="B32" s="186" t="s">
        <v>474</v>
      </c>
      <c r="C32" s="192">
        <f>127+13+50</f>
        <v>190</v>
      </c>
      <c r="D32" s="192">
        <f>(1776960+659796)/12</f>
        <v>203063</v>
      </c>
      <c r="E32" s="192">
        <f>127+13+50</f>
        <v>190</v>
      </c>
      <c r="F32" s="192">
        <f>(1776960+659796)/12</f>
        <v>203063</v>
      </c>
    </row>
    <row r="33" spans="1:6" x14ac:dyDescent="0.2">
      <c r="A33" s="189"/>
      <c r="B33" s="190"/>
      <c r="C33" s="191"/>
      <c r="D33" s="191"/>
      <c r="E33" s="191"/>
      <c r="F33" s="191"/>
    </row>
    <row r="34" spans="1:6" x14ac:dyDescent="0.2">
      <c r="A34" s="189"/>
      <c r="B34" s="190"/>
      <c r="C34" s="191"/>
      <c r="D34" s="191"/>
      <c r="E34" s="191"/>
      <c r="F34" s="191"/>
    </row>
    <row r="35" spans="1:6" s="188" customFormat="1" x14ac:dyDescent="0.2">
      <c r="A35" s="185"/>
      <c r="B35" s="186" t="s">
        <v>475</v>
      </c>
      <c r="C35" s="192"/>
      <c r="D35" s="192"/>
      <c r="E35" s="192"/>
      <c r="F35" s="192"/>
    </row>
    <row r="36" spans="1:6" s="188" customFormat="1" x14ac:dyDescent="0.2">
      <c r="A36" s="185" t="s">
        <v>457</v>
      </c>
      <c r="B36" s="186" t="s">
        <v>458</v>
      </c>
      <c r="C36" s="192">
        <f>1+4+36</f>
        <v>41</v>
      </c>
      <c r="D36" s="192">
        <f>422712/12</f>
        <v>35226</v>
      </c>
      <c r="E36" s="192">
        <f>1+4+36</f>
        <v>41</v>
      </c>
      <c r="F36" s="192">
        <f>422712/12</f>
        <v>35226</v>
      </c>
    </row>
    <row r="37" spans="1:6" x14ac:dyDescent="0.2">
      <c r="A37" s="189"/>
      <c r="B37" s="190" t="s">
        <v>476</v>
      </c>
      <c r="C37" s="191"/>
      <c r="D37" s="191"/>
      <c r="E37" s="191"/>
      <c r="F37" s="191"/>
    </row>
    <row r="38" spans="1:6" x14ac:dyDescent="0.2">
      <c r="A38" s="189"/>
      <c r="B38" s="190" t="s">
        <v>477</v>
      </c>
      <c r="C38" s="191">
        <v>37</v>
      </c>
      <c r="D38" s="191">
        <v>27500</v>
      </c>
      <c r="E38" s="191">
        <v>37</v>
      </c>
      <c r="F38" s="191">
        <v>27500</v>
      </c>
    </row>
    <row r="39" spans="1:6" x14ac:dyDescent="0.2">
      <c r="A39" s="189"/>
      <c r="B39" s="190"/>
      <c r="C39" s="191"/>
      <c r="D39" s="191"/>
      <c r="E39" s="191"/>
      <c r="F39" s="191"/>
    </row>
    <row r="40" spans="1:6" s="188" customFormat="1" x14ac:dyDescent="0.2">
      <c r="A40" s="185" t="s">
        <v>478</v>
      </c>
      <c r="B40" s="186" t="s">
        <v>479</v>
      </c>
      <c r="C40" s="192">
        <f>12+8</f>
        <v>20</v>
      </c>
      <c r="D40" s="192">
        <f>(137976+138420)/12</f>
        <v>23033</v>
      </c>
      <c r="E40" s="192">
        <f>12+8</f>
        <v>20</v>
      </c>
      <c r="F40" s="192">
        <f>(137976+138420)/12</f>
        <v>23033</v>
      </c>
    </row>
    <row r="41" spans="1:6" s="188" customFormat="1" x14ac:dyDescent="0.2">
      <c r="A41" s="185"/>
      <c r="B41" s="186"/>
      <c r="C41" s="192"/>
      <c r="D41" s="192"/>
      <c r="E41" s="192"/>
      <c r="F41" s="192"/>
    </row>
    <row r="42" spans="1:6" s="188" customFormat="1" x14ac:dyDescent="0.2">
      <c r="A42" s="185" t="s">
        <v>480</v>
      </c>
      <c r="B42" s="186" t="s">
        <v>471</v>
      </c>
      <c r="C42" s="192">
        <f>67+55+21+16-3-21</f>
        <v>135</v>
      </c>
      <c r="D42" s="192">
        <f>(588179+210446+237432)/12+(512031/9)-17773</f>
        <v>125457.41666666666</v>
      </c>
      <c r="E42" s="192">
        <f>67+55+21+16-3-21</f>
        <v>135</v>
      </c>
      <c r="F42" s="192">
        <f>(588179+210446+237432)/12+(512031/9)-17773</f>
        <v>125457.41666666666</v>
      </c>
    </row>
    <row r="43" spans="1:6" s="188" customFormat="1" x14ac:dyDescent="0.2">
      <c r="A43" s="185"/>
      <c r="B43" s="186"/>
      <c r="C43" s="192"/>
      <c r="D43" s="192"/>
      <c r="E43" s="192"/>
      <c r="F43" s="192"/>
    </row>
    <row r="44" spans="1:6" s="188" customFormat="1" x14ac:dyDescent="0.2">
      <c r="A44" s="185" t="s">
        <v>470</v>
      </c>
      <c r="B44" s="186" t="s">
        <v>481</v>
      </c>
      <c r="C44" s="192">
        <f>5+10+12+165+71+3</f>
        <v>266</v>
      </c>
      <c r="D44" s="192">
        <f>(57180+100605+138634+2203507)/12</f>
        <v>208327.16666666666</v>
      </c>
      <c r="E44" s="192">
        <f>5+10+12+165+71+3</f>
        <v>266</v>
      </c>
      <c r="F44" s="192">
        <f>(57180+100605+138634+2203507)/12</f>
        <v>208327.16666666666</v>
      </c>
    </row>
    <row r="45" spans="1:6" x14ac:dyDescent="0.2">
      <c r="A45" s="189"/>
      <c r="B45" s="190"/>
      <c r="C45" s="191"/>
      <c r="D45" s="191"/>
      <c r="E45" s="191"/>
      <c r="F45" s="191"/>
    </row>
    <row r="46" spans="1:6" s="188" customFormat="1" x14ac:dyDescent="0.2">
      <c r="A46" s="185" t="s">
        <v>473</v>
      </c>
      <c r="B46" s="186" t="s">
        <v>474</v>
      </c>
      <c r="C46" s="192">
        <f>SUM(C48,C52)</f>
        <v>110</v>
      </c>
      <c r="D46" s="192">
        <f t="shared" ref="D46:F46" si="1">SUM(D48,D52)</f>
        <v>98381.333333333343</v>
      </c>
      <c r="E46" s="192">
        <f>SUM(E48,E52)</f>
        <v>110</v>
      </c>
      <c r="F46" s="192">
        <f t="shared" si="1"/>
        <v>98381.333333333343</v>
      </c>
    </row>
    <row r="47" spans="1:6" x14ac:dyDescent="0.2">
      <c r="A47" s="189"/>
      <c r="B47" s="190"/>
      <c r="C47" s="191"/>
      <c r="D47" s="191"/>
      <c r="E47" s="191"/>
      <c r="F47" s="191"/>
    </row>
    <row r="48" spans="1:6" x14ac:dyDescent="0.2">
      <c r="A48" s="189">
        <v>1</v>
      </c>
      <c r="B48" s="190" t="s">
        <v>482</v>
      </c>
      <c r="C48" s="191">
        <f>SUM(C49:C51)</f>
        <v>27</v>
      </c>
      <c r="D48" s="191">
        <f t="shared" ref="D48:F48" si="2">SUM(D49:D51)</f>
        <v>26684.166666666668</v>
      </c>
      <c r="E48" s="191">
        <f>SUM(E49:E51)</f>
        <v>27</v>
      </c>
      <c r="F48" s="191">
        <f t="shared" si="2"/>
        <v>26684.166666666668</v>
      </c>
    </row>
    <row r="49" spans="1:6" x14ac:dyDescent="0.2">
      <c r="A49" s="189" t="s">
        <v>483</v>
      </c>
      <c r="B49" s="190" t="s">
        <v>484</v>
      </c>
      <c r="C49" s="191">
        <v>7</v>
      </c>
      <c r="D49" s="191">
        <f>86280/12</f>
        <v>7190</v>
      </c>
      <c r="E49" s="191">
        <v>7</v>
      </c>
      <c r="F49" s="191">
        <f>86280/12</f>
        <v>7190</v>
      </c>
    </row>
    <row r="50" spans="1:6" x14ac:dyDescent="0.2">
      <c r="A50" s="189" t="s">
        <v>485</v>
      </c>
      <c r="B50" s="190" t="s">
        <v>486</v>
      </c>
      <c r="C50" s="191">
        <v>18</v>
      </c>
      <c r="D50" s="191">
        <f>215090/12</f>
        <v>17924.166666666668</v>
      </c>
      <c r="E50" s="191">
        <v>18</v>
      </c>
      <c r="F50" s="191">
        <f>215090/12</f>
        <v>17924.166666666668</v>
      </c>
    </row>
    <row r="51" spans="1:6" x14ac:dyDescent="0.2">
      <c r="A51" s="189" t="s">
        <v>487</v>
      </c>
      <c r="B51" s="190" t="s">
        <v>488</v>
      </c>
      <c r="C51" s="191">
        <v>2</v>
      </c>
      <c r="D51" s="191">
        <f>18840/12</f>
        <v>1570</v>
      </c>
      <c r="E51" s="191">
        <v>2</v>
      </c>
      <c r="F51" s="191">
        <f>18840/12</f>
        <v>1570</v>
      </c>
    </row>
    <row r="52" spans="1:6" x14ac:dyDescent="0.2">
      <c r="A52" s="189">
        <v>2</v>
      </c>
      <c r="B52" s="190" t="s">
        <v>489</v>
      </c>
      <c r="C52" s="191">
        <f>SUM(C53:C56)</f>
        <v>83</v>
      </c>
      <c r="D52" s="191">
        <f t="shared" ref="D52:F52" si="3">SUM(D53:D56)</f>
        <v>71697.166666666672</v>
      </c>
      <c r="E52" s="191">
        <f>SUM(E53:E56)</f>
        <v>83</v>
      </c>
      <c r="F52" s="191">
        <f t="shared" si="3"/>
        <v>71697.166666666672</v>
      </c>
    </row>
    <row r="53" spans="1:6" x14ac:dyDescent="0.2">
      <c r="A53" s="189" t="s">
        <v>483</v>
      </c>
      <c r="B53" s="190" t="s">
        <v>490</v>
      </c>
      <c r="C53" s="191">
        <v>28</v>
      </c>
      <c r="D53" s="191">
        <f>266464/12</f>
        <v>22205.333333333332</v>
      </c>
      <c r="E53" s="191">
        <v>28</v>
      </c>
      <c r="F53" s="191">
        <f>266464/12</f>
        <v>22205.333333333332</v>
      </c>
    </row>
    <row r="54" spans="1:6" x14ac:dyDescent="0.2">
      <c r="A54" s="189" t="s">
        <v>485</v>
      </c>
      <c r="B54" s="190" t="s">
        <v>491</v>
      </c>
      <c r="C54" s="191">
        <v>18</v>
      </c>
      <c r="D54" s="191">
        <f>197300/12</f>
        <v>16441.666666666668</v>
      </c>
      <c r="E54" s="191">
        <v>18</v>
      </c>
      <c r="F54" s="191">
        <f>197300/12</f>
        <v>16441.666666666668</v>
      </c>
    </row>
    <row r="55" spans="1:6" x14ac:dyDescent="0.2">
      <c r="A55" s="189" t="s">
        <v>487</v>
      </c>
      <c r="B55" s="190" t="s">
        <v>492</v>
      </c>
      <c r="C55" s="191">
        <v>19</v>
      </c>
      <c r="D55" s="191">
        <f>221880/12</f>
        <v>18490</v>
      </c>
      <c r="E55" s="191">
        <v>19</v>
      </c>
      <c r="F55" s="191">
        <f>221880/12</f>
        <v>18490</v>
      </c>
    </row>
    <row r="56" spans="1:6" x14ac:dyDescent="0.2">
      <c r="A56" s="189" t="s">
        <v>493</v>
      </c>
      <c r="B56" s="190" t="s">
        <v>494</v>
      </c>
      <c r="C56" s="191">
        <v>18</v>
      </c>
      <c r="D56" s="191">
        <f>174722/12</f>
        <v>14560.166666666666</v>
      </c>
      <c r="E56" s="191">
        <v>18</v>
      </c>
      <c r="F56" s="191">
        <f>174722/12</f>
        <v>14560.166666666666</v>
      </c>
    </row>
    <row r="57" spans="1:6" x14ac:dyDescent="0.2">
      <c r="A57" s="189"/>
      <c r="B57" s="190"/>
      <c r="C57" s="191"/>
      <c r="D57" s="191"/>
      <c r="E57" s="191"/>
      <c r="F57" s="191"/>
    </row>
    <row r="58" spans="1:6" s="188" customFormat="1" x14ac:dyDescent="0.2">
      <c r="A58" s="185" t="s">
        <v>495</v>
      </c>
      <c r="B58" s="186" t="s">
        <v>496</v>
      </c>
      <c r="C58" s="192">
        <f t="shared" ref="C58:F58" si="4">SUM(C59,C61)</f>
        <v>56</v>
      </c>
      <c r="D58" s="192">
        <f t="shared" si="4"/>
        <v>61321.166666666664</v>
      </c>
      <c r="E58" s="192">
        <f t="shared" si="4"/>
        <v>56</v>
      </c>
      <c r="F58" s="192">
        <f t="shared" si="4"/>
        <v>61321.166666666664</v>
      </c>
    </row>
    <row r="59" spans="1:6" x14ac:dyDescent="0.2">
      <c r="A59" s="189">
        <v>1</v>
      </c>
      <c r="B59" s="190" t="s">
        <v>497</v>
      </c>
      <c r="C59" s="191">
        <f t="shared" ref="C59:F59" si="5">SUM(C60:C60)</f>
        <v>6</v>
      </c>
      <c r="D59" s="191">
        <f t="shared" si="5"/>
        <v>6916.666666666667</v>
      </c>
      <c r="E59" s="191">
        <f t="shared" si="5"/>
        <v>6</v>
      </c>
      <c r="F59" s="191">
        <f t="shared" si="5"/>
        <v>6916.666666666667</v>
      </c>
    </row>
    <row r="60" spans="1:6" x14ac:dyDescent="0.2">
      <c r="A60" s="189" t="s">
        <v>483</v>
      </c>
      <c r="B60" s="190" t="s">
        <v>498</v>
      </c>
      <c r="C60" s="191">
        <v>6</v>
      </c>
      <c r="D60" s="191">
        <f>83000/12</f>
        <v>6916.666666666667</v>
      </c>
      <c r="E60" s="191">
        <v>6</v>
      </c>
      <c r="F60" s="191">
        <f>83000/12</f>
        <v>6916.666666666667</v>
      </c>
    </row>
    <row r="61" spans="1:6" x14ac:dyDescent="0.2">
      <c r="A61" s="189">
        <v>2</v>
      </c>
      <c r="B61" s="190" t="s">
        <v>499</v>
      </c>
      <c r="C61" s="191">
        <f>SUM(C62:C65)</f>
        <v>50</v>
      </c>
      <c r="D61" s="191">
        <f t="shared" ref="D61:F61" si="6">SUM(D62:D65)</f>
        <v>54404.5</v>
      </c>
      <c r="E61" s="191">
        <f>SUM(E62:E65)</f>
        <v>50</v>
      </c>
      <c r="F61" s="191">
        <f t="shared" si="6"/>
        <v>54404.5</v>
      </c>
    </row>
    <row r="62" spans="1:6" x14ac:dyDescent="0.2">
      <c r="A62" s="189" t="s">
        <v>500</v>
      </c>
      <c r="B62" s="190" t="s">
        <v>501</v>
      </c>
      <c r="C62" s="191">
        <v>7</v>
      </c>
      <c r="D62" s="191">
        <f>99852/12</f>
        <v>8321</v>
      </c>
      <c r="E62" s="191">
        <v>7</v>
      </c>
      <c r="F62" s="191">
        <f>99852/12</f>
        <v>8321</v>
      </c>
    </row>
    <row r="63" spans="1:6" x14ac:dyDescent="0.2">
      <c r="A63" s="189" t="s">
        <v>502</v>
      </c>
      <c r="B63" s="190" t="s">
        <v>503</v>
      </c>
      <c r="C63" s="191">
        <f>14+1+4-1</f>
        <v>18</v>
      </c>
      <c r="D63" s="191">
        <f>(165732+12840+42354)/12</f>
        <v>18410.5</v>
      </c>
      <c r="E63" s="191">
        <f>14+1+4-1</f>
        <v>18</v>
      </c>
      <c r="F63" s="191">
        <f>(165732+12840+42354)/12</f>
        <v>18410.5</v>
      </c>
    </row>
    <row r="64" spans="1:6" x14ac:dyDescent="0.2">
      <c r="A64" s="189" t="s">
        <v>504</v>
      </c>
      <c r="B64" s="190" t="s">
        <v>505</v>
      </c>
      <c r="C64" s="191">
        <v>7</v>
      </c>
      <c r="D64" s="191">
        <f>112100/12</f>
        <v>9341.6666666666661</v>
      </c>
      <c r="E64" s="191">
        <v>7</v>
      </c>
      <c r="F64" s="191">
        <f>112100/12</f>
        <v>9341.6666666666661</v>
      </c>
    </row>
    <row r="65" spans="1:6" x14ac:dyDescent="0.2">
      <c r="A65" s="189" t="s">
        <v>506</v>
      </c>
      <c r="B65" s="190" t="s">
        <v>507</v>
      </c>
      <c r="C65" s="191">
        <v>18</v>
      </c>
      <c r="D65" s="191">
        <f>219976/12</f>
        <v>18331.333333333332</v>
      </c>
      <c r="E65" s="191">
        <v>18</v>
      </c>
      <c r="F65" s="191">
        <f>219976/12</f>
        <v>18331.333333333332</v>
      </c>
    </row>
    <row r="66" spans="1:6" s="188" customFormat="1" x14ac:dyDescent="0.2">
      <c r="A66" s="185"/>
      <c r="B66" s="186" t="s">
        <v>508</v>
      </c>
      <c r="C66" s="192"/>
      <c r="D66" s="192"/>
      <c r="E66" s="192"/>
      <c r="F66" s="192"/>
    </row>
    <row r="67" spans="1:6" s="188" customFormat="1" x14ac:dyDescent="0.2">
      <c r="A67" s="185"/>
      <c r="B67" s="186"/>
      <c r="C67" s="192"/>
      <c r="D67" s="192"/>
      <c r="E67" s="192"/>
      <c r="F67" s="192"/>
    </row>
    <row r="68" spans="1:6" s="188" customFormat="1" x14ac:dyDescent="0.2">
      <c r="A68" s="185" t="s">
        <v>457</v>
      </c>
      <c r="B68" s="186" t="s">
        <v>458</v>
      </c>
      <c r="C68" s="192">
        <v>144</v>
      </c>
      <c r="D68" s="192">
        <f>1879896/12</f>
        <v>156658</v>
      </c>
      <c r="E68" s="192">
        <v>144</v>
      </c>
      <c r="F68" s="192">
        <f>1879896/12</f>
        <v>156658</v>
      </c>
    </row>
    <row r="69" spans="1:6" s="188" customFormat="1" x14ac:dyDescent="0.2">
      <c r="A69" s="185"/>
      <c r="B69" s="186"/>
      <c r="C69" s="192"/>
      <c r="D69" s="192"/>
      <c r="E69" s="192"/>
      <c r="F69" s="192"/>
    </row>
    <row r="70" spans="1:6" s="188" customFormat="1" x14ac:dyDescent="0.2">
      <c r="A70" s="185" t="s">
        <v>478</v>
      </c>
      <c r="B70" s="186" t="s">
        <v>479</v>
      </c>
      <c r="C70" s="192">
        <v>1</v>
      </c>
      <c r="D70" s="192">
        <f>14184/12</f>
        <v>1182</v>
      </c>
      <c r="E70" s="192">
        <v>1</v>
      </c>
      <c r="F70" s="192">
        <f>14184/12</f>
        <v>1182</v>
      </c>
    </row>
    <row r="71" spans="1:6" s="188" customFormat="1" x14ac:dyDescent="0.2">
      <c r="A71" s="185"/>
      <c r="B71" s="186"/>
      <c r="C71" s="192"/>
      <c r="D71" s="192"/>
      <c r="E71" s="192"/>
      <c r="F71" s="192"/>
    </row>
    <row r="72" spans="1:6" s="188" customFormat="1" x14ac:dyDescent="0.2">
      <c r="A72" s="185" t="s">
        <v>509</v>
      </c>
      <c r="B72" s="186" t="s">
        <v>474</v>
      </c>
      <c r="C72" s="192">
        <f>2+8</f>
        <v>10</v>
      </c>
      <c r="D72" s="192">
        <f>132650/12</f>
        <v>11054.166666666666</v>
      </c>
      <c r="E72" s="192">
        <f>2+8</f>
        <v>10</v>
      </c>
      <c r="F72" s="192">
        <f>132650/12</f>
        <v>11054.166666666666</v>
      </c>
    </row>
    <row r="73" spans="1:6" s="188" customFormat="1" x14ac:dyDescent="0.2">
      <c r="A73" s="185"/>
      <c r="B73" s="186"/>
      <c r="C73" s="192"/>
      <c r="D73" s="192"/>
      <c r="E73" s="192"/>
      <c r="F73" s="192"/>
    </row>
    <row r="74" spans="1:6" s="188" customFormat="1" x14ac:dyDescent="0.2">
      <c r="A74" s="185"/>
      <c r="B74" s="186" t="s">
        <v>510</v>
      </c>
      <c r="C74" s="192"/>
      <c r="D74" s="192"/>
      <c r="E74" s="192"/>
      <c r="F74" s="192"/>
    </row>
    <row r="75" spans="1:6" x14ac:dyDescent="0.2">
      <c r="A75" s="189">
        <v>1</v>
      </c>
      <c r="B75" s="190" t="s">
        <v>511</v>
      </c>
      <c r="C75" s="191">
        <v>3</v>
      </c>
      <c r="D75" s="191">
        <f>34932/12</f>
        <v>2911</v>
      </c>
      <c r="E75" s="191">
        <v>3</v>
      </c>
      <c r="F75" s="191">
        <f>34932/12</f>
        <v>2911</v>
      </c>
    </row>
    <row r="77" spans="1:6" x14ac:dyDescent="0.2">
      <c r="D77" s="195"/>
      <c r="F77" s="195"/>
    </row>
    <row r="78" spans="1:6" x14ac:dyDescent="0.2">
      <c r="B78" s="175" t="s">
        <v>512</v>
      </c>
    </row>
    <row r="82" spans="1:6" x14ac:dyDescent="0.2">
      <c r="A82" s="196" t="s">
        <v>92</v>
      </c>
    </row>
    <row r="83" spans="1:6" x14ac:dyDescent="0.2">
      <c r="A83" s="197" t="s">
        <v>93</v>
      </c>
      <c r="B83" s="198"/>
    </row>
    <row r="84" spans="1:6" s="173" customFormat="1" x14ac:dyDescent="0.2">
      <c r="A84" s="197"/>
      <c r="B84" s="199"/>
      <c r="C84" s="200"/>
      <c r="D84" s="200"/>
      <c r="E84" s="200"/>
      <c r="F84" s="200"/>
    </row>
    <row r="85" spans="1:6" s="173" customFormat="1" x14ac:dyDescent="0.2">
      <c r="A85" s="201" t="s">
        <v>94</v>
      </c>
      <c r="C85" s="200"/>
      <c r="D85" s="200"/>
      <c r="E85" s="200"/>
      <c r="F85" s="200"/>
    </row>
    <row r="86" spans="1:6" s="173" customFormat="1" x14ac:dyDescent="0.2">
      <c r="A86" s="196" t="s">
        <v>95</v>
      </c>
      <c r="C86" s="200"/>
      <c r="D86" s="202"/>
      <c r="E86" s="200"/>
      <c r="F86" s="202"/>
    </row>
    <row r="87" spans="1:6" s="173" customFormat="1" x14ac:dyDescent="0.2">
      <c r="A87" s="197" t="s">
        <v>96</v>
      </c>
      <c r="C87" s="200"/>
      <c r="D87" s="200"/>
      <c r="E87" s="200"/>
      <c r="F87" s="200"/>
    </row>
    <row r="88" spans="1:6" s="198" customFormat="1" x14ac:dyDescent="0.2">
      <c r="A88" s="197"/>
    </row>
    <row r="89" spans="1:6" s="199" customFormat="1" x14ac:dyDescent="0.2">
      <c r="A89" s="196" t="s">
        <v>97</v>
      </c>
    </row>
    <row r="90" spans="1:6" s="199" customFormat="1" x14ac:dyDescent="0.2">
      <c r="A90" s="197" t="s">
        <v>98</v>
      </c>
    </row>
    <row r="91" spans="1:6" s="173" customFormat="1" x14ac:dyDescent="0.2">
      <c r="A91" s="201"/>
      <c r="C91" s="171"/>
      <c r="D91" s="171"/>
      <c r="E91" s="171"/>
      <c r="F91" s="171"/>
    </row>
    <row r="92" spans="1:6" s="203" customFormat="1" x14ac:dyDescent="0.2">
      <c r="A92" s="196" t="s">
        <v>101</v>
      </c>
      <c r="C92" s="204"/>
      <c r="D92" s="205"/>
      <c r="E92" s="204"/>
      <c r="F92" s="205"/>
    </row>
    <row r="93" spans="1:6" x14ac:dyDescent="0.2">
      <c r="A93" s="197" t="s">
        <v>102</v>
      </c>
    </row>
    <row r="94" spans="1:6" s="207" customFormat="1" x14ac:dyDescent="0.2">
      <c r="A94" s="206"/>
    </row>
    <row r="95" spans="1:6" s="207" customFormat="1" x14ac:dyDescent="0.2">
      <c r="A95" s="206"/>
    </row>
    <row r="96" spans="1:6" s="203" customFormat="1" x14ac:dyDescent="0.2">
      <c r="A96" s="208" t="s">
        <v>103</v>
      </c>
      <c r="B96" s="209"/>
      <c r="C96" s="209"/>
      <c r="D96" s="209"/>
      <c r="E96" s="209"/>
      <c r="F96" s="209"/>
    </row>
    <row r="97" spans="1:6" s="173" customFormat="1" x14ac:dyDescent="0.2">
      <c r="A97" s="208" t="s">
        <v>513</v>
      </c>
      <c r="B97" s="210"/>
      <c r="C97" s="210"/>
      <c r="D97" s="210"/>
      <c r="E97" s="210"/>
      <c r="F97" s="210"/>
    </row>
    <row r="98" spans="1:6" s="211" customFormat="1" x14ac:dyDescent="0.2">
      <c r="A98" s="208" t="s">
        <v>514</v>
      </c>
    </row>
    <row r="99" spans="1:6" s="211" customFormat="1" x14ac:dyDescent="0.2">
      <c r="A99" s="212"/>
    </row>
    <row r="100" spans="1:6" x14ac:dyDescent="0.2">
      <c r="A100" s="170"/>
    </row>
    <row r="101" spans="1:6" x14ac:dyDescent="0.2">
      <c r="A101" s="213"/>
    </row>
    <row r="102" spans="1:6" x14ac:dyDescent="0.2">
      <c r="A102" s="170"/>
    </row>
    <row r="103" spans="1:6" x14ac:dyDescent="0.2">
      <c r="A103" s="166"/>
    </row>
    <row r="104" spans="1:6" x14ac:dyDescent="0.2">
      <c r="A104" s="166"/>
    </row>
    <row r="105" spans="1:6" x14ac:dyDescent="0.2">
      <c r="A105" s="170"/>
    </row>
    <row r="106" spans="1:6" x14ac:dyDescent="0.2">
      <c r="A106" s="166"/>
    </row>
    <row r="107" spans="1:6" x14ac:dyDescent="0.2">
      <c r="A107" s="166"/>
    </row>
    <row r="108" spans="1:6" x14ac:dyDescent="0.2">
      <c r="A108" s="170"/>
    </row>
    <row r="109" spans="1:6" x14ac:dyDescent="0.2">
      <c r="A109" s="166"/>
    </row>
    <row r="111" spans="1:6" x14ac:dyDescent="0.2">
      <c r="A111" s="213"/>
    </row>
    <row r="112" spans="1:6" x14ac:dyDescent="0.2">
      <c r="A112" s="213"/>
    </row>
    <row r="113" spans="1:1" x14ac:dyDescent="0.2">
      <c r="A113" s="213"/>
    </row>
    <row r="114" spans="1:1" x14ac:dyDescent="0.2">
      <c r="A114" s="213"/>
    </row>
  </sheetData>
  <mergeCells count="8">
    <mergeCell ref="C9:D9"/>
    <mergeCell ref="E9:F9"/>
    <mergeCell ref="C1:D1"/>
    <mergeCell ref="A3:D3"/>
    <mergeCell ref="A5:D5"/>
    <mergeCell ref="A6:D6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31082021</vt:lpstr>
      <vt:lpstr>Pril1_31082021 </vt:lpstr>
      <vt:lpstr>Pril2-31082021</vt:lpstr>
      <vt:lpstr>'Pril1_31082021 '!Печат_заглавия</vt:lpstr>
      <vt:lpstr>'Pril2-31082021'!Печат_заглавия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2021-09-16T11:45:08Z</cp:lastPrinted>
  <dcterms:created xsi:type="dcterms:W3CDTF">2021-09-16T11:34:55Z</dcterms:created>
  <dcterms:modified xsi:type="dcterms:W3CDTF">2021-09-16T12:39:25Z</dcterms:modified>
</cp:coreProperties>
</file>