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1\Za VTOBS\ZAVTOBS Промени31072021\"/>
    </mc:Choice>
  </mc:AlternateContent>
  <bookViews>
    <workbookView xWindow="0" yWindow="0" windowWidth="28800" windowHeight="11835" activeTab="1"/>
  </bookViews>
  <sheets>
    <sheet name="31072021" sheetId="18" r:id="rId1"/>
    <sheet name="Pril1_31072021" sheetId="17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xlfn_SUMIFS">NA()</definedName>
    <definedName name="_xlnm._FilterDatabase" localSheetId="1" hidden="1">Pril1_31072021!$A$1:$GG$421</definedName>
    <definedName name="GROUPS" localSheetId="0">[1]Groups!$A$1:$A$27</definedName>
    <definedName name="GROUPS" localSheetId="1">[2]Groups!$A$1:$A$27</definedName>
    <definedName name="GROUPS">[3]Groups!$A$1:$A$27</definedName>
    <definedName name="GROUPS2" localSheetId="0">[1]Groups!$A$1:$B$27</definedName>
    <definedName name="GROUPS2" localSheetId="1">[2]Groups!$A$1:$B$27</definedName>
    <definedName name="GROUPS2">[3]Groups!$A$1:$B$27</definedName>
    <definedName name="ll">[4]list!$A$421:$B$709</definedName>
    <definedName name="mm">[4]Groups!$A$1:$B$27</definedName>
    <definedName name="oo">[4]list!$A$281:$B$304</definedName>
    <definedName name="OP_LIST" localSheetId="0">[1]list!$A$281:$A$304</definedName>
    <definedName name="OP_LIST" localSheetId="1">[2]list!$A$281:$A$304</definedName>
    <definedName name="OP_LIST">[3]list!$A$281:$A$304</definedName>
    <definedName name="OP_LIST2" localSheetId="0">[1]list!$A$281:$B$304</definedName>
    <definedName name="OP_LIST2" localSheetId="1">[2]list!$A$281:$B$304</definedName>
    <definedName name="OP_LIST2">[3]list!$A$281:$B$304</definedName>
    <definedName name="PRBK" localSheetId="0">[1]list!$A$421:$B$709</definedName>
    <definedName name="PRBK" localSheetId="1">[2]list!$A$421:$B$709</definedName>
    <definedName name="PRBK">[3]list!$A$421:$B$709</definedName>
    <definedName name="ss">[4]list!$A$281:$B$304</definedName>
    <definedName name="в">[1]list!$A$281:$A$304</definedName>
    <definedName name="з">[5]list!$A$281:$A$304</definedName>
    <definedName name="_xlnm.Print_Titles" localSheetId="1">Pril1_31072021!$6:$7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8" i="18" l="1"/>
  <c r="F62" i="18"/>
  <c r="G61" i="18"/>
  <c r="F61" i="18" s="1"/>
  <c r="G60" i="18" l="1"/>
  <c r="F60" i="18" s="1"/>
  <c r="F160" i="18" l="1"/>
  <c r="G150" i="18"/>
  <c r="F141" i="18"/>
  <c r="G134" i="18"/>
  <c r="F127" i="18"/>
  <c r="G126" i="18" s="1"/>
  <c r="F115" i="18"/>
  <c r="G114" i="18" s="1"/>
  <c r="F100" i="18"/>
  <c r="G99" i="18" s="1"/>
  <c r="G24" i="18"/>
  <c r="F24" i="18" s="1"/>
  <c r="G76" i="18"/>
  <c r="G79" i="18" s="1"/>
  <c r="F79" i="18" s="1"/>
  <c r="F77" i="18"/>
  <c r="F78" i="18"/>
  <c r="G52" i="18"/>
  <c r="F52" i="18" s="1"/>
  <c r="F54" i="18"/>
  <c r="F25" i="18"/>
  <c r="F40" i="18"/>
  <c r="G39" i="18"/>
  <c r="G38" i="18" s="1"/>
  <c r="F38" i="18" s="1"/>
  <c r="G55" i="18"/>
  <c r="F47" i="18"/>
  <c r="G46" i="18"/>
  <c r="F46" i="18" s="1"/>
  <c r="G48" i="18" l="1"/>
  <c r="F48" i="18" s="1"/>
  <c r="F76" i="18"/>
  <c r="F39" i="18"/>
  <c r="F175" i="18" l="1"/>
  <c r="G174" i="18" s="1"/>
  <c r="F169" i="18"/>
  <c r="F166" i="18"/>
  <c r="F157" i="18"/>
  <c r="F139" i="18"/>
  <c r="G138" i="18" s="1"/>
  <c r="F131" i="18"/>
  <c r="G130" i="18" s="1"/>
  <c r="F110" i="18"/>
  <c r="G108" i="18" s="1"/>
  <c r="G104" i="18"/>
  <c r="G120" i="18" s="1"/>
  <c r="F88" i="18"/>
  <c r="G87" i="18"/>
  <c r="G86" i="18" s="1"/>
  <c r="F86" i="18" s="1"/>
  <c r="F85" i="18"/>
  <c r="F84" i="18"/>
  <c r="G83" i="18"/>
  <c r="G82" i="18" s="1"/>
  <c r="F71" i="18"/>
  <c r="G70" i="18"/>
  <c r="F70" i="18" s="1"/>
  <c r="F59" i="18"/>
  <c r="F58" i="18"/>
  <c r="G57" i="18"/>
  <c r="F55" i="18" s="1"/>
  <c r="F56" i="18"/>
  <c r="F53" i="18"/>
  <c r="F37" i="18"/>
  <c r="G36" i="18"/>
  <c r="G35" i="18" s="1"/>
  <c r="F35" i="18" s="1"/>
  <c r="F34" i="18"/>
  <c r="G33" i="18"/>
  <c r="F33" i="18" s="1"/>
  <c r="F32" i="18"/>
  <c r="G31" i="18"/>
  <c r="F31" i="18" s="1"/>
  <c r="F29" i="18"/>
  <c r="G28" i="18"/>
  <c r="F26" i="18"/>
  <c r="G89" i="18" l="1"/>
  <c r="F82" i="18"/>
  <c r="F83" i="18"/>
  <c r="G144" i="18"/>
  <c r="G165" i="18"/>
  <c r="G27" i="18"/>
  <c r="F27" i="18" s="1"/>
  <c r="G30" i="18"/>
  <c r="F28" i="18"/>
  <c r="F87" i="18"/>
  <c r="F36" i="18"/>
  <c r="G155" i="18"/>
  <c r="F57" i="18"/>
  <c r="G51" i="18"/>
  <c r="G63" i="18" s="1"/>
  <c r="G69" i="18"/>
  <c r="AB229" i="17"/>
  <c r="Y229" i="17"/>
  <c r="V229" i="17"/>
  <c r="S229" i="17"/>
  <c r="P229" i="17"/>
  <c r="M229" i="17"/>
  <c r="J229" i="17"/>
  <c r="G229" i="17"/>
  <c r="C229" i="17"/>
  <c r="B229" i="17"/>
  <c r="AB386" i="17"/>
  <c r="Y386" i="17"/>
  <c r="V386" i="17"/>
  <c r="S386" i="17"/>
  <c r="P386" i="17"/>
  <c r="M386" i="17"/>
  <c r="J386" i="17"/>
  <c r="G386" i="17"/>
  <c r="C386" i="17"/>
  <c r="B386" i="17"/>
  <c r="AB242" i="17"/>
  <c r="Y242" i="17"/>
  <c r="V242" i="17"/>
  <c r="S242" i="17"/>
  <c r="P242" i="17"/>
  <c r="M242" i="17"/>
  <c r="J242" i="17"/>
  <c r="G242" i="17"/>
  <c r="C242" i="17"/>
  <c r="B242" i="17"/>
  <c r="AB232" i="17"/>
  <c r="Y232" i="17"/>
  <c r="V232" i="17"/>
  <c r="S232" i="17"/>
  <c r="P232" i="17"/>
  <c r="M232" i="17"/>
  <c r="J232" i="17"/>
  <c r="G232" i="17"/>
  <c r="C232" i="17"/>
  <c r="B232" i="17"/>
  <c r="AB233" i="17"/>
  <c r="Y233" i="17"/>
  <c r="V233" i="17"/>
  <c r="S233" i="17"/>
  <c r="P233" i="17"/>
  <c r="M233" i="17"/>
  <c r="J233" i="17"/>
  <c r="G233" i="17"/>
  <c r="C233" i="17"/>
  <c r="B233" i="17"/>
  <c r="AB231" i="17"/>
  <c r="Y231" i="17"/>
  <c r="V231" i="17"/>
  <c r="S231" i="17"/>
  <c r="P231" i="17"/>
  <c r="M231" i="17"/>
  <c r="J231" i="17"/>
  <c r="G231" i="17"/>
  <c r="C231" i="17"/>
  <c r="B231" i="17"/>
  <c r="AB230" i="17"/>
  <c r="Y230" i="17"/>
  <c r="V230" i="17"/>
  <c r="S230" i="17"/>
  <c r="P230" i="17"/>
  <c r="M230" i="17"/>
  <c r="J230" i="17"/>
  <c r="G230" i="17"/>
  <c r="C230" i="17"/>
  <c r="B230" i="17"/>
  <c r="AB212" i="17"/>
  <c r="Y212" i="17"/>
  <c r="V212" i="17"/>
  <c r="S212" i="17"/>
  <c r="P212" i="17"/>
  <c r="M212" i="17"/>
  <c r="J212" i="17"/>
  <c r="G212" i="17"/>
  <c r="C212" i="17"/>
  <c r="B212" i="17"/>
  <c r="AB211" i="17"/>
  <c r="Y211" i="17"/>
  <c r="V211" i="17"/>
  <c r="S211" i="17"/>
  <c r="P211" i="17"/>
  <c r="M211" i="17"/>
  <c r="J211" i="17"/>
  <c r="G211" i="17"/>
  <c r="C211" i="17"/>
  <c r="B211" i="17"/>
  <c r="AB249" i="17"/>
  <c r="Y249" i="17"/>
  <c r="V249" i="17"/>
  <c r="S249" i="17"/>
  <c r="P249" i="17"/>
  <c r="M249" i="17"/>
  <c r="J249" i="17"/>
  <c r="G249" i="17"/>
  <c r="C249" i="17"/>
  <c r="B249" i="17"/>
  <c r="G183" i="18" l="1"/>
  <c r="G186" i="18" s="1"/>
  <c r="G188" i="18" s="1"/>
  <c r="F30" i="18"/>
  <c r="G41" i="18"/>
  <c r="G43" i="18" s="1"/>
  <c r="G65" i="18" s="1"/>
  <c r="F65" i="18" s="1"/>
  <c r="F89" i="18"/>
  <c r="F51" i="18"/>
  <c r="G72" i="18"/>
  <c r="F69" i="18"/>
  <c r="D386" i="17"/>
  <c r="D229" i="17"/>
  <c r="D242" i="17"/>
  <c r="D231" i="17"/>
  <c r="D232" i="17"/>
  <c r="D233" i="17"/>
  <c r="D230" i="17"/>
  <c r="D211" i="17"/>
  <c r="D212" i="17"/>
  <c r="D249" i="17"/>
  <c r="AB350" i="17"/>
  <c r="Y350" i="17"/>
  <c r="V350" i="17"/>
  <c r="S350" i="17"/>
  <c r="P350" i="17"/>
  <c r="M350" i="17"/>
  <c r="J350" i="17"/>
  <c r="G350" i="17"/>
  <c r="C350" i="17"/>
  <c r="B350" i="17"/>
  <c r="L310" i="17"/>
  <c r="F310" i="17"/>
  <c r="AB312" i="17"/>
  <c r="Y312" i="17"/>
  <c r="V312" i="17"/>
  <c r="S312" i="17"/>
  <c r="P312" i="17"/>
  <c r="M312" i="17"/>
  <c r="J312" i="17"/>
  <c r="G312" i="17"/>
  <c r="C312" i="17"/>
  <c r="B312" i="17"/>
  <c r="AB311" i="17"/>
  <c r="Y311" i="17"/>
  <c r="V311" i="17"/>
  <c r="S311" i="17"/>
  <c r="P311" i="17"/>
  <c r="M311" i="17"/>
  <c r="J311" i="17"/>
  <c r="G311" i="17"/>
  <c r="C311" i="17"/>
  <c r="B311" i="17"/>
  <c r="AA35" i="17"/>
  <c r="F401" i="17"/>
  <c r="F399" i="17"/>
  <c r="F396" i="17"/>
  <c r="F397" i="17"/>
  <c r="Z404" i="17"/>
  <c r="Z403" i="17" s="1"/>
  <c r="Z402" i="17" s="1"/>
  <c r="Z400" i="17"/>
  <c r="Z398" i="17"/>
  <c r="Z395" i="17"/>
  <c r="Z392" i="17"/>
  <c r="Z391" i="17" s="1"/>
  <c r="Z389" i="17"/>
  <c r="Z388" i="17" s="1"/>
  <c r="Z383" i="17"/>
  <c r="Z382" i="17" s="1"/>
  <c r="Z378" i="17"/>
  <c r="Z377" i="17" s="1"/>
  <c r="Z374" i="17"/>
  <c r="Z372" i="17"/>
  <c r="Z370" i="17"/>
  <c r="Z367" i="17"/>
  <c r="Z364" i="17"/>
  <c r="Z360" i="17"/>
  <c r="Z355" i="17"/>
  <c r="Z352" i="17"/>
  <c r="Z339" i="17"/>
  <c r="Z331" i="17"/>
  <c r="Z328" i="17"/>
  <c r="Z318" i="17"/>
  <c r="Z309" i="17" s="1"/>
  <c r="Z304" i="17"/>
  <c r="Z300" i="17"/>
  <c r="Z295" i="17"/>
  <c r="Z292" i="17"/>
  <c r="Z289" i="17"/>
  <c r="Z286" i="17"/>
  <c r="Z281" i="17"/>
  <c r="Z274" i="17"/>
  <c r="Z272" i="17"/>
  <c r="Z264" i="17"/>
  <c r="Z260" i="17"/>
  <c r="Z258" i="17"/>
  <c r="Z251" i="17"/>
  <c r="Z246" i="17"/>
  <c r="Z235" i="17"/>
  <c r="Z222" i="17"/>
  <c r="Z219" i="17"/>
  <c r="Z218" i="17" s="1"/>
  <c r="Z204" i="17"/>
  <c r="Z198" i="17"/>
  <c r="Z194" i="17"/>
  <c r="Z191" i="17"/>
  <c r="Z189" i="17"/>
  <c r="Z185" i="17"/>
  <c r="Z183" i="17"/>
  <c r="Z177" i="17"/>
  <c r="Z169" i="17"/>
  <c r="Z168" i="17" s="1"/>
  <c r="Z148" i="17"/>
  <c r="Z147" i="17" s="1"/>
  <c r="Z115" i="17"/>
  <c r="Z78" i="17"/>
  <c r="Z53" i="17"/>
  <c r="Z52" i="17" s="1"/>
  <c r="Z48" i="17"/>
  <c r="Z47" i="17" s="1"/>
  <c r="Z37" i="17"/>
  <c r="Z36" i="17" s="1"/>
  <c r="Z21" i="17"/>
  <c r="Z20" i="17" s="1"/>
  <c r="Z11" i="17"/>
  <c r="Z10" i="17" s="1"/>
  <c r="W404" i="17"/>
  <c r="W403" i="17" s="1"/>
  <c r="W402" i="17" s="1"/>
  <c r="W400" i="17"/>
  <c r="W398" i="17"/>
  <c r="W395" i="17"/>
  <c r="W392" i="17"/>
  <c r="W391" i="17" s="1"/>
  <c r="W389" i="17"/>
  <c r="W388" i="17" s="1"/>
  <c r="W383" i="17"/>
  <c r="W382" i="17" s="1"/>
  <c r="W378" i="17"/>
  <c r="W377" i="17" s="1"/>
  <c r="W374" i="17"/>
  <c r="W372" i="17"/>
  <c r="W370" i="17"/>
  <c r="W367" i="17"/>
  <c r="W364" i="17"/>
  <c r="W360" i="17"/>
  <c r="W355" i="17"/>
  <c r="W352" i="17"/>
  <c r="W339" i="17"/>
  <c r="W331" i="17"/>
  <c r="W328" i="17"/>
  <c r="W309" i="17"/>
  <c r="W304" i="17"/>
  <c r="W300" i="17"/>
  <c r="W295" i="17"/>
  <c r="W292" i="17"/>
  <c r="W289" i="17"/>
  <c r="W286" i="17"/>
  <c r="W281" i="17"/>
  <c r="W274" i="17"/>
  <c r="W272" i="17"/>
  <c r="W264" i="17"/>
  <c r="W260" i="17"/>
  <c r="W258" i="17"/>
  <c r="W251" i="17"/>
  <c r="W246" i="17"/>
  <c r="W235" i="17"/>
  <c r="W222" i="17"/>
  <c r="W218" i="17"/>
  <c r="W204" i="17"/>
  <c r="W198" i="17"/>
  <c r="W194" i="17"/>
  <c r="W191" i="17"/>
  <c r="W189" i="17"/>
  <c r="W185" i="17"/>
  <c r="W183" i="17"/>
  <c r="W177" i="17"/>
  <c r="W169" i="17"/>
  <c r="W168" i="17" s="1"/>
  <c r="W148" i="17"/>
  <c r="W147" i="17" s="1"/>
  <c r="W115" i="17"/>
  <c r="W78" i="17"/>
  <c r="W53" i="17"/>
  <c r="W52" i="17" s="1"/>
  <c r="W48" i="17"/>
  <c r="W47" i="17" s="1"/>
  <c r="W37" i="17"/>
  <c r="W36" i="17" s="1"/>
  <c r="W21" i="17"/>
  <c r="W20" i="17" s="1"/>
  <c r="W11" i="17"/>
  <c r="W10" i="17" s="1"/>
  <c r="T404" i="17"/>
  <c r="T403" i="17" s="1"/>
  <c r="T402" i="17" s="1"/>
  <c r="T400" i="17"/>
  <c r="T398" i="17"/>
  <c r="T395" i="17"/>
  <c r="T392" i="17"/>
  <c r="T391" i="17" s="1"/>
  <c r="T389" i="17"/>
  <c r="T388" i="17" s="1"/>
  <c r="T383" i="17"/>
  <c r="T382" i="17" s="1"/>
  <c r="T378" i="17"/>
  <c r="T377" i="17" s="1"/>
  <c r="T374" i="17"/>
  <c r="T372" i="17"/>
  <c r="T370" i="17"/>
  <c r="T367" i="17"/>
  <c r="T364" i="17"/>
  <c r="T360" i="17"/>
  <c r="T355" i="17"/>
  <c r="T352" i="17"/>
  <c r="T339" i="17"/>
  <c r="T331" i="17"/>
  <c r="T328" i="17"/>
  <c r="T317" i="17"/>
  <c r="T309" i="17" s="1"/>
  <c r="T304" i="17"/>
  <c r="T300" i="17"/>
  <c r="T295" i="17"/>
  <c r="T292" i="17"/>
  <c r="T289" i="17"/>
  <c r="T286" i="17"/>
  <c r="T281" i="17"/>
  <c r="T274" i="17"/>
  <c r="T272" i="17"/>
  <c r="T264" i="17"/>
  <c r="T260" i="17"/>
  <c r="T258" i="17"/>
  <c r="T251" i="17"/>
  <c r="T246" i="17"/>
  <c r="T235" i="17"/>
  <c r="T222" i="17"/>
  <c r="T218" i="17"/>
  <c r="T205" i="17"/>
  <c r="T204" i="17" s="1"/>
  <c r="T198" i="17"/>
  <c r="T194" i="17"/>
  <c r="T191" i="17"/>
  <c r="T189" i="17"/>
  <c r="T185" i="17"/>
  <c r="T183" i="17"/>
  <c r="T177" i="17"/>
  <c r="T169" i="17"/>
  <c r="T168" i="17" s="1"/>
  <c r="T148" i="17"/>
  <c r="T147" i="17" s="1"/>
  <c r="T115" i="17"/>
  <c r="T78" i="17"/>
  <c r="T76" i="17"/>
  <c r="T53" i="17"/>
  <c r="T52" i="17" s="1"/>
  <c r="T48" i="17"/>
  <c r="T47" i="17" s="1"/>
  <c r="T37" i="17"/>
  <c r="T36" i="17" s="1"/>
  <c r="T33" i="17"/>
  <c r="T31" i="17"/>
  <c r="T11" i="17"/>
  <c r="T10" i="17" s="1"/>
  <c r="Q404" i="17"/>
  <c r="Q403" i="17" s="1"/>
  <c r="Q402" i="17" s="1"/>
  <c r="Q400" i="17"/>
  <c r="Q398" i="17"/>
  <c r="Q395" i="17"/>
  <c r="Q392" i="17"/>
  <c r="Q391" i="17" s="1"/>
  <c r="Q389" i="17"/>
  <c r="Q388" i="17" s="1"/>
  <c r="Q383" i="17"/>
  <c r="Q382" i="17" s="1"/>
  <c r="Q378" i="17"/>
  <c r="Q377" i="17" s="1"/>
  <c r="Q374" i="17"/>
  <c r="Q372" i="17"/>
  <c r="Q370" i="17"/>
  <c r="Q367" i="17"/>
  <c r="Q364" i="17"/>
  <c r="Q360" i="17"/>
  <c r="Q355" i="17"/>
  <c r="Q353" i="17"/>
  <c r="Q352" i="17" s="1"/>
  <c r="Q339" i="17"/>
  <c r="Q331" i="17"/>
  <c r="Q328" i="17"/>
  <c r="Q309" i="17"/>
  <c r="Q304" i="17"/>
  <c r="Q300" i="17"/>
  <c r="Q295" i="17"/>
  <c r="Q292" i="17"/>
  <c r="Q289" i="17"/>
  <c r="Q286" i="17"/>
  <c r="Q281" i="17"/>
  <c r="Q274" i="17"/>
  <c r="Q272" i="17"/>
  <c r="Q264" i="17"/>
  <c r="Q262" i="17"/>
  <c r="Q260" i="17" s="1"/>
  <c r="Q258" i="17"/>
  <c r="Q252" i="17"/>
  <c r="Q251" i="17" s="1"/>
  <c r="Q250" i="17"/>
  <c r="Q246" i="17" s="1"/>
  <c r="Q244" i="17"/>
  <c r="Q235" i="17" s="1"/>
  <c r="Q226" i="17"/>
  <c r="Q223" i="17"/>
  <c r="Q218" i="17"/>
  <c r="Q217" i="17"/>
  <c r="Q216" i="17"/>
  <c r="Q215" i="17"/>
  <c r="Q207" i="17"/>
  <c r="Q198" i="17"/>
  <c r="Q194" i="17"/>
  <c r="Q191" i="17"/>
  <c r="Q189" i="17"/>
  <c r="Q185" i="17"/>
  <c r="Q183" i="17"/>
  <c r="Q177" i="17"/>
  <c r="Q169" i="17"/>
  <c r="Q168" i="17" s="1"/>
  <c r="Q148" i="17"/>
  <c r="Q147" i="17" s="1"/>
  <c r="Q115" i="17"/>
  <c r="Q78" i="17"/>
  <c r="Q53" i="17"/>
  <c r="Q52" i="17" s="1"/>
  <c r="Q48" i="17"/>
  <c r="Q47" i="17" s="1"/>
  <c r="Q37" i="17"/>
  <c r="Q36" i="17" s="1"/>
  <c r="Q21" i="17"/>
  <c r="Q20" i="17" s="1"/>
  <c r="Q11" i="17"/>
  <c r="Q10" i="17" s="1"/>
  <c r="N404" i="17"/>
  <c r="N403" i="17" s="1"/>
  <c r="N402" i="17" s="1"/>
  <c r="N400" i="17"/>
  <c r="N398" i="17"/>
  <c r="N395" i="17"/>
  <c r="N392" i="17"/>
  <c r="N391" i="17" s="1"/>
  <c r="N389" i="17"/>
  <c r="N388" i="17" s="1"/>
  <c r="N383" i="17"/>
  <c r="N382" i="17" s="1"/>
  <c r="N378" i="17"/>
  <c r="N377" i="17" s="1"/>
  <c r="N374" i="17"/>
  <c r="N372" i="17"/>
  <c r="N370" i="17"/>
  <c r="N367" i="17"/>
  <c r="N364" i="17"/>
  <c r="N360" i="17"/>
  <c r="N356" i="17"/>
  <c r="N355" i="17" s="1"/>
  <c r="N352" i="17"/>
  <c r="N339" i="17"/>
  <c r="N331" i="17"/>
  <c r="N328" i="17"/>
  <c r="N309" i="17"/>
  <c r="N304" i="17"/>
  <c r="N300" i="17"/>
  <c r="N295" i="17"/>
  <c r="N292" i="17"/>
  <c r="N289" i="17"/>
  <c r="N288" i="17"/>
  <c r="N287" i="17"/>
  <c r="N284" i="17"/>
  <c r="N281" i="17" s="1"/>
  <c r="N274" i="17"/>
  <c r="N272" i="17"/>
  <c r="N271" i="17"/>
  <c r="N264" i="17" s="1"/>
  <c r="N260" i="17"/>
  <c r="N258" i="17"/>
  <c r="N251" i="17"/>
  <c r="N246" i="17"/>
  <c r="N235" i="17"/>
  <c r="N222" i="17"/>
  <c r="N218" i="17"/>
  <c r="N204" i="17"/>
  <c r="N198" i="17"/>
  <c r="N194" i="17"/>
  <c r="N191" i="17"/>
  <c r="N189" i="17"/>
  <c r="N185" i="17"/>
  <c r="N183" i="17"/>
  <c r="N177" i="17"/>
  <c r="N170" i="17"/>
  <c r="N169" i="17" s="1"/>
  <c r="N168" i="17" s="1"/>
  <c r="N164" i="17"/>
  <c r="N148" i="17" s="1"/>
  <c r="N147" i="17" s="1"/>
  <c r="N115" i="17"/>
  <c r="N78" i="17"/>
  <c r="N62" i="17"/>
  <c r="N53" i="17" s="1"/>
  <c r="N52" i="17" s="1"/>
  <c r="N48" i="17"/>
  <c r="N47" i="17" s="1"/>
  <c r="N37" i="17"/>
  <c r="N36" i="17" s="1"/>
  <c r="N21" i="17"/>
  <c r="N20" i="17" s="1"/>
  <c r="N11" i="17"/>
  <c r="N10" i="17" s="1"/>
  <c r="K404" i="17"/>
  <c r="K403" i="17" s="1"/>
  <c r="K402" i="17" s="1"/>
  <c r="K400" i="17"/>
  <c r="K398" i="17"/>
  <c r="K395" i="17"/>
  <c r="K392" i="17"/>
  <c r="K391" i="17" s="1"/>
  <c r="K389" i="17"/>
  <c r="K388" i="17" s="1"/>
  <c r="K383" i="17"/>
  <c r="K382" i="17" s="1"/>
  <c r="K378" i="17"/>
  <c r="K377" i="17" s="1"/>
  <c r="K374" i="17"/>
  <c r="K372" i="17"/>
  <c r="K370" i="17"/>
  <c r="K367" i="17"/>
  <c r="K364" i="17"/>
  <c r="K360" i="17"/>
  <c r="K357" i="17"/>
  <c r="K355" i="17" s="1"/>
  <c r="K352" i="17"/>
  <c r="K343" i="17"/>
  <c r="K339" i="17" s="1"/>
  <c r="K338" i="17"/>
  <c r="K336" i="17"/>
  <c r="K328" i="17"/>
  <c r="K324" i="17"/>
  <c r="K319" i="17"/>
  <c r="K313" i="17"/>
  <c r="K304" i="17"/>
  <c r="K300" i="17"/>
  <c r="K295" i="17"/>
  <c r="K292" i="17"/>
  <c r="K289" i="17"/>
  <c r="K286" i="17"/>
  <c r="K281" i="17"/>
  <c r="K274" i="17"/>
  <c r="K272" i="17"/>
  <c r="K265" i="17"/>
  <c r="K264" i="17" s="1"/>
  <c r="K260" i="17"/>
  <c r="K258" i="17"/>
  <c r="K251" i="17"/>
  <c r="K246" i="17"/>
  <c r="K235" i="17"/>
  <c r="K228" i="17"/>
  <c r="K222" i="17" s="1"/>
  <c r="K218" i="17"/>
  <c r="K206" i="17"/>
  <c r="K204" i="17" s="1"/>
  <c r="K198" i="17"/>
  <c r="K194" i="17"/>
  <c r="K191" i="17"/>
  <c r="K189" i="17"/>
  <c r="K188" i="17"/>
  <c r="K185" i="17" s="1"/>
  <c r="K183" i="17"/>
  <c r="K182" i="17"/>
  <c r="K178" i="17"/>
  <c r="K169" i="17"/>
  <c r="K168" i="17" s="1"/>
  <c r="K148" i="17"/>
  <c r="K147" i="17" s="1"/>
  <c r="K115" i="17"/>
  <c r="K107" i="17"/>
  <c r="K104" i="17"/>
  <c r="K101" i="17"/>
  <c r="K100" i="17"/>
  <c r="K96" i="17"/>
  <c r="K90" i="17"/>
  <c r="K81" i="17"/>
  <c r="K79" i="17"/>
  <c r="K53" i="17"/>
  <c r="K52" i="17" s="1"/>
  <c r="K48" i="17"/>
  <c r="K47" i="17" s="1"/>
  <c r="K40" i="17"/>
  <c r="K37" i="17" s="1"/>
  <c r="K36" i="17" s="1"/>
  <c r="K21" i="17"/>
  <c r="K20" i="17" s="1"/>
  <c r="K11" i="17"/>
  <c r="K10" i="17" s="1"/>
  <c r="H404" i="17"/>
  <c r="H403" i="17" s="1"/>
  <c r="H402" i="17" s="1"/>
  <c r="H400" i="17"/>
  <c r="H398" i="17"/>
  <c r="H395" i="17"/>
  <c r="H392" i="17"/>
  <c r="H391" i="17" s="1"/>
  <c r="H389" i="17"/>
  <c r="H388" i="17" s="1"/>
  <c r="H383" i="17"/>
  <c r="H382" i="17" s="1"/>
  <c r="H378" i="17"/>
  <c r="H377" i="17" s="1"/>
  <c r="H374" i="17"/>
  <c r="H372" i="17"/>
  <c r="H370" i="17"/>
  <c r="H367" i="17"/>
  <c r="H364" i="17"/>
  <c r="H360" i="17"/>
  <c r="H355" i="17"/>
  <c r="H352" i="17"/>
  <c r="H339" i="17"/>
  <c r="H331" i="17"/>
  <c r="H328" i="17"/>
  <c r="H325" i="17"/>
  <c r="H309" i="17" s="1"/>
  <c r="H304" i="17"/>
  <c r="H300" i="17"/>
  <c r="H295" i="17"/>
  <c r="H292" i="17"/>
  <c r="H289" i="17"/>
  <c r="H286" i="17"/>
  <c r="H281" i="17"/>
  <c r="H274" i="17"/>
  <c r="H272" i="17"/>
  <c r="H264" i="17"/>
  <c r="H260" i="17"/>
  <c r="H258" i="17"/>
  <c r="H251" i="17"/>
  <c r="H246" i="17"/>
  <c r="H235" i="17"/>
  <c r="H222" i="17"/>
  <c r="H218" i="17"/>
  <c r="H204" i="17"/>
  <c r="H198" i="17"/>
  <c r="H194" i="17"/>
  <c r="H191" i="17"/>
  <c r="H189" i="17"/>
  <c r="H185" i="17"/>
  <c r="H183" i="17"/>
  <c r="H177" i="17"/>
  <c r="H169" i="17"/>
  <c r="H168" i="17" s="1"/>
  <c r="H148" i="17"/>
  <c r="H147" i="17" s="1"/>
  <c r="H115" i="17"/>
  <c r="H94" i="17"/>
  <c r="H88" i="17"/>
  <c r="H81" i="17"/>
  <c r="H79" i="17"/>
  <c r="H53" i="17"/>
  <c r="H52" i="17" s="1"/>
  <c r="H48" i="17"/>
  <c r="H47" i="17" s="1"/>
  <c r="H37" i="17"/>
  <c r="H36" i="17" s="1"/>
  <c r="H21" i="17"/>
  <c r="H20" i="17" s="1"/>
  <c r="H18" i="17"/>
  <c r="H11" i="17" s="1"/>
  <c r="H10" i="17" s="1"/>
  <c r="E404" i="17"/>
  <c r="E403" i="17" s="1"/>
  <c r="E402" i="17" s="1"/>
  <c r="E400" i="17"/>
  <c r="E398" i="17"/>
  <c r="E395" i="17"/>
  <c r="E392" i="17"/>
  <c r="E391" i="17" s="1"/>
  <c r="E389" i="17"/>
  <c r="E388" i="17" s="1"/>
  <c r="E383" i="17"/>
  <c r="E382" i="17" s="1"/>
  <c r="E378" i="17"/>
  <c r="E377" i="17" s="1"/>
  <c r="E374" i="17"/>
  <c r="E372" i="17"/>
  <c r="E370" i="17"/>
  <c r="E367" i="17"/>
  <c r="E364" i="17"/>
  <c r="E360" i="17"/>
  <c r="E355" i="17"/>
  <c r="E352" i="17"/>
  <c r="E339" i="17"/>
  <c r="E331" i="17"/>
  <c r="E328" i="17"/>
  <c r="E309" i="17"/>
  <c r="E304" i="17"/>
  <c r="E300" i="17"/>
  <c r="E295" i="17"/>
  <c r="E292" i="17"/>
  <c r="E289" i="17"/>
  <c r="E286" i="17"/>
  <c r="E281" i="17"/>
  <c r="E274" i="17"/>
  <c r="E272" i="17"/>
  <c r="E264" i="17"/>
  <c r="E260" i="17"/>
  <c r="E258" i="17"/>
  <c r="E251" i="17"/>
  <c r="E246" i="17"/>
  <c r="E235" i="17"/>
  <c r="E222" i="17"/>
  <c r="E218" i="17"/>
  <c r="E204" i="17"/>
  <c r="E198" i="17"/>
  <c r="E194" i="17"/>
  <c r="E191" i="17"/>
  <c r="E189" i="17"/>
  <c r="E185" i="17"/>
  <c r="E183" i="17"/>
  <c r="E177" i="17"/>
  <c r="E169" i="17"/>
  <c r="E168" i="17" s="1"/>
  <c r="E151" i="17"/>
  <c r="E148" i="17" s="1"/>
  <c r="E147" i="17" s="1"/>
  <c r="E115" i="17"/>
  <c r="E78" i="17"/>
  <c r="E71" i="17"/>
  <c r="E53" i="17"/>
  <c r="E52" i="17" s="1"/>
  <c r="E48" i="17"/>
  <c r="E47" i="17" s="1"/>
  <c r="E37" i="17"/>
  <c r="E36" i="17" s="1"/>
  <c r="E21" i="17"/>
  <c r="E20" i="17" s="1"/>
  <c r="E11" i="17"/>
  <c r="E10" i="17" s="1"/>
  <c r="H263" i="17" l="1"/>
  <c r="W263" i="17"/>
  <c r="K263" i="17"/>
  <c r="Q263" i="17"/>
  <c r="T263" i="17"/>
  <c r="Z263" i="17"/>
  <c r="E263" i="17"/>
  <c r="T21" i="17"/>
  <c r="T20" i="17" s="1"/>
  <c r="N193" i="17"/>
  <c r="K177" i="17"/>
  <c r="K176" i="17" s="1"/>
  <c r="Q222" i="17"/>
  <c r="N64" i="17"/>
  <c r="N63" i="17" s="1"/>
  <c r="N9" i="17" s="1"/>
  <c r="K78" i="17"/>
  <c r="K64" i="17" s="1"/>
  <c r="K63" i="17" s="1"/>
  <c r="K9" i="17" s="1"/>
  <c r="N286" i="17"/>
  <c r="N263" i="17" s="1"/>
  <c r="H78" i="17"/>
  <c r="H64" i="17" s="1"/>
  <c r="H63" i="17" s="1"/>
  <c r="H9" i="17" s="1"/>
  <c r="F41" i="18"/>
  <c r="F63" i="18"/>
  <c r="F43" i="18"/>
  <c r="F72" i="18"/>
  <c r="G73" i="18"/>
  <c r="G91" i="18" s="1"/>
  <c r="F91" i="18" s="1"/>
  <c r="K193" i="17"/>
  <c r="E394" i="17"/>
  <c r="T64" i="17"/>
  <c r="T63" i="17" s="1"/>
  <c r="N330" i="17"/>
  <c r="W330" i="17"/>
  <c r="Z193" i="17"/>
  <c r="Z64" i="17"/>
  <c r="Z63" i="17" s="1"/>
  <c r="Z9" i="17" s="1"/>
  <c r="D350" i="17"/>
  <c r="Q193" i="17"/>
  <c r="W291" i="17"/>
  <c r="E176" i="17"/>
  <c r="T193" i="17"/>
  <c r="W64" i="17"/>
  <c r="W63" i="17" s="1"/>
  <c r="W9" i="17" s="1"/>
  <c r="D312" i="17"/>
  <c r="T394" i="17"/>
  <c r="H176" i="17"/>
  <c r="T203" i="17"/>
  <c r="E245" i="17"/>
  <c r="H245" i="17"/>
  <c r="W245" i="17"/>
  <c r="N203" i="17"/>
  <c r="N394" i="17"/>
  <c r="W394" i="17"/>
  <c r="Q394" i="17"/>
  <c r="D311" i="17"/>
  <c r="H366" i="17"/>
  <c r="K394" i="17"/>
  <c r="Z394" i="17"/>
  <c r="H394" i="17"/>
  <c r="N366" i="17"/>
  <c r="K366" i="17"/>
  <c r="Q376" i="17"/>
  <c r="Z376" i="17"/>
  <c r="H376" i="17"/>
  <c r="K309" i="17"/>
  <c r="K291" i="17" s="1"/>
  <c r="N176" i="17"/>
  <c r="N376" i="17"/>
  <c r="Q64" i="17"/>
  <c r="Q63" i="17" s="1"/>
  <c r="Q9" i="17" s="1"/>
  <c r="Q176" i="17"/>
  <c r="Q330" i="17"/>
  <c r="T245" i="17"/>
  <c r="T366" i="17"/>
  <c r="W366" i="17"/>
  <c r="W376" i="17"/>
  <c r="Z291" i="17"/>
  <c r="Z330" i="17"/>
  <c r="E366" i="17"/>
  <c r="N291" i="17"/>
  <c r="Q291" i="17"/>
  <c r="T176" i="17"/>
  <c r="W193" i="17"/>
  <c r="W203" i="17"/>
  <c r="Z176" i="17"/>
  <c r="Z245" i="17"/>
  <c r="Z366" i="17"/>
  <c r="E193" i="17"/>
  <c r="E203" i="17"/>
  <c r="E330" i="17"/>
  <c r="H193" i="17"/>
  <c r="H203" i="17"/>
  <c r="H330" i="17"/>
  <c r="K245" i="17"/>
  <c r="K331" i="17"/>
  <c r="K330" i="17" s="1"/>
  <c r="N245" i="17"/>
  <c r="Q204" i="17"/>
  <c r="Q203" i="17" s="1"/>
  <c r="Q366" i="17"/>
  <c r="T291" i="17"/>
  <c r="T330" i="17"/>
  <c r="W176" i="17"/>
  <c r="Z203" i="17"/>
  <c r="E64" i="17"/>
  <c r="E63" i="17" s="1"/>
  <c r="E9" i="17" s="1"/>
  <c r="E291" i="17"/>
  <c r="E376" i="17"/>
  <c r="H291" i="17"/>
  <c r="K376" i="17"/>
  <c r="T376" i="17"/>
  <c r="Q245" i="17"/>
  <c r="K203" i="17"/>
  <c r="AB405" i="17"/>
  <c r="Y405" i="17"/>
  <c r="V405" i="17"/>
  <c r="S405" i="17"/>
  <c r="P405" i="17"/>
  <c r="M405" i="17"/>
  <c r="J405" i="17"/>
  <c r="G405" i="17"/>
  <c r="C405" i="17"/>
  <c r="B405" i="17"/>
  <c r="AA404" i="17"/>
  <c r="AB404" i="17" s="1"/>
  <c r="X404" i="17"/>
  <c r="U404" i="17"/>
  <c r="U403" i="17" s="1"/>
  <c r="U402" i="17" s="1"/>
  <c r="R404" i="17"/>
  <c r="S404" i="17" s="1"/>
  <c r="O404" i="17"/>
  <c r="P404" i="17" s="1"/>
  <c r="L404" i="17"/>
  <c r="I404" i="17"/>
  <c r="I403" i="17" s="1"/>
  <c r="I402" i="17" s="1"/>
  <c r="F404" i="17"/>
  <c r="G404" i="17" s="1"/>
  <c r="AB401" i="17"/>
  <c r="Y401" i="17"/>
  <c r="V401" i="17"/>
  <c r="S401" i="17"/>
  <c r="P401" i="17"/>
  <c r="M401" i="17"/>
  <c r="J401" i="17"/>
  <c r="G401" i="17"/>
  <c r="C401" i="17"/>
  <c r="B401" i="17"/>
  <c r="AA400" i="17"/>
  <c r="AB400" i="17" s="1"/>
  <c r="X400" i="17"/>
  <c r="Y400" i="17" s="1"/>
  <c r="U400" i="17"/>
  <c r="V400" i="17" s="1"/>
  <c r="R400" i="17"/>
  <c r="S400" i="17" s="1"/>
  <c r="O400" i="17"/>
  <c r="P400" i="17" s="1"/>
  <c r="L400" i="17"/>
  <c r="I400" i="17"/>
  <c r="F400" i="17"/>
  <c r="G400" i="17" s="1"/>
  <c r="AB399" i="17"/>
  <c r="Y399" i="17"/>
  <c r="V399" i="17"/>
  <c r="S399" i="17"/>
  <c r="P399" i="17"/>
  <c r="M399" i="17"/>
  <c r="J399" i="17"/>
  <c r="G399" i="17"/>
  <c r="C399" i="17"/>
  <c r="B399" i="17"/>
  <c r="AA398" i="17"/>
  <c r="X398" i="17"/>
  <c r="U398" i="17"/>
  <c r="V398" i="17" s="1"/>
  <c r="R398" i="17"/>
  <c r="O398" i="17"/>
  <c r="L398" i="17"/>
  <c r="I398" i="17"/>
  <c r="F398" i="17"/>
  <c r="B398" i="17"/>
  <c r="AB397" i="17"/>
  <c r="Y397" i="17"/>
  <c r="V397" i="17"/>
  <c r="S397" i="17"/>
  <c r="P397" i="17"/>
  <c r="M397" i="17"/>
  <c r="J397" i="17"/>
  <c r="G397" i="17"/>
  <c r="C397" i="17"/>
  <c r="B397" i="17"/>
  <c r="AB396" i="17"/>
  <c r="Y396" i="17"/>
  <c r="V396" i="17"/>
  <c r="S396" i="17"/>
  <c r="P396" i="17"/>
  <c r="M396" i="17"/>
  <c r="J396" i="17"/>
  <c r="G396" i="17"/>
  <c r="C396" i="17"/>
  <c r="B396" i="17"/>
  <c r="AA395" i="17"/>
  <c r="X395" i="17"/>
  <c r="U395" i="17"/>
  <c r="V395" i="17" s="1"/>
  <c r="R395" i="17"/>
  <c r="S395" i="17" s="1"/>
  <c r="O395" i="17"/>
  <c r="L395" i="17"/>
  <c r="I395" i="17"/>
  <c r="J395" i="17" s="1"/>
  <c r="F395" i="17"/>
  <c r="AB393" i="17"/>
  <c r="Y393" i="17"/>
  <c r="V393" i="17"/>
  <c r="S393" i="17"/>
  <c r="P393" i="17"/>
  <c r="M393" i="17"/>
  <c r="J393" i="17"/>
  <c r="G393" i="17"/>
  <c r="C393" i="17"/>
  <c r="B393" i="17"/>
  <c r="AA392" i="17"/>
  <c r="AB392" i="17" s="1"/>
  <c r="X392" i="17"/>
  <c r="U392" i="17"/>
  <c r="U391" i="17" s="1"/>
  <c r="R392" i="17"/>
  <c r="R391" i="17" s="1"/>
  <c r="S391" i="17" s="1"/>
  <c r="O392" i="17"/>
  <c r="P392" i="17" s="1"/>
  <c r="L392" i="17"/>
  <c r="I392" i="17"/>
  <c r="I391" i="17" s="1"/>
  <c r="F392" i="17"/>
  <c r="G392" i="17" s="1"/>
  <c r="AB390" i="17"/>
  <c r="Y390" i="17"/>
  <c r="V390" i="17"/>
  <c r="S390" i="17"/>
  <c r="P390" i="17"/>
  <c r="M390" i="17"/>
  <c r="J390" i="17"/>
  <c r="G390" i="17"/>
  <c r="C390" i="17"/>
  <c r="B390" i="17"/>
  <c r="AA389" i="17"/>
  <c r="AB389" i="17" s="1"/>
  <c r="X389" i="17"/>
  <c r="Y389" i="17" s="1"/>
  <c r="U389" i="17"/>
  <c r="R389" i="17"/>
  <c r="R388" i="17" s="1"/>
  <c r="O389" i="17"/>
  <c r="O388" i="17" s="1"/>
  <c r="P388" i="17" s="1"/>
  <c r="L389" i="17"/>
  <c r="M389" i="17" s="1"/>
  <c r="I389" i="17"/>
  <c r="F389" i="17"/>
  <c r="F388" i="17" s="1"/>
  <c r="AB387" i="17"/>
  <c r="Y387" i="17"/>
  <c r="V387" i="17"/>
  <c r="S387" i="17"/>
  <c r="P387" i="17"/>
  <c r="M387" i="17"/>
  <c r="J387" i="17"/>
  <c r="G387" i="17"/>
  <c r="C387" i="17"/>
  <c r="B387" i="17"/>
  <c r="AB385" i="17"/>
  <c r="Y385" i="17"/>
  <c r="V385" i="17"/>
  <c r="S385" i="17"/>
  <c r="P385" i="17"/>
  <c r="M385" i="17"/>
  <c r="J385" i="17"/>
  <c r="G385" i="17"/>
  <c r="C385" i="17"/>
  <c r="B385" i="17"/>
  <c r="AB384" i="17"/>
  <c r="Y384" i="17"/>
  <c r="V384" i="17"/>
  <c r="S384" i="17"/>
  <c r="P384" i="17"/>
  <c r="M384" i="17"/>
  <c r="J384" i="17"/>
  <c r="G384" i="17"/>
  <c r="C384" i="17"/>
  <c r="B384" i="17"/>
  <c r="AA383" i="17"/>
  <c r="AB383" i="17" s="1"/>
  <c r="X383" i="17"/>
  <c r="U383" i="17"/>
  <c r="U382" i="17" s="1"/>
  <c r="R383" i="17"/>
  <c r="R382" i="17" s="1"/>
  <c r="S382" i="17" s="1"/>
  <c r="O383" i="17"/>
  <c r="P383" i="17" s="1"/>
  <c r="L383" i="17"/>
  <c r="I383" i="17"/>
  <c r="I382" i="17" s="1"/>
  <c r="F383" i="17"/>
  <c r="G383" i="17" s="1"/>
  <c r="AB381" i="17"/>
  <c r="Y381" i="17"/>
  <c r="V381" i="17"/>
  <c r="S381" i="17"/>
  <c r="P381" i="17"/>
  <c r="M381" i="17"/>
  <c r="J381" i="17"/>
  <c r="G381" i="17"/>
  <c r="C381" i="17"/>
  <c r="B381" i="17"/>
  <c r="AB380" i="17"/>
  <c r="Y380" i="17"/>
  <c r="V380" i="17"/>
  <c r="S380" i="17"/>
  <c r="P380" i="17"/>
  <c r="M380" i="17"/>
  <c r="J380" i="17"/>
  <c r="G380" i="17"/>
  <c r="C380" i="17"/>
  <c r="B380" i="17"/>
  <c r="AB379" i="17"/>
  <c r="Y379" i="17"/>
  <c r="V379" i="17"/>
  <c r="S379" i="17"/>
  <c r="P379" i="17"/>
  <c r="M379" i="17"/>
  <c r="J379" i="17"/>
  <c r="G379" i="17"/>
  <c r="C379" i="17"/>
  <c r="B379" i="17"/>
  <c r="AA378" i="17"/>
  <c r="X378" i="17"/>
  <c r="X377" i="17" s="1"/>
  <c r="U378" i="17"/>
  <c r="V378" i="17" s="1"/>
  <c r="R378" i="17"/>
  <c r="O378" i="17"/>
  <c r="L378" i="17"/>
  <c r="M378" i="17" s="1"/>
  <c r="I378" i="17"/>
  <c r="F378" i="17"/>
  <c r="F377" i="17" s="1"/>
  <c r="AB375" i="17"/>
  <c r="Y375" i="17"/>
  <c r="V375" i="17"/>
  <c r="S375" i="17"/>
  <c r="P375" i="17"/>
  <c r="M375" i="17"/>
  <c r="J375" i="17"/>
  <c r="G375" i="17"/>
  <c r="C375" i="17"/>
  <c r="B375" i="17"/>
  <c r="AA374" i="17"/>
  <c r="AB374" i="17" s="1"/>
  <c r="X374" i="17"/>
  <c r="Y374" i="17" s="1"/>
  <c r="U374" i="17"/>
  <c r="V374" i="17" s="1"/>
  <c r="R374" i="17"/>
  <c r="S374" i="17" s="1"/>
  <c r="O374" i="17"/>
  <c r="B374" i="17"/>
  <c r="L374" i="17"/>
  <c r="M374" i="17" s="1"/>
  <c r="I374" i="17"/>
  <c r="F374" i="17"/>
  <c r="G374" i="17" s="1"/>
  <c r="AB373" i="17"/>
  <c r="Y373" i="17"/>
  <c r="V373" i="17"/>
  <c r="S373" i="17"/>
  <c r="P373" i="17"/>
  <c r="M373" i="17"/>
  <c r="J373" i="17"/>
  <c r="G373" i="17"/>
  <c r="C373" i="17"/>
  <c r="B373" i="17"/>
  <c r="AA372" i="17"/>
  <c r="AB372" i="17" s="1"/>
  <c r="X372" i="17"/>
  <c r="Y372" i="17" s="1"/>
  <c r="U372" i="17"/>
  <c r="R372" i="17"/>
  <c r="S372" i="17" s="1"/>
  <c r="O372" i="17"/>
  <c r="P372" i="17" s="1"/>
  <c r="L372" i="17"/>
  <c r="I372" i="17"/>
  <c r="F372" i="17"/>
  <c r="G372" i="17" s="1"/>
  <c r="AB371" i="17"/>
  <c r="Y371" i="17"/>
  <c r="V371" i="17"/>
  <c r="S371" i="17"/>
  <c r="P371" i="17"/>
  <c r="M371" i="17"/>
  <c r="J371" i="17"/>
  <c r="G371" i="17"/>
  <c r="C371" i="17"/>
  <c r="B371" i="17"/>
  <c r="AA370" i="17"/>
  <c r="AB370" i="17" s="1"/>
  <c r="X370" i="17"/>
  <c r="Y370" i="17" s="1"/>
  <c r="U370" i="17"/>
  <c r="V370" i="17" s="1"/>
  <c r="R370" i="17"/>
  <c r="S370" i="17" s="1"/>
  <c r="O370" i="17"/>
  <c r="P370" i="17" s="1"/>
  <c r="L370" i="17"/>
  <c r="M370" i="17" s="1"/>
  <c r="I370" i="17"/>
  <c r="J370" i="17" s="1"/>
  <c r="F370" i="17"/>
  <c r="B370" i="17"/>
  <c r="AB369" i="17"/>
  <c r="Y369" i="17"/>
  <c r="V369" i="17"/>
  <c r="S369" i="17"/>
  <c r="P369" i="17"/>
  <c r="M369" i="17"/>
  <c r="J369" i="17"/>
  <c r="G369" i="17"/>
  <c r="C369" i="17"/>
  <c r="B369" i="17"/>
  <c r="AB368" i="17"/>
  <c r="Y368" i="17"/>
  <c r="V368" i="17"/>
  <c r="S368" i="17"/>
  <c r="P368" i="17"/>
  <c r="M368" i="17"/>
  <c r="J368" i="17"/>
  <c r="G368" i="17"/>
  <c r="C368" i="17"/>
  <c r="B368" i="17"/>
  <c r="AA367" i="17"/>
  <c r="X367" i="17"/>
  <c r="U367" i="17"/>
  <c r="V367" i="17" s="1"/>
  <c r="R367" i="17"/>
  <c r="S367" i="17" s="1"/>
  <c r="O367" i="17"/>
  <c r="L367" i="17"/>
  <c r="I367" i="17"/>
  <c r="J367" i="17" s="1"/>
  <c r="F367" i="17"/>
  <c r="G367" i="17" s="1"/>
  <c r="AB365" i="17"/>
  <c r="Y365" i="17"/>
  <c r="V365" i="17"/>
  <c r="S365" i="17"/>
  <c r="P365" i="17"/>
  <c r="M365" i="17"/>
  <c r="J365" i="17"/>
  <c r="G365" i="17"/>
  <c r="C365" i="17"/>
  <c r="B365" i="17"/>
  <c r="AA364" i="17"/>
  <c r="AB364" i="17" s="1"/>
  <c r="X364" i="17"/>
  <c r="Y364" i="17" s="1"/>
  <c r="U364" i="17"/>
  <c r="V364" i="17" s="1"/>
  <c r="R364" i="17"/>
  <c r="S364" i="17" s="1"/>
  <c r="O364" i="17"/>
  <c r="P364" i="17" s="1"/>
  <c r="I364" i="17"/>
  <c r="F364" i="17"/>
  <c r="G364" i="17" s="1"/>
  <c r="AB363" i="17"/>
  <c r="Y363" i="17"/>
  <c r="V363" i="17"/>
  <c r="S363" i="17"/>
  <c r="P363" i="17"/>
  <c r="M363" i="17"/>
  <c r="J363" i="17"/>
  <c r="G363" i="17"/>
  <c r="C363" i="17"/>
  <c r="B363" i="17"/>
  <c r="AB362" i="17"/>
  <c r="Y362" i="17"/>
  <c r="V362" i="17"/>
  <c r="S362" i="17"/>
  <c r="P362" i="17"/>
  <c r="M362" i="17"/>
  <c r="J362" i="17"/>
  <c r="G362" i="17"/>
  <c r="C362" i="17"/>
  <c r="B362" i="17"/>
  <c r="AB361" i="17"/>
  <c r="Y361" i="17"/>
  <c r="V361" i="17"/>
  <c r="S361" i="17"/>
  <c r="P361" i="17"/>
  <c r="M361" i="17"/>
  <c r="J361" i="17"/>
  <c r="G361" i="17"/>
  <c r="C361" i="17"/>
  <c r="B361" i="17"/>
  <c r="AA360" i="17"/>
  <c r="AB360" i="17" s="1"/>
  <c r="X360" i="17"/>
  <c r="U360" i="17"/>
  <c r="R360" i="17"/>
  <c r="S360" i="17" s="1"/>
  <c r="O360" i="17"/>
  <c r="P360" i="17" s="1"/>
  <c r="L360" i="17"/>
  <c r="I360" i="17"/>
  <c r="F360" i="17"/>
  <c r="G360" i="17" s="1"/>
  <c r="AB359" i="17"/>
  <c r="Y359" i="17"/>
  <c r="V359" i="17"/>
  <c r="S359" i="17"/>
  <c r="P359" i="17"/>
  <c r="M359" i="17"/>
  <c r="J359" i="17"/>
  <c r="G359" i="17"/>
  <c r="C359" i="17"/>
  <c r="B359" i="17"/>
  <c r="AB358" i="17"/>
  <c r="Y358" i="17"/>
  <c r="V358" i="17"/>
  <c r="S358" i="17"/>
  <c r="P358" i="17"/>
  <c r="M358" i="17"/>
  <c r="J358" i="17"/>
  <c r="G358" i="17"/>
  <c r="C358" i="17"/>
  <c r="B358" i="17"/>
  <c r="AB357" i="17"/>
  <c r="Y357" i="17"/>
  <c r="V357" i="17"/>
  <c r="S357" i="17"/>
  <c r="P357" i="17"/>
  <c r="L357" i="17"/>
  <c r="L355" i="17" s="1"/>
  <c r="M355" i="17" s="1"/>
  <c r="J357" i="17"/>
  <c r="G357" i="17"/>
  <c r="B357" i="17"/>
  <c r="AB356" i="17"/>
  <c r="Y356" i="17"/>
  <c r="V356" i="17"/>
  <c r="S356" i="17"/>
  <c r="O356" i="17"/>
  <c r="P356" i="17" s="1"/>
  <c r="M356" i="17"/>
  <c r="J356" i="17"/>
  <c r="G356" i="17"/>
  <c r="C356" i="17"/>
  <c r="B356" i="17"/>
  <c r="AA355" i="17"/>
  <c r="AB355" i="17" s="1"/>
  <c r="X355" i="17"/>
  <c r="Y355" i="17" s="1"/>
  <c r="U355" i="17"/>
  <c r="V355" i="17" s="1"/>
  <c r="R355" i="17"/>
  <c r="S355" i="17" s="1"/>
  <c r="I355" i="17"/>
  <c r="J355" i="17" s="1"/>
  <c r="F355" i="17"/>
  <c r="B355" i="17"/>
  <c r="AB354" i="17"/>
  <c r="Y354" i="17"/>
  <c r="V354" i="17"/>
  <c r="S354" i="17"/>
  <c r="P354" i="17"/>
  <c r="M354" i="17"/>
  <c r="J354" i="17"/>
  <c r="G354" i="17"/>
  <c r="C354" i="17"/>
  <c r="B354" i="17"/>
  <c r="AB353" i="17"/>
  <c r="Y353" i="17"/>
  <c r="V353" i="17"/>
  <c r="R353" i="17"/>
  <c r="P353" i="17"/>
  <c r="M353" i="17"/>
  <c r="J353" i="17"/>
  <c r="G353" i="17"/>
  <c r="B353" i="17"/>
  <c r="AA352" i="17"/>
  <c r="AB352" i="17" s="1"/>
  <c r="X352" i="17"/>
  <c r="Y352" i="17" s="1"/>
  <c r="U352" i="17"/>
  <c r="V352" i="17" s="1"/>
  <c r="O352" i="17"/>
  <c r="P352" i="17" s="1"/>
  <c r="L352" i="17"/>
  <c r="M352" i="17" s="1"/>
  <c r="I352" i="17"/>
  <c r="F352" i="17"/>
  <c r="AB351" i="17"/>
  <c r="Y351" i="17"/>
  <c r="V351" i="17"/>
  <c r="S351" i="17"/>
  <c r="P351" i="17"/>
  <c r="M351" i="17"/>
  <c r="J351" i="17"/>
  <c r="G351" i="17"/>
  <c r="C351" i="17"/>
  <c r="B351" i="17"/>
  <c r="AB349" i="17"/>
  <c r="Y349" i="17"/>
  <c r="V349" i="17"/>
  <c r="S349" i="17"/>
  <c r="P349" i="17"/>
  <c r="M349" i="17"/>
  <c r="J349" i="17"/>
  <c r="G349" i="17"/>
  <c r="C349" i="17"/>
  <c r="B349" i="17"/>
  <c r="AB348" i="17"/>
  <c r="Y348" i="17"/>
  <c r="V348" i="17"/>
  <c r="S348" i="17"/>
  <c r="P348" i="17"/>
  <c r="M348" i="17"/>
  <c r="J348" i="17"/>
  <c r="G348" i="17"/>
  <c r="C348" i="17"/>
  <c r="B348" i="17"/>
  <c r="AB347" i="17"/>
  <c r="Y347" i="17"/>
  <c r="V347" i="17"/>
  <c r="S347" i="17"/>
  <c r="P347" i="17"/>
  <c r="M347" i="17"/>
  <c r="J347" i="17"/>
  <c r="G347" i="17"/>
  <c r="C347" i="17"/>
  <c r="B347" i="17"/>
  <c r="AB346" i="17"/>
  <c r="Y346" i="17"/>
  <c r="V346" i="17"/>
  <c r="S346" i="17"/>
  <c r="P346" i="17"/>
  <c r="M346" i="17"/>
  <c r="J346" i="17"/>
  <c r="G346" i="17"/>
  <c r="C346" i="17"/>
  <c r="B346" i="17"/>
  <c r="AB345" i="17"/>
  <c r="Y345" i="17"/>
  <c r="V345" i="17"/>
  <c r="S345" i="17"/>
  <c r="P345" i="17"/>
  <c r="M345" i="17"/>
  <c r="J345" i="17"/>
  <c r="G345" i="17"/>
  <c r="C345" i="17"/>
  <c r="B345" i="17"/>
  <c r="AB344" i="17"/>
  <c r="Y344" i="17"/>
  <c r="V344" i="17"/>
  <c r="S344" i="17"/>
  <c r="P344" i="17"/>
  <c r="M344" i="17"/>
  <c r="J344" i="17"/>
  <c r="G344" i="17"/>
  <c r="C344" i="17"/>
  <c r="B344" i="17"/>
  <c r="AB343" i="17"/>
  <c r="Y343" i="17"/>
  <c r="V343" i="17"/>
  <c r="S343" i="17"/>
  <c r="P343" i="17"/>
  <c r="L343" i="17"/>
  <c r="C343" i="17" s="1"/>
  <c r="J343" i="17"/>
  <c r="G343" i="17"/>
  <c r="AB342" i="17"/>
  <c r="Y342" i="17"/>
  <c r="V342" i="17"/>
  <c r="S342" i="17"/>
  <c r="P342" i="17"/>
  <c r="M342" i="17"/>
  <c r="J342" i="17"/>
  <c r="G342" i="17"/>
  <c r="C342" i="17"/>
  <c r="B342" i="17"/>
  <c r="AB341" i="17"/>
  <c r="Y341" i="17"/>
  <c r="V341" i="17"/>
  <c r="S341" i="17"/>
  <c r="P341" i="17"/>
  <c r="M341" i="17"/>
  <c r="J341" i="17"/>
  <c r="G341" i="17"/>
  <c r="C341" i="17"/>
  <c r="B341" i="17"/>
  <c r="AB340" i="17"/>
  <c r="Y340" i="17"/>
  <c r="V340" i="17"/>
  <c r="S340" i="17"/>
  <c r="P340" i="17"/>
  <c r="M340" i="17"/>
  <c r="J340" i="17"/>
  <c r="G340" i="17"/>
  <c r="C340" i="17"/>
  <c r="B340" i="17"/>
  <c r="AA339" i="17"/>
  <c r="X339" i="17"/>
  <c r="U339" i="17"/>
  <c r="V339" i="17" s="1"/>
  <c r="R339" i="17"/>
  <c r="S339" i="17" s="1"/>
  <c r="O339" i="17"/>
  <c r="I339" i="17"/>
  <c r="J339" i="17" s="1"/>
  <c r="F339" i="17"/>
  <c r="AB338" i="17"/>
  <c r="Y338" i="17"/>
  <c r="V338" i="17"/>
  <c r="S338" i="17"/>
  <c r="P338" i="17"/>
  <c r="L338" i="17"/>
  <c r="J338" i="17"/>
  <c r="G338" i="17"/>
  <c r="B338" i="17"/>
  <c r="AB337" i="17"/>
  <c r="Y337" i="17"/>
  <c r="V337" i="17"/>
  <c r="S337" i="17"/>
  <c r="P337" i="17"/>
  <c r="M337" i="17"/>
  <c r="J337" i="17"/>
  <c r="G337" i="17"/>
  <c r="C337" i="17"/>
  <c r="B337" i="17"/>
  <c r="AB336" i="17"/>
  <c r="Y336" i="17"/>
  <c r="V336" i="17"/>
  <c r="S336" i="17"/>
  <c r="P336" i="17"/>
  <c r="L336" i="17"/>
  <c r="C336" i="17" s="1"/>
  <c r="J336" i="17"/>
  <c r="G336" i="17"/>
  <c r="B336" i="17"/>
  <c r="AB335" i="17"/>
  <c r="Y335" i="17"/>
  <c r="V335" i="17"/>
  <c r="S335" i="17"/>
  <c r="P335" i="17"/>
  <c r="M335" i="17"/>
  <c r="J335" i="17"/>
  <c r="G335" i="17"/>
  <c r="C335" i="17"/>
  <c r="B335" i="17"/>
  <c r="AB334" i="17"/>
  <c r="Y334" i="17"/>
  <c r="V334" i="17"/>
  <c r="S334" i="17"/>
  <c r="P334" i="17"/>
  <c r="M334" i="17"/>
  <c r="J334" i="17"/>
  <c r="G334" i="17"/>
  <c r="C334" i="17"/>
  <c r="B334" i="17"/>
  <c r="AB333" i="17"/>
  <c r="Y333" i="17"/>
  <c r="V333" i="17"/>
  <c r="S333" i="17"/>
  <c r="P333" i="17"/>
  <c r="M333" i="17"/>
  <c r="J333" i="17"/>
  <c r="G333" i="17"/>
  <c r="C333" i="17"/>
  <c r="B333" i="17"/>
  <c r="AB332" i="17"/>
  <c r="Y332" i="17"/>
  <c r="V332" i="17"/>
  <c r="S332" i="17"/>
  <c r="P332" i="17"/>
  <c r="M332" i="17"/>
  <c r="J332" i="17"/>
  <c r="G332" i="17"/>
  <c r="C332" i="17"/>
  <c r="B332" i="17"/>
  <c r="AA331" i="17"/>
  <c r="AB331" i="17" s="1"/>
  <c r="X331" i="17"/>
  <c r="Y331" i="17" s="1"/>
  <c r="U331" i="17"/>
  <c r="V331" i="17" s="1"/>
  <c r="R331" i="17"/>
  <c r="S331" i="17" s="1"/>
  <c r="O331" i="17"/>
  <c r="P331" i="17" s="1"/>
  <c r="I331" i="17"/>
  <c r="F331" i="17"/>
  <c r="AB329" i="17"/>
  <c r="Y329" i="17"/>
  <c r="V329" i="17"/>
  <c r="S329" i="17"/>
  <c r="P329" i="17"/>
  <c r="M329" i="17"/>
  <c r="J329" i="17"/>
  <c r="G329" i="17"/>
  <c r="C329" i="17"/>
  <c r="B329" i="17"/>
  <c r="AA328" i="17"/>
  <c r="AB328" i="17" s="1"/>
  <c r="X328" i="17"/>
  <c r="Y328" i="17" s="1"/>
  <c r="U328" i="17"/>
  <c r="V328" i="17" s="1"/>
  <c r="R328" i="17"/>
  <c r="S328" i="17" s="1"/>
  <c r="O328" i="17"/>
  <c r="L328" i="17"/>
  <c r="M328" i="17" s="1"/>
  <c r="I328" i="17"/>
  <c r="J328" i="17" s="1"/>
  <c r="F328" i="17"/>
  <c r="G328" i="17" s="1"/>
  <c r="B328" i="17"/>
  <c r="AB327" i="17"/>
  <c r="Y327" i="17"/>
  <c r="V327" i="17"/>
  <c r="S327" i="17"/>
  <c r="P327" i="17"/>
  <c r="M327" i="17"/>
  <c r="J327" i="17"/>
  <c r="G327" i="17"/>
  <c r="C327" i="17"/>
  <c r="B327" i="17"/>
  <c r="AB326" i="17"/>
  <c r="Y326" i="17"/>
  <c r="V326" i="17"/>
  <c r="S326" i="17"/>
  <c r="P326" i="17"/>
  <c r="M326" i="17"/>
  <c r="J326" i="17"/>
  <c r="G326" i="17"/>
  <c r="C326" i="17"/>
  <c r="B326" i="17"/>
  <c r="AB325" i="17"/>
  <c r="Y325" i="17"/>
  <c r="V325" i="17"/>
  <c r="S325" i="17"/>
  <c r="P325" i="17"/>
  <c r="M325" i="17"/>
  <c r="I325" i="17"/>
  <c r="C325" i="17" s="1"/>
  <c r="G325" i="17"/>
  <c r="B325" i="17"/>
  <c r="AB324" i="17"/>
  <c r="Y324" i="17"/>
  <c r="V324" i="17"/>
  <c r="S324" i="17"/>
  <c r="P324" i="17"/>
  <c r="L324" i="17"/>
  <c r="C324" i="17" s="1"/>
  <c r="J324" i="17"/>
  <c r="G324" i="17"/>
  <c r="AB323" i="17"/>
  <c r="Y323" i="17"/>
  <c r="V323" i="17"/>
  <c r="S323" i="17"/>
  <c r="P323" i="17"/>
  <c r="M323" i="17"/>
  <c r="J323" i="17"/>
  <c r="G323" i="17"/>
  <c r="C323" i="17"/>
  <c r="B323" i="17"/>
  <c r="AB322" i="17"/>
  <c r="Y322" i="17"/>
  <c r="V322" i="17"/>
  <c r="S322" i="17"/>
  <c r="P322" i="17"/>
  <c r="M322" i="17"/>
  <c r="J322" i="17"/>
  <c r="G322" i="17"/>
  <c r="C322" i="17"/>
  <c r="B322" i="17"/>
  <c r="AB321" i="17"/>
  <c r="Y321" i="17"/>
  <c r="V321" i="17"/>
  <c r="S321" i="17"/>
  <c r="P321" i="17"/>
  <c r="M321" i="17"/>
  <c r="J321" i="17"/>
  <c r="G321" i="17"/>
  <c r="C321" i="17"/>
  <c r="B321" i="17"/>
  <c r="AB320" i="17"/>
  <c r="Y320" i="17"/>
  <c r="V320" i="17"/>
  <c r="S320" i="17"/>
  <c r="P320" i="17"/>
  <c r="M320" i="17"/>
  <c r="J320" i="17"/>
  <c r="G320" i="17"/>
  <c r="C320" i="17"/>
  <c r="B320" i="17"/>
  <c r="AB319" i="17"/>
  <c r="Y319" i="17"/>
  <c r="V319" i="17"/>
  <c r="S319" i="17"/>
  <c r="P319" i="17"/>
  <c r="L319" i="17"/>
  <c r="J319" i="17"/>
  <c r="G319" i="17"/>
  <c r="B319" i="17"/>
  <c r="AA318" i="17"/>
  <c r="B318" i="17"/>
  <c r="Y318" i="17"/>
  <c r="V318" i="17"/>
  <c r="S318" i="17"/>
  <c r="P318" i="17"/>
  <c r="M318" i="17"/>
  <c r="J318" i="17"/>
  <c r="G318" i="17"/>
  <c r="AB317" i="17"/>
  <c r="Y317" i="17"/>
  <c r="U317" i="17"/>
  <c r="C317" i="17" s="1"/>
  <c r="S317" i="17"/>
  <c r="P317" i="17"/>
  <c r="M317" i="17"/>
  <c r="J317" i="17"/>
  <c r="G317" i="17"/>
  <c r="B317" i="17"/>
  <c r="AB316" i="17"/>
  <c r="Y316" i="17"/>
  <c r="V316" i="17"/>
  <c r="S316" i="17"/>
  <c r="P316" i="17"/>
  <c r="M316" i="17"/>
  <c r="J316" i="17"/>
  <c r="G316" i="17"/>
  <c r="C316" i="17"/>
  <c r="B316" i="17"/>
  <c r="AB315" i="17"/>
  <c r="Y315" i="17"/>
  <c r="V315" i="17"/>
  <c r="S315" i="17"/>
  <c r="P315" i="17"/>
  <c r="M315" i="17"/>
  <c r="J315" i="17"/>
  <c r="G315" i="17"/>
  <c r="C315" i="17"/>
  <c r="B315" i="17"/>
  <c r="AB314" i="17"/>
  <c r="Y314" i="17"/>
  <c r="V314" i="17"/>
  <c r="S314" i="17"/>
  <c r="P314" i="17"/>
  <c r="M314" i="17"/>
  <c r="J314" i="17"/>
  <c r="G314" i="17"/>
  <c r="C314" i="17"/>
  <c r="B314" i="17"/>
  <c r="AB313" i="17"/>
  <c r="Y313" i="17"/>
  <c r="V313" i="17"/>
  <c r="S313" i="17"/>
  <c r="P313" i="17"/>
  <c r="L313" i="17"/>
  <c r="C313" i="17" s="1"/>
  <c r="J313" i="17"/>
  <c r="G313" i="17"/>
  <c r="B313" i="17"/>
  <c r="AB310" i="17"/>
  <c r="Y310" i="17"/>
  <c r="V310" i="17"/>
  <c r="S310" i="17"/>
  <c r="P310" i="17"/>
  <c r="M310" i="17"/>
  <c r="J310" i="17"/>
  <c r="G310" i="17"/>
  <c r="C310" i="17"/>
  <c r="B310" i="17"/>
  <c r="X309" i="17"/>
  <c r="Y309" i="17" s="1"/>
  <c r="R309" i="17"/>
  <c r="S309" i="17" s="1"/>
  <c r="O309" i="17"/>
  <c r="P309" i="17" s="1"/>
  <c r="F309" i="17"/>
  <c r="G309" i="17" s="1"/>
  <c r="AB308" i="17"/>
  <c r="Y308" i="17"/>
  <c r="V308" i="17"/>
  <c r="S308" i="17"/>
  <c r="P308" i="17"/>
  <c r="M308" i="17"/>
  <c r="J308" i="17"/>
  <c r="G308" i="17"/>
  <c r="C308" i="17"/>
  <c r="B308" i="17"/>
  <c r="AB307" i="17"/>
  <c r="Y307" i="17"/>
  <c r="V307" i="17"/>
  <c r="S307" i="17"/>
  <c r="P307" i="17"/>
  <c r="M307" i="17"/>
  <c r="J307" i="17"/>
  <c r="G307" i="17"/>
  <c r="C307" i="17"/>
  <c r="B307" i="17"/>
  <c r="AB306" i="17"/>
  <c r="Y306" i="17"/>
  <c r="V306" i="17"/>
  <c r="S306" i="17"/>
  <c r="P306" i="17"/>
  <c r="M306" i="17"/>
  <c r="J306" i="17"/>
  <c r="G306" i="17"/>
  <c r="C306" i="17"/>
  <c r="B306" i="17"/>
  <c r="AB305" i="17"/>
  <c r="Y305" i="17"/>
  <c r="V305" i="17"/>
  <c r="S305" i="17"/>
  <c r="P305" i="17"/>
  <c r="M305" i="17"/>
  <c r="J305" i="17"/>
  <c r="G305" i="17"/>
  <c r="C305" i="17"/>
  <c r="B305" i="17"/>
  <c r="AA304" i="17"/>
  <c r="AB304" i="17" s="1"/>
  <c r="X304" i="17"/>
  <c r="Y304" i="17" s="1"/>
  <c r="U304" i="17"/>
  <c r="V304" i="17" s="1"/>
  <c r="R304" i="17"/>
  <c r="O304" i="17"/>
  <c r="P304" i="17" s="1"/>
  <c r="L304" i="17"/>
  <c r="I304" i="17"/>
  <c r="J304" i="17" s="1"/>
  <c r="F304" i="17"/>
  <c r="G304" i="17" s="1"/>
  <c r="AB303" i="17"/>
  <c r="Y303" i="17"/>
  <c r="V303" i="17"/>
  <c r="S303" i="17"/>
  <c r="P303" i="17"/>
  <c r="M303" i="17"/>
  <c r="J303" i="17"/>
  <c r="G303" i="17"/>
  <c r="C303" i="17"/>
  <c r="B303" i="17"/>
  <c r="AB302" i="17"/>
  <c r="Y302" i="17"/>
  <c r="V302" i="17"/>
  <c r="S302" i="17"/>
  <c r="P302" i="17"/>
  <c r="M302" i="17"/>
  <c r="J302" i="17"/>
  <c r="G302" i="17"/>
  <c r="C302" i="17"/>
  <c r="B302" i="17"/>
  <c r="AB301" i="17"/>
  <c r="Y301" i="17"/>
  <c r="V301" i="17"/>
  <c r="S301" i="17"/>
  <c r="P301" i="17"/>
  <c r="M301" i="17"/>
  <c r="J301" i="17"/>
  <c r="G301" i="17"/>
  <c r="C301" i="17"/>
  <c r="B301" i="17"/>
  <c r="AA300" i="17"/>
  <c r="AB300" i="17" s="1"/>
  <c r="X300" i="17"/>
  <c r="U300" i="17"/>
  <c r="V300" i="17" s="1"/>
  <c r="R300" i="17"/>
  <c r="S300" i="17" s="1"/>
  <c r="O300" i="17"/>
  <c r="P300" i="17" s="1"/>
  <c r="L300" i="17"/>
  <c r="M300" i="17" s="1"/>
  <c r="I300" i="17"/>
  <c r="J300" i="17" s="1"/>
  <c r="F300" i="17"/>
  <c r="B300" i="17"/>
  <c r="AB299" i="17"/>
  <c r="Y299" i="17"/>
  <c r="V299" i="17"/>
  <c r="S299" i="17"/>
  <c r="P299" i="17"/>
  <c r="M299" i="17"/>
  <c r="J299" i="17"/>
  <c r="G299" i="17"/>
  <c r="C299" i="17"/>
  <c r="B299" i="17"/>
  <c r="AB298" i="17"/>
  <c r="Y298" i="17"/>
  <c r="V298" i="17"/>
  <c r="S298" i="17"/>
  <c r="P298" i="17"/>
  <c r="M298" i="17"/>
  <c r="J298" i="17"/>
  <c r="G298" i="17"/>
  <c r="C298" i="17"/>
  <c r="B298" i="17"/>
  <c r="AB297" i="17"/>
  <c r="Y297" i="17"/>
  <c r="V297" i="17"/>
  <c r="S297" i="17"/>
  <c r="P297" i="17"/>
  <c r="M297" i="17"/>
  <c r="J297" i="17"/>
  <c r="G297" i="17"/>
  <c r="C297" i="17"/>
  <c r="B297" i="17"/>
  <c r="AB296" i="17"/>
  <c r="Y296" i="17"/>
  <c r="V296" i="17"/>
  <c r="S296" i="17"/>
  <c r="P296" i="17"/>
  <c r="M296" i="17"/>
  <c r="J296" i="17"/>
  <c r="G296" i="17"/>
  <c r="C296" i="17"/>
  <c r="B296" i="17"/>
  <c r="AA295" i="17"/>
  <c r="X295" i="17"/>
  <c r="Y295" i="17" s="1"/>
  <c r="U295" i="17"/>
  <c r="V295" i="17" s="1"/>
  <c r="R295" i="17"/>
  <c r="O295" i="17"/>
  <c r="P295" i="17" s="1"/>
  <c r="L295" i="17"/>
  <c r="M295" i="17" s="1"/>
  <c r="I295" i="17"/>
  <c r="F295" i="17"/>
  <c r="AB294" i="17"/>
  <c r="Y294" i="17"/>
  <c r="V294" i="17"/>
  <c r="S294" i="17"/>
  <c r="P294" i="17"/>
  <c r="M294" i="17"/>
  <c r="J294" i="17"/>
  <c r="G294" i="17"/>
  <c r="C294" i="17"/>
  <c r="B294" i="17"/>
  <c r="AB293" i="17"/>
  <c r="Y293" i="17"/>
  <c r="V293" i="17"/>
  <c r="S293" i="17"/>
  <c r="P293" i="17"/>
  <c r="M293" i="17"/>
  <c r="J293" i="17"/>
  <c r="G293" i="17"/>
  <c r="C293" i="17"/>
  <c r="B293" i="17"/>
  <c r="AA292" i="17"/>
  <c r="X292" i="17"/>
  <c r="U292" i="17"/>
  <c r="V292" i="17" s="1"/>
  <c r="R292" i="17"/>
  <c r="S292" i="17" s="1"/>
  <c r="O292" i="17"/>
  <c r="L292" i="17"/>
  <c r="M292" i="17" s="1"/>
  <c r="I292" i="17"/>
  <c r="J292" i="17" s="1"/>
  <c r="F292" i="17"/>
  <c r="B292" i="17"/>
  <c r="AB290" i="17"/>
  <c r="Y290" i="17"/>
  <c r="V290" i="17"/>
  <c r="S290" i="17"/>
  <c r="P290" i="17"/>
  <c r="M290" i="17"/>
  <c r="J290" i="17"/>
  <c r="G290" i="17"/>
  <c r="C290" i="17"/>
  <c r="B290" i="17"/>
  <c r="AA289" i="17"/>
  <c r="AB289" i="17" s="1"/>
  <c r="X289" i="17"/>
  <c r="Y289" i="17" s="1"/>
  <c r="U289" i="17"/>
  <c r="V289" i="17" s="1"/>
  <c r="R289" i="17"/>
  <c r="S289" i="17" s="1"/>
  <c r="L289" i="17"/>
  <c r="M289" i="17" s="1"/>
  <c r="I289" i="17"/>
  <c r="F289" i="17"/>
  <c r="G289" i="17" s="1"/>
  <c r="AB288" i="17"/>
  <c r="Y288" i="17"/>
  <c r="V288" i="17"/>
  <c r="S288" i="17"/>
  <c r="O288" i="17"/>
  <c r="M288" i="17"/>
  <c r="J288" i="17"/>
  <c r="G288" i="17"/>
  <c r="C288" i="17"/>
  <c r="AB287" i="17"/>
  <c r="Y287" i="17"/>
  <c r="V287" i="17"/>
  <c r="S287" i="17"/>
  <c r="O287" i="17"/>
  <c r="B287" i="17"/>
  <c r="M287" i="17"/>
  <c r="J287" i="17"/>
  <c r="G287" i="17"/>
  <c r="AA286" i="17"/>
  <c r="AB286" i="17" s="1"/>
  <c r="X286" i="17"/>
  <c r="Y286" i="17" s="1"/>
  <c r="U286" i="17"/>
  <c r="V286" i="17" s="1"/>
  <c r="R286" i="17"/>
  <c r="S286" i="17" s="1"/>
  <c r="L286" i="17"/>
  <c r="M286" i="17" s="1"/>
  <c r="I286" i="17"/>
  <c r="F286" i="17"/>
  <c r="G286" i="17" s="1"/>
  <c r="AB285" i="17"/>
  <c r="Y285" i="17"/>
  <c r="V285" i="17"/>
  <c r="S285" i="17"/>
  <c r="P285" i="17"/>
  <c r="M285" i="17"/>
  <c r="J285" i="17"/>
  <c r="G285" i="17"/>
  <c r="C285" i="17"/>
  <c r="B285" i="17"/>
  <c r="AB284" i="17"/>
  <c r="Y284" i="17"/>
  <c r="V284" i="17"/>
  <c r="S284" i="17"/>
  <c r="O284" i="17"/>
  <c r="O281" i="17" s="1"/>
  <c r="M284" i="17"/>
  <c r="J284" i="17"/>
  <c r="G284" i="17"/>
  <c r="C284" i="17"/>
  <c r="AB283" i="17"/>
  <c r="Y283" i="17"/>
  <c r="V283" i="17"/>
  <c r="S283" i="17"/>
  <c r="P283" i="17"/>
  <c r="M283" i="17"/>
  <c r="J283" i="17"/>
  <c r="G283" i="17"/>
  <c r="C283" i="17"/>
  <c r="B283" i="17"/>
  <c r="AB282" i="17"/>
  <c r="Y282" i="17"/>
  <c r="V282" i="17"/>
  <c r="S282" i="17"/>
  <c r="P282" i="17"/>
  <c r="M282" i="17"/>
  <c r="J282" i="17"/>
  <c r="G282" i="17"/>
  <c r="C282" i="17"/>
  <c r="B282" i="17"/>
  <c r="AA281" i="17"/>
  <c r="AB281" i="17" s="1"/>
  <c r="X281" i="17"/>
  <c r="Y281" i="17" s="1"/>
  <c r="U281" i="17"/>
  <c r="V281" i="17" s="1"/>
  <c r="R281" i="17"/>
  <c r="S281" i="17" s="1"/>
  <c r="L281" i="17"/>
  <c r="M281" i="17" s="1"/>
  <c r="I281" i="17"/>
  <c r="F281" i="17"/>
  <c r="AB280" i="17"/>
  <c r="Y280" i="17"/>
  <c r="V280" i="17"/>
  <c r="S280" i="17"/>
  <c r="P280" i="17"/>
  <c r="M280" i="17"/>
  <c r="J280" i="17"/>
  <c r="G280" i="17"/>
  <c r="C280" i="17"/>
  <c r="B280" i="17"/>
  <c r="AB279" i="17"/>
  <c r="Y279" i="17"/>
  <c r="V279" i="17"/>
  <c r="S279" i="17"/>
  <c r="P279" i="17"/>
  <c r="M279" i="17"/>
  <c r="J279" i="17"/>
  <c r="G279" i="17"/>
  <c r="C279" i="17"/>
  <c r="B279" i="17"/>
  <c r="AB278" i="17"/>
  <c r="Y278" i="17"/>
  <c r="V278" i="17"/>
  <c r="S278" i="17"/>
  <c r="P278" i="17"/>
  <c r="M278" i="17"/>
  <c r="J278" i="17"/>
  <c r="G278" i="17"/>
  <c r="C278" i="17"/>
  <c r="B278" i="17"/>
  <c r="AB277" i="17"/>
  <c r="Y277" i="17"/>
  <c r="V277" i="17"/>
  <c r="S277" i="17"/>
  <c r="P277" i="17"/>
  <c r="M277" i="17"/>
  <c r="J277" i="17"/>
  <c r="G277" i="17"/>
  <c r="C277" i="17"/>
  <c r="B277" i="17"/>
  <c r="AB276" i="17"/>
  <c r="Y276" i="17"/>
  <c r="V276" i="17"/>
  <c r="S276" i="17"/>
  <c r="P276" i="17"/>
  <c r="M276" i="17"/>
  <c r="J276" i="17"/>
  <c r="G276" i="17"/>
  <c r="C276" i="17"/>
  <c r="B276" i="17"/>
  <c r="AB275" i="17"/>
  <c r="Y275" i="17"/>
  <c r="V275" i="17"/>
  <c r="S275" i="17"/>
  <c r="P275" i="17"/>
  <c r="M275" i="17"/>
  <c r="J275" i="17"/>
  <c r="G275" i="17"/>
  <c r="C275" i="17"/>
  <c r="B275" i="17"/>
  <c r="AA274" i="17"/>
  <c r="AB274" i="17" s="1"/>
  <c r="X274" i="17"/>
  <c r="Y274" i="17" s="1"/>
  <c r="U274" i="17"/>
  <c r="V274" i="17" s="1"/>
  <c r="R274" i="17"/>
  <c r="S274" i="17" s="1"/>
  <c r="L274" i="17"/>
  <c r="M274" i="17" s="1"/>
  <c r="I274" i="17"/>
  <c r="J274" i="17" s="1"/>
  <c r="F274" i="17"/>
  <c r="G274" i="17" s="1"/>
  <c r="AB273" i="17"/>
  <c r="Y273" i="17"/>
  <c r="V273" i="17"/>
  <c r="S273" i="17"/>
  <c r="P273" i="17"/>
  <c r="M273" i="17"/>
  <c r="J273" i="17"/>
  <c r="G273" i="17"/>
  <c r="C273" i="17"/>
  <c r="B273" i="17"/>
  <c r="AA272" i="17"/>
  <c r="AB272" i="17" s="1"/>
  <c r="X272" i="17"/>
  <c r="Y272" i="17" s="1"/>
  <c r="U272" i="17"/>
  <c r="V272" i="17" s="1"/>
  <c r="R272" i="17"/>
  <c r="S272" i="17" s="1"/>
  <c r="O272" i="17"/>
  <c r="P272" i="17" s="1"/>
  <c r="L272" i="17"/>
  <c r="M272" i="17" s="1"/>
  <c r="I272" i="17"/>
  <c r="F272" i="17"/>
  <c r="AB271" i="17"/>
  <c r="Y271" i="17"/>
  <c r="V271" i="17"/>
  <c r="S271" i="17"/>
  <c r="O271" i="17"/>
  <c r="C271" i="17" s="1"/>
  <c r="M271" i="17"/>
  <c r="J271" i="17"/>
  <c r="G271" i="17"/>
  <c r="B271" i="17"/>
  <c r="AB270" i="17"/>
  <c r="Y270" i="17"/>
  <c r="V270" i="17"/>
  <c r="S270" i="17"/>
  <c r="P270" i="17"/>
  <c r="M270" i="17"/>
  <c r="J270" i="17"/>
  <c r="G270" i="17"/>
  <c r="C270" i="17"/>
  <c r="B270" i="17"/>
  <c r="AB269" i="17"/>
  <c r="Y269" i="17"/>
  <c r="V269" i="17"/>
  <c r="S269" i="17"/>
  <c r="P269" i="17"/>
  <c r="M269" i="17"/>
  <c r="J269" i="17"/>
  <c r="G269" i="17"/>
  <c r="C269" i="17"/>
  <c r="B269" i="17"/>
  <c r="AB268" i="17"/>
  <c r="Y268" i="17"/>
  <c r="V268" i="17"/>
  <c r="S268" i="17"/>
  <c r="P268" i="17"/>
  <c r="M268" i="17"/>
  <c r="J268" i="17"/>
  <c r="G268" i="17"/>
  <c r="C268" i="17"/>
  <c r="B268" i="17"/>
  <c r="AB267" i="17"/>
  <c r="Y267" i="17"/>
  <c r="V267" i="17"/>
  <c r="S267" i="17"/>
  <c r="P267" i="17"/>
  <c r="M267" i="17"/>
  <c r="J267" i="17"/>
  <c r="G267" i="17"/>
  <c r="C267" i="17"/>
  <c r="B267" i="17"/>
  <c r="AB266" i="17"/>
  <c r="Y266" i="17"/>
  <c r="V266" i="17"/>
  <c r="S266" i="17"/>
  <c r="P266" i="17"/>
  <c r="M266" i="17"/>
  <c r="J266" i="17"/>
  <c r="G266" i="17"/>
  <c r="C266" i="17"/>
  <c r="B266" i="17"/>
  <c r="AB265" i="17"/>
  <c r="Y265" i="17"/>
  <c r="V265" i="17"/>
  <c r="S265" i="17"/>
  <c r="P265" i="17"/>
  <c r="L265" i="17"/>
  <c r="M265" i="17" s="1"/>
  <c r="J265" i="17"/>
  <c r="G265" i="17"/>
  <c r="B265" i="17"/>
  <c r="AA264" i="17"/>
  <c r="X264" i="17"/>
  <c r="U264" i="17"/>
  <c r="R264" i="17"/>
  <c r="O264" i="17"/>
  <c r="I264" i="17"/>
  <c r="F264" i="17"/>
  <c r="AB262" i="17"/>
  <c r="Y262" i="17"/>
  <c r="V262" i="17"/>
  <c r="R262" i="17"/>
  <c r="C262" i="17" s="1"/>
  <c r="P262" i="17"/>
  <c r="M262" i="17"/>
  <c r="J262" i="17"/>
  <c r="G262" i="17"/>
  <c r="B262" i="17"/>
  <c r="AB261" i="17"/>
  <c r="Y261" i="17"/>
  <c r="V261" i="17"/>
  <c r="S261" i="17"/>
  <c r="P261" i="17"/>
  <c r="M261" i="17"/>
  <c r="J261" i="17"/>
  <c r="G261" i="17"/>
  <c r="C261" i="17"/>
  <c r="B261" i="17"/>
  <c r="AA260" i="17"/>
  <c r="AB260" i="17" s="1"/>
  <c r="X260" i="17"/>
  <c r="Y260" i="17" s="1"/>
  <c r="U260" i="17"/>
  <c r="V260" i="17" s="1"/>
  <c r="O260" i="17"/>
  <c r="P260" i="17" s="1"/>
  <c r="L260" i="17"/>
  <c r="M260" i="17" s="1"/>
  <c r="I260" i="17"/>
  <c r="J260" i="17" s="1"/>
  <c r="F260" i="17"/>
  <c r="AB259" i="17"/>
  <c r="Y259" i="17"/>
  <c r="V259" i="17"/>
  <c r="S259" i="17"/>
  <c r="P259" i="17"/>
  <c r="M259" i="17"/>
  <c r="J259" i="17"/>
  <c r="G259" i="17"/>
  <c r="C259" i="17"/>
  <c r="B259" i="17"/>
  <c r="AA258" i="17"/>
  <c r="X258" i="17"/>
  <c r="Y258" i="17" s="1"/>
  <c r="U258" i="17"/>
  <c r="V258" i="17" s="1"/>
  <c r="R258" i="17"/>
  <c r="S258" i="17" s="1"/>
  <c r="O258" i="17"/>
  <c r="P258" i="17" s="1"/>
  <c r="L258" i="17"/>
  <c r="M258" i="17" s="1"/>
  <c r="I258" i="17"/>
  <c r="F258" i="17"/>
  <c r="G258" i="17" s="1"/>
  <c r="AB257" i="17"/>
  <c r="Y257" i="17"/>
  <c r="V257" i="17"/>
  <c r="S257" i="17"/>
  <c r="P257" i="17"/>
  <c r="M257" i="17"/>
  <c r="J257" i="17"/>
  <c r="G257" i="17"/>
  <c r="C257" i="17"/>
  <c r="B257" i="17"/>
  <c r="AB256" i="17"/>
  <c r="Y256" i="17"/>
  <c r="V256" i="17"/>
  <c r="S256" i="17"/>
  <c r="P256" i="17"/>
  <c r="M256" i="17"/>
  <c r="J256" i="17"/>
  <c r="G256" i="17"/>
  <c r="C256" i="17"/>
  <c r="B256" i="17"/>
  <c r="AB255" i="17"/>
  <c r="Y255" i="17"/>
  <c r="V255" i="17"/>
  <c r="S255" i="17"/>
  <c r="P255" i="17"/>
  <c r="M255" i="17"/>
  <c r="J255" i="17"/>
  <c r="G255" i="17"/>
  <c r="C255" i="17"/>
  <c r="B255" i="17"/>
  <c r="AB254" i="17"/>
  <c r="Y254" i="17"/>
  <c r="V254" i="17"/>
  <c r="S254" i="17"/>
  <c r="P254" i="17"/>
  <c r="M254" i="17"/>
  <c r="J254" i="17"/>
  <c r="G254" i="17"/>
  <c r="C254" i="17"/>
  <c r="B254" i="17"/>
  <c r="AB253" i="17"/>
  <c r="Y253" i="17"/>
  <c r="V253" i="17"/>
  <c r="S253" i="17"/>
  <c r="P253" i="17"/>
  <c r="M253" i="17"/>
  <c r="J253" i="17"/>
  <c r="G253" i="17"/>
  <c r="C253" i="17"/>
  <c r="B253" i="17"/>
  <c r="AB252" i="17"/>
  <c r="Y252" i="17"/>
  <c r="V252" i="17"/>
  <c r="R252" i="17"/>
  <c r="S252" i="17" s="1"/>
  <c r="P252" i="17"/>
  <c r="M252" i="17"/>
  <c r="J252" i="17"/>
  <c r="G252" i="17"/>
  <c r="B252" i="17"/>
  <c r="AA251" i="17"/>
  <c r="AB251" i="17" s="1"/>
  <c r="X251" i="17"/>
  <c r="Y251" i="17" s="1"/>
  <c r="U251" i="17"/>
  <c r="V251" i="17" s="1"/>
  <c r="O251" i="17"/>
  <c r="P251" i="17" s="1"/>
  <c r="L251" i="17"/>
  <c r="M251" i="17" s="1"/>
  <c r="I251" i="17"/>
  <c r="J251" i="17" s="1"/>
  <c r="F251" i="17"/>
  <c r="G251" i="17" s="1"/>
  <c r="AB250" i="17"/>
  <c r="Y250" i="17"/>
  <c r="V250" i="17"/>
  <c r="R250" i="17"/>
  <c r="S250" i="17" s="1"/>
  <c r="P250" i="17"/>
  <c r="M250" i="17"/>
  <c r="J250" i="17"/>
  <c r="G250" i="17"/>
  <c r="B250" i="17"/>
  <c r="AB248" i="17"/>
  <c r="Y248" i="17"/>
  <c r="V248" i="17"/>
  <c r="S248" i="17"/>
  <c r="P248" i="17"/>
  <c r="M248" i="17"/>
  <c r="J248" i="17"/>
  <c r="G248" i="17"/>
  <c r="C248" i="17"/>
  <c r="B248" i="17"/>
  <c r="AB247" i="17"/>
  <c r="Y247" i="17"/>
  <c r="V247" i="17"/>
  <c r="S247" i="17"/>
  <c r="P247" i="17"/>
  <c r="M247" i="17"/>
  <c r="J247" i="17"/>
  <c r="G247" i="17"/>
  <c r="C247" i="17"/>
  <c r="B247" i="17"/>
  <c r="AA246" i="17"/>
  <c r="AB246" i="17" s="1"/>
  <c r="X246" i="17"/>
  <c r="U246" i="17"/>
  <c r="O246" i="17"/>
  <c r="L246" i="17"/>
  <c r="I246" i="17"/>
  <c r="F246" i="17"/>
  <c r="G246" i="17" s="1"/>
  <c r="AB244" i="17"/>
  <c r="Y244" i="17"/>
  <c r="V244" i="17"/>
  <c r="R244" i="17"/>
  <c r="S244" i="17" s="1"/>
  <c r="P244" i="17"/>
  <c r="M244" i="17"/>
  <c r="J244" i="17"/>
  <c r="G244" i="17"/>
  <c r="B244" i="17"/>
  <c r="AB243" i="17"/>
  <c r="Y243" i="17"/>
  <c r="V243" i="17"/>
  <c r="S243" i="17"/>
  <c r="P243" i="17"/>
  <c r="M243" i="17"/>
  <c r="J243" i="17"/>
  <c r="G243" i="17"/>
  <c r="C243" i="17"/>
  <c r="B243" i="17"/>
  <c r="AB241" i="17"/>
  <c r="Y241" i="17"/>
  <c r="V241" i="17"/>
  <c r="S241" i="17"/>
  <c r="P241" i="17"/>
  <c r="J241" i="17"/>
  <c r="G241" i="17"/>
  <c r="C241" i="17"/>
  <c r="B241" i="17"/>
  <c r="AB240" i="17"/>
  <c r="Y240" i="17"/>
  <c r="V240" i="17"/>
  <c r="S240" i="17"/>
  <c r="P240" i="17"/>
  <c r="M240" i="17"/>
  <c r="J240" i="17"/>
  <c r="G240" i="17"/>
  <c r="C240" i="17"/>
  <c r="B240" i="17"/>
  <c r="AB239" i="17"/>
  <c r="Y239" i="17"/>
  <c r="V239" i="17"/>
  <c r="S239" i="17"/>
  <c r="P239" i="17"/>
  <c r="M239" i="17"/>
  <c r="J239" i="17"/>
  <c r="G239" i="17"/>
  <c r="C239" i="17"/>
  <c r="B239" i="17"/>
  <c r="AB238" i="17"/>
  <c r="Y238" i="17"/>
  <c r="V238" i="17"/>
  <c r="S238" i="17"/>
  <c r="P238" i="17"/>
  <c r="M238" i="17"/>
  <c r="J238" i="17"/>
  <c r="G238" i="17"/>
  <c r="C238" i="17"/>
  <c r="B238" i="17"/>
  <c r="AB237" i="17"/>
  <c r="Y237" i="17"/>
  <c r="V237" i="17"/>
  <c r="S237" i="17"/>
  <c r="P237" i="17"/>
  <c r="M237" i="17"/>
  <c r="J237" i="17"/>
  <c r="G237" i="17"/>
  <c r="C237" i="17"/>
  <c r="B237" i="17"/>
  <c r="AB236" i="17"/>
  <c r="Y236" i="17"/>
  <c r="V236" i="17"/>
  <c r="S236" i="17"/>
  <c r="P236" i="17"/>
  <c r="M236" i="17"/>
  <c r="J236" i="17"/>
  <c r="G236" i="17"/>
  <c r="C236" i="17"/>
  <c r="B236" i="17"/>
  <c r="AA235" i="17"/>
  <c r="AB235" i="17" s="1"/>
  <c r="X235" i="17"/>
  <c r="Y235" i="17" s="1"/>
  <c r="U235" i="17"/>
  <c r="V235" i="17" s="1"/>
  <c r="O235" i="17"/>
  <c r="P235" i="17" s="1"/>
  <c r="L235" i="17"/>
  <c r="M235" i="17" s="1"/>
  <c r="I235" i="17"/>
  <c r="J235" i="17" s="1"/>
  <c r="F235" i="17"/>
  <c r="G235" i="17" s="1"/>
  <c r="AB234" i="17"/>
  <c r="Y234" i="17"/>
  <c r="V234" i="17"/>
  <c r="S234" i="17"/>
  <c r="P234" i="17"/>
  <c r="M234" i="17"/>
  <c r="J234" i="17"/>
  <c r="G234" i="17"/>
  <c r="C234" i="17"/>
  <c r="B234" i="17"/>
  <c r="AB228" i="17"/>
  <c r="Y228" i="17"/>
  <c r="V228" i="17"/>
  <c r="S228" i="17"/>
  <c r="P228" i="17"/>
  <c r="L228" i="17"/>
  <c r="M228" i="17" s="1"/>
  <c r="J228" i="17"/>
  <c r="G228" i="17"/>
  <c r="B228" i="17"/>
  <c r="AB227" i="17"/>
  <c r="Y227" i="17"/>
  <c r="V227" i="17"/>
  <c r="S227" i="17"/>
  <c r="P227" i="17"/>
  <c r="M227" i="17"/>
  <c r="J227" i="17"/>
  <c r="G227" i="17"/>
  <c r="C227" i="17"/>
  <c r="B227" i="17"/>
  <c r="AB226" i="17"/>
  <c r="Y226" i="17"/>
  <c r="V226" i="17"/>
  <c r="R226" i="17"/>
  <c r="P226" i="17"/>
  <c r="M226" i="17"/>
  <c r="J226" i="17"/>
  <c r="G226" i="17"/>
  <c r="B226" i="17"/>
  <c r="AB225" i="17"/>
  <c r="Y225" i="17"/>
  <c r="V225" i="17"/>
  <c r="S225" i="17"/>
  <c r="P225" i="17"/>
  <c r="M225" i="17"/>
  <c r="J225" i="17"/>
  <c r="G225" i="17"/>
  <c r="C225" i="17"/>
  <c r="B225" i="17"/>
  <c r="AB224" i="17"/>
  <c r="Y224" i="17"/>
  <c r="V224" i="17"/>
  <c r="S224" i="17"/>
  <c r="P224" i="17"/>
  <c r="M224" i="17"/>
  <c r="J224" i="17"/>
  <c r="G224" i="17"/>
  <c r="C224" i="17"/>
  <c r="B224" i="17"/>
  <c r="AB223" i="17"/>
  <c r="Y223" i="17"/>
  <c r="V223" i="17"/>
  <c r="R223" i="17"/>
  <c r="C223" i="17" s="1"/>
  <c r="P223" i="17"/>
  <c r="M223" i="17"/>
  <c r="J223" i="17"/>
  <c r="G223" i="17"/>
  <c r="AA222" i="17"/>
  <c r="X222" i="17"/>
  <c r="Y222" i="17" s="1"/>
  <c r="U222" i="17"/>
  <c r="V222" i="17" s="1"/>
  <c r="O222" i="17"/>
  <c r="P222" i="17" s="1"/>
  <c r="I222" i="17"/>
  <c r="J222" i="17" s="1"/>
  <c r="F222" i="17"/>
  <c r="G222" i="17" s="1"/>
  <c r="AB221" i="17"/>
  <c r="Y221" i="17"/>
  <c r="V221" i="17"/>
  <c r="S221" i="17"/>
  <c r="P221" i="17"/>
  <c r="M221" i="17"/>
  <c r="J221" i="17"/>
  <c r="G221" i="17"/>
  <c r="C221" i="17"/>
  <c r="B221" i="17"/>
  <c r="AB220" i="17"/>
  <c r="Y220" i="17"/>
  <c r="V220" i="17"/>
  <c r="S220" i="17"/>
  <c r="P220" i="17"/>
  <c r="M220" i="17"/>
  <c r="J220" i="17"/>
  <c r="G220" i="17"/>
  <c r="C220" i="17"/>
  <c r="B220" i="17"/>
  <c r="AA219" i="17"/>
  <c r="AA218" i="17" s="1"/>
  <c r="AB218" i="17" s="1"/>
  <c r="Y219" i="17"/>
  <c r="V219" i="17"/>
  <c r="S219" i="17"/>
  <c r="P219" i="17"/>
  <c r="M219" i="17"/>
  <c r="J219" i="17"/>
  <c r="G219" i="17"/>
  <c r="C219" i="17"/>
  <c r="B219" i="17"/>
  <c r="X218" i="17"/>
  <c r="Y218" i="17" s="1"/>
  <c r="U218" i="17"/>
  <c r="V218" i="17" s="1"/>
  <c r="R218" i="17"/>
  <c r="S218" i="17" s="1"/>
  <c r="O218" i="17"/>
  <c r="P218" i="17" s="1"/>
  <c r="L218" i="17"/>
  <c r="M218" i="17" s="1"/>
  <c r="I218" i="17"/>
  <c r="J218" i="17" s="1"/>
  <c r="F218" i="17"/>
  <c r="B218" i="17"/>
  <c r="AB217" i="17"/>
  <c r="Y217" i="17"/>
  <c r="V217" i="17"/>
  <c r="R217" i="17"/>
  <c r="C217" i="17" s="1"/>
  <c r="P217" i="17"/>
  <c r="M217" i="17"/>
  <c r="J217" i="17"/>
  <c r="G217" i="17"/>
  <c r="B217" i="17"/>
  <c r="AB216" i="17"/>
  <c r="Y216" i="17"/>
  <c r="V216" i="17"/>
  <c r="R216" i="17"/>
  <c r="C216" i="17" s="1"/>
  <c r="P216" i="17"/>
  <c r="M216" i="17"/>
  <c r="J216" i="17"/>
  <c r="G216" i="17"/>
  <c r="B216" i="17"/>
  <c r="AB215" i="17"/>
  <c r="Y215" i="17"/>
  <c r="V215" i="17"/>
  <c r="R215" i="17"/>
  <c r="S215" i="17" s="1"/>
  <c r="P215" i="17"/>
  <c r="M215" i="17"/>
  <c r="J215" i="17"/>
  <c r="G215" i="17"/>
  <c r="AB214" i="17"/>
  <c r="Y214" i="17"/>
  <c r="V214" i="17"/>
  <c r="S214" i="17"/>
  <c r="P214" i="17"/>
  <c r="M214" i="17"/>
  <c r="J214" i="17"/>
  <c r="G214" i="17"/>
  <c r="C214" i="17"/>
  <c r="B214" i="17"/>
  <c r="AB213" i="17"/>
  <c r="Y213" i="17"/>
  <c r="V213" i="17"/>
  <c r="S213" i="17"/>
  <c r="P213" i="17"/>
  <c r="M213" i="17"/>
  <c r="J213" i="17"/>
  <c r="G213" i="17"/>
  <c r="C213" i="17"/>
  <c r="B213" i="17"/>
  <c r="AB210" i="17"/>
  <c r="Y210" i="17"/>
  <c r="V210" i="17"/>
  <c r="S210" i="17"/>
  <c r="P210" i="17"/>
  <c r="M210" i="17"/>
  <c r="J210" i="17"/>
  <c r="G210" i="17"/>
  <c r="C210" i="17"/>
  <c r="B210" i="17"/>
  <c r="AB209" i="17"/>
  <c r="Y209" i="17"/>
  <c r="V209" i="17"/>
  <c r="S209" i="17"/>
  <c r="P209" i="17"/>
  <c r="M209" i="17"/>
  <c r="J209" i="17"/>
  <c r="G209" i="17"/>
  <c r="C209" i="17"/>
  <c r="B209" i="17"/>
  <c r="AB208" i="17"/>
  <c r="Y208" i="17"/>
  <c r="V208" i="17"/>
  <c r="S208" i="17"/>
  <c r="P208" i="17"/>
  <c r="M208" i="17"/>
  <c r="J208" i="17"/>
  <c r="G208" i="17"/>
  <c r="C208" i="17"/>
  <c r="B208" i="17"/>
  <c r="AB207" i="17"/>
  <c r="Y207" i="17"/>
  <c r="V207" i="17"/>
  <c r="R207" i="17"/>
  <c r="C207" i="17" s="1"/>
  <c r="P207" i="17"/>
  <c r="M207" i="17"/>
  <c r="J207" i="17"/>
  <c r="G207" i="17"/>
  <c r="B207" i="17"/>
  <c r="AB206" i="17"/>
  <c r="Y206" i="17"/>
  <c r="V206" i="17"/>
  <c r="S206" i="17"/>
  <c r="P206" i="17"/>
  <c r="L206" i="17"/>
  <c r="C206" i="17" s="1"/>
  <c r="B206" i="17"/>
  <c r="J206" i="17"/>
  <c r="G206" i="17"/>
  <c r="AB205" i="17"/>
  <c r="Y205" i="17"/>
  <c r="U205" i="17"/>
  <c r="C205" i="17" s="1"/>
  <c r="S205" i="17"/>
  <c r="P205" i="17"/>
  <c r="M205" i="17"/>
  <c r="J205" i="17"/>
  <c r="G205" i="17"/>
  <c r="B205" i="17"/>
  <c r="AA204" i="17"/>
  <c r="AB204" i="17" s="1"/>
  <c r="X204" i="17"/>
  <c r="Y204" i="17" s="1"/>
  <c r="O204" i="17"/>
  <c r="I204" i="17"/>
  <c r="F204" i="17"/>
  <c r="G204" i="17" s="1"/>
  <c r="AB202" i="17"/>
  <c r="Y202" i="17"/>
  <c r="V202" i="17"/>
  <c r="S202" i="17"/>
  <c r="P202" i="17"/>
  <c r="M202" i="17"/>
  <c r="J202" i="17"/>
  <c r="G202" i="17"/>
  <c r="C202" i="17"/>
  <c r="B202" i="17"/>
  <c r="AB201" i="17"/>
  <c r="Y201" i="17"/>
  <c r="V201" i="17"/>
  <c r="S201" i="17"/>
  <c r="P201" i="17"/>
  <c r="M201" i="17"/>
  <c r="J201" i="17"/>
  <c r="G201" i="17"/>
  <c r="C201" i="17"/>
  <c r="B201" i="17"/>
  <c r="AB200" i="17"/>
  <c r="Y200" i="17"/>
  <c r="V200" i="17"/>
  <c r="S200" i="17"/>
  <c r="P200" i="17"/>
  <c r="M200" i="17"/>
  <c r="J200" i="17"/>
  <c r="G200" i="17"/>
  <c r="C200" i="17"/>
  <c r="B200" i="17"/>
  <c r="AB199" i="17"/>
  <c r="Y199" i="17"/>
  <c r="V199" i="17"/>
  <c r="S199" i="17"/>
  <c r="P199" i="17"/>
  <c r="M199" i="17"/>
  <c r="J199" i="17"/>
  <c r="G199" i="17"/>
  <c r="C199" i="17"/>
  <c r="B199" i="17"/>
  <c r="AA198" i="17"/>
  <c r="AB198" i="17" s="1"/>
  <c r="X198" i="17"/>
  <c r="Y198" i="17" s="1"/>
  <c r="U198" i="17"/>
  <c r="V198" i="17" s="1"/>
  <c r="R198" i="17"/>
  <c r="O198" i="17"/>
  <c r="P198" i="17" s="1"/>
  <c r="L198" i="17"/>
  <c r="B198" i="17"/>
  <c r="I198" i="17"/>
  <c r="J198" i="17" s="1"/>
  <c r="F198" i="17"/>
  <c r="G198" i="17" s="1"/>
  <c r="AB197" i="17"/>
  <c r="Y197" i="17"/>
  <c r="V197" i="17"/>
  <c r="S197" i="17"/>
  <c r="P197" i="17"/>
  <c r="M197" i="17"/>
  <c r="J197" i="17"/>
  <c r="G197" i="17"/>
  <c r="C197" i="17"/>
  <c r="B197" i="17"/>
  <c r="AB196" i="17"/>
  <c r="Y196" i="17"/>
  <c r="V196" i="17"/>
  <c r="S196" i="17"/>
  <c r="P196" i="17"/>
  <c r="M196" i="17"/>
  <c r="J196" i="17"/>
  <c r="G196" i="17"/>
  <c r="C196" i="17"/>
  <c r="B196" i="17"/>
  <c r="AB195" i="17"/>
  <c r="Y195" i="17"/>
  <c r="V195" i="17"/>
  <c r="S195" i="17"/>
  <c r="P195" i="17"/>
  <c r="M195" i="17"/>
  <c r="J195" i="17"/>
  <c r="G195" i="17"/>
  <c r="C195" i="17"/>
  <c r="B195" i="17"/>
  <c r="AA194" i="17"/>
  <c r="AB194" i="17" s="1"/>
  <c r="X194" i="17"/>
  <c r="U194" i="17"/>
  <c r="V194" i="17" s="1"/>
  <c r="R194" i="17"/>
  <c r="S194" i="17" s="1"/>
  <c r="O194" i="17"/>
  <c r="P194" i="17" s="1"/>
  <c r="L194" i="17"/>
  <c r="B194" i="17"/>
  <c r="I194" i="17"/>
  <c r="J194" i="17" s="1"/>
  <c r="F194" i="17"/>
  <c r="G194" i="17" s="1"/>
  <c r="AB192" i="17"/>
  <c r="Y192" i="17"/>
  <c r="V192" i="17"/>
  <c r="S192" i="17"/>
  <c r="P192" i="17"/>
  <c r="M192" i="17"/>
  <c r="J192" i="17"/>
  <c r="G192" i="17"/>
  <c r="C192" i="17"/>
  <c r="B192" i="17"/>
  <c r="AA191" i="17"/>
  <c r="AB191" i="17" s="1"/>
  <c r="X191" i="17"/>
  <c r="Y191" i="17" s="1"/>
  <c r="U191" i="17"/>
  <c r="V191" i="17" s="1"/>
  <c r="R191" i="17"/>
  <c r="S191" i="17" s="1"/>
  <c r="O191" i="17"/>
  <c r="P191" i="17" s="1"/>
  <c r="L191" i="17"/>
  <c r="I191" i="17"/>
  <c r="J191" i="17" s="1"/>
  <c r="F191" i="17"/>
  <c r="G191" i="17" s="1"/>
  <c r="AB190" i="17"/>
  <c r="Y190" i="17"/>
  <c r="V190" i="17"/>
  <c r="S190" i="17"/>
  <c r="P190" i="17"/>
  <c r="M190" i="17"/>
  <c r="J190" i="17"/>
  <c r="G190" i="17"/>
  <c r="C190" i="17"/>
  <c r="B190" i="17"/>
  <c r="AA189" i="17"/>
  <c r="AB189" i="17" s="1"/>
  <c r="X189" i="17"/>
  <c r="Y189" i="17" s="1"/>
  <c r="U189" i="17"/>
  <c r="V189" i="17" s="1"/>
  <c r="R189" i="17"/>
  <c r="S189" i="17" s="1"/>
  <c r="O189" i="17"/>
  <c r="P189" i="17" s="1"/>
  <c r="L189" i="17"/>
  <c r="M189" i="17" s="1"/>
  <c r="I189" i="17"/>
  <c r="J189" i="17" s="1"/>
  <c r="F189" i="17"/>
  <c r="G189" i="17" s="1"/>
  <c r="B189" i="17"/>
  <c r="AB188" i="17"/>
  <c r="Y188" i="17"/>
  <c r="V188" i="17"/>
  <c r="S188" i="17"/>
  <c r="P188" i="17"/>
  <c r="L188" i="17"/>
  <c r="M188" i="17" s="1"/>
  <c r="J188" i="17"/>
  <c r="G188" i="17"/>
  <c r="B188" i="17"/>
  <c r="AB187" i="17"/>
  <c r="Y187" i="17"/>
  <c r="V187" i="17"/>
  <c r="S187" i="17"/>
  <c r="P187" i="17"/>
  <c r="M187" i="17"/>
  <c r="J187" i="17"/>
  <c r="G187" i="17"/>
  <c r="C187" i="17"/>
  <c r="B187" i="17"/>
  <c r="AB186" i="17"/>
  <c r="Y186" i="17"/>
  <c r="V186" i="17"/>
  <c r="S186" i="17"/>
  <c r="P186" i="17"/>
  <c r="M186" i="17"/>
  <c r="J186" i="17"/>
  <c r="G186" i="17"/>
  <c r="C186" i="17"/>
  <c r="B186" i="17"/>
  <c r="AA185" i="17"/>
  <c r="X185" i="17"/>
  <c r="U185" i="17"/>
  <c r="V185" i="17" s="1"/>
  <c r="R185" i="17"/>
  <c r="O185" i="17"/>
  <c r="B185" i="17"/>
  <c r="I185" i="17"/>
  <c r="J185" i="17" s="1"/>
  <c r="F185" i="17"/>
  <c r="AB184" i="17"/>
  <c r="Y184" i="17"/>
  <c r="V184" i="17"/>
  <c r="S184" i="17"/>
  <c r="P184" i="17"/>
  <c r="M184" i="17"/>
  <c r="J184" i="17"/>
  <c r="G184" i="17"/>
  <c r="C184" i="17"/>
  <c r="B184" i="17"/>
  <c r="AA183" i="17"/>
  <c r="AB183" i="17" s="1"/>
  <c r="X183" i="17"/>
  <c r="Y183" i="17" s="1"/>
  <c r="U183" i="17"/>
  <c r="V183" i="17" s="1"/>
  <c r="R183" i="17"/>
  <c r="S183" i="17" s="1"/>
  <c r="O183" i="17"/>
  <c r="P183" i="17" s="1"/>
  <c r="L183" i="17"/>
  <c r="M183" i="17" s="1"/>
  <c r="I183" i="17"/>
  <c r="F183" i="17"/>
  <c r="G183" i="17" s="1"/>
  <c r="AB182" i="17"/>
  <c r="Y182" i="17"/>
  <c r="V182" i="17"/>
  <c r="S182" i="17"/>
  <c r="P182" i="17"/>
  <c r="L182" i="17"/>
  <c r="M182" i="17" s="1"/>
  <c r="J182" i="17"/>
  <c r="G182" i="17"/>
  <c r="B182" i="17"/>
  <c r="AB181" i="17"/>
  <c r="Y181" i="17"/>
  <c r="V181" i="17"/>
  <c r="S181" i="17"/>
  <c r="P181" i="17"/>
  <c r="M181" i="17"/>
  <c r="J181" i="17"/>
  <c r="G181" i="17"/>
  <c r="C181" i="17"/>
  <c r="B181" i="17"/>
  <c r="AB180" i="17"/>
  <c r="Y180" i="17"/>
  <c r="V180" i="17"/>
  <c r="S180" i="17"/>
  <c r="P180" i="17"/>
  <c r="M180" i="17"/>
  <c r="J180" i="17"/>
  <c r="G180" i="17"/>
  <c r="C180" i="17"/>
  <c r="B180" i="17"/>
  <c r="AB179" i="17"/>
  <c r="Y179" i="17"/>
  <c r="V179" i="17"/>
  <c r="S179" i="17"/>
  <c r="P179" i="17"/>
  <c r="M179" i="17"/>
  <c r="J179" i="17"/>
  <c r="G179" i="17"/>
  <c r="C179" i="17"/>
  <c r="B179" i="17"/>
  <c r="AB178" i="17"/>
  <c r="Y178" i="17"/>
  <c r="V178" i="17"/>
  <c r="S178" i="17"/>
  <c r="P178" i="17"/>
  <c r="L178" i="17"/>
  <c r="J178" i="17"/>
  <c r="G178" i="17"/>
  <c r="B178" i="17"/>
  <c r="AA177" i="17"/>
  <c r="AB177" i="17" s="1"/>
  <c r="X177" i="17"/>
  <c r="U177" i="17"/>
  <c r="V177" i="17" s="1"/>
  <c r="R177" i="17"/>
  <c r="S177" i="17" s="1"/>
  <c r="O177" i="17"/>
  <c r="P177" i="17" s="1"/>
  <c r="I177" i="17"/>
  <c r="F177" i="17"/>
  <c r="G177" i="17" s="1"/>
  <c r="AB174" i="17"/>
  <c r="Y174" i="17"/>
  <c r="V174" i="17"/>
  <c r="S174" i="17"/>
  <c r="P174" i="17"/>
  <c r="M174" i="17"/>
  <c r="J174" i="17"/>
  <c r="G174" i="17"/>
  <c r="C174" i="17"/>
  <c r="B174" i="17"/>
  <c r="AB173" i="17"/>
  <c r="Y173" i="17"/>
  <c r="V173" i="17"/>
  <c r="S173" i="17"/>
  <c r="P173" i="17"/>
  <c r="M173" i="17"/>
  <c r="J173" i="17"/>
  <c r="G173" i="17"/>
  <c r="C173" i="17"/>
  <c r="B173" i="17"/>
  <c r="AB172" i="17"/>
  <c r="Y172" i="17"/>
  <c r="V172" i="17"/>
  <c r="S172" i="17"/>
  <c r="P172" i="17"/>
  <c r="M172" i="17"/>
  <c r="J172" i="17"/>
  <c r="G172" i="17"/>
  <c r="C172" i="17"/>
  <c r="B172" i="17"/>
  <c r="AB171" i="17"/>
  <c r="Y171" i="17"/>
  <c r="V171" i="17"/>
  <c r="S171" i="17"/>
  <c r="P171" i="17"/>
  <c r="M171" i="17"/>
  <c r="J171" i="17"/>
  <c r="G171" i="17"/>
  <c r="C171" i="17"/>
  <c r="B171" i="17"/>
  <c r="AB170" i="17"/>
  <c r="Y170" i="17"/>
  <c r="V170" i="17"/>
  <c r="S170" i="17"/>
  <c r="O170" i="17"/>
  <c r="O169" i="17" s="1"/>
  <c r="O168" i="17" s="1"/>
  <c r="M170" i="17"/>
  <c r="J170" i="17"/>
  <c r="G170" i="17"/>
  <c r="C170" i="17"/>
  <c r="B170" i="17"/>
  <c r="AA169" i="17"/>
  <c r="AB169" i="17" s="1"/>
  <c r="X169" i="17"/>
  <c r="Y169" i="17" s="1"/>
  <c r="U169" i="17"/>
  <c r="U168" i="17" s="1"/>
  <c r="V168" i="17" s="1"/>
  <c r="R169" i="17"/>
  <c r="S169" i="17" s="1"/>
  <c r="L169" i="17"/>
  <c r="M169" i="17" s="1"/>
  <c r="I169" i="17"/>
  <c r="I168" i="17" s="1"/>
  <c r="J168" i="17" s="1"/>
  <c r="F169" i="17"/>
  <c r="G169" i="17" s="1"/>
  <c r="B169" i="17"/>
  <c r="AB167" i="17"/>
  <c r="Y167" i="17"/>
  <c r="V167" i="17"/>
  <c r="S167" i="17"/>
  <c r="P167" i="17"/>
  <c r="M167" i="17"/>
  <c r="J167" i="17"/>
  <c r="G167" i="17"/>
  <c r="C167" i="17"/>
  <c r="B167" i="17"/>
  <c r="AB166" i="17"/>
  <c r="Y166" i="17"/>
  <c r="V166" i="17"/>
  <c r="S166" i="17"/>
  <c r="P166" i="17"/>
  <c r="M166" i="17"/>
  <c r="J166" i="17"/>
  <c r="G166" i="17"/>
  <c r="C166" i="17"/>
  <c r="B166" i="17"/>
  <c r="AB165" i="17"/>
  <c r="Y165" i="17"/>
  <c r="V165" i="17"/>
  <c r="S165" i="17"/>
  <c r="P165" i="17"/>
  <c r="M165" i="17"/>
  <c r="J165" i="17"/>
  <c r="G165" i="17"/>
  <c r="C165" i="17"/>
  <c r="B165" i="17"/>
  <c r="AB164" i="17"/>
  <c r="Y164" i="17"/>
  <c r="V164" i="17"/>
  <c r="S164" i="17"/>
  <c r="O164" i="17"/>
  <c r="C164" i="17" s="1"/>
  <c r="M164" i="17"/>
  <c r="J164" i="17"/>
  <c r="G164" i="17"/>
  <c r="B164" i="17"/>
  <c r="AB163" i="17"/>
  <c r="Y163" i="17"/>
  <c r="V163" i="17"/>
  <c r="S163" i="17"/>
  <c r="P163" i="17"/>
  <c r="M163" i="17"/>
  <c r="J163" i="17"/>
  <c r="G163" i="17"/>
  <c r="C163" i="17"/>
  <c r="B163" i="17"/>
  <c r="AB162" i="17"/>
  <c r="Y162" i="17"/>
  <c r="V162" i="17"/>
  <c r="S162" i="17"/>
  <c r="P162" i="17"/>
  <c r="M162" i="17"/>
  <c r="J162" i="17"/>
  <c r="G162" i="17"/>
  <c r="C162" i="17"/>
  <c r="B162" i="17"/>
  <c r="AB161" i="17"/>
  <c r="Y161" i="17"/>
  <c r="V161" i="17"/>
  <c r="S161" i="17"/>
  <c r="P161" i="17"/>
  <c r="M161" i="17"/>
  <c r="J161" i="17"/>
  <c r="G161" i="17"/>
  <c r="C161" i="17"/>
  <c r="B161" i="17"/>
  <c r="AB160" i="17"/>
  <c r="Y160" i="17"/>
  <c r="V160" i="17"/>
  <c r="S160" i="17"/>
  <c r="P160" i="17"/>
  <c r="B160" i="17"/>
  <c r="J160" i="17"/>
  <c r="G160" i="17"/>
  <c r="C160" i="17"/>
  <c r="AB159" i="17"/>
  <c r="Y159" i="17"/>
  <c r="V159" i="17"/>
  <c r="S159" i="17"/>
  <c r="P159" i="17"/>
  <c r="M159" i="17"/>
  <c r="J159" i="17"/>
  <c r="G159" i="17"/>
  <c r="C159" i="17"/>
  <c r="B159" i="17"/>
  <c r="AB158" i="17"/>
  <c r="Y158" i="17"/>
  <c r="V158" i="17"/>
  <c r="S158" i="17"/>
  <c r="P158" i="17"/>
  <c r="M158" i="17"/>
  <c r="J158" i="17"/>
  <c r="G158" i="17"/>
  <c r="C158" i="17"/>
  <c r="B158" i="17"/>
  <c r="AB157" i="17"/>
  <c r="Y157" i="17"/>
  <c r="V157" i="17"/>
  <c r="S157" i="17"/>
  <c r="P157" i="17"/>
  <c r="M157" i="17"/>
  <c r="J157" i="17"/>
  <c r="G157" i="17"/>
  <c r="C157" i="17"/>
  <c r="B157" i="17"/>
  <c r="AB156" i="17"/>
  <c r="Y156" i="17"/>
  <c r="V156" i="17"/>
  <c r="S156" i="17"/>
  <c r="P156" i="17"/>
  <c r="M156" i="17"/>
  <c r="J156" i="17"/>
  <c r="G156" i="17"/>
  <c r="C156" i="17"/>
  <c r="B156" i="17"/>
  <c r="AB155" i="17"/>
  <c r="Y155" i="17"/>
  <c r="V155" i="17"/>
  <c r="S155" i="17"/>
  <c r="P155" i="17"/>
  <c r="M155" i="17"/>
  <c r="J155" i="17"/>
  <c r="G155" i="17"/>
  <c r="C155" i="17"/>
  <c r="B155" i="17"/>
  <c r="AB154" i="17"/>
  <c r="Y154" i="17"/>
  <c r="V154" i="17"/>
  <c r="S154" i="17"/>
  <c r="P154" i="17"/>
  <c r="M154" i="17"/>
  <c r="J154" i="17"/>
  <c r="G154" i="17"/>
  <c r="C154" i="17"/>
  <c r="B154" i="17"/>
  <c r="AB153" i="17"/>
  <c r="Y153" i="17"/>
  <c r="V153" i="17"/>
  <c r="S153" i="17"/>
  <c r="P153" i="17"/>
  <c r="M153" i="17"/>
  <c r="J153" i="17"/>
  <c r="G153" i="17"/>
  <c r="C153" i="17"/>
  <c r="B153" i="17"/>
  <c r="AB152" i="17"/>
  <c r="Y152" i="17"/>
  <c r="V152" i="17"/>
  <c r="S152" i="17"/>
  <c r="P152" i="17"/>
  <c r="M152" i="17"/>
  <c r="J152" i="17"/>
  <c r="G152" i="17"/>
  <c r="C152" i="17"/>
  <c r="B152" i="17"/>
  <c r="AB151" i="17"/>
  <c r="Y151" i="17"/>
  <c r="V151" i="17"/>
  <c r="S151" i="17"/>
  <c r="P151" i="17"/>
  <c r="M151" i="17"/>
  <c r="J151" i="17"/>
  <c r="F151" i="17"/>
  <c r="F148" i="17" s="1"/>
  <c r="B151" i="17"/>
  <c r="AB150" i="17"/>
  <c r="Y150" i="17"/>
  <c r="V150" i="17"/>
  <c r="S150" i="17"/>
  <c r="P150" i="17"/>
  <c r="M150" i="17"/>
  <c r="J150" i="17"/>
  <c r="G150" i="17"/>
  <c r="C150" i="17"/>
  <c r="B150" i="17"/>
  <c r="AB149" i="17"/>
  <c r="Y149" i="17"/>
  <c r="V149" i="17"/>
  <c r="S149" i="17"/>
  <c r="P149" i="17"/>
  <c r="M149" i="17"/>
  <c r="J149" i="17"/>
  <c r="G149" i="17"/>
  <c r="C149" i="17"/>
  <c r="B149" i="17"/>
  <c r="AA148" i="17"/>
  <c r="AB148" i="17" s="1"/>
  <c r="X148" i="17"/>
  <c r="X147" i="17" s="1"/>
  <c r="Y147" i="17" s="1"/>
  <c r="U148" i="17"/>
  <c r="V148" i="17" s="1"/>
  <c r="R148" i="17"/>
  <c r="S148" i="17" s="1"/>
  <c r="L148" i="17"/>
  <c r="L147" i="17" s="1"/>
  <c r="I148" i="17"/>
  <c r="J148" i="17" s="1"/>
  <c r="AB146" i="17"/>
  <c r="Y146" i="17"/>
  <c r="V146" i="17"/>
  <c r="S146" i="17"/>
  <c r="P146" i="17"/>
  <c r="M146" i="17"/>
  <c r="J146" i="17"/>
  <c r="G146" i="17"/>
  <c r="C146" i="17"/>
  <c r="B146" i="17"/>
  <c r="AB145" i="17"/>
  <c r="Y145" i="17"/>
  <c r="V145" i="17"/>
  <c r="S145" i="17"/>
  <c r="P145" i="17"/>
  <c r="M145" i="17"/>
  <c r="J145" i="17"/>
  <c r="G145" i="17"/>
  <c r="C145" i="17"/>
  <c r="B145" i="17"/>
  <c r="AB144" i="17"/>
  <c r="Y144" i="17"/>
  <c r="V144" i="17"/>
  <c r="S144" i="17"/>
  <c r="P144" i="17"/>
  <c r="M144" i="17"/>
  <c r="J144" i="17"/>
  <c r="G144" i="17"/>
  <c r="C144" i="17"/>
  <c r="B144" i="17"/>
  <c r="AB143" i="17"/>
  <c r="Y143" i="17"/>
  <c r="V143" i="17"/>
  <c r="S143" i="17"/>
  <c r="P143" i="17"/>
  <c r="M143" i="17"/>
  <c r="J143" i="17"/>
  <c r="G143" i="17"/>
  <c r="C143" i="17"/>
  <c r="B143" i="17"/>
  <c r="AB142" i="17"/>
  <c r="Y142" i="17"/>
  <c r="V142" i="17"/>
  <c r="S142" i="17"/>
  <c r="P142" i="17"/>
  <c r="M142" i="17"/>
  <c r="J142" i="17"/>
  <c r="G142" i="17"/>
  <c r="C142" i="17"/>
  <c r="B142" i="17"/>
  <c r="AB141" i="17"/>
  <c r="Y141" i="17"/>
  <c r="V141" i="17"/>
  <c r="S141" i="17"/>
  <c r="P141" i="17"/>
  <c r="M141" i="17"/>
  <c r="J141" i="17"/>
  <c r="G141" i="17"/>
  <c r="C141" i="17"/>
  <c r="B141" i="17"/>
  <c r="AB140" i="17"/>
  <c r="Y140" i="17"/>
  <c r="V140" i="17"/>
  <c r="S140" i="17"/>
  <c r="P140" i="17"/>
  <c r="M140" i="17"/>
  <c r="J140" i="17"/>
  <c r="G140" i="17"/>
  <c r="C140" i="17"/>
  <c r="B140" i="17"/>
  <c r="AB139" i="17"/>
  <c r="Y139" i="17"/>
  <c r="V139" i="17"/>
  <c r="S139" i="17"/>
  <c r="P139" i="17"/>
  <c r="M139" i="17"/>
  <c r="J139" i="17"/>
  <c r="G139" i="17"/>
  <c r="C139" i="17"/>
  <c r="B139" i="17"/>
  <c r="AB138" i="17"/>
  <c r="Y138" i="17"/>
  <c r="V138" i="17"/>
  <c r="S138" i="17"/>
  <c r="P138" i="17"/>
  <c r="M138" i="17"/>
  <c r="J138" i="17"/>
  <c r="G138" i="17"/>
  <c r="C138" i="17"/>
  <c r="B138" i="17"/>
  <c r="AB137" i="17"/>
  <c r="Y137" i="17"/>
  <c r="V137" i="17"/>
  <c r="S137" i="17"/>
  <c r="P137" i="17"/>
  <c r="M137" i="17"/>
  <c r="J137" i="17"/>
  <c r="G137" i="17"/>
  <c r="C137" i="17"/>
  <c r="B137" i="17"/>
  <c r="AB136" i="17"/>
  <c r="Y136" i="17"/>
  <c r="V136" i="17"/>
  <c r="S136" i="17"/>
  <c r="P136" i="17"/>
  <c r="M136" i="17"/>
  <c r="J136" i="17"/>
  <c r="G136" i="17"/>
  <c r="C136" i="17"/>
  <c r="B136" i="17"/>
  <c r="AB135" i="17"/>
  <c r="Y135" i="17"/>
  <c r="V135" i="17"/>
  <c r="S135" i="17"/>
  <c r="P135" i="17"/>
  <c r="M135" i="17"/>
  <c r="J135" i="17"/>
  <c r="G135" i="17"/>
  <c r="C135" i="17"/>
  <c r="B135" i="17"/>
  <c r="AB134" i="17"/>
  <c r="Y134" i="17"/>
  <c r="V134" i="17"/>
  <c r="S134" i="17"/>
  <c r="P134" i="17"/>
  <c r="M134" i="17"/>
  <c r="J134" i="17"/>
  <c r="G134" i="17"/>
  <c r="C134" i="17"/>
  <c r="B134" i="17"/>
  <c r="AB133" i="17"/>
  <c r="Y133" i="17"/>
  <c r="V133" i="17"/>
  <c r="S133" i="17"/>
  <c r="P133" i="17"/>
  <c r="M133" i="17"/>
  <c r="J133" i="17"/>
  <c r="G133" i="17"/>
  <c r="C133" i="17"/>
  <c r="B133" i="17"/>
  <c r="AB132" i="17"/>
  <c r="Y132" i="17"/>
  <c r="V132" i="17"/>
  <c r="S132" i="17"/>
  <c r="P132" i="17"/>
  <c r="M132" i="17"/>
  <c r="J132" i="17"/>
  <c r="G132" i="17"/>
  <c r="C132" i="17"/>
  <c r="B132" i="17"/>
  <c r="AB131" i="17"/>
  <c r="Y131" i="17"/>
  <c r="V131" i="17"/>
  <c r="S131" i="17"/>
  <c r="P131" i="17"/>
  <c r="M131" i="17"/>
  <c r="J131" i="17"/>
  <c r="G131" i="17"/>
  <c r="C131" i="17"/>
  <c r="B131" i="17"/>
  <c r="AB130" i="17"/>
  <c r="Y130" i="17"/>
  <c r="V130" i="17"/>
  <c r="S130" i="17"/>
  <c r="P130" i="17"/>
  <c r="M130" i="17"/>
  <c r="J130" i="17"/>
  <c r="G130" i="17"/>
  <c r="C130" i="17"/>
  <c r="B130" i="17"/>
  <c r="AB129" i="17"/>
  <c r="Y129" i="17"/>
  <c r="V129" i="17"/>
  <c r="S129" i="17"/>
  <c r="P129" i="17"/>
  <c r="M129" i="17"/>
  <c r="J129" i="17"/>
  <c r="G129" i="17"/>
  <c r="C129" i="17"/>
  <c r="B129" i="17"/>
  <c r="AB128" i="17"/>
  <c r="Y128" i="17"/>
  <c r="V128" i="17"/>
  <c r="S128" i="17"/>
  <c r="P128" i="17"/>
  <c r="M128" i="17"/>
  <c r="J128" i="17"/>
  <c r="G128" i="17"/>
  <c r="C128" i="17"/>
  <c r="B128" i="17"/>
  <c r="AB127" i="17"/>
  <c r="Y127" i="17"/>
  <c r="V127" i="17"/>
  <c r="S127" i="17"/>
  <c r="P127" i="17"/>
  <c r="M127" i="17"/>
  <c r="J127" i="17"/>
  <c r="G127" i="17"/>
  <c r="C127" i="17"/>
  <c r="B127" i="17"/>
  <c r="AB126" i="17"/>
  <c r="Y126" i="17"/>
  <c r="V126" i="17"/>
  <c r="S126" i="17"/>
  <c r="P126" i="17"/>
  <c r="M126" i="17"/>
  <c r="J126" i="17"/>
  <c r="G126" i="17"/>
  <c r="C126" i="17"/>
  <c r="B126" i="17"/>
  <c r="AB125" i="17"/>
  <c r="Y125" i="17"/>
  <c r="V125" i="17"/>
  <c r="S125" i="17"/>
  <c r="P125" i="17"/>
  <c r="M125" i="17"/>
  <c r="J125" i="17"/>
  <c r="G125" i="17"/>
  <c r="C125" i="17"/>
  <c r="B125" i="17"/>
  <c r="AB124" i="17"/>
  <c r="Y124" i="17"/>
  <c r="V124" i="17"/>
  <c r="S124" i="17"/>
  <c r="P124" i="17"/>
  <c r="M124" i="17"/>
  <c r="J124" i="17"/>
  <c r="G124" i="17"/>
  <c r="C124" i="17"/>
  <c r="B124" i="17"/>
  <c r="AB123" i="17"/>
  <c r="Y123" i="17"/>
  <c r="V123" i="17"/>
  <c r="S123" i="17"/>
  <c r="P123" i="17"/>
  <c r="M123" i="17"/>
  <c r="J123" i="17"/>
  <c r="G123" i="17"/>
  <c r="C123" i="17"/>
  <c r="B123" i="17"/>
  <c r="AB122" i="17"/>
  <c r="Y122" i="17"/>
  <c r="V122" i="17"/>
  <c r="S122" i="17"/>
  <c r="P122" i="17"/>
  <c r="M122" i="17"/>
  <c r="J122" i="17"/>
  <c r="G122" i="17"/>
  <c r="C122" i="17"/>
  <c r="B122" i="17"/>
  <c r="AB121" i="17"/>
  <c r="Y121" i="17"/>
  <c r="V121" i="17"/>
  <c r="S121" i="17"/>
  <c r="P121" i="17"/>
  <c r="M121" i="17"/>
  <c r="J121" i="17"/>
  <c r="G121" i="17"/>
  <c r="C121" i="17"/>
  <c r="B121" i="17"/>
  <c r="AB120" i="17"/>
  <c r="Y120" i="17"/>
  <c r="V120" i="17"/>
  <c r="S120" i="17"/>
  <c r="P120" i="17"/>
  <c r="M120" i="17"/>
  <c r="J120" i="17"/>
  <c r="G120" i="17"/>
  <c r="C120" i="17"/>
  <c r="B120" i="17"/>
  <c r="AB119" i="17"/>
  <c r="Y119" i="17"/>
  <c r="V119" i="17"/>
  <c r="S119" i="17"/>
  <c r="P119" i="17"/>
  <c r="M119" i="17"/>
  <c r="J119" i="17"/>
  <c r="G119" i="17"/>
  <c r="C119" i="17"/>
  <c r="B119" i="17"/>
  <c r="AB118" i="17"/>
  <c r="Y118" i="17"/>
  <c r="V118" i="17"/>
  <c r="S118" i="17"/>
  <c r="P118" i="17"/>
  <c r="M118" i="17"/>
  <c r="J118" i="17"/>
  <c r="G118" i="17"/>
  <c r="C118" i="17"/>
  <c r="B118" i="17"/>
  <c r="AB117" i="17"/>
  <c r="Y117" i="17"/>
  <c r="V117" i="17"/>
  <c r="S117" i="17"/>
  <c r="P117" i="17"/>
  <c r="M117" i="17"/>
  <c r="J117" i="17"/>
  <c r="G117" i="17"/>
  <c r="C117" i="17"/>
  <c r="B117" i="17"/>
  <c r="AB116" i="17"/>
  <c r="Y116" i="17"/>
  <c r="V116" i="17"/>
  <c r="S116" i="17"/>
  <c r="P116" i="17"/>
  <c r="M116" i="17"/>
  <c r="J116" i="17"/>
  <c r="G116" i="17"/>
  <c r="C116" i="17"/>
  <c r="B116" i="17"/>
  <c r="AA115" i="17"/>
  <c r="AB115" i="17" s="1"/>
  <c r="X115" i="17"/>
  <c r="Y115" i="17" s="1"/>
  <c r="U115" i="17"/>
  <c r="V115" i="17" s="1"/>
  <c r="R115" i="17"/>
  <c r="S115" i="17" s="1"/>
  <c r="O115" i="17"/>
  <c r="P115" i="17" s="1"/>
  <c r="L115" i="17"/>
  <c r="B115" i="17"/>
  <c r="I115" i="17"/>
  <c r="J115" i="17" s="1"/>
  <c r="F115" i="17"/>
  <c r="G115" i="17" s="1"/>
  <c r="AB114" i="17"/>
  <c r="Y114" i="17"/>
  <c r="V114" i="17"/>
  <c r="S114" i="17"/>
  <c r="P114" i="17"/>
  <c r="M114" i="17"/>
  <c r="J114" i="17"/>
  <c r="G114" i="17"/>
  <c r="C114" i="17"/>
  <c r="B114" i="17"/>
  <c r="AB113" i="17"/>
  <c r="Y113" i="17"/>
  <c r="V113" i="17"/>
  <c r="S113" i="17"/>
  <c r="P113" i="17"/>
  <c r="M113" i="17"/>
  <c r="J113" i="17"/>
  <c r="G113" i="17"/>
  <c r="C113" i="17"/>
  <c r="B113" i="17"/>
  <c r="AB112" i="17"/>
  <c r="Y112" i="17"/>
  <c r="V112" i="17"/>
  <c r="S112" i="17"/>
  <c r="P112" i="17"/>
  <c r="M112" i="17"/>
  <c r="J112" i="17"/>
  <c r="G112" i="17"/>
  <c r="C112" i="17"/>
  <c r="B112" i="17"/>
  <c r="AB111" i="17"/>
  <c r="Y111" i="17"/>
  <c r="V111" i="17"/>
  <c r="S111" i="17"/>
  <c r="P111" i="17"/>
  <c r="M111" i="17"/>
  <c r="J111" i="17"/>
  <c r="G111" i="17"/>
  <c r="C111" i="17"/>
  <c r="B111" i="17"/>
  <c r="AB110" i="17"/>
  <c r="Y110" i="17"/>
  <c r="V110" i="17"/>
  <c r="S110" i="17"/>
  <c r="P110" i="17"/>
  <c r="M110" i="17"/>
  <c r="J110" i="17"/>
  <c r="G110" i="17"/>
  <c r="C110" i="17"/>
  <c r="B110" i="17"/>
  <c r="AB109" i="17"/>
  <c r="Y109" i="17"/>
  <c r="V109" i="17"/>
  <c r="S109" i="17"/>
  <c r="P109" i="17"/>
  <c r="M109" i="17"/>
  <c r="J109" i="17"/>
  <c r="G109" i="17"/>
  <c r="C109" i="17"/>
  <c r="B109" i="17"/>
  <c r="AB108" i="17"/>
  <c r="Y108" i="17"/>
  <c r="V108" i="17"/>
  <c r="S108" i="17"/>
  <c r="P108" i="17"/>
  <c r="M108" i="17"/>
  <c r="J108" i="17"/>
  <c r="G108" i="17"/>
  <c r="C108" i="17"/>
  <c r="B108" i="17"/>
  <c r="AB107" i="17"/>
  <c r="Y107" i="17"/>
  <c r="V107" i="17"/>
  <c r="S107" i="17"/>
  <c r="P107" i="17"/>
  <c r="L107" i="17"/>
  <c r="C107" i="17" s="1"/>
  <c r="B107" i="17"/>
  <c r="J107" i="17"/>
  <c r="G107" i="17"/>
  <c r="AB106" i="17"/>
  <c r="Y106" i="17"/>
  <c r="V106" i="17"/>
  <c r="S106" i="17"/>
  <c r="P106" i="17"/>
  <c r="M106" i="17"/>
  <c r="J106" i="17"/>
  <c r="G106" i="17"/>
  <c r="C106" i="17"/>
  <c r="B106" i="17"/>
  <c r="AB105" i="17"/>
  <c r="Y105" i="17"/>
  <c r="V105" i="17"/>
  <c r="S105" i="17"/>
  <c r="P105" i="17"/>
  <c r="M105" i="17"/>
  <c r="J105" i="17"/>
  <c r="G105" i="17"/>
  <c r="C105" i="17"/>
  <c r="B105" i="17"/>
  <c r="AB104" i="17"/>
  <c r="Y104" i="17"/>
  <c r="V104" i="17"/>
  <c r="S104" i="17"/>
  <c r="P104" i="17"/>
  <c r="L104" i="17"/>
  <c r="B104" i="17"/>
  <c r="J104" i="17"/>
  <c r="G104" i="17"/>
  <c r="AB103" i="17"/>
  <c r="Y103" i="17"/>
  <c r="V103" i="17"/>
  <c r="S103" i="17"/>
  <c r="P103" i="17"/>
  <c r="M103" i="17"/>
  <c r="J103" i="17"/>
  <c r="G103" i="17"/>
  <c r="C103" i="17"/>
  <c r="B103" i="17"/>
  <c r="AB102" i="17"/>
  <c r="Y102" i="17"/>
  <c r="V102" i="17"/>
  <c r="S102" i="17"/>
  <c r="P102" i="17"/>
  <c r="M102" i="17"/>
  <c r="J102" i="17"/>
  <c r="G102" i="17"/>
  <c r="C102" i="17"/>
  <c r="B102" i="17"/>
  <c r="AB101" i="17"/>
  <c r="Y101" i="17"/>
  <c r="V101" i="17"/>
  <c r="S101" i="17"/>
  <c r="P101" i="17"/>
  <c r="L101" i="17"/>
  <c r="C101" i="17" s="1"/>
  <c r="J101" i="17"/>
  <c r="G101" i="17"/>
  <c r="AB100" i="17"/>
  <c r="Y100" i="17"/>
  <c r="V100" i="17"/>
  <c r="S100" i="17"/>
  <c r="P100" i="17"/>
  <c r="L100" i="17"/>
  <c r="B100" i="17"/>
  <c r="J100" i="17"/>
  <c r="G100" i="17"/>
  <c r="AB99" i="17"/>
  <c r="Y99" i="17"/>
  <c r="V99" i="17"/>
  <c r="S99" i="17"/>
  <c r="P99" i="17"/>
  <c r="M99" i="17"/>
  <c r="J99" i="17"/>
  <c r="G99" i="17"/>
  <c r="C99" i="17"/>
  <c r="B99" i="17"/>
  <c r="AB98" i="17"/>
  <c r="Y98" i="17"/>
  <c r="V98" i="17"/>
  <c r="S98" i="17"/>
  <c r="P98" i="17"/>
  <c r="M98" i="17"/>
  <c r="J98" i="17"/>
  <c r="G98" i="17"/>
  <c r="C98" i="17"/>
  <c r="B98" i="17"/>
  <c r="AB97" i="17"/>
  <c r="Y97" i="17"/>
  <c r="V97" i="17"/>
  <c r="S97" i="17"/>
  <c r="P97" i="17"/>
  <c r="M97" i="17"/>
  <c r="J97" i="17"/>
  <c r="G97" i="17"/>
  <c r="C97" i="17"/>
  <c r="B97" i="17"/>
  <c r="AB96" i="17"/>
  <c r="Y96" i="17"/>
  <c r="V96" i="17"/>
  <c r="S96" i="17"/>
  <c r="P96" i="17"/>
  <c r="M96" i="17"/>
  <c r="L96" i="17"/>
  <c r="C96" i="17" s="1"/>
  <c r="J96" i="17"/>
  <c r="G96" i="17"/>
  <c r="B96" i="17"/>
  <c r="AB95" i="17"/>
  <c r="Y95" i="17"/>
  <c r="V95" i="17"/>
  <c r="S95" i="17"/>
  <c r="P95" i="17"/>
  <c r="M95" i="17"/>
  <c r="J95" i="17"/>
  <c r="G95" i="17"/>
  <c r="C95" i="17"/>
  <c r="B95" i="17"/>
  <c r="AB94" i="17"/>
  <c r="Y94" i="17"/>
  <c r="V94" i="17"/>
  <c r="S94" i="17"/>
  <c r="P94" i="17"/>
  <c r="M94" i="17"/>
  <c r="I94" i="17"/>
  <c r="J94" i="17" s="1"/>
  <c r="G94" i="17"/>
  <c r="B94" i="17"/>
  <c r="AB93" i="17"/>
  <c r="Y93" i="17"/>
  <c r="V93" i="17"/>
  <c r="S93" i="17"/>
  <c r="P93" i="17"/>
  <c r="M93" i="17"/>
  <c r="J93" i="17"/>
  <c r="G93" i="17"/>
  <c r="C93" i="17"/>
  <c r="B93" i="17"/>
  <c r="AB92" i="17"/>
  <c r="Y92" i="17"/>
  <c r="V92" i="17"/>
  <c r="S92" i="17"/>
  <c r="P92" i="17"/>
  <c r="M92" i="17"/>
  <c r="J92" i="17"/>
  <c r="G92" i="17"/>
  <c r="C92" i="17"/>
  <c r="B92" i="17"/>
  <c r="AB91" i="17"/>
  <c r="Y91" i="17"/>
  <c r="V91" i="17"/>
  <c r="S91" i="17"/>
  <c r="P91" i="17"/>
  <c r="M91" i="17"/>
  <c r="J91" i="17"/>
  <c r="G91" i="17"/>
  <c r="C91" i="17"/>
  <c r="B91" i="17"/>
  <c r="AB90" i="17"/>
  <c r="Y90" i="17"/>
  <c r="V90" i="17"/>
  <c r="S90" i="17"/>
  <c r="P90" i="17"/>
  <c r="L90" i="17"/>
  <c r="B90" i="17"/>
  <c r="J90" i="17"/>
  <c r="G90" i="17"/>
  <c r="AB89" i="17"/>
  <c r="Y89" i="17"/>
  <c r="V89" i="17"/>
  <c r="S89" i="17"/>
  <c r="P89" i="17"/>
  <c r="M89" i="17"/>
  <c r="J89" i="17"/>
  <c r="G89" i="17"/>
  <c r="C89" i="17"/>
  <c r="B89" i="17"/>
  <c r="AB88" i="17"/>
  <c r="Y88" i="17"/>
  <c r="V88" i="17"/>
  <c r="S88" i="17"/>
  <c r="P88" i="17"/>
  <c r="M88" i="17"/>
  <c r="I88" i="17"/>
  <c r="J88" i="17" s="1"/>
  <c r="G88" i="17"/>
  <c r="B88" i="17"/>
  <c r="AB87" i="17"/>
  <c r="Y87" i="17"/>
  <c r="V87" i="17"/>
  <c r="S87" i="17"/>
  <c r="P87" i="17"/>
  <c r="M87" i="17"/>
  <c r="J87" i="17"/>
  <c r="G87" i="17"/>
  <c r="C87" i="17"/>
  <c r="B87" i="17"/>
  <c r="AB86" i="17"/>
  <c r="Y86" i="17"/>
  <c r="V86" i="17"/>
  <c r="S86" i="17"/>
  <c r="P86" i="17"/>
  <c r="M86" i="17"/>
  <c r="J86" i="17"/>
  <c r="G86" i="17"/>
  <c r="C86" i="17"/>
  <c r="B86" i="17"/>
  <c r="AB85" i="17"/>
  <c r="Y85" i="17"/>
  <c r="V85" i="17"/>
  <c r="S85" i="17"/>
  <c r="P85" i="17"/>
  <c r="M85" i="17"/>
  <c r="J85" i="17"/>
  <c r="G85" i="17"/>
  <c r="C85" i="17"/>
  <c r="B85" i="17"/>
  <c r="AB84" i="17"/>
  <c r="Y84" i="17"/>
  <c r="V84" i="17"/>
  <c r="S84" i="17"/>
  <c r="P84" i="17"/>
  <c r="M84" i="17"/>
  <c r="J84" i="17"/>
  <c r="G84" i="17"/>
  <c r="C84" i="17"/>
  <c r="B84" i="17"/>
  <c r="AB83" i="17"/>
  <c r="Y83" i="17"/>
  <c r="V83" i="17"/>
  <c r="S83" i="17"/>
  <c r="P83" i="17"/>
  <c r="M83" i="17"/>
  <c r="J83" i="17"/>
  <c r="G83" i="17"/>
  <c r="C83" i="17"/>
  <c r="B83" i="17"/>
  <c r="AB82" i="17"/>
  <c r="Y82" i="17"/>
  <c r="V82" i="17"/>
  <c r="S82" i="17"/>
  <c r="P82" i="17"/>
  <c r="M82" i="17"/>
  <c r="J82" i="17"/>
  <c r="G82" i="17"/>
  <c r="C82" i="17"/>
  <c r="B82" i="17"/>
  <c r="AB81" i="17"/>
  <c r="Y81" i="17"/>
  <c r="V81" i="17"/>
  <c r="S81" i="17"/>
  <c r="P81" i="17"/>
  <c r="L81" i="17"/>
  <c r="M81" i="17" s="1"/>
  <c r="I81" i="17"/>
  <c r="G81" i="17"/>
  <c r="AB80" i="17"/>
  <c r="Y80" i="17"/>
  <c r="V80" i="17"/>
  <c r="S80" i="17"/>
  <c r="P80" i="17"/>
  <c r="M80" i="17"/>
  <c r="J80" i="17"/>
  <c r="G80" i="17"/>
  <c r="C80" i="17"/>
  <c r="B80" i="17"/>
  <c r="AB79" i="17"/>
  <c r="Y79" i="17"/>
  <c r="V79" i="17"/>
  <c r="S79" i="17"/>
  <c r="P79" i="17"/>
  <c r="L79" i="17"/>
  <c r="I79" i="17"/>
  <c r="G79" i="17"/>
  <c r="AA78" i="17"/>
  <c r="X78" i="17"/>
  <c r="Y78" i="17" s="1"/>
  <c r="U78" i="17"/>
  <c r="R78" i="17"/>
  <c r="O78" i="17"/>
  <c r="P78" i="17" s="1"/>
  <c r="F78" i="17"/>
  <c r="AB77" i="17"/>
  <c r="Y77" i="17"/>
  <c r="V77" i="17"/>
  <c r="S77" i="17"/>
  <c r="P77" i="17"/>
  <c r="M77" i="17"/>
  <c r="J77" i="17"/>
  <c r="G77" i="17"/>
  <c r="C77" i="17"/>
  <c r="B77" i="17"/>
  <c r="AB76" i="17"/>
  <c r="Y76" i="17"/>
  <c r="U76" i="17"/>
  <c r="C76" i="17" s="1"/>
  <c r="S76" i="17"/>
  <c r="P76" i="17"/>
  <c r="M76" i="17"/>
  <c r="J76" i="17"/>
  <c r="G76" i="17"/>
  <c r="AB75" i="17"/>
  <c r="Y75" i="17"/>
  <c r="V75" i="17"/>
  <c r="S75" i="17"/>
  <c r="P75" i="17"/>
  <c r="M75" i="17"/>
  <c r="J75" i="17"/>
  <c r="G75" i="17"/>
  <c r="C75" i="17"/>
  <c r="B75" i="17"/>
  <c r="AB74" i="17"/>
  <c r="Y74" i="17"/>
  <c r="V74" i="17"/>
  <c r="S74" i="17"/>
  <c r="P74" i="17"/>
  <c r="M74" i="17"/>
  <c r="J74" i="17"/>
  <c r="G74" i="17"/>
  <c r="C74" i="17"/>
  <c r="B74" i="17"/>
  <c r="AB73" i="17"/>
  <c r="Y73" i="17"/>
  <c r="V73" i="17"/>
  <c r="S73" i="17"/>
  <c r="P73" i="17"/>
  <c r="M73" i="17"/>
  <c r="J73" i="17"/>
  <c r="G73" i="17"/>
  <c r="C73" i="17"/>
  <c r="B73" i="17"/>
  <c r="AB72" i="17"/>
  <c r="Y72" i="17"/>
  <c r="V72" i="17"/>
  <c r="S72" i="17"/>
  <c r="P72" i="17"/>
  <c r="M72" i="17"/>
  <c r="J72" i="17"/>
  <c r="G72" i="17"/>
  <c r="C72" i="17"/>
  <c r="B72" i="17"/>
  <c r="AB71" i="17"/>
  <c r="Y71" i="17"/>
  <c r="V71" i="17"/>
  <c r="S71" i="17"/>
  <c r="P71" i="17"/>
  <c r="M71" i="17"/>
  <c r="J71" i="17"/>
  <c r="F71" i="17"/>
  <c r="C71" i="17" s="1"/>
  <c r="B71" i="17"/>
  <c r="AB70" i="17"/>
  <c r="Y70" i="17"/>
  <c r="V70" i="17"/>
  <c r="S70" i="17"/>
  <c r="P70" i="17"/>
  <c r="M70" i="17"/>
  <c r="J70" i="17"/>
  <c r="G70" i="17"/>
  <c r="C70" i="17"/>
  <c r="B70" i="17"/>
  <c r="AB69" i="17"/>
  <c r="Y69" i="17"/>
  <c r="V69" i="17"/>
  <c r="S69" i="17"/>
  <c r="P69" i="17"/>
  <c r="M69" i="17"/>
  <c r="J69" i="17"/>
  <c r="G69" i="17"/>
  <c r="C69" i="17"/>
  <c r="B69" i="17"/>
  <c r="AB68" i="17"/>
  <c r="Y68" i="17"/>
  <c r="V68" i="17"/>
  <c r="S68" i="17"/>
  <c r="P68" i="17"/>
  <c r="M68" i="17"/>
  <c r="J68" i="17"/>
  <c r="G68" i="17"/>
  <c r="C68" i="17"/>
  <c r="B68" i="17"/>
  <c r="AB67" i="17"/>
  <c r="Y67" i="17"/>
  <c r="V67" i="17"/>
  <c r="S67" i="17"/>
  <c r="P67" i="17"/>
  <c r="M67" i="17"/>
  <c r="J67" i="17"/>
  <c r="G67" i="17"/>
  <c r="C67" i="17"/>
  <c r="B67" i="17"/>
  <c r="AB66" i="17"/>
  <c r="Y66" i="17"/>
  <c r="V66" i="17"/>
  <c r="S66" i="17"/>
  <c r="P66" i="17"/>
  <c r="M66" i="17"/>
  <c r="J66" i="17"/>
  <c r="G66" i="17"/>
  <c r="C66" i="17"/>
  <c r="B66" i="17"/>
  <c r="AB65" i="17"/>
  <c r="Y65" i="17"/>
  <c r="V65" i="17"/>
  <c r="S65" i="17"/>
  <c r="P65" i="17"/>
  <c r="M65" i="17"/>
  <c r="J65" i="17"/>
  <c r="G65" i="17"/>
  <c r="C65" i="17"/>
  <c r="B65" i="17"/>
  <c r="AB62" i="17"/>
  <c r="Y62" i="17"/>
  <c r="V62" i="17"/>
  <c r="S62" i="17"/>
  <c r="O62" i="17"/>
  <c r="P62" i="17" s="1"/>
  <c r="B62" i="17"/>
  <c r="M62" i="17"/>
  <c r="J62" i="17"/>
  <c r="G62" i="17"/>
  <c r="AB61" i="17"/>
  <c r="Y61" i="17"/>
  <c r="V61" i="17"/>
  <c r="S61" i="17"/>
  <c r="P61" i="17"/>
  <c r="M61" i="17"/>
  <c r="J61" i="17"/>
  <c r="G61" i="17"/>
  <c r="C61" i="17"/>
  <c r="B61" i="17"/>
  <c r="AB60" i="17"/>
  <c r="Y60" i="17"/>
  <c r="V60" i="17"/>
  <c r="S60" i="17"/>
  <c r="P60" i="17"/>
  <c r="M60" i="17"/>
  <c r="J60" i="17"/>
  <c r="G60" i="17"/>
  <c r="C60" i="17"/>
  <c r="B60" i="17"/>
  <c r="AB59" i="17"/>
  <c r="Y59" i="17"/>
  <c r="V59" i="17"/>
  <c r="S59" i="17"/>
  <c r="P59" i="17"/>
  <c r="M59" i="17"/>
  <c r="J59" i="17"/>
  <c r="G59" i="17"/>
  <c r="C59" i="17"/>
  <c r="B59" i="17"/>
  <c r="AB58" i="17"/>
  <c r="Y58" i="17"/>
  <c r="V58" i="17"/>
  <c r="S58" i="17"/>
  <c r="P58" i="17"/>
  <c r="M58" i="17"/>
  <c r="J58" i="17"/>
  <c r="G58" i="17"/>
  <c r="C58" i="17"/>
  <c r="B58" i="17"/>
  <c r="AB57" i="17"/>
  <c r="Y57" i="17"/>
  <c r="V57" i="17"/>
  <c r="S57" i="17"/>
  <c r="P57" i="17"/>
  <c r="M57" i="17"/>
  <c r="J57" i="17"/>
  <c r="G57" i="17"/>
  <c r="C57" i="17"/>
  <c r="B57" i="17"/>
  <c r="AB56" i="17"/>
  <c r="Y56" i="17"/>
  <c r="V56" i="17"/>
  <c r="S56" i="17"/>
  <c r="P56" i="17"/>
  <c r="M56" i="17"/>
  <c r="J56" i="17"/>
  <c r="G56" i="17"/>
  <c r="C56" i="17"/>
  <c r="B56" i="17"/>
  <c r="AB55" i="17"/>
  <c r="Y55" i="17"/>
  <c r="V55" i="17"/>
  <c r="S55" i="17"/>
  <c r="P55" i="17"/>
  <c r="M55" i="17"/>
  <c r="J55" i="17"/>
  <c r="G55" i="17"/>
  <c r="C55" i="17"/>
  <c r="B55" i="17"/>
  <c r="AB54" i="17"/>
  <c r="Y54" i="17"/>
  <c r="V54" i="17"/>
  <c r="S54" i="17"/>
  <c r="P54" i="17"/>
  <c r="M54" i="17"/>
  <c r="J54" i="17"/>
  <c r="G54" i="17"/>
  <c r="C54" i="17"/>
  <c r="B54" i="17"/>
  <c r="AA53" i="17"/>
  <c r="AB53" i="17" s="1"/>
  <c r="X53" i="17"/>
  <c r="U53" i="17"/>
  <c r="U52" i="17" s="1"/>
  <c r="V52" i="17" s="1"/>
  <c r="R53" i="17"/>
  <c r="S53" i="17" s="1"/>
  <c r="L53" i="17"/>
  <c r="I53" i="17"/>
  <c r="I52" i="17" s="1"/>
  <c r="J52" i="17" s="1"/>
  <c r="F53" i="17"/>
  <c r="G53" i="17" s="1"/>
  <c r="B52" i="17"/>
  <c r="AB51" i="17"/>
  <c r="Y51" i="17"/>
  <c r="V51" i="17"/>
  <c r="S51" i="17"/>
  <c r="P51" i="17"/>
  <c r="M51" i="17"/>
  <c r="J51" i="17"/>
  <c r="G51" i="17"/>
  <c r="C51" i="17"/>
  <c r="B51" i="17"/>
  <c r="AB50" i="17"/>
  <c r="Y50" i="17"/>
  <c r="V50" i="17"/>
  <c r="S50" i="17"/>
  <c r="P50" i="17"/>
  <c r="M50" i="17"/>
  <c r="J50" i="17"/>
  <c r="G50" i="17"/>
  <c r="C50" i="17"/>
  <c r="B50" i="17"/>
  <c r="AB49" i="17"/>
  <c r="Y49" i="17"/>
  <c r="V49" i="17"/>
  <c r="S49" i="17"/>
  <c r="P49" i="17"/>
  <c r="M49" i="17"/>
  <c r="J49" i="17"/>
  <c r="G49" i="17"/>
  <c r="C49" i="17"/>
  <c r="B49" i="17"/>
  <c r="AA48" i="17"/>
  <c r="AB48" i="17" s="1"/>
  <c r="X48" i="17"/>
  <c r="U48" i="17"/>
  <c r="V48" i="17" s="1"/>
  <c r="R48" i="17"/>
  <c r="S48" i="17" s="1"/>
  <c r="O48" i="17"/>
  <c r="O47" i="17" s="1"/>
  <c r="P47" i="17" s="1"/>
  <c r="B47" i="17"/>
  <c r="L48" i="17"/>
  <c r="I48" i="17"/>
  <c r="I47" i="17" s="1"/>
  <c r="J47" i="17" s="1"/>
  <c r="F48" i="17"/>
  <c r="B48" i="17"/>
  <c r="AB46" i="17"/>
  <c r="Y46" i="17"/>
  <c r="V46" i="17"/>
  <c r="S46" i="17"/>
  <c r="P46" i="17"/>
  <c r="M46" i="17"/>
  <c r="J46" i="17"/>
  <c r="G46" i="17"/>
  <c r="C46" i="17"/>
  <c r="B46" i="17"/>
  <c r="AB45" i="17"/>
  <c r="Y45" i="17"/>
  <c r="V45" i="17"/>
  <c r="S45" i="17"/>
  <c r="P45" i="17"/>
  <c r="M45" i="17"/>
  <c r="J45" i="17"/>
  <c r="G45" i="17"/>
  <c r="C45" i="17"/>
  <c r="B45" i="17"/>
  <c r="AB44" i="17"/>
  <c r="Y44" i="17"/>
  <c r="V44" i="17"/>
  <c r="S44" i="17"/>
  <c r="P44" i="17"/>
  <c r="M44" i="17"/>
  <c r="J44" i="17"/>
  <c r="G44" i="17"/>
  <c r="C44" i="17"/>
  <c r="B44" i="17"/>
  <c r="AB43" i="17"/>
  <c r="Y43" i="17"/>
  <c r="V43" i="17"/>
  <c r="S43" i="17"/>
  <c r="P43" i="17"/>
  <c r="M43" i="17"/>
  <c r="J43" i="17"/>
  <c r="G43" i="17"/>
  <c r="C43" i="17"/>
  <c r="B43" i="17"/>
  <c r="AB42" i="17"/>
  <c r="Y42" i="17"/>
  <c r="V42" i="17"/>
  <c r="S42" i="17"/>
  <c r="P42" i="17"/>
  <c r="M42" i="17"/>
  <c r="J42" i="17"/>
  <c r="G42" i="17"/>
  <c r="C42" i="17"/>
  <c r="B42" i="17"/>
  <c r="AB41" i="17"/>
  <c r="Y41" i="17"/>
  <c r="V41" i="17"/>
  <c r="S41" i="17"/>
  <c r="P41" i="17"/>
  <c r="M41" i="17"/>
  <c r="J41" i="17"/>
  <c r="G41" i="17"/>
  <c r="C41" i="17"/>
  <c r="B41" i="17"/>
  <c r="AB40" i="17"/>
  <c r="Y40" i="17"/>
  <c r="V40" i="17"/>
  <c r="S40" i="17"/>
  <c r="P40" i="17"/>
  <c r="L40" i="17"/>
  <c r="M40" i="17" s="1"/>
  <c r="J40" i="17"/>
  <c r="G40" i="17"/>
  <c r="B40" i="17"/>
  <c r="AB39" i="17"/>
  <c r="Y39" i="17"/>
  <c r="V39" i="17"/>
  <c r="S39" i="17"/>
  <c r="P39" i="17"/>
  <c r="M39" i="17"/>
  <c r="J39" i="17"/>
  <c r="G39" i="17"/>
  <c r="C39" i="17"/>
  <c r="B39" i="17"/>
  <c r="AB38" i="17"/>
  <c r="Y38" i="17"/>
  <c r="V38" i="17"/>
  <c r="S38" i="17"/>
  <c r="P38" i="17"/>
  <c r="M38" i="17"/>
  <c r="J38" i="17"/>
  <c r="G38" i="17"/>
  <c r="C38" i="17"/>
  <c r="B38" i="17"/>
  <c r="AA37" i="17"/>
  <c r="AA36" i="17" s="1"/>
  <c r="AB36" i="17" s="1"/>
  <c r="X37" i="17"/>
  <c r="X36" i="17" s="1"/>
  <c r="Y36" i="17" s="1"/>
  <c r="U37" i="17"/>
  <c r="U36" i="17" s="1"/>
  <c r="V36" i="17" s="1"/>
  <c r="R37" i="17"/>
  <c r="B37" i="17"/>
  <c r="O37" i="17"/>
  <c r="P37" i="17" s="1"/>
  <c r="I37" i="17"/>
  <c r="J37" i="17" s="1"/>
  <c r="F37" i="17"/>
  <c r="AB35" i="17"/>
  <c r="Y35" i="17"/>
  <c r="V35" i="17"/>
  <c r="S35" i="17"/>
  <c r="P35" i="17"/>
  <c r="M35" i="17"/>
  <c r="J35" i="17"/>
  <c r="G35" i="17"/>
  <c r="C35" i="17"/>
  <c r="B35" i="17"/>
  <c r="AB34" i="17"/>
  <c r="Y34" i="17"/>
  <c r="V34" i="17"/>
  <c r="S34" i="17"/>
  <c r="P34" i="17"/>
  <c r="M34" i="17"/>
  <c r="J34" i="17"/>
  <c r="G34" i="17"/>
  <c r="C34" i="17"/>
  <c r="B34" i="17"/>
  <c r="AB33" i="17"/>
  <c r="Y33" i="17"/>
  <c r="U33" i="17"/>
  <c r="C33" i="17" s="1"/>
  <c r="S33" i="17"/>
  <c r="P33" i="17"/>
  <c r="M33" i="17"/>
  <c r="J33" i="17"/>
  <c r="G33" i="17"/>
  <c r="B33" i="17"/>
  <c r="AB32" i="17"/>
  <c r="Y32" i="17"/>
  <c r="V32" i="17"/>
  <c r="S32" i="17"/>
  <c r="P32" i="17"/>
  <c r="M32" i="17"/>
  <c r="J32" i="17"/>
  <c r="G32" i="17"/>
  <c r="C32" i="17"/>
  <c r="B32" i="17"/>
  <c r="AB31" i="17"/>
  <c r="Y31" i="17"/>
  <c r="U31" i="17"/>
  <c r="S31" i="17"/>
  <c r="P31" i="17"/>
  <c r="M31" i="17"/>
  <c r="J31" i="17"/>
  <c r="G31" i="17"/>
  <c r="B31" i="17"/>
  <c r="AB30" i="17"/>
  <c r="Y30" i="17"/>
  <c r="V30" i="17"/>
  <c r="S30" i="17"/>
  <c r="P30" i="17"/>
  <c r="M30" i="17"/>
  <c r="J30" i="17"/>
  <c r="G30" i="17"/>
  <c r="C30" i="17"/>
  <c r="B30" i="17"/>
  <c r="AB29" i="17"/>
  <c r="Y29" i="17"/>
  <c r="V29" i="17"/>
  <c r="S29" i="17"/>
  <c r="P29" i="17"/>
  <c r="M29" i="17"/>
  <c r="J29" i="17"/>
  <c r="G29" i="17"/>
  <c r="C29" i="17"/>
  <c r="B29" i="17"/>
  <c r="AB28" i="17"/>
  <c r="Y28" i="17"/>
  <c r="V28" i="17"/>
  <c r="S28" i="17"/>
  <c r="P28" i="17"/>
  <c r="M28" i="17"/>
  <c r="J28" i="17"/>
  <c r="G28" i="17"/>
  <c r="C28" i="17"/>
  <c r="B28" i="17"/>
  <c r="AB27" i="17"/>
  <c r="Y27" i="17"/>
  <c r="V27" i="17"/>
  <c r="S27" i="17"/>
  <c r="P27" i="17"/>
  <c r="M27" i="17"/>
  <c r="J27" i="17"/>
  <c r="G27" i="17"/>
  <c r="C27" i="17"/>
  <c r="B27" i="17"/>
  <c r="AB26" i="17"/>
  <c r="Y26" i="17"/>
  <c r="V26" i="17"/>
  <c r="S26" i="17"/>
  <c r="P26" i="17"/>
  <c r="M26" i="17"/>
  <c r="J26" i="17"/>
  <c r="G26" i="17"/>
  <c r="C26" i="17"/>
  <c r="B26" i="17"/>
  <c r="AB25" i="17"/>
  <c r="Y25" i="17"/>
  <c r="V25" i="17"/>
  <c r="S25" i="17"/>
  <c r="P25" i="17"/>
  <c r="M25" i="17"/>
  <c r="J25" i="17"/>
  <c r="G25" i="17"/>
  <c r="C25" i="17"/>
  <c r="B25" i="17"/>
  <c r="AB24" i="17"/>
  <c r="Y24" i="17"/>
  <c r="V24" i="17"/>
  <c r="S24" i="17"/>
  <c r="P24" i="17"/>
  <c r="M24" i="17"/>
  <c r="J24" i="17"/>
  <c r="G24" i="17"/>
  <c r="C24" i="17"/>
  <c r="B24" i="17"/>
  <c r="AB23" i="17"/>
  <c r="Y23" i="17"/>
  <c r="V23" i="17"/>
  <c r="S23" i="17"/>
  <c r="P23" i="17"/>
  <c r="M23" i="17"/>
  <c r="J23" i="17"/>
  <c r="G23" i="17"/>
  <c r="C23" i="17"/>
  <c r="B23" i="17"/>
  <c r="AB22" i="17"/>
  <c r="Y22" i="17"/>
  <c r="V22" i="17"/>
  <c r="S22" i="17"/>
  <c r="P22" i="17"/>
  <c r="M22" i="17"/>
  <c r="J22" i="17"/>
  <c r="G22" i="17"/>
  <c r="C22" i="17"/>
  <c r="B22" i="17"/>
  <c r="AA21" i="17"/>
  <c r="AA20" i="17" s="1"/>
  <c r="AB20" i="17" s="1"/>
  <c r="X21" i="17"/>
  <c r="Y21" i="17" s="1"/>
  <c r="R21" i="17"/>
  <c r="O21" i="17"/>
  <c r="O20" i="17" s="1"/>
  <c r="P20" i="17" s="1"/>
  <c r="L21" i="17"/>
  <c r="M21" i="17" s="1"/>
  <c r="I21" i="17"/>
  <c r="I20" i="17" s="1"/>
  <c r="J20" i="17" s="1"/>
  <c r="F21" i="17"/>
  <c r="B21" i="17"/>
  <c r="AB19" i="17"/>
  <c r="Y19" i="17"/>
  <c r="V19" i="17"/>
  <c r="S19" i="17"/>
  <c r="P19" i="17"/>
  <c r="M19" i="17"/>
  <c r="J19" i="17"/>
  <c r="G19" i="17"/>
  <c r="C19" i="17"/>
  <c r="B19" i="17"/>
  <c r="AB18" i="17"/>
  <c r="Y18" i="17"/>
  <c r="V18" i="17"/>
  <c r="S18" i="17"/>
  <c r="P18" i="17"/>
  <c r="M18" i="17"/>
  <c r="I18" i="17"/>
  <c r="J18" i="17" s="1"/>
  <c r="G18" i="17"/>
  <c r="B18" i="17"/>
  <c r="AB17" i="17"/>
  <c r="Y17" i="17"/>
  <c r="V17" i="17"/>
  <c r="S17" i="17"/>
  <c r="P17" i="17"/>
  <c r="M17" i="17"/>
  <c r="J17" i="17"/>
  <c r="G17" i="17"/>
  <c r="C17" i="17"/>
  <c r="B17" i="17"/>
  <c r="AB16" i="17"/>
  <c r="Y16" i="17"/>
  <c r="V16" i="17"/>
  <c r="S16" i="17"/>
  <c r="P16" i="17"/>
  <c r="M16" i="17"/>
  <c r="J16" i="17"/>
  <c r="G16" i="17"/>
  <c r="C16" i="17"/>
  <c r="B16" i="17"/>
  <c r="AB15" i="17"/>
  <c r="Y15" i="17"/>
  <c r="V15" i="17"/>
  <c r="S15" i="17"/>
  <c r="P15" i="17"/>
  <c r="M15" i="17"/>
  <c r="J15" i="17"/>
  <c r="G15" i="17"/>
  <c r="C15" i="17"/>
  <c r="B15" i="17"/>
  <c r="AB14" i="17"/>
  <c r="Y14" i="17"/>
  <c r="V14" i="17"/>
  <c r="S14" i="17"/>
  <c r="P14" i="17"/>
  <c r="M14" i="17"/>
  <c r="J14" i="17"/>
  <c r="G14" i="17"/>
  <c r="C14" i="17"/>
  <c r="B14" i="17"/>
  <c r="AB13" i="17"/>
  <c r="Y13" i="17"/>
  <c r="V13" i="17"/>
  <c r="S13" i="17"/>
  <c r="P13" i="17"/>
  <c r="M13" i="17"/>
  <c r="J13" i="17"/>
  <c r="G13" i="17"/>
  <c r="C13" i="17"/>
  <c r="B13" i="17"/>
  <c r="AB12" i="17"/>
  <c r="Y12" i="17"/>
  <c r="V12" i="17"/>
  <c r="S12" i="17"/>
  <c r="P12" i="17"/>
  <c r="M12" i="17"/>
  <c r="J12" i="17"/>
  <c r="G12" i="17"/>
  <c r="C12" i="17"/>
  <c r="B12" i="17"/>
  <c r="AA11" i="17"/>
  <c r="X11" i="17"/>
  <c r="X10" i="17" s="1"/>
  <c r="Y10" i="17" s="1"/>
  <c r="U11" i="17"/>
  <c r="V11" i="17" s="1"/>
  <c r="R11" i="17"/>
  <c r="S11" i="17" s="1"/>
  <c r="O11" i="17"/>
  <c r="O10" i="17" s="1"/>
  <c r="P10" i="17" s="1"/>
  <c r="L11" i="17"/>
  <c r="M11" i="17" s="1"/>
  <c r="F11" i="17"/>
  <c r="G11" i="17" s="1"/>
  <c r="B11" i="17"/>
  <c r="B10" i="17"/>
  <c r="T9" i="17" l="1"/>
  <c r="I263" i="17"/>
  <c r="J263" i="17" s="1"/>
  <c r="C94" i="17"/>
  <c r="P264" i="17"/>
  <c r="AB264" i="17"/>
  <c r="AA263" i="17"/>
  <c r="AB263" i="17" s="1"/>
  <c r="R263" i="17"/>
  <c r="P271" i="17"/>
  <c r="D271" i="17" s="1"/>
  <c r="F263" i="17"/>
  <c r="U263" i="17"/>
  <c r="V263" i="17" s="1"/>
  <c r="S263" i="17"/>
  <c r="Y264" i="17"/>
  <c r="X263" i="17"/>
  <c r="Y263" i="17" s="1"/>
  <c r="R235" i="17"/>
  <c r="S235" i="17" s="1"/>
  <c r="G151" i="17"/>
  <c r="P164" i="17"/>
  <c r="D164" i="17" s="1"/>
  <c r="S216" i="17"/>
  <c r="D216" i="17" s="1"/>
  <c r="S262" i="17"/>
  <c r="O148" i="17"/>
  <c r="P148" i="17" s="1"/>
  <c r="I309" i="17"/>
  <c r="I291" i="17" s="1"/>
  <c r="AA388" i="17"/>
  <c r="AB388" i="17" s="1"/>
  <c r="I78" i="17"/>
  <c r="P170" i="17"/>
  <c r="D170" i="17" s="1"/>
  <c r="C188" i="17"/>
  <c r="L222" i="17"/>
  <c r="M222" i="17" s="1"/>
  <c r="L339" i="17"/>
  <c r="L185" i="17"/>
  <c r="C185" i="17" s="1"/>
  <c r="R246" i="17"/>
  <c r="S246" i="17" s="1"/>
  <c r="C250" i="17"/>
  <c r="U21" i="17"/>
  <c r="L37" i="17"/>
  <c r="L36" i="17" s="1"/>
  <c r="C40" i="17"/>
  <c r="J81" i="17"/>
  <c r="D81" i="17" s="1"/>
  <c r="C88" i="17"/>
  <c r="U204" i="17"/>
  <c r="V204" i="17" s="1"/>
  <c r="M206" i="17"/>
  <c r="D206" i="17" s="1"/>
  <c r="S207" i="17"/>
  <c r="D207" i="17" s="1"/>
  <c r="S217" i="17"/>
  <c r="U309" i="17"/>
  <c r="U291" i="17" s="1"/>
  <c r="V291" i="17" s="1"/>
  <c r="C18" i="17"/>
  <c r="C151" i="17"/>
  <c r="C228" i="17"/>
  <c r="L204" i="17"/>
  <c r="M204" i="17" s="1"/>
  <c r="F73" i="18"/>
  <c r="L168" i="17"/>
  <c r="M168" i="17" s="1"/>
  <c r="I36" i="17"/>
  <c r="J36" i="17" s="1"/>
  <c r="R64" i="17"/>
  <c r="R63" i="17" s="1"/>
  <c r="S63" i="17" s="1"/>
  <c r="AA147" i="17"/>
  <c r="AB147" i="17" s="1"/>
  <c r="O36" i="17"/>
  <c r="P36" i="17" s="1"/>
  <c r="I64" i="17"/>
  <c r="I63" i="17" s="1"/>
  <c r="R147" i="17"/>
  <c r="S147" i="17" s="1"/>
  <c r="L20" i="17"/>
  <c r="M20" i="17" s="1"/>
  <c r="AA64" i="17"/>
  <c r="AB64" i="17" s="1"/>
  <c r="P169" i="17"/>
  <c r="F330" i="17"/>
  <c r="G330" i="17" s="1"/>
  <c r="AA52" i="17"/>
  <c r="AB52" i="17" s="1"/>
  <c r="Y148" i="17"/>
  <c r="U64" i="17"/>
  <c r="U63" i="17" s="1"/>
  <c r="V63" i="17" s="1"/>
  <c r="U245" i="17"/>
  <c r="V245" i="17" s="1"/>
  <c r="G395" i="17"/>
  <c r="F394" i="17"/>
  <c r="J21" i="17"/>
  <c r="U47" i="17"/>
  <c r="V47" i="17" s="1"/>
  <c r="O203" i="17"/>
  <c r="P203" i="17" s="1"/>
  <c r="L377" i="17"/>
  <c r="M377" i="17" s="1"/>
  <c r="U377" i="17"/>
  <c r="V377" i="17" s="1"/>
  <c r="X394" i="17"/>
  <c r="Y394" i="17" s="1"/>
  <c r="P204" i="17"/>
  <c r="W175" i="17"/>
  <c r="W8" i="17" s="1"/>
  <c r="H175" i="17"/>
  <c r="H8" i="17" s="1"/>
  <c r="O245" i="17"/>
  <c r="P245" i="17" s="1"/>
  <c r="AA245" i="17"/>
  <c r="AB245" i="17" s="1"/>
  <c r="X203" i="17"/>
  <c r="Y203" i="17" s="1"/>
  <c r="O394" i="17"/>
  <c r="P394" i="17" s="1"/>
  <c r="E175" i="17"/>
  <c r="E8" i="17" s="1"/>
  <c r="R394" i="17"/>
  <c r="S394" i="17" s="1"/>
  <c r="AB258" i="17"/>
  <c r="X366" i="17"/>
  <c r="Y366" i="17" s="1"/>
  <c r="F403" i="17"/>
  <c r="G403" i="17" s="1"/>
  <c r="G263" i="17"/>
  <c r="X64" i="17"/>
  <c r="Y64" i="17" s="1"/>
  <c r="F291" i="17"/>
  <c r="G291" i="17" s="1"/>
  <c r="I245" i="17"/>
  <c r="J245" i="17" s="1"/>
  <c r="I330" i="17"/>
  <c r="J330" i="17" s="1"/>
  <c r="AA47" i="17"/>
  <c r="AB47" i="17" s="1"/>
  <c r="J48" i="17"/>
  <c r="J398" i="17"/>
  <c r="I394" i="17"/>
  <c r="J394" i="17" s="1"/>
  <c r="Y398" i="17"/>
  <c r="K175" i="17"/>
  <c r="K8" i="17" s="1"/>
  <c r="Z175" i="17"/>
  <c r="Z8" i="17" s="1"/>
  <c r="U10" i="17"/>
  <c r="V10" i="17" s="1"/>
  <c r="R193" i="17"/>
  <c r="S193" i="17" s="1"/>
  <c r="F391" i="17"/>
  <c r="G391" i="17" s="1"/>
  <c r="M398" i="17"/>
  <c r="L394" i="17"/>
  <c r="M394" i="17" s="1"/>
  <c r="U394" i="17"/>
  <c r="V394" i="17" s="1"/>
  <c r="AB398" i="17"/>
  <c r="AA394" i="17"/>
  <c r="AB394" i="17" s="1"/>
  <c r="R403" i="17"/>
  <c r="O64" i="17"/>
  <c r="O63" i="17" s="1"/>
  <c r="P63" i="17" s="1"/>
  <c r="X168" i="17"/>
  <c r="Y168" i="17" s="1"/>
  <c r="I193" i="17"/>
  <c r="J193" i="17" s="1"/>
  <c r="C374" i="17"/>
  <c r="P398" i="17"/>
  <c r="N175" i="17"/>
  <c r="N8" i="17" s="1"/>
  <c r="T175" i="17"/>
  <c r="T8" i="17" s="1"/>
  <c r="L193" i="17"/>
  <c r="R10" i="17"/>
  <c r="S10" i="17" s="1"/>
  <c r="M37" i="17"/>
  <c r="Y37" i="17"/>
  <c r="L10" i="17"/>
  <c r="M10" i="17" s="1"/>
  <c r="C31" i="17"/>
  <c r="V33" i="17"/>
  <c r="D33" i="17" s="1"/>
  <c r="C48" i="17"/>
  <c r="D61" i="17"/>
  <c r="L78" i="17"/>
  <c r="L64" i="17" s="1"/>
  <c r="M64" i="17" s="1"/>
  <c r="AA168" i="17"/>
  <c r="AB168" i="17" s="1"/>
  <c r="J169" i="17"/>
  <c r="M178" i="17"/>
  <c r="D178" i="17" s="1"/>
  <c r="C178" i="17"/>
  <c r="L177" i="17"/>
  <c r="C177" i="17" s="1"/>
  <c r="Y194" i="17"/>
  <c r="X193" i="17"/>
  <c r="Y193" i="17" s="1"/>
  <c r="C198" i="17"/>
  <c r="S198" i="17"/>
  <c r="V31" i="17"/>
  <c r="D31" i="17" s="1"/>
  <c r="F10" i="17"/>
  <c r="G10" i="17" s="1"/>
  <c r="I11" i="17"/>
  <c r="C11" i="17" s="1"/>
  <c r="V37" i="17"/>
  <c r="F52" i="17"/>
  <c r="G52" i="17" s="1"/>
  <c r="M107" i="17"/>
  <c r="D107" i="17" s="1"/>
  <c r="C115" i="17"/>
  <c r="O147" i="17"/>
  <c r="P147" i="17" s="1"/>
  <c r="D166" i="17"/>
  <c r="O176" i="17"/>
  <c r="P176" i="17" s="1"/>
  <c r="U193" i="17"/>
  <c r="V193" i="17" s="1"/>
  <c r="Y177" i="17"/>
  <c r="X176" i="17"/>
  <c r="Y176" i="17" s="1"/>
  <c r="R176" i="17"/>
  <c r="S176" i="17" s="1"/>
  <c r="S185" i="17"/>
  <c r="R47" i="17"/>
  <c r="S47" i="17" s="1"/>
  <c r="F64" i="17"/>
  <c r="G64" i="17" s="1"/>
  <c r="G71" i="17"/>
  <c r="D71" i="17" s="1"/>
  <c r="V169" i="17"/>
  <c r="C194" i="17"/>
  <c r="F193" i="17"/>
  <c r="G193" i="17" s="1"/>
  <c r="F176" i="17"/>
  <c r="G176" i="17" s="1"/>
  <c r="AA176" i="17"/>
  <c r="AB176" i="17" s="1"/>
  <c r="D305" i="17"/>
  <c r="D321" i="17"/>
  <c r="C182" i="17"/>
  <c r="C183" i="17"/>
  <c r="G185" i="17"/>
  <c r="C191" i="17"/>
  <c r="D199" i="17"/>
  <c r="C215" i="17"/>
  <c r="AB219" i="17"/>
  <c r="D219" i="17" s="1"/>
  <c r="R222" i="17"/>
  <c r="P246" i="17"/>
  <c r="R260" i="17"/>
  <c r="S260" i="17" s="1"/>
  <c r="J331" i="17"/>
  <c r="G339" i="17"/>
  <c r="D346" i="17"/>
  <c r="C357" i="17"/>
  <c r="M357" i="17"/>
  <c r="D357" i="17" s="1"/>
  <c r="L364" i="17"/>
  <c r="M364" i="17" s="1"/>
  <c r="J374" i="17"/>
  <c r="O382" i="17"/>
  <c r="P382" i="17" s="1"/>
  <c r="AA382" i="17"/>
  <c r="AB382" i="17" s="1"/>
  <c r="S383" i="17"/>
  <c r="L388" i="17"/>
  <c r="M388" i="17" s="1"/>
  <c r="X388" i="17"/>
  <c r="Y388" i="17" s="1"/>
  <c r="P389" i="17"/>
  <c r="O391" i="17"/>
  <c r="P391" i="17" s="1"/>
  <c r="AA391" i="17"/>
  <c r="AB391" i="17" s="1"/>
  <c r="S392" i="17"/>
  <c r="O403" i="17"/>
  <c r="P403" i="17" s="1"/>
  <c r="AA403" i="17"/>
  <c r="AB403" i="17" s="1"/>
  <c r="Q175" i="17"/>
  <c r="Q8" i="17" s="1"/>
  <c r="D215" i="17"/>
  <c r="R204" i="17"/>
  <c r="F203" i="17"/>
  <c r="D269" i="17"/>
  <c r="C339" i="17"/>
  <c r="R366" i="17"/>
  <c r="S366" i="17" s="1"/>
  <c r="F382" i="17"/>
  <c r="G382" i="17" s="1"/>
  <c r="D127" i="17"/>
  <c r="D128" i="17"/>
  <c r="D133" i="17"/>
  <c r="D134" i="17"/>
  <c r="D136" i="17"/>
  <c r="D138" i="17"/>
  <c r="D140" i="17"/>
  <c r="D142" i="17"/>
  <c r="D308" i="17"/>
  <c r="D25" i="17"/>
  <c r="D93" i="17"/>
  <c r="D224" i="17"/>
  <c r="D290" i="17"/>
  <c r="D390" i="17"/>
  <c r="D401" i="17"/>
  <c r="D130" i="17"/>
  <c r="D91" i="17"/>
  <c r="D106" i="17"/>
  <c r="D241" i="17"/>
  <c r="D373" i="17"/>
  <c r="D86" i="17"/>
  <c r="D116" i="17"/>
  <c r="D118" i="17"/>
  <c r="D121" i="17"/>
  <c r="D171" i="17"/>
  <c r="D173" i="17"/>
  <c r="D315" i="17"/>
  <c r="D50" i="17"/>
  <c r="D84" i="17"/>
  <c r="D196" i="17"/>
  <c r="D285" i="17"/>
  <c r="D92" i="17"/>
  <c r="D162" i="17"/>
  <c r="D201" i="17"/>
  <c r="D28" i="17"/>
  <c r="D66" i="17"/>
  <c r="D70" i="17"/>
  <c r="D190" i="17"/>
  <c r="D217" i="17"/>
  <c r="D261" i="17"/>
  <c r="D347" i="17"/>
  <c r="D397" i="17"/>
  <c r="D27" i="17"/>
  <c r="D135" i="17"/>
  <c r="D139" i="17"/>
  <c r="D214" i="17"/>
  <c r="D297" i="17"/>
  <c r="D123" i="17"/>
  <c r="D235" i="17"/>
  <c r="D236" i="17"/>
  <c r="D238" i="17"/>
  <c r="D256" i="17"/>
  <c r="D267" i="17"/>
  <c r="D348" i="17"/>
  <c r="D380" i="17"/>
  <c r="D149" i="17"/>
  <c r="D15" i="17"/>
  <c r="D45" i="17"/>
  <c r="D55" i="17"/>
  <c r="D59" i="17"/>
  <c r="D68" i="17"/>
  <c r="D152" i="17"/>
  <c r="D154" i="17"/>
  <c r="D156" i="17"/>
  <c r="D158" i="17"/>
  <c r="D243" i="17"/>
  <c r="D323" i="17"/>
  <c r="D326" i="17"/>
  <c r="D340" i="17"/>
  <c r="D369" i="17"/>
  <c r="D384" i="17"/>
  <c r="D234" i="17"/>
  <c r="D333" i="17"/>
  <c r="D335" i="17"/>
  <c r="D14" i="17"/>
  <c r="D95" i="17"/>
  <c r="D179" i="17"/>
  <c r="D221" i="17"/>
  <c r="D228" i="17"/>
  <c r="D277" i="17"/>
  <c r="D329" i="17"/>
  <c r="D334" i="17"/>
  <c r="D354" i="17"/>
  <c r="D77" i="17"/>
  <c r="D94" i="17"/>
  <c r="D109" i="17"/>
  <c r="D111" i="17"/>
  <c r="D113" i="17"/>
  <c r="D125" i="17"/>
  <c r="D155" i="17"/>
  <c r="D157" i="17"/>
  <c r="D159" i="17"/>
  <c r="D163" i="17"/>
  <c r="D165" i="17"/>
  <c r="D167" i="17"/>
  <c r="D180" i="17"/>
  <c r="D182" i="17"/>
  <c r="D187" i="17"/>
  <c r="D209" i="17"/>
  <c r="D213" i="17"/>
  <c r="D225" i="17"/>
  <c r="D227" i="17"/>
  <c r="D255" i="17"/>
  <c r="D266" i="17"/>
  <c r="D270" i="17"/>
  <c r="D299" i="17"/>
  <c r="D301" i="17"/>
  <c r="D310" i="17"/>
  <c r="D322" i="17"/>
  <c r="D371" i="17"/>
  <c r="D405" i="17"/>
  <c r="D88" i="17"/>
  <c r="D12" i="17"/>
  <c r="D39" i="17"/>
  <c r="D46" i="17"/>
  <c r="D75" i="17"/>
  <c r="D98" i="17"/>
  <c r="D117" i="17"/>
  <c r="D119" i="17"/>
  <c r="D120" i="17"/>
  <c r="D122" i="17"/>
  <c r="D129" i="17"/>
  <c r="D131" i="17"/>
  <c r="D132" i="17"/>
  <c r="D141" i="17"/>
  <c r="D143" i="17"/>
  <c r="D145" i="17"/>
  <c r="D150" i="17"/>
  <c r="D153" i="17"/>
  <c r="D172" i="17"/>
  <c r="D237" i="17"/>
  <c r="D248" i="17"/>
  <c r="D262" i="17"/>
  <c r="D275" i="17"/>
  <c r="D278" i="17"/>
  <c r="D294" i="17"/>
  <c r="D306" i="17"/>
  <c r="D361" i="17"/>
  <c r="D368" i="17"/>
  <c r="D375" i="17"/>
  <c r="D396" i="17"/>
  <c r="D34" i="17"/>
  <c r="D62" i="17"/>
  <c r="D96" i="17"/>
  <c r="D97" i="17"/>
  <c r="D144" i="17"/>
  <c r="D146" i="17"/>
  <c r="D181" i="17"/>
  <c r="D184" i="17"/>
  <c r="D192" i="17"/>
  <c r="D351" i="17"/>
  <c r="D22" i="17"/>
  <c r="D29" i="17"/>
  <c r="D41" i="17"/>
  <c r="D49" i="17"/>
  <c r="D58" i="17"/>
  <c r="D65" i="17"/>
  <c r="D74" i="17"/>
  <c r="D85" i="17"/>
  <c r="D102" i="17"/>
  <c r="D108" i="17"/>
  <c r="D110" i="17"/>
  <c r="D112" i="17"/>
  <c r="D114" i="17"/>
  <c r="D124" i="17"/>
  <c r="D126" i="17"/>
  <c r="D137" i="17"/>
  <c r="D151" i="17"/>
  <c r="D161" i="17"/>
  <c r="D174" i="17"/>
  <c r="D186" i="17"/>
  <c r="D188" i="17"/>
  <c r="D195" i="17"/>
  <c r="D197" i="17"/>
  <c r="D200" i="17"/>
  <c r="D202" i="17"/>
  <c r="D208" i="17"/>
  <c r="D210" i="17"/>
  <c r="D220" i="17"/>
  <c r="D240" i="17"/>
  <c r="D244" i="17"/>
  <c r="D247" i="17"/>
  <c r="D254" i="17"/>
  <c r="D259" i="17"/>
  <c r="D276" i="17"/>
  <c r="D280" i="17"/>
  <c r="D298" i="17"/>
  <c r="D316" i="17"/>
  <c r="D320" i="17"/>
  <c r="D341" i="17"/>
  <c r="D345" i="17"/>
  <c r="D365" i="17"/>
  <c r="D393" i="17"/>
  <c r="D399" i="17"/>
  <c r="D19" i="17"/>
  <c r="D57" i="17"/>
  <c r="D273" i="17"/>
  <c r="D327" i="17"/>
  <c r="D362" i="17"/>
  <c r="D44" i="17"/>
  <c r="D13" i="17"/>
  <c r="D24" i="17"/>
  <c r="D42" i="17"/>
  <c r="D69" i="17"/>
  <c r="D73" i="17"/>
  <c r="D80" i="17"/>
  <c r="D252" i="17"/>
  <c r="D302" i="17"/>
  <c r="D358" i="17"/>
  <c r="D379" i="17"/>
  <c r="D17" i="17"/>
  <c r="D18" i="17"/>
  <c r="D23" i="17"/>
  <c r="D35" i="17"/>
  <c r="D54" i="17"/>
  <c r="D265" i="17"/>
  <c r="D282" i="17"/>
  <c r="D293" i="17"/>
  <c r="D342" i="17"/>
  <c r="D344" i="17"/>
  <c r="V21" i="17"/>
  <c r="U20" i="17"/>
  <c r="D40" i="17"/>
  <c r="M36" i="17"/>
  <c r="B20" i="17"/>
  <c r="S21" i="17"/>
  <c r="R20" i="17"/>
  <c r="S20" i="17" s="1"/>
  <c r="P11" i="17"/>
  <c r="G21" i="17"/>
  <c r="C21" i="17"/>
  <c r="F20" i="17"/>
  <c r="AB21" i="17"/>
  <c r="D32" i="17"/>
  <c r="S37" i="17"/>
  <c r="R36" i="17"/>
  <c r="G48" i="17"/>
  <c r="P48" i="17"/>
  <c r="Y48" i="17"/>
  <c r="X47" i="17"/>
  <c r="Y47" i="17" s="1"/>
  <c r="D51" i="17"/>
  <c r="Y11" i="17"/>
  <c r="X20" i="17"/>
  <c r="P21" i="17"/>
  <c r="D30" i="17"/>
  <c r="G37" i="17"/>
  <c r="F36" i="17"/>
  <c r="AB37" i="17"/>
  <c r="M48" i="17"/>
  <c r="L47" i="17"/>
  <c r="M47" i="17" s="1"/>
  <c r="R52" i="17"/>
  <c r="S52" i="17" s="1"/>
  <c r="B53" i="17"/>
  <c r="J53" i="17"/>
  <c r="O53" i="17"/>
  <c r="C53" i="17" s="1"/>
  <c r="D60" i="17"/>
  <c r="B76" i="17"/>
  <c r="S78" i="17"/>
  <c r="AB78" i="17"/>
  <c r="B81" i="17"/>
  <c r="D83" i="17"/>
  <c r="D89" i="17"/>
  <c r="D16" i="17"/>
  <c r="D26" i="17"/>
  <c r="D43" i="17"/>
  <c r="F47" i="17"/>
  <c r="Y53" i="17"/>
  <c r="X52" i="17"/>
  <c r="Y52" i="17" s="1"/>
  <c r="D56" i="17"/>
  <c r="C79" i="17"/>
  <c r="D82" i="17"/>
  <c r="D87" i="17"/>
  <c r="M53" i="17"/>
  <c r="L52" i="17"/>
  <c r="AB11" i="17"/>
  <c r="AA10" i="17"/>
  <c r="B36" i="17"/>
  <c r="D38" i="17"/>
  <c r="V53" i="17"/>
  <c r="C62" i="17"/>
  <c r="J78" i="17"/>
  <c r="V78" i="17"/>
  <c r="B79" i="17"/>
  <c r="M79" i="17"/>
  <c r="D67" i="17"/>
  <c r="D72" i="17"/>
  <c r="V76" i="17"/>
  <c r="D76" i="17" s="1"/>
  <c r="G78" i="17"/>
  <c r="J79" i="17"/>
  <c r="C90" i="17"/>
  <c r="M90" i="17"/>
  <c r="D90" i="17" s="1"/>
  <c r="B101" i="17"/>
  <c r="M101" i="17"/>
  <c r="D101" i="17" s="1"/>
  <c r="D189" i="17"/>
  <c r="AA203" i="17"/>
  <c r="AB203" i="17" s="1"/>
  <c r="B148" i="17"/>
  <c r="D99" i="17"/>
  <c r="C100" i="17"/>
  <c r="M100" i="17"/>
  <c r="D100" i="17" s="1"/>
  <c r="D103" i="17"/>
  <c r="C104" i="17"/>
  <c r="M104" i="17"/>
  <c r="D104" i="17" s="1"/>
  <c r="D105" i="17"/>
  <c r="G148" i="17"/>
  <c r="C148" i="17"/>
  <c r="F147" i="17"/>
  <c r="B223" i="17"/>
  <c r="B222" i="17"/>
  <c r="J246" i="17"/>
  <c r="B246" i="17"/>
  <c r="Y246" i="17"/>
  <c r="X245" i="17"/>
  <c r="V264" i="17"/>
  <c r="C281" i="17"/>
  <c r="J281" i="17"/>
  <c r="O286" i="17"/>
  <c r="C286" i="17" s="1"/>
  <c r="C287" i="17"/>
  <c r="P287" i="17"/>
  <c r="D287" i="17" s="1"/>
  <c r="AB292" i="17"/>
  <c r="AB295" i="17"/>
  <c r="J360" i="17"/>
  <c r="B360" i="17"/>
  <c r="X330" i="17"/>
  <c r="Y360" i="17"/>
  <c r="C404" i="17"/>
  <c r="M404" i="17"/>
  <c r="L403" i="17"/>
  <c r="I147" i="17"/>
  <c r="U147" i="17"/>
  <c r="V147" i="17" s="1"/>
  <c r="M160" i="17"/>
  <c r="D160" i="17" s="1"/>
  <c r="F168" i="17"/>
  <c r="P168" i="17"/>
  <c r="R168" i="17"/>
  <c r="S168" i="17" s="1"/>
  <c r="C169" i="17"/>
  <c r="I176" i="17"/>
  <c r="U176" i="17"/>
  <c r="B177" i="17"/>
  <c r="J177" i="17"/>
  <c r="B183" i="17"/>
  <c r="J183" i="17"/>
  <c r="D183" i="17" s="1"/>
  <c r="P185" i="17"/>
  <c r="AB185" i="17"/>
  <c r="C189" i="17"/>
  <c r="M191" i="17"/>
  <c r="D191" i="17" s="1"/>
  <c r="O193" i="17"/>
  <c r="P193" i="17" s="1"/>
  <c r="AA193" i="17"/>
  <c r="AB193" i="17" s="1"/>
  <c r="I203" i="17"/>
  <c r="J203" i="17" s="1"/>
  <c r="U203" i="17"/>
  <c r="V203" i="17" s="1"/>
  <c r="B204" i="17"/>
  <c r="J204" i="17"/>
  <c r="B215" i="17"/>
  <c r="C218" i="17"/>
  <c r="G218" i="17"/>
  <c r="D218" i="17" s="1"/>
  <c r="AB222" i="17"/>
  <c r="C235" i="17"/>
  <c r="D239" i="17"/>
  <c r="V246" i="17"/>
  <c r="D253" i="17"/>
  <c r="J258" i="17"/>
  <c r="B258" i="17"/>
  <c r="G260" i="17"/>
  <c r="J264" i="17"/>
  <c r="S264" i="17"/>
  <c r="C272" i="17"/>
  <c r="J272" i="17"/>
  <c r="G281" i="17"/>
  <c r="R291" i="17"/>
  <c r="S291" i="17" s="1"/>
  <c r="Y292" i="17"/>
  <c r="B295" i="17"/>
  <c r="G352" i="17"/>
  <c r="B352" i="17"/>
  <c r="M367" i="17"/>
  <c r="AB367" i="17"/>
  <c r="AA366" i="17"/>
  <c r="C367" i="17"/>
  <c r="G370" i="17"/>
  <c r="D370" i="17" s="1"/>
  <c r="C370" i="17"/>
  <c r="F366" i="17"/>
  <c r="J400" i="17"/>
  <c r="B400" i="17"/>
  <c r="C81" i="17"/>
  <c r="M115" i="17"/>
  <c r="D115" i="17" s="1"/>
  <c r="M185" i="17"/>
  <c r="Y185" i="17"/>
  <c r="B191" i="17"/>
  <c r="M194" i="17"/>
  <c r="M198" i="17"/>
  <c r="V205" i="17"/>
  <c r="D205" i="17" s="1"/>
  <c r="S223" i="17"/>
  <c r="D223" i="17" s="1"/>
  <c r="B235" i="17"/>
  <c r="B245" i="17"/>
  <c r="D250" i="17"/>
  <c r="D257" i="17"/>
  <c r="G264" i="17"/>
  <c r="B264" i="17"/>
  <c r="D268" i="17"/>
  <c r="G272" i="17"/>
  <c r="B272" i="17"/>
  <c r="D279" i="17"/>
  <c r="D283" i="17"/>
  <c r="J286" i="17"/>
  <c r="P288" i="17"/>
  <c r="D288" i="17" s="1"/>
  <c r="B288" i="17"/>
  <c r="B286" i="17"/>
  <c r="O289" i="17"/>
  <c r="J295" i="17"/>
  <c r="C304" i="17"/>
  <c r="S304" i="17"/>
  <c r="S226" i="17"/>
  <c r="D226" i="17" s="1"/>
  <c r="C226" i="17"/>
  <c r="M246" i="17"/>
  <c r="L245" i="17"/>
  <c r="B251" i="17"/>
  <c r="B260" i="17"/>
  <c r="B274" i="17"/>
  <c r="O274" i="17"/>
  <c r="O263" i="17" s="1"/>
  <c r="P263" i="17" s="1"/>
  <c r="P284" i="17"/>
  <c r="D284" i="17" s="1"/>
  <c r="B284" i="17"/>
  <c r="C292" i="17"/>
  <c r="G292" i="17"/>
  <c r="G300" i="17"/>
  <c r="C300" i="17"/>
  <c r="P328" i="17"/>
  <c r="D328" i="17" s="1"/>
  <c r="C328" i="17"/>
  <c r="R377" i="17"/>
  <c r="S378" i="17"/>
  <c r="G389" i="17"/>
  <c r="B389" i="17"/>
  <c r="C265" i="17"/>
  <c r="B289" i="17"/>
  <c r="J289" i="17"/>
  <c r="X291" i="17"/>
  <c r="Y291" i="17" s="1"/>
  <c r="P292" i="17"/>
  <c r="O291" i="17"/>
  <c r="S295" i="17"/>
  <c r="D296" i="17"/>
  <c r="Y300" i="17"/>
  <c r="D303" i="17"/>
  <c r="B304" i="17"/>
  <c r="L309" i="17"/>
  <c r="M313" i="17"/>
  <c r="D313" i="17" s="1"/>
  <c r="D314" i="17"/>
  <c r="V317" i="17"/>
  <c r="D317" i="17" s="1"/>
  <c r="C318" i="17"/>
  <c r="AA309" i="17"/>
  <c r="AA291" i="17" s="1"/>
  <c r="AB318" i="17"/>
  <c r="D318" i="17" s="1"/>
  <c r="B324" i="17"/>
  <c r="M324" i="17"/>
  <c r="D324" i="17" s="1"/>
  <c r="U330" i="17"/>
  <c r="V330" i="17" s="1"/>
  <c r="G331" i="17"/>
  <c r="L331" i="17"/>
  <c r="M331" i="17" s="1"/>
  <c r="M336" i="17"/>
  <c r="D336" i="17" s="1"/>
  <c r="D337" i="17"/>
  <c r="B339" i="17"/>
  <c r="P339" i="17"/>
  <c r="B343" i="17"/>
  <c r="M343" i="17"/>
  <c r="D343" i="17" s="1"/>
  <c r="D349" i="17"/>
  <c r="D356" i="17"/>
  <c r="D359" i="17"/>
  <c r="V360" i="17"/>
  <c r="J364" i="17"/>
  <c r="B364" i="17"/>
  <c r="Y367" i="17"/>
  <c r="L366" i="17"/>
  <c r="M366" i="17" s="1"/>
  <c r="M372" i="17"/>
  <c r="C378" i="17"/>
  <c r="I377" i="17"/>
  <c r="J378" i="17"/>
  <c r="V383" i="17"/>
  <c r="P395" i="17"/>
  <c r="C395" i="17"/>
  <c r="S398" i="17"/>
  <c r="G295" i="17"/>
  <c r="C295" i="17"/>
  <c r="D307" i="17"/>
  <c r="D332" i="17"/>
  <c r="C338" i="17"/>
  <c r="M338" i="17"/>
  <c r="D338" i="17" s="1"/>
  <c r="M339" i="17"/>
  <c r="AA330" i="17"/>
  <c r="AB339" i="17"/>
  <c r="D363" i="17"/>
  <c r="J372" i="17"/>
  <c r="B372" i="17"/>
  <c r="G378" i="17"/>
  <c r="B378" i="17"/>
  <c r="C392" i="17"/>
  <c r="M392" i="17"/>
  <c r="L391" i="17"/>
  <c r="C244" i="17"/>
  <c r="F245" i="17"/>
  <c r="R251" i="17"/>
  <c r="S251" i="17" s="1"/>
  <c r="D251" i="17" s="1"/>
  <c r="C252" i="17"/>
  <c r="C258" i="17"/>
  <c r="L264" i="17"/>
  <c r="L263" i="17" s="1"/>
  <c r="M263" i="17" s="1"/>
  <c r="M304" i="17"/>
  <c r="C319" i="17"/>
  <c r="M319" i="17"/>
  <c r="D319" i="17" s="1"/>
  <c r="J309" i="17"/>
  <c r="J325" i="17"/>
  <c r="D325" i="17" s="1"/>
  <c r="B331" i="17"/>
  <c r="Y339" i="17"/>
  <c r="J352" i="17"/>
  <c r="S353" i="17"/>
  <c r="D353" i="17" s="1"/>
  <c r="C353" i="17"/>
  <c r="R352" i="17"/>
  <c r="S352" i="17" s="1"/>
  <c r="G355" i="17"/>
  <c r="M360" i="17"/>
  <c r="B367" i="17"/>
  <c r="P367" i="17"/>
  <c r="O366" i="17"/>
  <c r="P366" i="17" s="1"/>
  <c r="AB378" i="17"/>
  <c r="AA377" i="17"/>
  <c r="B309" i="17"/>
  <c r="O355" i="17"/>
  <c r="P355" i="17" s="1"/>
  <c r="V372" i="17"/>
  <c r="G377" i="17"/>
  <c r="Y378" i="17"/>
  <c r="D381" i="17"/>
  <c r="C383" i="17"/>
  <c r="M383" i="17"/>
  <c r="L382" i="17"/>
  <c r="D387" i="17"/>
  <c r="V389" i="17"/>
  <c r="U388" i="17"/>
  <c r="J392" i="17"/>
  <c r="B392" i="17"/>
  <c r="B395" i="17"/>
  <c r="M395" i="17"/>
  <c r="J404" i="17"/>
  <c r="B404" i="17"/>
  <c r="P378" i="17"/>
  <c r="O377" i="17"/>
  <c r="J383" i="17"/>
  <c r="B383" i="17"/>
  <c r="S389" i="17"/>
  <c r="S388" i="17"/>
  <c r="Y392" i="17"/>
  <c r="X391" i="17"/>
  <c r="Y391" i="17" s="1"/>
  <c r="AB395" i="17"/>
  <c r="G398" i="17"/>
  <c r="C398" i="17"/>
  <c r="Y404" i="17"/>
  <c r="X403" i="17"/>
  <c r="C360" i="17"/>
  <c r="I366" i="17"/>
  <c r="U366" i="17"/>
  <c r="V366" i="17" s="1"/>
  <c r="C372" i="17"/>
  <c r="P374" i="17"/>
  <c r="Y383" i="17"/>
  <c r="X382" i="17"/>
  <c r="D385" i="17"/>
  <c r="C389" i="17"/>
  <c r="J389" i="17"/>
  <c r="I388" i="17"/>
  <c r="V392" i="17"/>
  <c r="V391" i="17"/>
  <c r="Y395" i="17"/>
  <c r="C400" i="17"/>
  <c r="M400" i="17"/>
  <c r="V404" i="17"/>
  <c r="L203" i="17" l="1"/>
  <c r="M203" i="17" s="1"/>
  <c r="V309" i="17"/>
  <c r="C246" i="17"/>
  <c r="C37" i="17"/>
  <c r="C204" i="17"/>
  <c r="S64" i="17"/>
  <c r="G93" i="18"/>
  <c r="F93" i="18" s="1"/>
  <c r="F402" i="17"/>
  <c r="G402" i="17" s="1"/>
  <c r="AA63" i="17"/>
  <c r="AB63" i="17" s="1"/>
  <c r="D374" i="17"/>
  <c r="V64" i="17"/>
  <c r="X63" i="17"/>
  <c r="Y63" i="17" s="1"/>
  <c r="D198" i="17"/>
  <c r="AA402" i="17"/>
  <c r="AB402" i="17" s="1"/>
  <c r="S204" i="17"/>
  <c r="D204" i="17" s="1"/>
  <c r="R203" i="17"/>
  <c r="S203" i="17" s="1"/>
  <c r="D169" i="17"/>
  <c r="C222" i="17"/>
  <c r="F63" i="17"/>
  <c r="G63" i="17" s="1"/>
  <c r="C364" i="17"/>
  <c r="O402" i="17"/>
  <c r="P402" i="17" s="1"/>
  <c r="D79" i="17"/>
  <c r="L330" i="17"/>
  <c r="M330" i="17" s="1"/>
  <c r="D364" i="17"/>
  <c r="D258" i="17"/>
  <c r="S222" i="17"/>
  <c r="D222" i="17" s="1"/>
  <c r="L63" i="17"/>
  <c r="M63" i="17" s="1"/>
  <c r="P64" i="17"/>
  <c r="C64" i="17"/>
  <c r="C78" i="17"/>
  <c r="D272" i="17"/>
  <c r="C260" i="17"/>
  <c r="D246" i="17"/>
  <c r="D194" i="17"/>
  <c r="D260" i="17"/>
  <c r="C377" i="17"/>
  <c r="S403" i="17"/>
  <c r="R402" i="17"/>
  <c r="S402" i="17" s="1"/>
  <c r="D398" i="17"/>
  <c r="F376" i="17"/>
  <c r="G376" i="17" s="1"/>
  <c r="M177" i="17"/>
  <c r="D177" i="17" s="1"/>
  <c r="L176" i="17"/>
  <c r="C176" i="17" s="1"/>
  <c r="O330" i="17"/>
  <c r="P330" i="17" s="1"/>
  <c r="J11" i="17"/>
  <c r="D11" i="17" s="1"/>
  <c r="I10" i="17"/>
  <c r="I9" i="17" s="1"/>
  <c r="D395" i="17"/>
  <c r="D185" i="17"/>
  <c r="D383" i="17"/>
  <c r="D360" i="17"/>
  <c r="D304" i="17"/>
  <c r="D355" i="17"/>
  <c r="D339" i="17"/>
  <c r="D367" i="17"/>
  <c r="D331" i="17"/>
  <c r="C388" i="17"/>
  <c r="J388" i="17"/>
  <c r="Y382" i="17"/>
  <c r="X376" i="17"/>
  <c r="Y376" i="17" s="1"/>
  <c r="O376" i="17"/>
  <c r="P376" i="17" s="1"/>
  <c r="P377" i="17"/>
  <c r="M382" i="17"/>
  <c r="L376" i="17"/>
  <c r="M376" i="17" s="1"/>
  <c r="C394" i="17"/>
  <c r="Y403" i="17"/>
  <c r="X402" i="17"/>
  <c r="Y402" i="17" s="1"/>
  <c r="J382" i="17"/>
  <c r="B382" i="17"/>
  <c r="J391" i="17"/>
  <c r="B391" i="17"/>
  <c r="V388" i="17"/>
  <c r="U376" i="17"/>
  <c r="C352" i="17"/>
  <c r="M264" i="17"/>
  <c r="D264" i="17" s="1"/>
  <c r="R245" i="17"/>
  <c r="S245" i="17" s="1"/>
  <c r="B377" i="17"/>
  <c r="D372" i="17"/>
  <c r="I376" i="17"/>
  <c r="J376" i="17" s="1"/>
  <c r="J377" i="17"/>
  <c r="G388" i="17"/>
  <c r="B388" i="17"/>
  <c r="D292" i="17"/>
  <c r="X175" i="17"/>
  <c r="Y175" i="17" s="1"/>
  <c r="Y330" i="17"/>
  <c r="B366" i="17"/>
  <c r="J403" i="17"/>
  <c r="B403" i="17"/>
  <c r="AB377" i="17"/>
  <c r="AA376" i="17"/>
  <c r="AB376" i="17" s="1"/>
  <c r="C355" i="17"/>
  <c r="G245" i="17"/>
  <c r="D295" i="17"/>
  <c r="V382" i="17"/>
  <c r="C331" i="17"/>
  <c r="P274" i="17"/>
  <c r="D274" i="17" s="1"/>
  <c r="C274" i="17"/>
  <c r="J291" i="17"/>
  <c r="P289" i="17"/>
  <c r="D289" i="17" s="1"/>
  <c r="C289" i="17"/>
  <c r="M148" i="17"/>
  <c r="D148" i="17" s="1"/>
  <c r="D400" i="17"/>
  <c r="P281" i="17"/>
  <c r="D281" i="17" s="1"/>
  <c r="Y245" i="17"/>
  <c r="B168" i="17"/>
  <c r="B78" i="17"/>
  <c r="AB10" i="17"/>
  <c r="M52" i="17"/>
  <c r="M78" i="17"/>
  <c r="D78" i="17" s="1"/>
  <c r="D37" i="17"/>
  <c r="Y20" i="17"/>
  <c r="D21" i="17"/>
  <c r="V403" i="17"/>
  <c r="V402" i="17"/>
  <c r="D389" i="17"/>
  <c r="S377" i="17"/>
  <c r="R376" i="17"/>
  <c r="S376" i="17" s="1"/>
  <c r="G366" i="17"/>
  <c r="C366" i="17"/>
  <c r="AB366" i="17"/>
  <c r="B330" i="17"/>
  <c r="B281" i="17"/>
  <c r="B203" i="17"/>
  <c r="M193" i="17"/>
  <c r="D193" i="17" s="1"/>
  <c r="B193" i="17"/>
  <c r="J176" i="17"/>
  <c r="I175" i="17"/>
  <c r="J175" i="17" s="1"/>
  <c r="G168" i="17"/>
  <c r="D168" i="17" s="1"/>
  <c r="C168" i="17"/>
  <c r="J147" i="17"/>
  <c r="C47" i="17"/>
  <c r="G47" i="17"/>
  <c r="D47" i="17" s="1"/>
  <c r="D48" i="17"/>
  <c r="D392" i="17"/>
  <c r="M391" i="17"/>
  <c r="C391" i="17"/>
  <c r="D378" i="17"/>
  <c r="P291" i="17"/>
  <c r="Y377" i="17"/>
  <c r="D300" i="17"/>
  <c r="M245" i="17"/>
  <c r="B263" i="17"/>
  <c r="C251" i="17"/>
  <c r="C264" i="17"/>
  <c r="C193" i="17"/>
  <c r="B176" i="17"/>
  <c r="B175" i="17"/>
  <c r="B147" i="17"/>
  <c r="P286" i="17"/>
  <c r="D286" i="17" s="1"/>
  <c r="F175" i="17"/>
  <c r="G147" i="17"/>
  <c r="C147" i="17"/>
  <c r="AA175" i="17"/>
  <c r="AB175" i="17" s="1"/>
  <c r="O52" i="17"/>
  <c r="P53" i="17"/>
  <c r="D53" i="17" s="1"/>
  <c r="C36" i="17"/>
  <c r="G36" i="17"/>
  <c r="S36" i="17"/>
  <c r="C20" i="17"/>
  <c r="G20" i="17"/>
  <c r="D404" i="17"/>
  <c r="J366" i="17"/>
  <c r="R330" i="17"/>
  <c r="AB330" i="17"/>
  <c r="AB309" i="17"/>
  <c r="M309" i="17"/>
  <c r="C309" i="17"/>
  <c r="L291" i="17"/>
  <c r="M291" i="17" s="1"/>
  <c r="C382" i="17"/>
  <c r="D352" i="17"/>
  <c r="V176" i="17"/>
  <c r="U175" i="17"/>
  <c r="V175" i="17" s="1"/>
  <c r="M403" i="17"/>
  <c r="L402" i="17"/>
  <c r="C403" i="17"/>
  <c r="G203" i="17"/>
  <c r="R9" i="17"/>
  <c r="V20" i="17"/>
  <c r="U9" i="17"/>
  <c r="AA9" i="17" l="1"/>
  <c r="AA8" i="17" s="1"/>
  <c r="AB8" i="17" s="1"/>
  <c r="C203" i="17"/>
  <c r="X9" i="17"/>
  <c r="X8" i="17" s="1"/>
  <c r="Y8" i="17" s="1"/>
  <c r="M176" i="17"/>
  <c r="D176" i="17" s="1"/>
  <c r="F9" i="17"/>
  <c r="F8" i="17" s="1"/>
  <c r="L9" i="17"/>
  <c r="O175" i="17"/>
  <c r="P175" i="17" s="1"/>
  <c r="C63" i="17"/>
  <c r="D203" i="17"/>
  <c r="C245" i="17"/>
  <c r="D391" i="17"/>
  <c r="J10" i="17"/>
  <c r="D10" i="17" s="1"/>
  <c r="C10" i="17"/>
  <c r="D382" i="17"/>
  <c r="D377" i="17"/>
  <c r="D309" i="17"/>
  <c r="D366" i="17"/>
  <c r="D388" i="17"/>
  <c r="S9" i="17"/>
  <c r="D403" i="17"/>
  <c r="P52" i="17"/>
  <c r="D52" i="17" s="1"/>
  <c r="O9" i="17"/>
  <c r="C376" i="17"/>
  <c r="S330" i="17"/>
  <c r="D330" i="17" s="1"/>
  <c r="C330" i="17"/>
  <c r="D36" i="17"/>
  <c r="C52" i="17"/>
  <c r="B64" i="17"/>
  <c r="J64" i="17"/>
  <c r="D64" i="17" s="1"/>
  <c r="J402" i="17"/>
  <c r="B402" i="17"/>
  <c r="C263" i="17"/>
  <c r="L175" i="17"/>
  <c r="M175" i="17" s="1"/>
  <c r="M402" i="17"/>
  <c r="C402" i="17"/>
  <c r="D20" i="17"/>
  <c r="I8" i="17"/>
  <c r="AB9" i="17"/>
  <c r="C291" i="17"/>
  <c r="M147" i="17"/>
  <c r="D147" i="17" s="1"/>
  <c r="D245" i="17"/>
  <c r="B291" i="17"/>
  <c r="AB291" i="17"/>
  <c r="D291" i="17" s="1"/>
  <c r="B376" i="17"/>
  <c r="V376" i="17"/>
  <c r="D376" i="17" s="1"/>
  <c r="B394" i="17"/>
  <c r="G394" i="17"/>
  <c r="D394" i="17" s="1"/>
  <c r="R175" i="17"/>
  <c r="S175" i="17" s="1"/>
  <c r="V9" i="17"/>
  <c r="U8" i="17"/>
  <c r="V8" i="17" s="1"/>
  <c r="G175" i="17"/>
  <c r="Y9" i="17" l="1"/>
  <c r="G9" i="17"/>
  <c r="D263" i="17"/>
  <c r="D175" i="17"/>
  <c r="R8" i="17"/>
  <c r="S8" i="17" s="1"/>
  <c r="D402" i="17"/>
  <c r="L8" i="17"/>
  <c r="C175" i="17"/>
  <c r="M9" i="17"/>
  <c r="B63" i="17"/>
  <c r="J63" i="17"/>
  <c r="D63" i="17" s="1"/>
  <c r="P9" i="17"/>
  <c r="O8" i="17"/>
  <c r="P8" i="17" s="1"/>
  <c r="C9" i="17"/>
  <c r="G8" i="17"/>
  <c r="B9" i="17" l="1"/>
  <c r="J9" i="17"/>
  <c r="D9" i="17" s="1"/>
  <c r="M8" i="17"/>
  <c r="C8" i="17"/>
  <c r="J8" i="17" l="1"/>
  <c r="D8" i="17" s="1"/>
  <c r="B8" i="17"/>
</calcChain>
</file>

<file path=xl/sharedStrings.xml><?xml version="1.0" encoding="utf-8"?>
<sst xmlns="http://schemas.openxmlformats.org/spreadsheetml/2006/main" count="660" uniqueCount="449">
  <si>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</si>
  <si>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</si>
  <si>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</si>
  <si>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</si>
  <si>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</si>
  <si>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</si>
  <si>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</si>
  <si>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</si>
  <si>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</si>
  <si>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Други извънбюджетни средства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</si>
  <si>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</si>
  <si>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</si>
  <si>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</si>
  <si>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</si>
  <si>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Основен ремонт сграда Дирекция МДТ, Община Велико Търново, в т.ч. архивни помещения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</si>
  <si>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</si>
  <si>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</si>
  <si>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</si>
  <si>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</si>
  <si>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</si>
  <si>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</si>
  <si>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</si>
  <si>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</si>
  <si>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</si>
  <si>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</si>
  <si>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</si>
  <si>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</si>
  <si>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</si>
  <si>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</si>
  <si>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</si>
  <si>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</si>
  <si>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</si>
  <si>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</si>
  <si>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</si>
  <si>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</si>
  <si>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</si>
  <si>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</si>
  <si>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</si>
  <si>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</si>
  <si>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</si>
  <si>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</si>
  <si>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</si>
  <si>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</si>
  <si>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</si>
  <si>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</si>
  <si>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</si>
  <si>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</si>
  <si>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</si>
  <si>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</si>
  <si>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</si>
  <si>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</si>
  <si>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</si>
  <si>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</si>
  <si>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</si>
  <si>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</si>
  <si>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</si>
  <si>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</si>
  <si>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</si>
  <si>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</si>
  <si>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</si>
  <si>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</si>
  <si>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</si>
  <si>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</si>
  <si>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</si>
  <si>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</si>
  <si>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</si>
  <si>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</si>
  <si>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 xml:space="preserve">Пушево  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</si>
  <si>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</si>
  <si>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</si>
  <si>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</si>
  <si>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</si>
  <si>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</si>
  <si>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</si>
  <si>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 xml:space="preserve">Войнежа 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</si>
  <si>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</si>
  <si>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</si>
  <si>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</si>
  <si>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</si>
  <si>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</si>
  <si>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</si>
  <si>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</si>
  <si>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</si>
  <si>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</si>
  <si>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</si>
  <si>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Функция 07 Почивно дело, култура, религиоз. дейности</t>
  </si>
  <si>
    <t>Сграфито пана - реставрация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</si>
  <si>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</si>
  <si>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</si>
  <si>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</si>
  <si>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</si>
  <si>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</si>
  <si>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</si>
  <si>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</si>
  <si>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</si>
  <si>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</si>
  <si>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</si>
  <si>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</si>
  <si>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</si>
  <si>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</si>
  <si>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</si>
  <si>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</si>
  <si>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</si>
  <si>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</si>
  <si>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</si>
  <si>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</si>
  <si>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</si>
  <si>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</si>
  <si>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</si>
  <si>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</si>
  <si>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</si>
  <si>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</si>
  <si>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Системи за видеонаблюдение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</si>
  <si>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</si>
  <si>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</si>
  <si>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</si>
  <si>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</si>
  <si>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</si>
  <si>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</si>
  <si>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</si>
  <si>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</si>
  <si>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</si>
  <si>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Климатици за нуждите на детските градини в Община Велико Търново</t>
  </si>
  <si>
    <t>5205  Придобиване на стопански инвентар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</si>
  <si>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</si>
  <si>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</si>
  <si>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</si>
  <si>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</si>
  <si>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</si>
  <si>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Компютри за нуждите на детски ясли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</si>
  <si>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</si>
  <si>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</si>
  <si>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ДЯ "Щастливо детство" - документален скенер</t>
  </si>
  <si>
    <t>Лек автомобил за нуждите на Детски ясли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</si>
  <si>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</si>
  <si>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</si>
  <si>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</si>
  <si>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</si>
  <si>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</si>
  <si>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</si>
  <si>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</si>
  <si>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</si>
  <si>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</si>
  <si>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</si>
  <si>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</si>
  <si>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</si>
  <si>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</si>
  <si>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</si>
  <si>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</si>
  <si>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5219 Придобиване на други ДМА</t>
  </si>
  <si>
    <t>Компютърна конфигурация за нуждите на ОП "Зелени системи"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</si>
  <si>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</si>
  <si>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</si>
  <si>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</si>
  <si>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</si>
  <si>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</si>
  <si>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</si>
  <si>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>Изграждане на детски площадки в междублокови пространства на ул. "Деню Чоканов" №6 и ул. "Ниш" №6, гр. В. Търново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</si>
  <si>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</si>
  <si>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</si>
  <si>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</si>
  <si>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</si>
  <si>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</si>
  <si>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</si>
  <si>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</si>
  <si>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</si>
  <si>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</si>
  <si>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</si>
  <si>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Изграждане на подпорна стена и канализация за ново спортно игрище</t>
  </si>
  <si>
    <t>Изместване на кабелни линии и трафопост "Ледена пързалка", гр. В. Търново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</si>
  <si>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</si>
  <si>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</si>
  <si>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</si>
  <si>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</si>
  <si>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</si>
  <si>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</si>
  <si>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Принтер 3D за нуждите на РБ "П.Р.Славейков"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</si>
  <si>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</si>
  <si>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</si>
  <si>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</si>
  <si>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</si>
  <si>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</si>
  <si>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</si>
  <si>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</si>
  <si>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</si>
  <si>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</si>
  <si>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</si>
  <si>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</si>
  <si>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подход за инвалиди към музей Учредително събрание - РИМ ВТ - Дофинансиране</t>
  </si>
  <si>
    <t>Изграждане на трибуни на футболен терен в района на Спортно училище "Г.Живков", ж.к. "Бузлуджа - ОП "Спотни имоти и прояви"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</si>
  <si>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</si>
  <si>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</si>
  <si>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</si>
  <si>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</si>
  <si>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</si>
  <si>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</si>
  <si>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</si>
  <si>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</si>
  <si>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</si>
  <si>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</si>
  <si>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</si>
  <si>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</si>
  <si>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 xml:space="preserve">00-98 Резерв за непредвидени и неотложни разходи </t>
  </si>
  <si>
    <t xml:space="preserve">Неотложни разходи за текущи ремонти на сгради публична общинска собственост - Детски градини </t>
  </si>
  <si>
    <t>Неотложни разходи за текущи ремонти на улична мрежа</t>
  </si>
  <si>
    <t xml:space="preserve">Неотложни разходи за текущи ремонти на общински пътища  </t>
  </si>
  <si>
    <t>инж. Даниел Панов</t>
  </si>
  <si>
    <t>Кмет на Община Велико Търново</t>
  </si>
  <si>
    <t>Съгласувал,</t>
  </si>
  <si>
    <t>Георги Камарашев</t>
  </si>
  <si>
    <t>Зам. - кмет "Строителство и устройство на територията "</t>
  </si>
  <si>
    <t>Изготвил,</t>
  </si>
  <si>
    <t>П. Христов</t>
  </si>
  <si>
    <t>Началник отдел ИТО</t>
  </si>
  <si>
    <t>било</t>
  </si>
  <si>
    <t>става</t>
  </si>
  <si>
    <t>промяна</t>
  </si>
  <si>
    <t>Трансфери м/у бюджета и ЦБ и други</t>
  </si>
  <si>
    <t>Видеотермален дисплей ОУ "Димитър Благоев" , гр. В. Търново</t>
  </si>
  <si>
    <t>Подопочистваща машина СУ  "В. Благоева"</t>
  </si>
  <si>
    <t>Игрална маса с полета за шах - ПМГ "В. Друмев", гр. Велико Търново, проект Еразъм + /код 96/</t>
  </si>
  <si>
    <t>Детска площадка КСУД, гр. В. Търново, ул. "Симеон Велики" №3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</si>
  <si>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</si>
  <si>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</si>
  <si>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</si>
  <si>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</si>
  <si>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</si>
  <si>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</si>
  <si>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 xml:space="preserve">Хотница </t>
  </si>
  <si>
    <t xml:space="preserve">Шереметя </t>
  </si>
  <si>
    <t xml:space="preserve">Габровци </t>
  </si>
  <si>
    <t xml:space="preserve">Килифарево </t>
  </si>
  <si>
    <t xml:space="preserve">Самоводене  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</si>
  <si>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</si>
  <si>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</si>
  <si>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</si>
  <si>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</si>
  <si>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</si>
  <si>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 xml:space="preserve">Основен ремонт покрив ОУ "П.Р.Славейков", гр. В. Търново </t>
  </si>
  <si>
    <t>Беляковец /в т.ч. 4 780 лева преходен остатък, 17 221 лева от 30% продажба на общинско имущество/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</si>
  <si>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</si>
  <si>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Камион до 3,5 тона товароносимост за нуждите на ОП "Зелени системи"</t>
  </si>
  <si>
    <t>Компютри и хардуер по проект "Изкуство и култура" - Галерия ROBG-576 /код 96/</t>
  </si>
  <si>
    <t>Система за видеонаблюдение за Паметника на Опълченците Кметство с. Ресен</t>
  </si>
  <si>
    <t>Компютри и хардуер за нуждите на Великотърновски общински съвет</t>
  </si>
  <si>
    <t>ОУ "Бачо Киро" - преносими компютри и многофункционално устройство</t>
  </si>
  <si>
    <t>ОУ "Христо Ботев" - преносими компютри</t>
  </si>
  <si>
    <t>ПМГ "Васил Друмев"  гр. В. Търново -  лаптопи, компютърни конфигурации, интерактивни дисплеи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</si>
  <si>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</si>
  <si>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</si>
  <si>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СУ "Ем. Станев"- преносими компютри и мултимедиен прожектор</t>
  </si>
  <si>
    <t>СУ "Ем. Станев"- пулт за озвучаване и тонколони</t>
  </si>
  <si>
    <t>ПМГ "В. Друмев" - система за видеонаблюдение</t>
  </si>
  <si>
    <t>СУ "Ем. Станев"- климатични системи</t>
  </si>
  <si>
    <t>ПМГ "В. Друмев" - мебели по НП "Играждане на STEM среда"</t>
  </si>
  <si>
    <t>ПМГ "В. Друмев" - Образователен софтуер за интерактивен дисплей по НП "Играждане на STEM среда"</t>
  </si>
  <si>
    <t>ПМГ "В. Друмев" - Образователен и експериментален софтуер за стереоскопичен лаптоп по НП "Играждане на STEM среда"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</si>
  <si>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</si>
  <si>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ПМГ "Васил Друмев"  гр. В. Търново -  изграждане на Център за природни науки, изследвания и иновации</t>
  </si>
  <si>
    <t>Тракторна косачка за нуждите на РИМ В. Търново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</si>
  <si>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</si>
  <si>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</si>
  <si>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</si>
  <si>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</si>
  <si>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</si>
  <si>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</si>
  <si>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</si>
  <si>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</si>
  <si>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Общински такси</t>
  </si>
  <si>
    <t>2400</t>
  </si>
  <si>
    <t xml:space="preserve"> - Община Велико Търново</t>
  </si>
  <si>
    <t>Други неданъчни приходи</t>
  </si>
  <si>
    <t>Събр.и внес.ДДС и др.дан.в/у продажби/нето/</t>
  </si>
  <si>
    <t>внесен данък върху приходите от стопанска дейност на бюджетните предприятия (-)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</si>
  <si>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</si>
  <si>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</si>
  <si>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</si>
  <si>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ВСИЧКО ИМУЩ. ДАНЪЦИ И НЕДАН. ПРИХ.</t>
  </si>
  <si>
    <t>Трансфери м/у бюджети (нето)</t>
  </si>
  <si>
    <t xml:space="preserve"> - трансфери между бюджети - получени трансфери (+)</t>
  </si>
  <si>
    <t xml:space="preserve"> - вътр. трансф.в системата на първост.р-л </t>
  </si>
  <si>
    <t xml:space="preserve"> - Център за социални услуги</t>
  </si>
  <si>
    <t xml:space="preserve"> - Кметство Килифарево</t>
  </si>
  <si>
    <t xml:space="preserve"> - Кметство Ресен</t>
  </si>
  <si>
    <t>ВСИЧКО ТРАНСФЕРИ:</t>
  </si>
  <si>
    <t>ВСИЧКО ПРИХОДИ ЗА ДЕЛЕГ.ОТ ДЪРЖ.Д-СТИ:</t>
  </si>
  <si>
    <t>МЕСТНИ ПРИХОДИ</t>
  </si>
  <si>
    <t>Трансфери</t>
  </si>
  <si>
    <t xml:space="preserve"> - трансфери между бюджети - предоставени трансфери (-)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</si>
  <si>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</si>
  <si>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</si>
  <si>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</si>
  <si>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</si>
  <si>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1 Общи държавни служби</t>
  </si>
  <si>
    <t>Група 1 Изпълнителни и законодателни органи</t>
  </si>
  <si>
    <t xml:space="preserve"> - в т. ч.:</t>
  </si>
  <si>
    <t>Функция 2 Отбрана и сигурност</t>
  </si>
  <si>
    <t>Функция 3 Образование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</si>
  <si>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</si>
  <si>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</si>
  <si>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</si>
  <si>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>Функция 7 Почивно дело, култура, религиозни дейности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</si>
  <si>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</si>
  <si>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</si>
  <si>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</si>
  <si>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</si>
  <si>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</si>
  <si>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</si>
  <si>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</si>
  <si>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</si>
  <si>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</si>
  <si>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</si>
  <si>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</si>
  <si>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>Група 2 Опазване на околната среда</t>
  </si>
  <si>
    <t>Група 2 Физическа култура и спорт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</si>
  <si>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</si>
  <si>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</si>
  <si>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</si>
  <si>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М. Маринов</t>
  </si>
  <si>
    <t>Директор дирекция БФ</t>
  </si>
  <si>
    <t>Д. Данчева</t>
  </si>
  <si>
    <t>Гл. счетоводител</t>
  </si>
  <si>
    <t>експерт Дирекция БФ</t>
  </si>
  <si>
    <t>Текущ ремонт СУ „Емилиян Станев“, гр. Велико Търново</t>
  </si>
  <si>
    <t>2408</t>
  </si>
  <si>
    <t xml:space="preserve"> -Дирекция ОМДС, вкл. образователни институции</t>
  </si>
  <si>
    <t xml:space="preserve">  - Дирекция ОМДС, вкл. образователни институции</t>
  </si>
  <si>
    <t xml:space="preserve"> -Дирекция  КТМД, вкл. регионални структури в сферата на културата</t>
  </si>
  <si>
    <t>ВЕЛИКОТЪРНОВСКИ</t>
  </si>
  <si>
    <t>ОБЩИНСКИ СЪВЕТ</t>
  </si>
  <si>
    <t>ПРЕДЛОЖЕНИЕ</t>
  </si>
  <si>
    <t>ОТ ИНЖ. ДАНИЕЛ ДИМИТРОВ ПАНОВ - КМЕТ НА ОБЩИНА ВЕЛИКО ТЪРНОВО</t>
  </si>
  <si>
    <t>Великотърновски общински съвет реши:</t>
  </si>
  <si>
    <t>на Община Велико Търново, както следва:</t>
  </si>
  <si>
    <t>ДО</t>
  </si>
  <si>
    <t>съгласно Приложение 1 към настоящото Предложение.</t>
  </si>
  <si>
    <t>Сн. Данева - Иванова</t>
  </si>
  <si>
    <t>Зам. - кмет "Финанси"</t>
  </si>
  <si>
    <t>Д. Йонкова</t>
  </si>
  <si>
    <t>Директор дирекция ПОУС</t>
  </si>
  <si>
    <t xml:space="preserve">2. Приема актуализация на Инвестиционната програма на Община Велико Търново за 2021 год., </t>
  </si>
  <si>
    <t>ПРИЛОЖЕНИЕ 1</t>
  </si>
  <si>
    <t>ДЯ "Пролет" - укрепване на северната едноетажна част на сградата</t>
  </si>
  <si>
    <t>Основен ремонт защитени жилища І и ІІ, гр. Дебелец</t>
  </si>
  <si>
    <t>СУ "Вела Благоева" - преносими компютри</t>
  </si>
  <si>
    <t>Спортно училище "Георги Живков",  гр. Велико Търново - компютърни конфигурации</t>
  </si>
  <si>
    <t>ПЕГ "Асен Златаров",  гр. В. Търново -  интерактивни дисплеи</t>
  </si>
  <si>
    <t xml:space="preserve">СУ "Владимир Комаров" - Образователен софтуер </t>
  </si>
  <si>
    <t>Основен ремонт сгради общинска собственост на територията на кметство с. Велчево - читалище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</si>
  <si>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</si>
  <si>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</si>
  <si>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</si>
  <si>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</si>
  <si>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</si>
  <si>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сгради общинска собственост на територията на кметство с. Хотница - пенсионерски клуб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</si>
  <si>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</si>
  <si>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Трансфери м/у бюджета на БО и ЦБ /нето/</t>
  </si>
  <si>
    <t>получени от общини трансфери за други целеви разходи от ЦБ чрез  кодовете в СЕБРА 488 001 ххх-х</t>
  </si>
  <si>
    <t>ВСИЧКО Трансфери м/у бюджета на БО и ЦБ:</t>
  </si>
  <si>
    <t xml:space="preserve">Трансфери от/за държавни предприятия и други лица, включени в консолидираната фискална програма </t>
  </si>
  <si>
    <t>6400</t>
  </si>
  <si>
    <t>получени трансфери (+)</t>
  </si>
  <si>
    <t>6401</t>
  </si>
  <si>
    <t>Разработване на електронна система за продажба на музейни билети - РИМ В. Търново</t>
  </si>
  <si>
    <t>Храсторез за нуждите на Кметско наместничество с. Войнежа</t>
  </si>
  <si>
    <t>Рекултивация на депо за ТБО в с. Шереметя, Община Велико Търново /възстановяване/</t>
  </si>
  <si>
    <t>Реновиране и модернизация на материалната база на ЦНСТПЛУИ с. Церова Кория</t>
  </si>
  <si>
    <t>Касети за контейнери</t>
  </si>
  <si>
    <t>ДЯ "Слънце" -  детска площадка</t>
  </si>
  <si>
    <t>Проект "Чиста и безопасна детска площадка - Здраве в аванс", с. Беляковец ПУДООС</t>
  </si>
  <si>
    <t>Ремонт на наклонения асансьор в АМР "Царевец"</t>
  </si>
  <si>
    <t>Рехабилитация и модернизация на системи за външно изкуствено осветление в гр. В. Търново  по програма "Възобновяема енергия,енергийна ефективност и енергийна сигурност", Финансов механизъм на Европейското икономическо пространство" 2014-2021, №BGENERGY-2.001-0003-017 /код 97/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</si>
  <si>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</si>
  <si>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Подмяна дограма на Клуб на пенсионера и инвалида Кметство с. Балван /30% продажба на общинско имущество/</t>
  </si>
  <si>
    <t>Ремонт на сградата на НЧ "Нива - 1898" Кметство с. Балван /30% продажба на общинско имущество/</t>
  </si>
  <si>
    <t>Ремонт водопроводна мрежа ул. "Втора", с. Шереметя /30% продажба на общинско имущество/</t>
  </si>
  <si>
    <t>Компютър за нуждите на здравен медиатор</t>
  </si>
  <si>
    <t>Контролер Loxone miniserver - ОУ "Бачо Киро", гр. В. Търново</t>
  </si>
  <si>
    <t>Детска площадка КСУД, гр. В. Търново, ул. "Симеон Велики" №3 - ремонт парапет</t>
  </si>
  <si>
    <t>Основен ремонт ЦРДМ с. Хотница - подмяна дограма</t>
  </si>
  <si>
    <t>Основен ремонт КПИ с. Хотница - подова настилка</t>
  </si>
  <si>
    <t>ДЯ "Мечо Пух" - акордеон</t>
  </si>
  <si>
    <t>Войнежа /в т.ч. 1 398 лева 30% продажба на общинско имущество/</t>
  </si>
  <si>
    <t>Направа на подова настилка от дървен "декинг" върху бетонна сцена на Летен театър</t>
  </si>
  <si>
    <t>Компютър за нуждите на РИМ В. Търново</t>
  </si>
  <si>
    <t>Доставка на техническо оборудване - три комплекта чиги за сцена на Летен театър</t>
  </si>
  <si>
    <t>Фасаден часовник ХГ "Борис Денев", гр. В. Търново</t>
  </si>
  <si>
    <t>Клонорез за нуждите на Кметство с. Ресен</t>
  </si>
  <si>
    <t>Моторна коса за нуждите на Кметство с. Ресен</t>
  </si>
  <si>
    <t>Изграждане на игрище за скейтборд  - ОП "Спортни имоти и прояви"</t>
  </si>
  <si>
    <t>Система за видеонаблюдение Кметство с. Войнежа 30% продажба на общинско имущество</t>
  </si>
  <si>
    <t>Компютри по проект "Патронажна грижа + ", ОП "Развитие на човешките ресурси" 2014-2020, №BG05M9OP001-6.002-0077-C01 /код 98/</t>
  </si>
  <si>
    <t>Мебели за нуждите на Община Велико Търново</t>
  </si>
  <si>
    <t>Видеосистеми за видеонаблюдение ХГ "Борис Денев"</t>
  </si>
  <si>
    <t xml:space="preserve"> - Кметство Дебелец</t>
  </si>
  <si>
    <t>Проект "Килифарево - 2021" по НК "Чиста околна среда" ПУДООС</t>
  </si>
  <si>
    <t>Функция 8 Икономически дейности и услуги</t>
  </si>
  <si>
    <t>Група 6 Други дейности по икономиката</t>
  </si>
  <si>
    <t>Приходи и доходи от собственост</t>
  </si>
  <si>
    <t xml:space="preserve"> - за ползване на общежития и други по образованието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</si>
  <si>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</si>
  <si>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Ремонт площадно пространство с. Присово /30% продажба на общинско имущество</t>
  </si>
  <si>
    <t>Обновяване на детска площадка с. Самоводене</t>
  </si>
  <si>
    <t>Възстановяване на подпорна стена, северно от жилищен блок с адм.адрес: ул. "Симеон Велики" 4</t>
  </si>
  <si>
    <t>ДЯ "Зорница", гр. Дебелец -  детска площадка</t>
  </si>
  <si>
    <t>ППР за обновяване и озеленяване на дворно място, гр. В. Търново, ул. "Симеон Велики" №3</t>
  </si>
  <si>
    <t>Дневен център за деца и младежи с увреждания "Дъга", гр. Велико Търново - беседка с ударопоглъщаща настилка</t>
  </si>
  <si>
    <t>Дневен център за деца и младежи с увреждания "Дъга", гр. Велико Търново - климатик</t>
  </si>
  <si>
    <t>Клуб на пенсионера и инвалида, ул. "Краков" 8, гр. В. Търново - климатик</t>
  </si>
  <si>
    <t>Товарен автомобил за нуждите на Домашен социален патронаж</t>
  </si>
  <si>
    <t>ДЯ "Щастливо детство", ДЯ "Пролет", ДЯ "Слънце, ДЯ "Зорница" - професионални сушилни</t>
  </si>
  <si>
    <t>Подмяна на настилка Градски площад, гр. Дебелец</t>
  </si>
  <si>
    <t>Климатик за нуждите на Кметство с. Ресен</t>
  </si>
  <si>
    <t xml:space="preserve">Основен ремонт - изграждане на STEM център за природни науки, изследвания и иновации ОУ "Бачо Киро" </t>
  </si>
  <si>
    <t>Изработване на инвестиционен проект - актуализация на проект "Внедряване на мерки за енергийна ефективност в ОУ "П.Р.Славейков", гр. В. Търново и извършване на енергийно обследване и издаване на сертификат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</si>
  <si>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</si>
  <si>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</si>
  <si>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</si>
  <si>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>Компютри за нуждите на дирекция ОМДС</t>
  </si>
  <si>
    <t>Доизграждане на Wi-Fi зона в парк "Св.гора", парк "Колю Фичето", парк "Дружба", свързано с осигуряване на устойчивост на проект WIFI4EU</t>
  </si>
  <si>
    <t xml:space="preserve">Изграждане на нова улична осветителна мрежа </t>
  </si>
  <si>
    <t>Основен ремонт на съществуваща водопроводна мрежа гр. Велико Търново</t>
  </si>
  <si>
    <t xml:space="preserve">Група 5 Защита на населението, управление и дейности при стихийни бедствия и аварии </t>
  </si>
  <si>
    <t>Група 3 Транспорт и съобщения</t>
  </si>
  <si>
    <t>Кр. Маринова,</t>
  </si>
  <si>
    <t>Детска площадка в ДГ "Слънчев дом" ПУДООС</t>
  </si>
  <si>
    <t>Детско съоръжение  Кметство с. Ресен</t>
  </si>
  <si>
    <t xml:space="preserve">Изграждане на детска площадка в междублоково пространство на ул. "Деню Чоканов" №6 </t>
  </si>
  <si>
    <t>Изграждане на детска площадка в междублоково пространство на ул. "Ниш" №6, гр. В. Търново</t>
  </si>
  <si>
    <t>СУ "Вела Благоева" - изграждане на Wi-Fi мрежа</t>
  </si>
  <si>
    <t>ОУО "Колю Фичето" - преносими компютри</t>
  </si>
  <si>
    <t>Детска площадка в ДГ "Соня" по безопасност на движението по пътищата</t>
  </si>
  <si>
    <t>Система за видеонаблюдение СУ "Вела Благоева"</t>
  </si>
  <si>
    <t>Камина за опити - ПХГ "Св.Св. Кирил и Методий"</t>
  </si>
  <si>
    <t>Мебелно оборудване за STEM кабинет в ОУ "П.Р.Славейков"</t>
  </si>
  <si>
    <t>ПЕГ "Проф.д-р Асен Златаров" - Образователен софтуер - трансфер МОН</t>
  </si>
  <si>
    <t>Детска площадка в ДГ "Звездица", с. Шемшево ПУДООС</t>
  </si>
  <si>
    <t>КЪМ 31.07.2021 ГОДИНА</t>
  </si>
  <si>
    <t>Експериментална оранжерия STEM проект в ОУ "Славейков"</t>
  </si>
  <si>
    <t xml:space="preserve">1. Утвърждава промените по приходната и разходната част на Бюджета към 31.07.2021 година </t>
  </si>
  <si>
    <t xml:space="preserve">На основание чл. 21, ал.1, т.6 и т. 23 от ЗМСМА, чл.124, ал.2 и чл.126 от Закона за публичните финанси, </t>
  </si>
  <si>
    <t>ІIІ тр.</t>
  </si>
  <si>
    <t>приходи от лихви по текущи банкови сметки</t>
  </si>
  <si>
    <t>реализирани курсови разлики от валутни операции (нето) (+/-)</t>
  </si>
  <si>
    <t>други неданъчни приходи</t>
  </si>
  <si>
    <t>получени от общини целеви субсидии от ЦБ за капиталови разходи (+)</t>
  </si>
  <si>
    <t>Възстановяване сградата на детска градина „Пинокио”, с. Самоводене, УПИ-I, кв. 37, по ПМС 250 от 04.09.2020 г. и ПМС 207/29.06.2021 г.</t>
  </si>
  <si>
    <t>инж. Д. Дончев</t>
  </si>
  <si>
    <t>Гл. експерт отдел ТИ, дирекция СУТ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</si>
</sst>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183">
    <xf numFmtId="0" fontId="0" fillId="0" borderId="0" xfId="0"/>
    <xf numFmtId="0" fontId="4" fillId="0" borderId="0" xfId="1" applyFont="1" applyFill="1" applyAlignment="1">
      <alignment wrapText="1"/>
    </xf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7" fillId="0" borderId="0" xfId="1" applyFont="1" applyFill="1" applyAlignment="1">
      <alignment horizontal="centerContinuous"/>
    </xf>
    <xf numFmtId="0" fontId="7" fillId="0" borderId="0" xfId="1" applyNumberFormat="1" applyFont="1" applyFill="1" applyAlignment="1">
      <alignment horizontal="centerContinuous"/>
    </xf>
    <xf numFmtId="0" fontId="7" fillId="0" borderId="1" xfId="2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wrapText="1"/>
    </xf>
    <xf numFmtId="3" fontId="7" fillId="0" borderId="1" xfId="1" applyNumberFormat="1" applyFont="1" applyFill="1" applyBorder="1" applyAlignment="1">
      <alignment horizontal="center" wrapText="1"/>
    </xf>
    <xf numFmtId="0" fontId="4" fillId="0" borderId="0" xfId="1" applyFont="1" applyFill="1" applyBorder="1" applyAlignment="1">
      <alignment wrapText="1"/>
    </xf>
    <xf numFmtId="3" fontId="7" fillId="0" borderId="2" xfId="3" applyNumberFormat="1" applyFont="1" applyFill="1" applyBorder="1" applyAlignment="1">
      <alignment horizontal="center" wrapText="1"/>
    </xf>
    <xf numFmtId="3" fontId="7" fillId="0" borderId="2" xfId="3" applyNumberFormat="1" applyFont="1" applyFill="1" applyBorder="1"/>
    <xf numFmtId="0" fontId="7" fillId="0" borderId="0" xfId="1" applyFont="1" applyFill="1" applyBorder="1"/>
    <xf numFmtId="0" fontId="7" fillId="0" borderId="1" xfId="3" applyFont="1" applyFill="1" applyBorder="1" applyAlignment="1">
      <alignment wrapText="1"/>
    </xf>
    <xf numFmtId="3" fontId="7" fillId="0" borderId="1" xfId="3" applyNumberFormat="1" applyFont="1" applyFill="1" applyBorder="1"/>
    <xf numFmtId="0" fontId="4" fillId="0" borderId="0" xfId="1" applyFont="1" applyFill="1" applyBorder="1"/>
    <xf numFmtId="3" fontId="7" fillId="0" borderId="1" xfId="3" applyNumberFormat="1" applyFont="1" applyFill="1" applyBorder="1" applyAlignment="1"/>
    <xf numFmtId="0" fontId="4" fillId="0" borderId="1" xfId="1" applyFont="1" applyFill="1" applyBorder="1" applyAlignment="1">
      <alignment wrapText="1"/>
    </xf>
    <xf numFmtId="3" fontId="4" fillId="0" borderId="1" xfId="3" applyNumberFormat="1" applyFont="1" applyFill="1" applyBorder="1" applyAlignment="1"/>
    <xf numFmtId="0" fontId="7" fillId="0" borderId="1" xfId="1" applyFont="1" applyFill="1" applyBorder="1" applyAlignment="1">
      <alignment wrapText="1"/>
    </xf>
    <xf numFmtId="0" fontId="4" fillId="0" borderId="1" xfId="3" applyFont="1" applyFill="1" applyBorder="1" applyAlignment="1">
      <alignment wrapText="1"/>
    </xf>
    <xf numFmtId="3" fontId="4" fillId="0" borderId="1" xfId="3" applyNumberFormat="1" applyFont="1" applyFill="1" applyBorder="1"/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3" fontId="4" fillId="0" borderId="1" xfId="3" applyNumberFormat="1" applyFont="1" applyFill="1" applyBorder="1" applyAlignment="1">
      <alignment horizontal="right"/>
    </xf>
    <xf numFmtId="0" fontId="4" fillId="0" borderId="1" xfId="4" applyFont="1" applyFill="1" applyBorder="1" applyAlignment="1">
      <alignment vertical="center" wrapText="1"/>
    </xf>
    <xf numFmtId="0" fontId="4" fillId="0" borderId="3" xfId="4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wrapText="1"/>
    </xf>
    <xf numFmtId="0" fontId="4" fillId="0" borderId="1" xfId="3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3" fontId="4" fillId="0" borderId="1" xfId="0" applyNumberFormat="1" applyFont="1" applyFill="1" applyBorder="1"/>
    <xf numFmtId="0" fontId="7" fillId="0" borderId="1" xfId="2" applyFont="1" applyFill="1" applyBorder="1" applyAlignment="1">
      <alignment wrapText="1"/>
    </xf>
    <xf numFmtId="0" fontId="7" fillId="0" borderId="0" xfId="0" applyFont="1" applyFill="1"/>
    <xf numFmtId="0" fontId="4" fillId="0" borderId="0" xfId="5" applyFont="1" applyFill="1" applyAlignment="1"/>
    <xf numFmtId="0" fontId="9" fillId="0" borderId="0" xfId="0" applyFont="1" applyFill="1"/>
    <xf numFmtId="0" fontId="4" fillId="0" borderId="0" xfId="4" applyFont="1" applyFill="1" applyBorder="1" applyAlignment="1">
      <alignment vertical="center" wrapText="1"/>
    </xf>
    <xf numFmtId="0" fontId="4" fillId="0" borderId="0" xfId="6" applyFont="1" applyFill="1" applyAlignment="1"/>
    <xf numFmtId="0" fontId="7" fillId="0" borderId="0" xfId="6" applyFont="1" applyFill="1" applyAlignment="1"/>
    <xf numFmtId="0" fontId="9" fillId="0" borderId="0" xfId="6" applyFont="1" applyFill="1" applyAlignment="1"/>
    <xf numFmtId="0" fontId="7" fillId="0" borderId="0" xfId="6" applyFont="1" applyFill="1" applyBorder="1" applyAlignment="1"/>
    <xf numFmtId="0" fontId="9" fillId="0" borderId="0" xfId="1" applyFont="1" applyFill="1" applyAlignment="1"/>
    <xf numFmtId="0" fontId="4" fillId="0" borderId="0" xfId="1" applyFont="1" applyFill="1" applyAlignment="1"/>
    <xf numFmtId="0" fontId="7" fillId="0" borderId="2" xfId="2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wrapText="1"/>
    </xf>
    <xf numFmtId="0" fontId="4" fillId="0" borderId="0" xfId="0" applyFont="1" applyFill="1"/>
    <xf numFmtId="0" fontId="10" fillId="0" borderId="0" xfId="0" applyFont="1" applyFill="1"/>
    <xf numFmtId="0" fontId="11" fillId="0" borderId="0" xfId="0" applyFont="1" applyFill="1"/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7" fillId="0" borderId="0" xfId="0" quotePrefix="1" applyFont="1" applyFill="1" applyBorder="1"/>
    <xf numFmtId="0" fontId="7" fillId="0" borderId="5" xfId="0" applyFont="1" applyFill="1" applyBorder="1"/>
    <xf numFmtId="49" fontId="7" fillId="0" borderId="5" xfId="0" applyNumberFormat="1" applyFont="1" applyFill="1" applyBorder="1" applyAlignment="1">
      <alignment horizontal="center"/>
    </xf>
    <xf numFmtId="0" fontId="7" fillId="0" borderId="3" xfId="0" applyFont="1" applyFill="1" applyBorder="1"/>
    <xf numFmtId="49" fontId="7" fillId="0" borderId="3" xfId="0" applyNumberFormat="1" applyFont="1" applyFill="1" applyBorder="1" applyAlignment="1">
      <alignment horizontal="center"/>
    </xf>
    <xf numFmtId="0" fontId="7" fillId="0" borderId="6" xfId="0" applyFont="1" applyFill="1" applyBorder="1"/>
    <xf numFmtId="49" fontId="7" fillId="0" borderId="6" xfId="0" applyNumberFormat="1" applyFont="1" applyFill="1" applyBorder="1" applyAlignment="1">
      <alignment horizontal="center"/>
    </xf>
    <xf numFmtId="0" fontId="7" fillId="0" borderId="0" xfId="2" applyFont="1" applyFill="1" applyBorder="1"/>
    <xf numFmtId="0" fontId="7" fillId="0" borderId="0" xfId="2" applyNumberFormat="1" applyFont="1" applyFill="1" applyBorder="1"/>
    <xf numFmtId="0" fontId="4" fillId="0" borderId="0" xfId="2" applyFont="1" applyFill="1" applyBorder="1"/>
    <xf numFmtId="0" fontId="11" fillId="0" borderId="6" xfId="0" applyFont="1" applyFill="1" applyBorder="1"/>
    <xf numFmtId="0" fontId="7" fillId="0" borderId="6" xfId="0" applyNumberFormat="1" applyFont="1" applyFill="1" applyBorder="1"/>
    <xf numFmtId="0" fontId="7" fillId="0" borderId="0" xfId="0" applyNumberFormat="1" applyFont="1" applyFill="1" applyBorder="1"/>
    <xf numFmtId="0" fontId="11" fillId="0" borderId="0" xfId="5" applyFont="1" applyFill="1"/>
    <xf numFmtId="0" fontId="4" fillId="0" borderId="0" xfId="5" applyFont="1" applyFill="1"/>
    <xf numFmtId="0" fontId="7" fillId="0" borderId="0" xfId="5" applyFont="1" applyFill="1"/>
    <xf numFmtId="0" fontId="7" fillId="0" borderId="6" xfId="5" applyFont="1" applyFill="1" applyBorder="1"/>
    <xf numFmtId="0" fontId="4" fillId="0" borderId="6" xfId="0" applyFont="1" applyFill="1" applyBorder="1"/>
    <xf numFmtId="0" fontId="11" fillId="0" borderId="3" xfId="5" applyFont="1" applyFill="1" applyBorder="1"/>
    <xf numFmtId="0" fontId="4" fillId="0" borderId="3" xfId="0" applyFont="1" applyFill="1" applyBorder="1"/>
    <xf numFmtId="0" fontId="7" fillId="0" borderId="3" xfId="5" applyFont="1" applyFill="1" applyBorder="1"/>
    <xf numFmtId="0" fontId="11" fillId="0" borderId="7" xfId="5" applyFont="1" applyFill="1" applyBorder="1"/>
    <xf numFmtId="0" fontId="4" fillId="0" borderId="7" xfId="0" applyFont="1" applyFill="1" applyBorder="1"/>
    <xf numFmtId="0" fontId="7" fillId="0" borderId="7" xfId="5" applyFont="1" applyFill="1" applyBorder="1"/>
    <xf numFmtId="0" fontId="12" fillId="0" borderId="0" xfId="0" applyFont="1" applyFill="1"/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" fillId="0" borderId="0" xfId="5" applyFont="1" applyFill="1" applyAlignment="1">
      <alignment horizontal="left"/>
    </xf>
    <xf numFmtId="0" fontId="7" fillId="0" borderId="0" xfId="5" applyFont="1" applyFill="1" applyAlignment="1">
      <alignment horizontal="centerContinuous"/>
    </xf>
    <xf numFmtId="0" fontId="10" fillId="0" borderId="0" xfId="0" applyFont="1" applyFill="1" applyAlignment="1">
      <alignment wrapText="1"/>
    </xf>
    <xf numFmtId="0" fontId="7" fillId="0" borderId="0" xfId="2" applyFont="1" applyFill="1" applyAlignment="1"/>
    <xf numFmtId="0" fontId="9" fillId="0" borderId="0" xfId="2" applyFont="1" applyFill="1" applyAlignment="1"/>
    <xf numFmtId="0" fontId="4" fillId="0" borderId="0" xfId="0" applyFont="1" applyFill="1" applyAlignment="1"/>
    <xf numFmtId="0" fontId="14" fillId="0" borderId="0" xfId="0" applyFont="1" applyFill="1"/>
    <xf numFmtId="0" fontId="12" fillId="0" borderId="0" xfId="5" applyFont="1" applyFill="1"/>
    <xf numFmtId="0" fontId="13" fillId="0" borderId="0" xfId="5" applyFont="1" applyFill="1"/>
    <xf numFmtId="0" fontId="15" fillId="0" borderId="0" xfId="0" applyFont="1" applyFill="1" applyBorder="1"/>
    <xf numFmtId="0" fontId="13" fillId="0" borderId="0" xfId="0" applyFont="1" applyFill="1" applyBorder="1"/>
    <xf numFmtId="0" fontId="12" fillId="0" borderId="0" xfId="0" applyFont="1" applyFill="1" applyBorder="1"/>
    <xf numFmtId="0" fontId="13" fillId="0" borderId="0" xfId="0" applyNumberFormat="1" applyFont="1" applyFill="1" applyBorder="1"/>
    <xf numFmtId="0" fontId="12" fillId="0" borderId="0" xfId="0" applyFont="1" applyFill="1" applyAlignment="1">
      <alignment horizontal="centerContinuous"/>
    </xf>
    <xf numFmtId="0" fontId="15" fillId="0" borderId="0" xfId="5" applyFont="1" applyFill="1"/>
    <xf numFmtId="0" fontId="13" fillId="0" borderId="0" xfId="5" applyFont="1" applyFill="1" applyBorder="1"/>
    <xf numFmtId="0" fontId="16" fillId="0" borderId="0" xfId="0" applyFont="1" applyFill="1"/>
    <xf numFmtId="49" fontId="10" fillId="0" borderId="0" xfId="0" applyNumberFormat="1" applyFont="1" applyFill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4" fillId="0" borderId="0" xfId="5" applyFont="1" applyFill="1"/>
    <xf numFmtId="164" fontId="14" fillId="0" borderId="0" xfId="5" applyNumberFormat="1" applyFont="1" applyFill="1"/>
    <xf numFmtId="0" fontId="10" fillId="0" borderId="0" xfId="5" applyFont="1" applyFill="1"/>
    <xf numFmtId="164" fontId="10" fillId="0" borderId="0" xfId="5" applyNumberFormat="1" applyFont="1" applyFill="1"/>
    <xf numFmtId="0" fontId="16" fillId="0" borderId="0" xfId="5" applyFont="1" applyFill="1"/>
    <xf numFmtId="0" fontId="14" fillId="0" borderId="6" xfId="5" applyFont="1" applyFill="1" applyBorder="1"/>
    <xf numFmtId="0" fontId="10" fillId="0" borderId="6" xfId="0" applyFont="1" applyFill="1" applyBorder="1"/>
    <xf numFmtId="164" fontId="14" fillId="0" borderId="6" xfId="5" applyNumberFormat="1" applyFont="1" applyFill="1" applyBorder="1"/>
    <xf numFmtId="0" fontId="14" fillId="0" borderId="0" xfId="5" applyFont="1" applyFill="1" applyBorder="1"/>
    <xf numFmtId="0" fontId="10" fillId="0" borderId="8" xfId="0" applyFont="1" applyFill="1" applyBorder="1"/>
    <xf numFmtId="164" fontId="14" fillId="0" borderId="0" xfId="5" applyNumberFormat="1" applyFont="1" applyFill="1" applyBorder="1"/>
    <xf numFmtId="0" fontId="14" fillId="0" borderId="3" xfId="5" applyFont="1" applyFill="1" applyBorder="1"/>
    <xf numFmtId="0" fontId="10" fillId="0" borderId="3" xfId="0" applyFont="1" applyFill="1" applyBorder="1"/>
    <xf numFmtId="0" fontId="14" fillId="0" borderId="7" xfId="5" applyFont="1" applyFill="1" applyBorder="1"/>
    <xf numFmtId="0" fontId="10" fillId="0" borderId="7" xfId="0" applyFont="1" applyFill="1" applyBorder="1"/>
    <xf numFmtId="164" fontId="14" fillId="0" borderId="7" xfId="5" applyNumberFormat="1" applyFont="1" applyFill="1" applyBorder="1"/>
    <xf numFmtId="0" fontId="17" fillId="0" borderId="0" xfId="0" applyFont="1" applyFill="1" applyBorder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/>
    <xf numFmtId="0" fontId="18" fillId="0" borderId="0" xfId="2" applyFont="1" applyFill="1" applyBorder="1"/>
    <xf numFmtId="0" fontId="17" fillId="0" borderId="0" xfId="2" applyFont="1" applyFill="1" applyBorder="1" applyAlignment="1">
      <alignment horizontal="center"/>
    </xf>
    <xf numFmtId="0" fontId="17" fillId="0" borderId="6" xfId="2" applyFont="1" applyFill="1" applyBorder="1"/>
    <xf numFmtId="0" fontId="17" fillId="0" borderId="6" xfId="2" applyFont="1" applyFill="1" applyBorder="1" applyAlignment="1">
      <alignment horizontal="center"/>
    </xf>
    <xf numFmtId="0" fontId="17" fillId="0" borderId="0" xfId="2" applyFont="1" applyFill="1" applyBorder="1"/>
    <xf numFmtId="3" fontId="10" fillId="0" borderId="4" xfId="0" applyNumberFormat="1" applyFont="1" applyFill="1" applyBorder="1" applyAlignment="1"/>
    <xf numFmtId="3" fontId="10" fillId="0" borderId="0" xfId="0" applyNumberFormat="1" applyFont="1" applyFill="1" applyBorder="1" applyAlignment="1"/>
    <xf numFmtId="3" fontId="14" fillId="0" borderId="4" xfId="0" applyNumberFormat="1" applyFont="1" applyFill="1" applyBorder="1" applyAlignment="1"/>
    <xf numFmtId="0" fontId="19" fillId="0" borderId="0" xfId="2" applyFont="1" applyFill="1" applyBorder="1" applyAlignment="1">
      <alignment horizontal="center"/>
    </xf>
    <xf numFmtId="3" fontId="19" fillId="0" borderId="0" xfId="2" applyNumberFormat="1" applyFont="1" applyFill="1" applyBorder="1"/>
    <xf numFmtId="0" fontId="20" fillId="0" borderId="0" xfId="0" applyFont="1" applyFill="1"/>
    <xf numFmtId="3" fontId="10" fillId="0" borderId="0" xfId="5" applyNumberFormat="1" applyFont="1" applyFill="1"/>
    <xf numFmtId="0" fontId="10" fillId="0" borderId="0" xfId="5" applyFont="1" applyFill="1" applyAlignment="1">
      <alignment wrapText="1"/>
    </xf>
    <xf numFmtId="0" fontId="14" fillId="0" borderId="0" xfId="5" applyFont="1" applyFill="1" applyAlignment="1">
      <alignment wrapText="1"/>
    </xf>
    <xf numFmtId="3" fontId="14" fillId="0" borderId="0" xfId="5" applyNumberFormat="1" applyFont="1" applyFill="1" applyAlignment="1">
      <alignment horizontal="centerContinuous"/>
    </xf>
    <xf numFmtId="49" fontId="14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" fontId="14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/>
    </xf>
    <xf numFmtId="49" fontId="14" fillId="0" borderId="4" xfId="0" applyNumberFormat="1" applyFont="1" applyFill="1" applyBorder="1" applyAlignment="1">
      <alignment horizontal="center"/>
    </xf>
    <xf numFmtId="3" fontId="14" fillId="0" borderId="4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horizontal="center"/>
    </xf>
    <xf numFmtId="3" fontId="14" fillId="0" borderId="4" xfId="0" applyNumberFormat="1" applyFont="1" applyFill="1" applyBorder="1"/>
    <xf numFmtId="49" fontId="14" fillId="0" borderId="5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/>
    <xf numFmtId="49" fontId="14" fillId="0" borderId="3" xfId="0" applyNumberFormat="1" applyFont="1" applyFill="1" applyBorder="1" applyAlignment="1">
      <alignment horizontal="center"/>
    </xf>
    <xf numFmtId="3" fontId="14" fillId="0" borderId="3" xfId="0" applyNumberFormat="1" applyFont="1" applyFill="1" applyBorder="1" applyAlignment="1"/>
    <xf numFmtId="49" fontId="14" fillId="0" borderId="6" xfId="0" applyNumberFormat="1" applyFont="1" applyFill="1" applyBorder="1" applyAlignment="1">
      <alignment horizontal="center"/>
    </xf>
    <xf numFmtId="3" fontId="14" fillId="0" borderId="6" xfId="0" applyNumberFormat="1" applyFont="1" applyFill="1" applyBorder="1" applyAlignment="1"/>
    <xf numFmtId="3" fontId="14" fillId="0" borderId="0" xfId="0" applyNumberFormat="1" applyFont="1" applyFill="1" applyBorder="1" applyAlignment="1"/>
    <xf numFmtId="49" fontId="19" fillId="0" borderId="4" xfId="0" applyNumberFormat="1" applyFont="1" applyFill="1" applyBorder="1" applyAlignment="1">
      <alignment horizontal="center"/>
    </xf>
    <xf numFmtId="3" fontId="19" fillId="0" borderId="4" xfId="0" applyNumberFormat="1" applyFont="1" applyFill="1" applyBorder="1" applyAlignment="1">
      <alignment horizontal="center"/>
    </xf>
    <xf numFmtId="0" fontId="20" fillId="0" borderId="4" xfId="2" applyFont="1" applyFill="1" applyBorder="1" applyAlignment="1">
      <alignment horizontal="center"/>
    </xf>
    <xf numFmtId="3" fontId="20" fillId="0" borderId="4" xfId="2" applyNumberFormat="1" applyFont="1" applyFill="1" applyBorder="1"/>
    <xf numFmtId="3" fontId="20" fillId="0" borderId="6" xfId="2" applyNumberFormat="1" applyFont="1" applyFill="1" applyBorder="1"/>
    <xf numFmtId="0" fontId="10" fillId="0" borderId="4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3" fontId="14" fillId="0" borderId="6" xfId="0" applyNumberFormat="1" applyFont="1" applyFill="1" applyBorder="1"/>
    <xf numFmtId="0" fontId="14" fillId="0" borderId="3" xfId="0" applyFont="1" applyFill="1" applyBorder="1" applyAlignment="1">
      <alignment horizontal="center"/>
    </xf>
    <xf numFmtId="3" fontId="14" fillId="0" borderId="3" xfId="0" applyNumberFormat="1" applyFont="1" applyFill="1" applyBorder="1"/>
    <xf numFmtId="0" fontId="10" fillId="0" borderId="5" xfId="0" applyFont="1" applyFill="1" applyBorder="1" applyAlignment="1">
      <alignment horizontal="center"/>
    </xf>
    <xf numFmtId="3" fontId="10" fillId="0" borderId="5" xfId="0" applyNumberFormat="1" applyFont="1" applyFill="1" applyBorder="1" applyAlignment="1"/>
    <xf numFmtId="3" fontId="20" fillId="0" borderId="0" xfId="2" applyNumberFormat="1" applyFont="1" applyFill="1" applyBorder="1"/>
    <xf numFmtId="3" fontId="10" fillId="0" borderId="9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/>
    <xf numFmtId="0" fontId="10" fillId="0" borderId="0" xfId="0" applyFont="1" applyFill="1" applyAlignment="1">
      <alignment horizontal="centerContinuous"/>
    </xf>
    <xf numFmtId="0" fontId="21" fillId="0" borderId="0" xfId="0" applyFont="1" applyFill="1"/>
    <xf numFmtId="0" fontId="10" fillId="0" borderId="0" xfId="5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8" fillId="0" borderId="4" xfId="2" applyFont="1" applyFill="1" applyBorder="1" applyAlignment="1">
      <alignment wrapText="1"/>
    </xf>
    <xf numFmtId="0" fontId="19" fillId="0" borderId="4" xfId="2" applyFont="1" applyFill="1" applyBorder="1" applyAlignment="1">
      <alignment wrapText="1"/>
    </xf>
  </cellXfs>
  <cellStyles count="10">
    <cellStyle name="Normal_Budjet2005_palna raboten" xfId="8"/>
    <cellStyle name="Normal_sesiaI ot4et 2" xfId="5"/>
    <cellStyle name="Normal_Sheet1" xfId="4"/>
    <cellStyle name="Нормален" xfId="0" builtinId="0"/>
    <cellStyle name="Нормален 2" xfId="2"/>
    <cellStyle name="Нормален 3" xfId="7"/>
    <cellStyle name="Нормален 3 2" xfId="6"/>
    <cellStyle name="Нормален 3 3" xfId="9"/>
    <cellStyle name="Нормален_ИП-2011г-начална 2" xfId="1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C216"/>
  <sheetViews>
    <sheetView view="pageBreakPreview" topLeftCell="A166" zoomScale="60" zoomScaleNormal="85" workbookViewId="0">
      <selection activeCell="F197" sqref="F197"/>
    </sheetView>
  </sheetViews>
  <sheetFormatPr defaultColWidth="19.42578125" defaultRowHeight="15.75" x14ac:dyDescent="0.25"/>
  <cols>
    <col min="1" max="1" width="7.5703125" style="80" customWidth="1"/>
    <col min="2" max="2" width="11.5703125" style="80" customWidth="1"/>
    <col min="3" max="3" width="14.7109375" style="80" customWidth="1"/>
    <col min="4" max="4" width="38.28515625" style="80" customWidth="1"/>
    <col min="5" max="5" width="28.140625" style="47" customWidth="1"/>
    <col min="6" max="7" width="15.42578125" style="47" customWidth="1"/>
    <col min="8" max="16384" width="19.42578125" style="46"/>
  </cols>
  <sheetData>
    <row r="1" spans="1:7" s="70" customFormat="1" x14ac:dyDescent="0.25">
      <c r="A1" s="34" t="s">
        <v>334</v>
      </c>
      <c r="B1" s="34"/>
      <c r="E1" s="136"/>
      <c r="F1" s="137"/>
      <c r="G1" s="108"/>
    </row>
    <row r="2" spans="1:7" s="71" customFormat="1" x14ac:dyDescent="0.25">
      <c r="A2" s="71" t="s">
        <v>328</v>
      </c>
      <c r="B2" s="70"/>
      <c r="D2" s="70"/>
      <c r="E2" s="136"/>
      <c r="F2" s="138"/>
      <c r="G2" s="106"/>
    </row>
    <row r="3" spans="1:7" s="71" customFormat="1" x14ac:dyDescent="0.25">
      <c r="A3" s="71" t="s">
        <v>329</v>
      </c>
      <c r="B3" s="70"/>
      <c r="D3" s="70"/>
      <c r="E3" s="136"/>
      <c r="F3" s="138"/>
      <c r="G3" s="106"/>
    </row>
    <row r="4" spans="1:7" s="71" customFormat="1" x14ac:dyDescent="0.25">
      <c r="D4" s="70"/>
      <c r="E4" s="136"/>
      <c r="F4" s="138"/>
      <c r="G4" s="106"/>
    </row>
    <row r="5" spans="1:7" s="71" customFormat="1" x14ac:dyDescent="0.25">
      <c r="D5" s="70"/>
      <c r="E5" s="136"/>
      <c r="F5" s="138"/>
      <c r="G5" s="106"/>
    </row>
    <row r="6" spans="1:7" s="71" customFormat="1" x14ac:dyDescent="0.25">
      <c r="A6" s="71" t="s">
        <v>330</v>
      </c>
      <c r="D6" s="70"/>
      <c r="E6" s="136"/>
      <c r="F6" s="138"/>
      <c r="G6" s="106"/>
    </row>
    <row r="7" spans="1:7" s="70" customFormat="1" x14ac:dyDescent="0.25">
      <c r="A7" s="71"/>
      <c r="B7" s="71"/>
      <c r="D7" s="84"/>
      <c r="E7" s="139"/>
      <c r="F7" s="137"/>
      <c r="G7" s="108"/>
    </row>
    <row r="8" spans="1:7" s="71" customFormat="1" x14ac:dyDescent="0.25">
      <c r="A8" s="83" t="s">
        <v>331</v>
      </c>
      <c r="B8" s="70"/>
      <c r="D8" s="70"/>
      <c r="E8" s="136"/>
      <c r="F8" s="138"/>
      <c r="G8" s="106"/>
    </row>
    <row r="9" spans="1:7" s="70" customFormat="1" x14ac:dyDescent="0.25">
      <c r="A9" s="71"/>
      <c r="E9" s="136"/>
      <c r="F9" s="137"/>
      <c r="G9" s="108"/>
    </row>
    <row r="10" spans="1:7" s="70" customFormat="1" x14ac:dyDescent="0.25">
      <c r="A10" s="71"/>
      <c r="E10" s="136"/>
      <c r="F10" s="137"/>
      <c r="G10" s="108"/>
    </row>
    <row r="11" spans="1:7" s="70" customFormat="1" x14ac:dyDescent="0.25">
      <c r="B11" s="70" t="s">
        <v>440</v>
      </c>
      <c r="E11" s="136"/>
      <c r="F11" s="137"/>
      <c r="G11" s="108"/>
    </row>
    <row r="12" spans="1:7" s="70" customFormat="1" x14ac:dyDescent="0.25">
      <c r="A12" s="70" t="s">
        <v>332</v>
      </c>
      <c r="E12" s="136"/>
      <c r="F12" s="137"/>
      <c r="G12" s="108"/>
    </row>
    <row r="13" spans="1:7" s="70" customFormat="1" x14ac:dyDescent="0.25">
      <c r="E13" s="136"/>
      <c r="F13" s="137"/>
      <c r="G13" s="108"/>
    </row>
    <row r="14" spans="1:7" x14ac:dyDescent="0.25">
      <c r="A14" s="70"/>
      <c r="B14" s="70" t="s">
        <v>439</v>
      </c>
      <c r="C14" s="46"/>
      <c r="D14" s="70"/>
      <c r="E14" s="136"/>
      <c r="F14" s="85"/>
    </row>
    <row r="15" spans="1:7" x14ac:dyDescent="0.25">
      <c r="A15" s="70" t="s">
        <v>333</v>
      </c>
      <c r="B15" s="46"/>
      <c r="C15" s="46"/>
      <c r="D15" s="70"/>
      <c r="E15" s="136"/>
      <c r="F15" s="85"/>
    </row>
    <row r="16" spans="1:7" x14ac:dyDescent="0.25">
      <c r="A16" s="46"/>
      <c r="B16" s="46"/>
      <c r="C16" s="46"/>
      <c r="D16" s="46"/>
    </row>
    <row r="17" spans="1:237" s="50" customFormat="1" x14ac:dyDescent="0.25">
      <c r="A17" s="99" t="s">
        <v>260</v>
      </c>
      <c r="B17" s="47"/>
      <c r="C17" s="100"/>
      <c r="D17" s="47"/>
      <c r="E17" s="101"/>
      <c r="F17" s="102"/>
      <c r="G17" s="103"/>
    </row>
    <row r="18" spans="1:237" s="50" customFormat="1" x14ac:dyDescent="0.25">
      <c r="A18" s="99"/>
      <c r="B18" s="47"/>
      <c r="C18" s="100"/>
      <c r="D18" s="47"/>
      <c r="E18" s="101"/>
      <c r="F18" s="102"/>
      <c r="G18" s="103"/>
    </row>
    <row r="19" spans="1:237" s="34" customFormat="1" x14ac:dyDescent="0.25">
      <c r="A19" s="48" t="s">
        <v>261</v>
      </c>
      <c r="C19" s="51"/>
      <c r="E19" s="140"/>
      <c r="F19" s="101"/>
      <c r="G19" s="141"/>
    </row>
    <row r="20" spans="1:237" s="34" customFormat="1" x14ac:dyDescent="0.25">
      <c r="A20" s="34" t="s">
        <v>262</v>
      </c>
      <c r="C20" s="51"/>
      <c r="E20" s="140"/>
      <c r="F20" s="142"/>
      <c r="G20" s="143"/>
    </row>
    <row r="21" spans="1:237" s="34" customFormat="1" x14ac:dyDescent="0.25">
      <c r="A21" s="53" t="s">
        <v>263</v>
      </c>
      <c r="B21" s="54"/>
      <c r="C21" s="52"/>
      <c r="D21" s="54"/>
      <c r="E21" s="140"/>
      <c r="F21" s="140"/>
      <c r="G21" s="144"/>
    </row>
    <row r="22" spans="1:237" s="34" customFormat="1" x14ac:dyDescent="0.25">
      <c r="A22" s="53" t="s">
        <v>264</v>
      </c>
      <c r="B22" s="54"/>
      <c r="C22" s="52"/>
      <c r="D22" s="54"/>
      <c r="E22" s="140"/>
      <c r="F22" s="140"/>
      <c r="G22" s="144"/>
    </row>
    <row r="23" spans="1:237" s="34" customFormat="1" x14ac:dyDescent="0.25">
      <c r="A23" s="54" t="s">
        <v>265</v>
      </c>
      <c r="B23" s="50"/>
      <c r="C23" s="49"/>
      <c r="D23" s="50"/>
      <c r="E23" s="145" t="s">
        <v>266</v>
      </c>
      <c r="F23" s="146" t="s">
        <v>267</v>
      </c>
      <c r="G23" s="146" t="s">
        <v>441</v>
      </c>
    </row>
    <row r="24" spans="1:237" s="34" customFormat="1" x14ac:dyDescent="0.25">
      <c r="A24" s="54" t="s">
        <v>398</v>
      </c>
      <c r="B24" s="50"/>
      <c r="C24" s="49"/>
      <c r="D24" s="50"/>
      <c r="E24" s="147" t="s">
        <v>269</v>
      </c>
      <c r="F24" s="148">
        <f>G24</f>
        <v>1</v>
      </c>
      <c r="G24" s="148">
        <f>SUM(G25)</f>
        <v>1</v>
      </c>
    </row>
    <row r="25" spans="1:237" s="34" customFormat="1" x14ac:dyDescent="0.25">
      <c r="A25" s="104" t="s">
        <v>442</v>
      </c>
      <c r="B25" s="104"/>
      <c r="C25" s="101"/>
      <c r="D25" s="104"/>
      <c r="E25" s="101" t="s">
        <v>324</v>
      </c>
      <c r="F25" s="149">
        <f t="shared" ref="F25:F43" si="0">G25</f>
        <v>1</v>
      </c>
      <c r="G25" s="149">
        <v>1</v>
      </c>
    </row>
    <row r="26" spans="1:237" s="34" customFormat="1" x14ac:dyDescent="0.25">
      <c r="A26" s="55" t="s">
        <v>325</v>
      </c>
      <c r="B26" s="50"/>
      <c r="C26" s="49"/>
      <c r="D26" s="50"/>
      <c r="E26" s="140"/>
      <c r="F26" s="149">
        <f t="shared" si="0"/>
        <v>1</v>
      </c>
      <c r="G26" s="149">
        <v>1</v>
      </c>
    </row>
    <row r="27" spans="1:237" x14ac:dyDescent="0.25">
      <c r="A27" s="50" t="s">
        <v>268</v>
      </c>
      <c r="B27" s="50"/>
      <c r="C27" s="50"/>
      <c r="D27" s="50"/>
      <c r="E27" s="150">
        <v>2700</v>
      </c>
      <c r="F27" s="151">
        <f t="shared" si="0"/>
        <v>-1652</v>
      </c>
      <c r="G27" s="151">
        <f>SUM(G28)</f>
        <v>-1652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</row>
    <row r="28" spans="1:237" x14ac:dyDescent="0.25">
      <c r="A28" s="50" t="s">
        <v>399</v>
      </c>
      <c r="B28" s="50"/>
      <c r="C28" s="50"/>
      <c r="D28" s="50"/>
      <c r="E28" s="102">
        <v>2708</v>
      </c>
      <c r="F28" s="149">
        <f t="shared" si="0"/>
        <v>-1652</v>
      </c>
      <c r="G28" s="149">
        <f t="shared" ref="G28" si="1">SUM(G29)</f>
        <v>-1652</v>
      </c>
    </row>
    <row r="29" spans="1:237" s="34" customFormat="1" x14ac:dyDescent="0.25">
      <c r="A29" s="55" t="s">
        <v>325</v>
      </c>
      <c r="B29" s="50"/>
      <c r="C29" s="49"/>
      <c r="D29" s="50"/>
      <c r="E29" s="140"/>
      <c r="F29" s="149">
        <f t="shared" si="0"/>
        <v>-1652</v>
      </c>
      <c r="G29" s="149">
        <v>-1652</v>
      </c>
    </row>
    <row r="30" spans="1:237" s="34" customFormat="1" x14ac:dyDescent="0.25">
      <c r="A30" s="54" t="s">
        <v>271</v>
      </c>
      <c r="B30" s="50"/>
      <c r="C30" s="50"/>
      <c r="D30" s="50"/>
      <c r="E30" s="150">
        <v>3600</v>
      </c>
      <c r="F30" s="151">
        <f t="shared" si="0"/>
        <v>32</v>
      </c>
      <c r="G30" s="151">
        <f>SUM(G31,G33)</f>
        <v>32</v>
      </c>
    </row>
    <row r="31" spans="1:237" x14ac:dyDescent="0.25">
      <c r="A31" s="104" t="s">
        <v>443</v>
      </c>
      <c r="B31" s="94"/>
      <c r="C31" s="94"/>
      <c r="D31" s="94"/>
      <c r="E31" s="102">
        <v>3601</v>
      </c>
      <c r="F31" s="103">
        <f t="shared" si="0"/>
        <v>-1</v>
      </c>
      <c r="G31" s="103">
        <f t="shared" ref="G31:G33" si="2">SUM(G32)</f>
        <v>-1</v>
      </c>
    </row>
    <row r="32" spans="1:237" x14ac:dyDescent="0.25">
      <c r="A32" s="50" t="s">
        <v>325</v>
      </c>
      <c r="B32" s="50"/>
      <c r="C32" s="50"/>
      <c r="D32" s="50"/>
      <c r="E32" s="102"/>
      <c r="F32" s="103">
        <f t="shared" si="0"/>
        <v>-1</v>
      </c>
      <c r="G32" s="103">
        <v>-1</v>
      </c>
    </row>
    <row r="33" spans="1:7" x14ac:dyDescent="0.25">
      <c r="A33" s="104" t="s">
        <v>444</v>
      </c>
      <c r="B33" s="104"/>
      <c r="C33" s="104"/>
      <c r="D33" s="50"/>
      <c r="E33" s="102">
        <v>3619</v>
      </c>
      <c r="F33" s="103">
        <f t="shared" si="0"/>
        <v>33</v>
      </c>
      <c r="G33" s="103">
        <f t="shared" si="2"/>
        <v>33</v>
      </c>
    </row>
    <row r="34" spans="1:7" x14ac:dyDescent="0.25">
      <c r="A34" s="50" t="s">
        <v>325</v>
      </c>
      <c r="B34" s="50"/>
      <c r="C34" s="50"/>
      <c r="D34" s="50"/>
      <c r="E34" s="102"/>
      <c r="F34" s="103">
        <f t="shared" si="0"/>
        <v>33</v>
      </c>
      <c r="G34" s="103">
        <v>33</v>
      </c>
    </row>
    <row r="35" spans="1:7" s="89" customFormat="1" x14ac:dyDescent="0.25">
      <c r="A35" s="54" t="s">
        <v>272</v>
      </c>
      <c r="B35" s="50"/>
      <c r="C35" s="50"/>
      <c r="D35" s="50"/>
      <c r="E35" s="150">
        <v>3700</v>
      </c>
      <c r="F35" s="151">
        <f>G35</f>
        <v>-8</v>
      </c>
      <c r="G35" s="151">
        <f>SUM(,G36)</f>
        <v>-8</v>
      </c>
    </row>
    <row r="36" spans="1:7" s="89" customFormat="1" x14ac:dyDescent="0.25">
      <c r="A36" s="50" t="s">
        <v>273</v>
      </c>
      <c r="B36" s="50"/>
      <c r="C36" s="50"/>
      <c r="D36" s="50"/>
      <c r="E36" s="102">
        <v>3702</v>
      </c>
      <c r="F36" s="103">
        <f t="shared" si="0"/>
        <v>-8</v>
      </c>
      <c r="G36" s="103">
        <f>G37</f>
        <v>-8</v>
      </c>
    </row>
    <row r="37" spans="1:7" s="89" customFormat="1" x14ac:dyDescent="0.25">
      <c r="A37" s="50" t="s">
        <v>325</v>
      </c>
      <c r="B37" s="50"/>
      <c r="C37" s="50"/>
      <c r="D37" s="50"/>
      <c r="E37" s="142"/>
      <c r="F37" s="103">
        <f t="shared" si="0"/>
        <v>-8</v>
      </c>
      <c r="G37" s="103">
        <v>-8</v>
      </c>
    </row>
    <row r="38" spans="1:7" s="34" customFormat="1" x14ac:dyDescent="0.25">
      <c r="A38" s="56" t="s">
        <v>274</v>
      </c>
      <c r="B38" s="50"/>
      <c r="C38" s="50"/>
      <c r="D38" s="50"/>
      <c r="E38" s="150">
        <v>4500</v>
      </c>
      <c r="F38" s="132">
        <f t="shared" si="0"/>
        <v>1837</v>
      </c>
      <c r="G38" s="132">
        <f>SUM(,G39)</f>
        <v>1837</v>
      </c>
    </row>
    <row r="39" spans="1:7" s="34" customFormat="1" x14ac:dyDescent="0.25">
      <c r="A39" s="50" t="s">
        <v>275</v>
      </c>
      <c r="B39" s="50"/>
      <c r="C39" s="50"/>
      <c r="D39" s="50"/>
      <c r="E39" s="102">
        <v>4501</v>
      </c>
      <c r="F39" s="131">
        <f t="shared" si="0"/>
        <v>1837</v>
      </c>
      <c r="G39" s="131">
        <f t="shared" ref="G39" si="3">SUM(G40)</f>
        <v>1837</v>
      </c>
    </row>
    <row r="40" spans="1:7" s="34" customFormat="1" x14ac:dyDescent="0.25">
      <c r="A40" s="50" t="s">
        <v>325</v>
      </c>
      <c r="B40" s="50"/>
      <c r="C40" s="50"/>
      <c r="D40" s="50"/>
      <c r="E40" s="102"/>
      <c r="F40" s="131">
        <f t="shared" si="0"/>
        <v>1837</v>
      </c>
      <c r="G40" s="131">
        <v>1837</v>
      </c>
    </row>
    <row r="41" spans="1:7" s="34" customFormat="1" x14ac:dyDescent="0.25">
      <c r="A41" s="57" t="s">
        <v>276</v>
      </c>
      <c r="B41" s="57"/>
      <c r="C41" s="58"/>
      <c r="D41" s="57"/>
      <c r="E41" s="152"/>
      <c r="F41" s="153">
        <f t="shared" si="0"/>
        <v>210</v>
      </c>
      <c r="G41" s="153">
        <f>SUM(G24,G27,G30,G35,G38,)</f>
        <v>210</v>
      </c>
    </row>
    <row r="42" spans="1:7" s="34" customFormat="1" x14ac:dyDescent="0.25">
      <c r="A42" s="59"/>
      <c r="B42" s="59"/>
      <c r="C42" s="60"/>
      <c r="D42" s="59"/>
      <c r="E42" s="154"/>
      <c r="F42" s="155"/>
      <c r="G42" s="155"/>
    </row>
    <row r="43" spans="1:7" s="34" customFormat="1" ht="16.5" thickBot="1" x14ac:dyDescent="0.3">
      <c r="A43" s="61" t="s">
        <v>277</v>
      </c>
      <c r="B43" s="61"/>
      <c r="C43" s="62"/>
      <c r="D43" s="61"/>
      <c r="E43" s="156"/>
      <c r="F43" s="157">
        <f t="shared" si="0"/>
        <v>210</v>
      </c>
      <c r="G43" s="157">
        <f>SUM(G41,)</f>
        <v>210</v>
      </c>
    </row>
    <row r="44" spans="1:7" s="34" customFormat="1" ht="16.5" thickTop="1" x14ac:dyDescent="0.25">
      <c r="A44" s="54"/>
      <c r="B44" s="54"/>
      <c r="C44" s="52"/>
      <c r="D44" s="54"/>
      <c r="E44" s="140"/>
      <c r="F44" s="158"/>
      <c r="G44" s="158"/>
    </row>
    <row r="45" spans="1:7" s="124" customFormat="1" x14ac:dyDescent="0.25">
      <c r="A45" s="122" t="s">
        <v>287</v>
      </c>
      <c r="B45" s="122"/>
      <c r="C45" s="123"/>
      <c r="D45" s="122"/>
      <c r="E45" s="159" t="s">
        <v>266</v>
      </c>
      <c r="F45" s="160" t="s">
        <v>267</v>
      </c>
      <c r="G45" s="146" t="s">
        <v>441</v>
      </c>
    </row>
    <row r="46" spans="1:7" s="124" customFormat="1" ht="15" x14ac:dyDescent="0.25">
      <c r="A46" s="125" t="s">
        <v>356</v>
      </c>
      <c r="B46" s="125"/>
      <c r="C46" s="125"/>
      <c r="D46" s="126"/>
      <c r="E46" s="161">
        <v>3100</v>
      </c>
      <c r="F46" s="162">
        <f>SUM(G46)</f>
        <v>50311</v>
      </c>
      <c r="G46" s="162">
        <f>SUM(G47:G47)</f>
        <v>50311</v>
      </c>
    </row>
    <row r="47" spans="1:7" s="124" customFormat="1" ht="15" x14ac:dyDescent="0.25">
      <c r="A47" s="181" t="s">
        <v>357</v>
      </c>
      <c r="B47" s="181"/>
      <c r="C47" s="181"/>
      <c r="D47" s="181"/>
      <c r="E47" s="133">
        <v>3118</v>
      </c>
      <c r="F47" s="134">
        <f t="shared" ref="F47:F48" si="4">SUM(G47)</f>
        <v>50311</v>
      </c>
      <c r="G47" s="134">
        <v>50311</v>
      </c>
    </row>
    <row r="48" spans="1:7" s="124" customFormat="1" thickBot="1" x14ac:dyDescent="0.3">
      <c r="A48" s="127" t="s">
        <v>358</v>
      </c>
      <c r="B48" s="127"/>
      <c r="C48" s="127"/>
      <c r="D48" s="128"/>
      <c r="E48" s="163"/>
      <c r="F48" s="163">
        <f t="shared" si="4"/>
        <v>50311</v>
      </c>
      <c r="G48" s="163">
        <f>SUM(G46)</f>
        <v>50311</v>
      </c>
    </row>
    <row r="49" spans="1:7" s="34" customFormat="1" ht="16.5" thickTop="1" x14ac:dyDescent="0.25">
      <c r="A49" s="54"/>
      <c r="B49" s="50"/>
      <c r="C49" s="49"/>
      <c r="D49" s="50"/>
      <c r="E49" s="89"/>
      <c r="F49" s="89"/>
      <c r="G49" s="89"/>
    </row>
    <row r="50" spans="1:7" s="65" customFormat="1" x14ac:dyDescent="0.25">
      <c r="A50" s="63"/>
      <c r="B50" s="63"/>
      <c r="C50" s="63"/>
      <c r="D50" s="64"/>
      <c r="E50" s="145" t="s">
        <v>266</v>
      </c>
      <c r="F50" s="146" t="s">
        <v>267</v>
      </c>
      <c r="G50" s="146" t="s">
        <v>441</v>
      </c>
    </row>
    <row r="51" spans="1:7" s="50" customFormat="1" x14ac:dyDescent="0.25">
      <c r="A51" s="54" t="s">
        <v>278</v>
      </c>
      <c r="E51" s="150">
        <v>6100</v>
      </c>
      <c r="F51" s="132">
        <f>G51</f>
        <v>112058</v>
      </c>
      <c r="G51" s="132">
        <f>SUM(G52,G55,G57)</f>
        <v>112058</v>
      </c>
    </row>
    <row r="52" spans="1:7" s="50" customFormat="1" x14ac:dyDescent="0.25">
      <c r="A52" s="50" t="s">
        <v>279</v>
      </c>
      <c r="E52" s="164">
        <v>6101</v>
      </c>
      <c r="F52" s="130">
        <f>G52</f>
        <v>113978</v>
      </c>
      <c r="G52" s="130">
        <f>SUM(G53:G54)</f>
        <v>113978</v>
      </c>
    </row>
    <row r="53" spans="1:7" s="50" customFormat="1" x14ac:dyDescent="0.25">
      <c r="A53" s="50" t="s">
        <v>325</v>
      </c>
      <c r="E53" s="142"/>
      <c r="F53" s="131">
        <f t="shared" ref="F53:F62" si="5">G53</f>
        <v>10083</v>
      </c>
      <c r="G53" s="131">
        <v>10083</v>
      </c>
    </row>
    <row r="54" spans="1:7" s="34" customFormat="1" x14ac:dyDescent="0.25">
      <c r="A54" s="50" t="s">
        <v>327</v>
      </c>
      <c r="B54" s="50"/>
      <c r="C54" s="49"/>
      <c r="D54" s="50"/>
      <c r="E54" s="165"/>
      <c r="F54" s="149">
        <f t="shared" ref="F54" si="6">SUM(G54)</f>
        <v>103895</v>
      </c>
      <c r="G54" s="131">
        <v>103895</v>
      </c>
    </row>
    <row r="55" spans="1:7" s="50" customFormat="1" x14ac:dyDescent="0.25">
      <c r="A55" s="50" t="s">
        <v>288</v>
      </c>
      <c r="E55" s="164">
        <v>6102</v>
      </c>
      <c r="F55" s="130">
        <f t="shared" ref="F55:F56" si="7">SUM(G55)</f>
        <v>-1920</v>
      </c>
      <c r="G55" s="130">
        <f>SUM(G56)</f>
        <v>-1920</v>
      </c>
    </row>
    <row r="56" spans="1:7" s="50" customFormat="1" x14ac:dyDescent="0.25">
      <c r="A56" s="50" t="s">
        <v>325</v>
      </c>
      <c r="E56" s="165"/>
      <c r="F56" s="131">
        <f t="shared" si="7"/>
        <v>-1920</v>
      </c>
      <c r="G56" s="131">
        <v>-1920</v>
      </c>
    </row>
    <row r="57" spans="1:7" s="54" customFormat="1" x14ac:dyDescent="0.25">
      <c r="A57" s="50" t="s">
        <v>280</v>
      </c>
      <c r="B57" s="50"/>
      <c r="C57" s="50"/>
      <c r="D57" s="50"/>
      <c r="E57" s="164">
        <v>6109</v>
      </c>
      <c r="F57" s="132">
        <f>G57</f>
        <v>0</v>
      </c>
      <c r="G57" s="132">
        <f>SUM(G58:G59)</f>
        <v>0</v>
      </c>
    </row>
    <row r="58" spans="1:7" s="50" customFormat="1" x14ac:dyDescent="0.25">
      <c r="A58" s="50" t="s">
        <v>270</v>
      </c>
      <c r="E58" s="102"/>
      <c r="F58" s="131">
        <f t="shared" si="5"/>
        <v>-5100</v>
      </c>
      <c r="G58" s="131">
        <v>-5100</v>
      </c>
    </row>
    <row r="59" spans="1:7" s="50" customFormat="1" x14ac:dyDescent="0.25">
      <c r="A59" s="50" t="s">
        <v>281</v>
      </c>
      <c r="E59" s="102"/>
      <c r="F59" s="131">
        <f t="shared" si="5"/>
        <v>5100</v>
      </c>
      <c r="G59" s="131">
        <v>5100</v>
      </c>
    </row>
    <row r="60" spans="1:7" s="50" customFormat="1" x14ac:dyDescent="0.25">
      <c r="A60" s="54" t="s">
        <v>359</v>
      </c>
      <c r="E60" s="150" t="s">
        <v>360</v>
      </c>
      <c r="F60" s="132">
        <f t="shared" si="5"/>
        <v>4915</v>
      </c>
      <c r="G60" s="132">
        <f>SUM(G61)</f>
        <v>4915</v>
      </c>
    </row>
    <row r="61" spans="1:7" s="50" customFormat="1" x14ac:dyDescent="0.25">
      <c r="A61" s="50" t="s">
        <v>361</v>
      </c>
      <c r="E61" s="164" t="s">
        <v>362</v>
      </c>
      <c r="F61" s="130">
        <f t="shared" si="5"/>
        <v>4915</v>
      </c>
      <c r="G61" s="130">
        <f>SUM(G62:G62)</f>
        <v>4915</v>
      </c>
    </row>
    <row r="62" spans="1:7" s="50" customFormat="1" x14ac:dyDescent="0.25">
      <c r="A62" s="50" t="s">
        <v>325</v>
      </c>
      <c r="E62" s="165"/>
      <c r="F62" s="131">
        <f t="shared" si="5"/>
        <v>4915</v>
      </c>
      <c r="G62" s="131">
        <v>4915</v>
      </c>
    </row>
    <row r="63" spans="1:7" s="50" customFormat="1" ht="16.5" thickBot="1" x14ac:dyDescent="0.3">
      <c r="A63" s="61" t="s">
        <v>284</v>
      </c>
      <c r="B63" s="61"/>
      <c r="C63" s="61"/>
      <c r="D63" s="61"/>
      <c r="E63" s="166"/>
      <c r="F63" s="167">
        <f>G63</f>
        <v>116973</v>
      </c>
      <c r="G63" s="167">
        <f>SUM(G51,G60)</f>
        <v>116973</v>
      </c>
    </row>
    <row r="64" spans="1:7" s="50" customFormat="1" ht="16.5" thickTop="1" x14ac:dyDescent="0.25">
      <c r="A64" s="59"/>
      <c r="B64" s="59"/>
      <c r="C64" s="59"/>
      <c r="D64" s="59"/>
      <c r="E64" s="168"/>
      <c r="F64" s="169"/>
      <c r="G64" s="169"/>
    </row>
    <row r="65" spans="1:7" ht="16.5" thickBot="1" x14ac:dyDescent="0.3">
      <c r="A65" s="66" t="s">
        <v>285</v>
      </c>
      <c r="B65" s="61"/>
      <c r="C65" s="61"/>
      <c r="D65" s="67"/>
      <c r="E65" s="166"/>
      <c r="F65" s="167">
        <f>G65</f>
        <v>167494</v>
      </c>
      <c r="G65" s="167">
        <f>SUM(G43,G48,G63,)</f>
        <v>167494</v>
      </c>
    </row>
    <row r="66" spans="1:7" ht="16.5" thickTop="1" x14ac:dyDescent="0.25">
      <c r="A66" s="53"/>
      <c r="B66" s="54"/>
      <c r="C66" s="54"/>
      <c r="D66" s="68"/>
      <c r="E66" s="142"/>
      <c r="F66" s="143"/>
      <c r="G66" s="143"/>
    </row>
    <row r="67" spans="1:7" s="50" customFormat="1" x14ac:dyDescent="0.25">
      <c r="A67" s="53" t="s">
        <v>286</v>
      </c>
      <c r="E67" s="101"/>
      <c r="F67" s="141"/>
      <c r="G67" s="141"/>
    </row>
    <row r="68" spans="1:7" s="34" customFormat="1" x14ac:dyDescent="0.25">
      <c r="A68" s="54" t="s">
        <v>265</v>
      </c>
      <c r="B68" s="50"/>
      <c r="C68" s="49"/>
      <c r="D68" s="50"/>
      <c r="E68" s="145" t="s">
        <v>266</v>
      </c>
      <c r="F68" s="146" t="s">
        <v>267</v>
      </c>
      <c r="G68" s="146" t="s">
        <v>441</v>
      </c>
    </row>
    <row r="69" spans="1:7" s="34" customFormat="1" x14ac:dyDescent="0.25">
      <c r="A69" s="56" t="s">
        <v>274</v>
      </c>
      <c r="B69" s="50"/>
      <c r="C69" s="50"/>
      <c r="D69" s="50"/>
      <c r="E69" s="150">
        <v>4500</v>
      </c>
      <c r="F69" s="132">
        <f>SUM(G69)</f>
        <v>10255</v>
      </c>
      <c r="G69" s="132">
        <f>SUM(G70)</f>
        <v>10255</v>
      </c>
    </row>
    <row r="70" spans="1:7" s="34" customFormat="1" x14ac:dyDescent="0.25">
      <c r="A70" s="50" t="s">
        <v>275</v>
      </c>
      <c r="B70" s="50"/>
      <c r="C70" s="50"/>
      <c r="D70" s="50"/>
      <c r="E70" s="170">
        <v>4501</v>
      </c>
      <c r="F70" s="171">
        <f>SUM(G70)</f>
        <v>10255</v>
      </c>
      <c r="G70" s="171">
        <f>SUM(G71:G71)</f>
        <v>10255</v>
      </c>
    </row>
    <row r="71" spans="1:7" s="34" customFormat="1" x14ac:dyDescent="0.25">
      <c r="A71" s="50" t="s">
        <v>327</v>
      </c>
      <c r="B71" s="50"/>
      <c r="C71" s="49"/>
      <c r="D71" s="50"/>
      <c r="E71" s="165"/>
      <c r="F71" s="149">
        <f t="shared" ref="F71:F73" si="8">SUM(G71)</f>
        <v>10255</v>
      </c>
      <c r="G71" s="131">
        <v>10255</v>
      </c>
    </row>
    <row r="72" spans="1:7" s="34" customFormat="1" x14ac:dyDescent="0.25">
      <c r="A72" s="57" t="s">
        <v>276</v>
      </c>
      <c r="B72" s="57"/>
      <c r="C72" s="58"/>
      <c r="D72" s="57"/>
      <c r="E72" s="152"/>
      <c r="F72" s="153">
        <f>SUM(G72)</f>
        <v>10255</v>
      </c>
      <c r="G72" s="153">
        <f>SUM(,G69)</f>
        <v>10255</v>
      </c>
    </row>
    <row r="73" spans="1:7" s="34" customFormat="1" ht="16.5" thickBot="1" x14ac:dyDescent="0.3">
      <c r="A73" s="61" t="s">
        <v>277</v>
      </c>
      <c r="B73" s="61"/>
      <c r="C73" s="62"/>
      <c r="D73" s="61"/>
      <c r="E73" s="156"/>
      <c r="F73" s="157">
        <f t="shared" si="8"/>
        <v>10255</v>
      </c>
      <c r="G73" s="157">
        <f>SUM(,G72)</f>
        <v>10255</v>
      </c>
    </row>
    <row r="74" spans="1:7" s="34" customFormat="1" ht="16.5" thickTop="1" x14ac:dyDescent="0.25">
      <c r="A74" s="54"/>
      <c r="B74" s="54"/>
      <c r="C74" s="52"/>
      <c r="D74" s="54"/>
      <c r="E74" s="140"/>
      <c r="F74" s="158"/>
      <c r="G74" s="158"/>
    </row>
    <row r="75" spans="1:7" s="124" customFormat="1" x14ac:dyDescent="0.25">
      <c r="A75" s="122" t="s">
        <v>287</v>
      </c>
      <c r="B75" s="122"/>
      <c r="C75" s="123"/>
      <c r="D75" s="122"/>
      <c r="E75" s="159" t="s">
        <v>266</v>
      </c>
      <c r="F75" s="160" t="s">
        <v>267</v>
      </c>
      <c r="G75" s="146" t="s">
        <v>441</v>
      </c>
    </row>
    <row r="76" spans="1:7" s="124" customFormat="1" ht="15" x14ac:dyDescent="0.25">
      <c r="A76" s="125" t="s">
        <v>356</v>
      </c>
      <c r="B76" s="125"/>
      <c r="C76" s="125"/>
      <c r="D76" s="126"/>
      <c r="E76" s="161">
        <v>3100</v>
      </c>
      <c r="F76" s="162">
        <f>SUM(G76)</f>
        <v>0</v>
      </c>
      <c r="G76" s="162">
        <f>SUM(G77:G78)</f>
        <v>0</v>
      </c>
    </row>
    <row r="77" spans="1:7" s="135" customFormat="1" ht="15" x14ac:dyDescent="0.25">
      <c r="A77" s="182" t="s">
        <v>445</v>
      </c>
      <c r="B77" s="182"/>
      <c r="C77" s="182"/>
      <c r="D77" s="182"/>
      <c r="E77" s="133">
        <v>3113</v>
      </c>
      <c r="F77" s="134">
        <f t="shared" ref="F77" si="9">SUM(G77)</f>
        <v>-522579</v>
      </c>
      <c r="G77" s="134">
        <v>-522579</v>
      </c>
    </row>
    <row r="78" spans="1:7" s="124" customFormat="1" ht="15" x14ac:dyDescent="0.25">
      <c r="A78" s="181" t="s">
        <v>357</v>
      </c>
      <c r="B78" s="181"/>
      <c r="C78" s="181"/>
      <c r="D78" s="181"/>
      <c r="E78" s="133">
        <v>3118</v>
      </c>
      <c r="F78" s="134">
        <f t="shared" ref="F78:F79" si="10">SUM(G78)</f>
        <v>522579</v>
      </c>
      <c r="G78" s="134">
        <v>522579</v>
      </c>
    </row>
    <row r="79" spans="1:7" s="124" customFormat="1" thickBot="1" x14ac:dyDescent="0.3">
      <c r="A79" s="127" t="s">
        <v>358</v>
      </c>
      <c r="B79" s="127"/>
      <c r="C79" s="127"/>
      <c r="D79" s="128"/>
      <c r="E79" s="163"/>
      <c r="F79" s="163">
        <f t="shared" si="10"/>
        <v>0</v>
      </c>
      <c r="G79" s="163">
        <f>SUM(G76)</f>
        <v>0</v>
      </c>
    </row>
    <row r="80" spans="1:7" s="124" customFormat="1" thickTop="1" x14ac:dyDescent="0.25">
      <c r="A80" s="129"/>
      <c r="B80" s="129"/>
      <c r="C80" s="129"/>
      <c r="D80" s="126"/>
      <c r="E80" s="172"/>
      <c r="F80" s="172"/>
      <c r="G80" s="172"/>
    </row>
    <row r="81" spans="1:7" s="34" customFormat="1" x14ac:dyDescent="0.25">
      <c r="A81" s="54" t="s">
        <v>287</v>
      </c>
      <c r="B81" s="54"/>
      <c r="C81" s="52"/>
      <c r="D81" s="54"/>
      <c r="E81" s="145" t="s">
        <v>266</v>
      </c>
      <c r="F81" s="146" t="s">
        <v>267</v>
      </c>
      <c r="G81" s="146" t="s">
        <v>441</v>
      </c>
    </row>
    <row r="82" spans="1:7" s="50" customFormat="1" x14ac:dyDescent="0.25">
      <c r="A82" s="54" t="s">
        <v>278</v>
      </c>
      <c r="E82" s="150">
        <v>6100</v>
      </c>
      <c r="F82" s="132">
        <f>SUM(G82)</f>
        <v>0</v>
      </c>
      <c r="G82" s="132">
        <f>SUM(,G83,)</f>
        <v>0</v>
      </c>
    </row>
    <row r="83" spans="1:7" s="54" customFormat="1" x14ac:dyDescent="0.25">
      <c r="A83" s="50" t="s">
        <v>280</v>
      </c>
      <c r="B83" s="50"/>
      <c r="C83" s="50"/>
      <c r="D83" s="50"/>
      <c r="E83" s="164">
        <v>6109</v>
      </c>
      <c r="F83" s="132">
        <f>SUM(G83)</f>
        <v>0</v>
      </c>
      <c r="G83" s="132">
        <f>SUM(G84:G85)</f>
        <v>0</v>
      </c>
    </row>
    <row r="84" spans="1:7" s="50" customFormat="1" x14ac:dyDescent="0.25">
      <c r="A84" s="50" t="s">
        <v>270</v>
      </c>
      <c r="E84" s="102"/>
      <c r="F84" s="131">
        <f t="shared" ref="F84" si="11">SUM(G84)</f>
        <v>-268992</v>
      </c>
      <c r="G84" s="173">
        <v>-268992</v>
      </c>
    </row>
    <row r="85" spans="1:7" s="34" customFormat="1" x14ac:dyDescent="0.25">
      <c r="A85" s="50" t="s">
        <v>325</v>
      </c>
      <c r="B85" s="50"/>
      <c r="C85" s="50"/>
      <c r="D85" s="50"/>
      <c r="E85" s="165"/>
      <c r="F85" s="149">
        <f t="shared" ref="F85" si="12">SUM(G85)</f>
        <v>268992</v>
      </c>
      <c r="G85" s="131">
        <v>268992</v>
      </c>
    </row>
    <row r="86" spans="1:7" s="50" customFormat="1" x14ac:dyDescent="0.25">
      <c r="A86" s="54" t="s">
        <v>359</v>
      </c>
      <c r="E86" s="150" t="s">
        <v>360</v>
      </c>
      <c r="F86" s="132">
        <f t="shared" ref="F86:F88" si="13">G86</f>
        <v>2500</v>
      </c>
      <c r="G86" s="132">
        <f>SUM(G87)</f>
        <v>2500</v>
      </c>
    </row>
    <row r="87" spans="1:7" s="50" customFormat="1" x14ac:dyDescent="0.25">
      <c r="A87" s="50" t="s">
        <v>361</v>
      </c>
      <c r="E87" s="164" t="s">
        <v>362</v>
      </c>
      <c r="F87" s="130">
        <f t="shared" si="13"/>
        <v>2500</v>
      </c>
      <c r="G87" s="130">
        <f>SUM(G88:G88)</f>
        <v>2500</v>
      </c>
    </row>
    <row r="88" spans="1:7" s="50" customFormat="1" x14ac:dyDescent="0.25">
      <c r="A88" s="50" t="s">
        <v>325</v>
      </c>
      <c r="E88" s="165"/>
      <c r="F88" s="131">
        <f t="shared" si="13"/>
        <v>2500</v>
      </c>
      <c r="G88" s="131">
        <v>2500</v>
      </c>
    </row>
    <row r="89" spans="1:7" s="50" customFormat="1" ht="16.5" thickBot="1" x14ac:dyDescent="0.3">
      <c r="A89" s="61" t="s">
        <v>284</v>
      </c>
      <c r="B89" s="61"/>
      <c r="C89" s="61"/>
      <c r="D89" s="61"/>
      <c r="E89" s="166"/>
      <c r="F89" s="167">
        <f>SUM(G89)</f>
        <v>2500</v>
      </c>
      <c r="G89" s="167">
        <f>SUM(G82,G86)</f>
        <v>2500</v>
      </c>
    </row>
    <row r="90" spans="1:7" s="50" customFormat="1" ht="16.5" thickTop="1" x14ac:dyDescent="0.25">
      <c r="A90" s="59"/>
      <c r="B90" s="59"/>
      <c r="C90" s="59"/>
      <c r="D90" s="59"/>
      <c r="E90" s="168"/>
      <c r="F90" s="169"/>
      <c r="G90" s="169"/>
    </row>
    <row r="91" spans="1:7" s="50" customFormat="1" ht="16.5" thickBot="1" x14ac:dyDescent="0.3">
      <c r="A91" s="66" t="s">
        <v>289</v>
      </c>
      <c r="B91" s="61"/>
      <c r="C91" s="61"/>
      <c r="D91" s="67"/>
      <c r="E91" s="166"/>
      <c r="F91" s="157">
        <f>SUM(G91)</f>
        <v>12755</v>
      </c>
      <c r="G91" s="157">
        <f>SUM(G73,G89)</f>
        <v>12755</v>
      </c>
    </row>
    <row r="92" spans="1:7" s="50" customFormat="1" ht="17.25" thickTop="1" thickBot="1" x14ac:dyDescent="0.3">
      <c r="A92" s="66"/>
      <c r="B92" s="61"/>
      <c r="C92" s="61"/>
      <c r="D92" s="67"/>
      <c r="E92" s="166"/>
      <c r="F92" s="157"/>
      <c r="G92" s="157"/>
    </row>
    <row r="93" spans="1:7" s="50" customFormat="1" ht="17.25" thickTop="1" thickBot="1" x14ac:dyDescent="0.3">
      <c r="A93" s="66" t="s">
        <v>290</v>
      </c>
      <c r="B93" s="61"/>
      <c r="C93" s="61"/>
      <c r="D93" s="67"/>
      <c r="E93" s="166"/>
      <c r="F93" s="157">
        <f t="shared" ref="F93" si="14">SUM(G93)</f>
        <v>180249</v>
      </c>
      <c r="G93" s="157">
        <f>SUM(G65,G91)</f>
        <v>180249</v>
      </c>
    </row>
    <row r="94" spans="1:7" s="50" customFormat="1" ht="16.5" thickTop="1" x14ac:dyDescent="0.25">
      <c r="A94" s="92"/>
      <c r="B94" s="93"/>
      <c r="C94" s="93"/>
      <c r="D94" s="95"/>
      <c r="E94" s="174"/>
      <c r="F94" s="142"/>
      <c r="G94" s="158"/>
    </row>
    <row r="95" spans="1:7" x14ac:dyDescent="0.25">
      <c r="A95" s="96"/>
      <c r="B95" s="96"/>
      <c r="C95" s="96"/>
      <c r="D95" s="96"/>
      <c r="E95" s="175"/>
      <c r="F95" s="175"/>
      <c r="G95" s="175"/>
    </row>
    <row r="96" spans="1:7" x14ac:dyDescent="0.25">
      <c r="A96" s="48" t="s">
        <v>291</v>
      </c>
      <c r="B96" s="46"/>
      <c r="C96" s="46"/>
      <c r="D96" s="46"/>
    </row>
    <row r="97" spans="1:7" x14ac:dyDescent="0.25">
      <c r="A97" s="69" t="s">
        <v>292</v>
      </c>
      <c r="B97" s="46"/>
      <c r="C97" s="70"/>
      <c r="D97" s="70"/>
      <c r="F97" s="108"/>
      <c r="G97" s="108"/>
    </row>
    <row r="98" spans="1:7" x14ac:dyDescent="0.25">
      <c r="A98" s="69"/>
      <c r="B98" s="46"/>
      <c r="C98" s="70"/>
      <c r="D98" s="70"/>
      <c r="F98" s="108"/>
      <c r="G98" s="108"/>
    </row>
    <row r="99" spans="1:7" x14ac:dyDescent="0.25">
      <c r="A99" s="71" t="s">
        <v>296</v>
      </c>
      <c r="B99" s="46"/>
      <c r="C99" s="71"/>
      <c r="D99" s="46"/>
      <c r="F99" s="106"/>
      <c r="G99" s="107">
        <f>SUM(F100)</f>
        <v>50311</v>
      </c>
    </row>
    <row r="100" spans="1:7" x14ac:dyDescent="0.25">
      <c r="A100" s="71" t="s">
        <v>422</v>
      </c>
      <c r="B100" s="46"/>
      <c r="C100" s="71"/>
      <c r="D100" s="46"/>
      <c r="F100" s="107">
        <f>SUM(F101:F101)</f>
        <v>50311</v>
      </c>
      <c r="G100" s="106"/>
    </row>
    <row r="101" spans="1:7" x14ac:dyDescent="0.25">
      <c r="A101" s="70" t="s">
        <v>295</v>
      </c>
      <c r="B101" s="46"/>
      <c r="C101" s="70" t="s">
        <v>270</v>
      </c>
      <c r="D101" s="70"/>
      <c r="F101" s="109">
        <v>50311</v>
      </c>
      <c r="G101" s="108"/>
    </row>
    <row r="102" spans="1:7" x14ac:dyDescent="0.25">
      <c r="A102" s="70"/>
      <c r="B102" s="46"/>
      <c r="C102" s="70"/>
      <c r="D102" s="70"/>
      <c r="F102" s="109"/>
      <c r="G102" s="106"/>
    </row>
    <row r="103" spans="1:7" x14ac:dyDescent="0.25">
      <c r="A103" s="70"/>
      <c r="B103" s="46"/>
      <c r="C103" s="70"/>
      <c r="D103" s="70"/>
      <c r="F103" s="109"/>
      <c r="G103" s="106"/>
    </row>
    <row r="104" spans="1:7" x14ac:dyDescent="0.25">
      <c r="A104" s="71" t="s">
        <v>297</v>
      </c>
      <c r="B104" s="46"/>
      <c r="C104" s="71"/>
      <c r="D104" s="46"/>
      <c r="F104" s="106"/>
      <c r="G104" s="107">
        <f>SUM(F105:F105)</f>
        <v>13288</v>
      </c>
    </row>
    <row r="105" spans="1:7" x14ac:dyDescent="0.25">
      <c r="A105" s="70" t="s">
        <v>295</v>
      </c>
      <c r="B105" s="46"/>
      <c r="C105" s="70" t="s">
        <v>326</v>
      </c>
      <c r="D105" s="46"/>
      <c r="F105" s="109">
        <v>13288</v>
      </c>
      <c r="G105" s="106"/>
    </row>
    <row r="106" spans="1:7" x14ac:dyDescent="0.25">
      <c r="A106" s="46"/>
      <c r="B106" s="70"/>
      <c r="C106" s="46"/>
      <c r="D106" s="46"/>
      <c r="F106" s="109"/>
      <c r="G106" s="106"/>
    </row>
    <row r="107" spans="1:7" x14ac:dyDescent="0.25">
      <c r="A107" s="70"/>
      <c r="B107" s="46"/>
      <c r="C107" s="70"/>
      <c r="D107" s="70"/>
      <c r="F107" s="109"/>
      <c r="G107" s="108"/>
    </row>
    <row r="108" spans="1:7" x14ac:dyDescent="0.25">
      <c r="A108" s="71" t="s">
        <v>298</v>
      </c>
      <c r="B108" s="46"/>
      <c r="C108" s="71"/>
      <c r="D108" s="46"/>
      <c r="F108" s="106"/>
      <c r="G108" s="107">
        <f>SUM(F110)</f>
        <v>0</v>
      </c>
    </row>
    <row r="109" spans="1:7" x14ac:dyDescent="0.25">
      <c r="A109" s="71" t="s">
        <v>299</v>
      </c>
      <c r="B109" s="46"/>
      <c r="C109" s="71"/>
      <c r="D109" s="46"/>
      <c r="G109" s="106"/>
    </row>
    <row r="110" spans="1:7" x14ac:dyDescent="0.25">
      <c r="A110" s="71" t="s">
        <v>300</v>
      </c>
      <c r="B110" s="46"/>
      <c r="C110" s="71"/>
      <c r="D110" s="46"/>
      <c r="F110" s="107">
        <f>SUM(F111:F112)</f>
        <v>0</v>
      </c>
      <c r="G110" s="106"/>
    </row>
    <row r="111" spans="1:7" x14ac:dyDescent="0.25">
      <c r="A111" s="70" t="s">
        <v>295</v>
      </c>
      <c r="B111" s="46"/>
      <c r="C111" s="70" t="s">
        <v>270</v>
      </c>
      <c r="D111" s="70"/>
      <c r="F111" s="109">
        <v>-5100</v>
      </c>
      <c r="G111" s="108"/>
    </row>
    <row r="112" spans="1:7" x14ac:dyDescent="0.25">
      <c r="A112" s="70"/>
      <c r="B112" s="46"/>
      <c r="C112" s="70" t="s">
        <v>281</v>
      </c>
      <c r="D112" s="70"/>
      <c r="F112" s="109">
        <v>5100</v>
      </c>
      <c r="G112" s="108"/>
    </row>
    <row r="113" spans="1:7" x14ac:dyDescent="0.25">
      <c r="A113" s="70"/>
      <c r="B113" s="46"/>
      <c r="C113" s="70"/>
      <c r="D113" s="70"/>
      <c r="F113" s="109"/>
      <c r="G113" s="108"/>
    </row>
    <row r="114" spans="1:7" x14ac:dyDescent="0.25">
      <c r="A114" s="71" t="s">
        <v>301</v>
      </c>
      <c r="B114" s="46"/>
      <c r="C114" s="70"/>
      <c r="D114" s="70"/>
      <c r="F114" s="109"/>
      <c r="G114" s="107">
        <f>SUM(F115)</f>
        <v>103895</v>
      </c>
    </row>
    <row r="115" spans="1:7" x14ac:dyDescent="0.25">
      <c r="A115" s="71" t="s">
        <v>302</v>
      </c>
      <c r="B115" s="46"/>
      <c r="C115" s="70"/>
      <c r="D115" s="70"/>
      <c r="F115" s="107">
        <f>SUM(F116:F117)</f>
        <v>103895</v>
      </c>
      <c r="G115" s="108"/>
    </row>
    <row r="116" spans="1:7" x14ac:dyDescent="0.25">
      <c r="A116" s="70" t="s">
        <v>295</v>
      </c>
      <c r="B116" s="46"/>
      <c r="C116" s="70" t="s">
        <v>327</v>
      </c>
      <c r="D116" s="70"/>
      <c r="F116" s="109">
        <v>103895</v>
      </c>
      <c r="G116" s="108"/>
    </row>
    <row r="117" spans="1:7" x14ac:dyDescent="0.25">
      <c r="A117" s="70"/>
      <c r="B117" s="46"/>
      <c r="C117" s="70"/>
      <c r="D117" s="70"/>
      <c r="F117" s="109"/>
      <c r="G117" s="108"/>
    </row>
    <row r="118" spans="1:7" x14ac:dyDescent="0.25">
      <c r="A118" s="70"/>
      <c r="B118" s="46"/>
      <c r="C118" s="70"/>
      <c r="D118" s="70"/>
      <c r="F118" s="109"/>
      <c r="G118" s="108"/>
    </row>
    <row r="119" spans="1:7" x14ac:dyDescent="0.25">
      <c r="A119" s="70"/>
      <c r="B119" s="46"/>
      <c r="C119" s="70"/>
      <c r="D119" s="70"/>
      <c r="F119" s="109"/>
      <c r="G119" s="108"/>
    </row>
    <row r="120" spans="1:7" ht="16.5" thickBot="1" x14ac:dyDescent="0.3">
      <c r="A120" s="72" t="s">
        <v>303</v>
      </c>
      <c r="B120" s="73"/>
      <c r="C120" s="72"/>
      <c r="D120" s="72"/>
      <c r="E120" s="112"/>
      <c r="F120" s="111"/>
      <c r="G120" s="113">
        <f>SUM(G99,G104,G108,G114,)</f>
        <v>167494</v>
      </c>
    </row>
    <row r="121" spans="1:7" ht="16.5" thickTop="1" x14ac:dyDescent="0.25">
      <c r="A121" s="98"/>
      <c r="B121" s="94"/>
      <c r="C121" s="98"/>
      <c r="D121" s="98"/>
      <c r="E121" s="104"/>
      <c r="F121" s="114"/>
      <c r="G121" s="116"/>
    </row>
    <row r="122" spans="1:7" x14ac:dyDescent="0.25">
      <c r="A122" s="69" t="s">
        <v>304</v>
      </c>
      <c r="B122" s="46"/>
      <c r="C122" s="71"/>
      <c r="D122" s="71"/>
      <c r="F122" s="106"/>
      <c r="G122" s="106"/>
    </row>
    <row r="123" spans="1:7" x14ac:dyDescent="0.25">
      <c r="A123" s="69" t="s">
        <v>305</v>
      </c>
      <c r="B123" s="46"/>
      <c r="C123" s="71"/>
      <c r="D123" s="71"/>
      <c r="F123" s="106"/>
      <c r="G123" s="106"/>
    </row>
    <row r="124" spans="1:7" x14ac:dyDescent="0.25">
      <c r="A124" s="97"/>
      <c r="C124" s="91"/>
      <c r="D124" s="91"/>
      <c r="F124" s="106"/>
      <c r="G124" s="106"/>
    </row>
    <row r="126" spans="1:7" x14ac:dyDescent="0.25">
      <c r="A126" s="106" t="s">
        <v>293</v>
      </c>
      <c r="B126" s="47"/>
      <c r="C126" s="106"/>
      <c r="D126" s="47"/>
      <c r="F126" s="106"/>
      <c r="G126" s="107">
        <f>SUM(F127)</f>
        <v>-154655</v>
      </c>
    </row>
    <row r="127" spans="1:7" x14ac:dyDescent="0.25">
      <c r="A127" s="106" t="s">
        <v>294</v>
      </c>
      <c r="B127" s="47"/>
      <c r="C127" s="106"/>
      <c r="D127" s="47"/>
      <c r="F127" s="107">
        <f>SUM(F128:F129)</f>
        <v>-154655</v>
      </c>
      <c r="G127" s="106"/>
    </row>
    <row r="128" spans="1:7" x14ac:dyDescent="0.25">
      <c r="A128" s="108" t="s">
        <v>295</v>
      </c>
      <c r="B128" s="47"/>
      <c r="C128" s="108" t="s">
        <v>270</v>
      </c>
      <c r="D128" s="108"/>
      <c r="F128" s="109">
        <v>-154655</v>
      </c>
      <c r="G128" s="106"/>
    </row>
    <row r="129" spans="1:7" x14ac:dyDescent="0.25">
      <c r="A129" s="108"/>
      <c r="B129" s="47"/>
      <c r="C129" s="108"/>
      <c r="D129" s="108"/>
      <c r="F129" s="109"/>
      <c r="G129" s="106"/>
    </row>
    <row r="130" spans="1:7" x14ac:dyDescent="0.25">
      <c r="A130" s="71" t="s">
        <v>296</v>
      </c>
      <c r="B130" s="46"/>
      <c r="C130" s="71"/>
      <c r="D130" s="46"/>
      <c r="F130" s="106"/>
      <c r="G130" s="107">
        <f>SUM(F131)</f>
        <v>44496</v>
      </c>
    </row>
    <row r="131" spans="1:7" x14ac:dyDescent="0.25">
      <c r="A131" s="71" t="s">
        <v>422</v>
      </c>
      <c r="B131" s="46"/>
      <c r="C131" s="71"/>
      <c r="D131" s="46"/>
      <c r="F131" s="107">
        <f>SUM(F132:F132)</f>
        <v>44496</v>
      </c>
      <c r="G131" s="106"/>
    </row>
    <row r="132" spans="1:7" x14ac:dyDescent="0.25">
      <c r="A132" s="70" t="s">
        <v>295</v>
      </c>
      <c r="B132" s="46"/>
      <c r="C132" s="108" t="s">
        <v>270</v>
      </c>
      <c r="D132" s="70"/>
      <c r="F132" s="109">
        <v>44496</v>
      </c>
      <c r="G132" s="108"/>
    </row>
    <row r="133" spans="1:7" x14ac:dyDescent="0.25">
      <c r="A133" s="90"/>
      <c r="C133" s="90"/>
      <c r="D133" s="90"/>
      <c r="F133" s="109"/>
      <c r="G133" s="108"/>
    </row>
    <row r="134" spans="1:7" x14ac:dyDescent="0.25">
      <c r="A134" s="106" t="s">
        <v>297</v>
      </c>
      <c r="B134" s="47"/>
      <c r="C134" s="106"/>
      <c r="D134" s="47"/>
      <c r="F134" s="106"/>
      <c r="G134" s="107">
        <f>SUM(F135:F136)</f>
        <v>0</v>
      </c>
    </row>
    <row r="135" spans="1:7" x14ac:dyDescent="0.25">
      <c r="A135" s="108" t="s">
        <v>295</v>
      </c>
      <c r="B135" s="47"/>
      <c r="C135" s="108" t="s">
        <v>270</v>
      </c>
      <c r="D135" s="70"/>
      <c r="F135" s="109">
        <v>-22512</v>
      </c>
      <c r="G135" s="106"/>
    </row>
    <row r="136" spans="1:7" x14ac:dyDescent="0.25">
      <c r="A136" s="70"/>
      <c r="B136" s="46"/>
      <c r="C136" s="108" t="s">
        <v>326</v>
      </c>
      <c r="D136" s="47"/>
      <c r="F136" s="109">
        <v>22512</v>
      </c>
      <c r="G136" s="108"/>
    </row>
    <row r="137" spans="1:7" x14ac:dyDescent="0.25">
      <c r="A137" s="90"/>
      <c r="C137" s="90"/>
      <c r="D137" s="90"/>
      <c r="F137" s="109"/>
      <c r="G137" s="108"/>
    </row>
    <row r="138" spans="1:7" x14ac:dyDescent="0.25">
      <c r="A138" s="71" t="s">
        <v>301</v>
      </c>
      <c r="B138" s="46"/>
      <c r="C138" s="70"/>
      <c r="D138" s="70"/>
      <c r="F138" s="109"/>
      <c r="G138" s="107">
        <f>SUM(F139)</f>
        <v>17300</v>
      </c>
    </row>
    <row r="139" spans="1:7" x14ac:dyDescent="0.25">
      <c r="A139" s="71" t="s">
        <v>302</v>
      </c>
      <c r="B139" s="46"/>
      <c r="C139" s="70"/>
      <c r="D139" s="70"/>
      <c r="F139" s="107">
        <f>SUM(F140:F141)</f>
        <v>17300</v>
      </c>
      <c r="G139" s="108"/>
    </row>
    <row r="140" spans="1:7" x14ac:dyDescent="0.25">
      <c r="A140" s="70" t="s">
        <v>295</v>
      </c>
      <c r="B140" s="46"/>
      <c r="C140" s="70" t="s">
        <v>270</v>
      </c>
      <c r="D140" s="70"/>
      <c r="F140" s="109">
        <v>1930</v>
      </c>
      <c r="G140" s="108"/>
    </row>
    <row r="141" spans="1:7" x14ac:dyDescent="0.25">
      <c r="A141" s="70"/>
      <c r="B141" s="46"/>
      <c r="C141" s="70" t="s">
        <v>327</v>
      </c>
      <c r="D141" s="70"/>
      <c r="F141" s="109">
        <f>5115+10255</f>
        <v>15370</v>
      </c>
      <c r="G141" s="108"/>
    </row>
    <row r="142" spans="1:7" x14ac:dyDescent="0.25">
      <c r="A142" s="70"/>
      <c r="B142" s="46"/>
      <c r="C142" s="70"/>
      <c r="D142" s="70"/>
      <c r="F142" s="109"/>
      <c r="G142" s="108"/>
    </row>
    <row r="143" spans="1:7" x14ac:dyDescent="0.25">
      <c r="A143" s="74" t="s">
        <v>306</v>
      </c>
      <c r="B143" s="75"/>
      <c r="C143" s="76"/>
      <c r="D143" s="76"/>
      <c r="E143" s="118"/>
      <c r="F143" s="117"/>
      <c r="G143" s="117"/>
    </row>
    <row r="144" spans="1:7" ht="16.5" thickBot="1" x14ac:dyDescent="0.3">
      <c r="A144" s="77" t="s">
        <v>307</v>
      </c>
      <c r="B144" s="78"/>
      <c r="C144" s="79"/>
      <c r="D144" s="79"/>
      <c r="E144" s="120"/>
      <c r="F144" s="119"/>
      <c r="G144" s="121">
        <f>SUM(G126,G130,G134,G138,)</f>
        <v>-92859</v>
      </c>
    </row>
    <row r="145" spans="1:7" ht="16.5" thickTop="1" x14ac:dyDescent="0.25">
      <c r="A145" s="90"/>
      <c r="C145" s="90"/>
      <c r="D145" s="90"/>
      <c r="F145" s="109"/>
      <c r="G145" s="108"/>
    </row>
    <row r="146" spans="1:7" x14ac:dyDescent="0.25">
      <c r="A146" s="90"/>
      <c r="C146" s="90"/>
      <c r="D146" s="90"/>
      <c r="F146" s="109"/>
      <c r="G146" s="108"/>
    </row>
    <row r="147" spans="1:7" x14ac:dyDescent="0.25">
      <c r="A147" s="110" t="s">
        <v>308</v>
      </c>
      <c r="B147" s="47"/>
      <c r="C147" s="108"/>
      <c r="D147" s="108"/>
      <c r="F147" s="108"/>
      <c r="G147" s="108"/>
    </row>
    <row r="148" spans="1:7" x14ac:dyDescent="0.25">
      <c r="A148" s="110"/>
      <c r="B148" s="47"/>
      <c r="C148" s="108"/>
      <c r="D148" s="108"/>
      <c r="F148" s="108"/>
      <c r="G148" s="108"/>
    </row>
    <row r="149" spans="1:7" x14ac:dyDescent="0.25">
      <c r="A149" s="108"/>
      <c r="B149" s="47"/>
      <c r="C149" s="108"/>
      <c r="D149" s="108"/>
      <c r="F149" s="109"/>
      <c r="G149" s="106"/>
    </row>
    <row r="150" spans="1:7" x14ac:dyDescent="0.25">
      <c r="A150" s="106" t="s">
        <v>297</v>
      </c>
      <c r="B150" s="47"/>
      <c r="C150" s="106"/>
      <c r="D150" s="47"/>
      <c r="F150" s="106"/>
      <c r="G150" s="107">
        <f>SUM(F151:F152)</f>
        <v>54510</v>
      </c>
    </row>
    <row r="151" spans="1:7" x14ac:dyDescent="0.25">
      <c r="A151" s="108" t="s">
        <v>295</v>
      </c>
      <c r="B151" s="47"/>
      <c r="C151" s="108" t="s">
        <v>270</v>
      </c>
      <c r="D151" s="108"/>
      <c r="F151" s="109">
        <v>-194470</v>
      </c>
      <c r="G151" s="106"/>
    </row>
    <row r="152" spans="1:7" x14ac:dyDescent="0.25">
      <c r="A152" s="47"/>
      <c r="B152" s="108"/>
      <c r="C152" s="108" t="s">
        <v>326</v>
      </c>
      <c r="D152" s="47"/>
      <c r="F152" s="109">
        <v>248980</v>
      </c>
      <c r="G152" s="106"/>
    </row>
    <row r="153" spans="1:7" x14ac:dyDescent="0.25">
      <c r="A153" s="47"/>
      <c r="B153" s="108"/>
      <c r="C153" s="47"/>
      <c r="D153" s="47"/>
      <c r="F153" s="109"/>
      <c r="G153" s="106"/>
    </row>
    <row r="154" spans="1:7" x14ac:dyDescent="0.25">
      <c r="A154" s="106" t="s">
        <v>309</v>
      </c>
      <c r="B154" s="47"/>
      <c r="C154" s="106"/>
      <c r="D154" s="106"/>
      <c r="F154" s="106"/>
      <c r="G154" s="106"/>
    </row>
    <row r="155" spans="1:7" x14ac:dyDescent="0.25">
      <c r="A155" s="106" t="s">
        <v>310</v>
      </c>
      <c r="B155" s="47"/>
      <c r="C155" s="106"/>
      <c r="D155" s="106"/>
      <c r="F155" s="106"/>
      <c r="G155" s="107">
        <f>SUM(F157,F160)</f>
        <v>17450</v>
      </c>
    </row>
    <row r="156" spans="1:7" x14ac:dyDescent="0.25">
      <c r="A156" s="89" t="s">
        <v>311</v>
      </c>
      <c r="B156" s="47"/>
      <c r="C156" s="106"/>
      <c r="D156" s="47"/>
      <c r="G156" s="107"/>
    </row>
    <row r="157" spans="1:7" x14ac:dyDescent="0.25">
      <c r="A157" s="89" t="s">
        <v>312</v>
      </c>
      <c r="B157" s="47"/>
      <c r="C157" s="47"/>
      <c r="D157" s="47"/>
      <c r="F157" s="107">
        <f>SUM(F158:F158)</f>
        <v>1000</v>
      </c>
      <c r="G157" s="107"/>
    </row>
    <row r="158" spans="1:7" x14ac:dyDescent="0.25">
      <c r="A158" s="108" t="s">
        <v>295</v>
      </c>
      <c r="B158" s="47"/>
      <c r="C158" s="108" t="s">
        <v>270</v>
      </c>
      <c r="D158" s="108"/>
      <c r="F158" s="109">
        <v>1000</v>
      </c>
      <c r="G158" s="108"/>
    </row>
    <row r="159" spans="1:7" x14ac:dyDescent="0.25">
      <c r="A159" s="108"/>
      <c r="B159" s="47"/>
      <c r="C159" s="108"/>
      <c r="D159" s="108"/>
      <c r="F159" s="109"/>
      <c r="G159" s="108"/>
    </row>
    <row r="160" spans="1:7" x14ac:dyDescent="0.25">
      <c r="A160" s="89" t="s">
        <v>313</v>
      </c>
      <c r="B160" s="47"/>
      <c r="C160" s="106"/>
      <c r="D160" s="47"/>
      <c r="F160" s="107">
        <f>SUM(F161:F163)</f>
        <v>16450</v>
      </c>
      <c r="G160" s="107"/>
    </row>
    <row r="161" spans="1:7" x14ac:dyDescent="0.25">
      <c r="A161" s="108" t="s">
        <v>295</v>
      </c>
      <c r="B161" s="47"/>
      <c r="C161" s="105" t="s">
        <v>394</v>
      </c>
      <c r="D161" s="108"/>
      <c r="F161" s="109">
        <v>1450</v>
      </c>
    </row>
    <row r="162" spans="1:7" x14ac:dyDescent="0.25">
      <c r="A162" s="108"/>
      <c r="B162" s="47"/>
      <c r="C162" s="105" t="s">
        <v>282</v>
      </c>
      <c r="D162" s="47"/>
      <c r="F162" s="109">
        <v>4200</v>
      </c>
    </row>
    <row r="163" spans="1:7" x14ac:dyDescent="0.25">
      <c r="A163" s="108"/>
      <c r="B163" s="47"/>
      <c r="C163" s="108" t="s">
        <v>283</v>
      </c>
      <c r="D163" s="108"/>
      <c r="F163" s="109">
        <v>10800</v>
      </c>
    </row>
    <row r="164" spans="1:7" x14ac:dyDescent="0.25">
      <c r="A164" s="108"/>
      <c r="B164" s="47"/>
      <c r="C164" s="105"/>
      <c r="D164" s="47"/>
      <c r="F164" s="109"/>
      <c r="G164" s="107"/>
    </row>
    <row r="165" spans="1:7" x14ac:dyDescent="0.25">
      <c r="A165" s="106" t="s">
        <v>301</v>
      </c>
      <c r="B165" s="47"/>
      <c r="C165" s="108"/>
      <c r="D165" s="108"/>
      <c r="F165" s="109"/>
      <c r="G165" s="107">
        <f>SUM(F166,F169)</f>
        <v>-8045</v>
      </c>
    </row>
    <row r="166" spans="1:7" x14ac:dyDescent="0.25">
      <c r="A166" s="106" t="s">
        <v>314</v>
      </c>
      <c r="B166" s="47"/>
      <c r="C166" s="108"/>
      <c r="D166" s="108"/>
      <c r="F166" s="107">
        <f>SUM(F167:F167)</f>
        <v>-1000</v>
      </c>
      <c r="G166" s="107"/>
    </row>
    <row r="167" spans="1:7" x14ac:dyDescent="0.25">
      <c r="A167" s="108" t="s">
        <v>295</v>
      </c>
      <c r="B167" s="47"/>
      <c r="C167" s="108" t="s">
        <v>270</v>
      </c>
      <c r="D167" s="108"/>
      <c r="F167" s="109">
        <v>-1000</v>
      </c>
      <c r="G167" s="106"/>
    </row>
    <row r="168" spans="1:7" x14ac:dyDescent="0.25">
      <c r="A168" s="108"/>
      <c r="B168" s="47"/>
      <c r="C168" s="108"/>
      <c r="D168" s="108"/>
      <c r="F168" s="109"/>
      <c r="G168" s="108"/>
    </row>
    <row r="169" spans="1:7" x14ac:dyDescent="0.25">
      <c r="A169" s="106" t="s">
        <v>302</v>
      </c>
      <c r="B169" s="47"/>
      <c r="C169" s="108"/>
      <c r="D169" s="108"/>
      <c r="F169" s="107">
        <f>SUM(F170:F172)</f>
        <v>-7045</v>
      </c>
      <c r="G169" s="108"/>
    </row>
    <row r="170" spans="1:7" x14ac:dyDescent="0.25">
      <c r="A170" s="108" t="s">
        <v>295</v>
      </c>
      <c r="B170" s="47"/>
      <c r="C170" s="108" t="s">
        <v>270</v>
      </c>
      <c r="D170" s="108"/>
      <c r="F170" s="109">
        <v>-1930</v>
      </c>
      <c r="G170" s="108"/>
    </row>
    <row r="171" spans="1:7" x14ac:dyDescent="0.25">
      <c r="A171" s="108"/>
      <c r="B171" s="47"/>
      <c r="C171" s="70" t="s">
        <v>327</v>
      </c>
      <c r="D171" s="108"/>
      <c r="F171" s="109">
        <v>-5115</v>
      </c>
      <c r="G171" s="108"/>
    </row>
    <row r="172" spans="1:7" x14ac:dyDescent="0.25">
      <c r="A172" s="108"/>
      <c r="B172" s="47"/>
      <c r="C172" s="108"/>
      <c r="D172" s="108"/>
      <c r="F172" s="109"/>
      <c r="G172" s="108"/>
    </row>
    <row r="173" spans="1:7" x14ac:dyDescent="0.25">
      <c r="A173" s="108"/>
      <c r="B173" s="47"/>
      <c r="C173" s="105"/>
      <c r="D173" s="108"/>
      <c r="F173" s="109"/>
      <c r="G173" s="108"/>
    </row>
    <row r="174" spans="1:7" x14ac:dyDescent="0.25">
      <c r="A174" s="106" t="s">
        <v>396</v>
      </c>
      <c r="B174" s="47"/>
      <c r="C174" s="106"/>
      <c r="D174" s="47"/>
      <c r="F174" s="106"/>
      <c r="G174" s="107">
        <f>SUM(F175,F178)</f>
        <v>41699</v>
      </c>
    </row>
    <row r="175" spans="1:7" x14ac:dyDescent="0.25">
      <c r="A175" s="106" t="s">
        <v>423</v>
      </c>
      <c r="B175" s="47"/>
      <c r="C175" s="106"/>
      <c r="D175" s="47"/>
      <c r="F175" s="107">
        <f>SUM(F176:F176)</f>
        <v>168149</v>
      </c>
      <c r="G175" s="106"/>
    </row>
    <row r="176" spans="1:7" x14ac:dyDescent="0.25">
      <c r="A176" s="108" t="s">
        <v>295</v>
      </c>
      <c r="B176" s="47"/>
      <c r="C176" s="108" t="s">
        <v>270</v>
      </c>
      <c r="D176" s="47"/>
      <c r="F176" s="109">
        <v>168149</v>
      </c>
      <c r="G176" s="108"/>
    </row>
    <row r="177" spans="1:7" x14ac:dyDescent="0.25">
      <c r="A177" s="108"/>
      <c r="B177" s="47"/>
      <c r="C177" s="105"/>
      <c r="D177" s="108"/>
      <c r="F177" s="109"/>
      <c r="G177" s="108"/>
    </row>
    <row r="178" spans="1:7" x14ac:dyDescent="0.25">
      <c r="A178" s="106" t="s">
        <v>397</v>
      </c>
      <c r="B178" s="47"/>
      <c r="C178" s="106"/>
      <c r="D178" s="47"/>
      <c r="F178" s="107">
        <f>SUM(F179:F182)</f>
        <v>-126450</v>
      </c>
      <c r="G178" s="106"/>
    </row>
    <row r="179" spans="1:7" x14ac:dyDescent="0.25">
      <c r="A179" s="108" t="s">
        <v>295</v>
      </c>
      <c r="B179" s="47"/>
      <c r="C179" s="108" t="s">
        <v>270</v>
      </c>
      <c r="D179" s="47"/>
      <c r="F179" s="109">
        <v>-110000</v>
      </c>
    </row>
    <row r="180" spans="1:7" x14ac:dyDescent="0.25">
      <c r="A180" s="108"/>
      <c r="B180" s="47"/>
      <c r="C180" s="105" t="s">
        <v>394</v>
      </c>
      <c r="D180" s="108"/>
      <c r="F180" s="109">
        <v>-1450</v>
      </c>
    </row>
    <row r="181" spans="1:7" x14ac:dyDescent="0.25">
      <c r="A181" s="108"/>
      <c r="B181" s="47"/>
      <c r="C181" s="105" t="s">
        <v>282</v>
      </c>
      <c r="D181" s="108"/>
      <c r="F181" s="109">
        <v>-4200</v>
      </c>
    </row>
    <row r="182" spans="1:7" x14ac:dyDescent="0.25">
      <c r="A182" s="108"/>
      <c r="B182" s="47"/>
      <c r="C182" s="108" t="s">
        <v>283</v>
      </c>
      <c r="D182" s="108"/>
      <c r="F182" s="109">
        <v>-10800</v>
      </c>
    </row>
    <row r="183" spans="1:7" ht="16.5" thickBot="1" x14ac:dyDescent="0.3">
      <c r="A183" s="111" t="s">
        <v>315</v>
      </c>
      <c r="B183" s="112"/>
      <c r="C183" s="111"/>
      <c r="D183" s="111"/>
      <c r="E183" s="112"/>
      <c r="F183" s="111"/>
      <c r="G183" s="113">
        <f>SUM(,G150,G155,G165,G174)</f>
        <v>105614</v>
      </c>
    </row>
    <row r="184" spans="1:7" ht="16.5" thickTop="1" x14ac:dyDescent="0.25">
      <c r="A184" s="114"/>
      <c r="B184" s="47"/>
      <c r="C184" s="114"/>
      <c r="D184" s="114"/>
      <c r="E184" s="115"/>
      <c r="F184" s="114"/>
      <c r="G184" s="116"/>
    </row>
    <row r="185" spans="1:7" x14ac:dyDescent="0.25">
      <c r="A185" s="117" t="s">
        <v>316</v>
      </c>
      <c r="B185" s="118"/>
      <c r="C185" s="117"/>
      <c r="D185" s="117"/>
      <c r="E185" s="118"/>
      <c r="F185" s="117"/>
      <c r="G185" s="117"/>
    </row>
    <row r="186" spans="1:7" ht="16.5" thickBot="1" x14ac:dyDescent="0.3">
      <c r="A186" s="119" t="s">
        <v>317</v>
      </c>
      <c r="B186" s="120"/>
      <c r="C186" s="119"/>
      <c r="D186" s="119"/>
      <c r="E186" s="120"/>
      <c r="F186" s="119"/>
      <c r="G186" s="121">
        <f>SUM(G183,G144)</f>
        <v>12755</v>
      </c>
    </row>
    <row r="187" spans="1:7" ht="16.5" thickTop="1" x14ac:dyDescent="0.25">
      <c r="A187" s="114"/>
      <c r="B187" s="47"/>
      <c r="C187" s="114"/>
      <c r="D187" s="114"/>
      <c r="E187" s="104"/>
      <c r="F187" s="114"/>
      <c r="G187" s="116"/>
    </row>
    <row r="188" spans="1:7" ht="16.5" thickBot="1" x14ac:dyDescent="0.3">
      <c r="A188" s="111" t="s">
        <v>10</v>
      </c>
      <c r="B188" s="112"/>
      <c r="C188" s="111"/>
      <c r="D188" s="111"/>
      <c r="E188" s="112"/>
      <c r="F188" s="111"/>
      <c r="G188" s="113">
        <f>SUM(G186,G120)</f>
        <v>180249</v>
      </c>
    </row>
    <row r="189" spans="1:7" ht="16.5" thickTop="1" x14ac:dyDescent="0.25"/>
    <row r="191" spans="1:7" x14ac:dyDescent="0.25">
      <c r="A191" s="46"/>
      <c r="B191" s="70" t="s">
        <v>340</v>
      </c>
      <c r="C191" s="46"/>
      <c r="D191" s="70"/>
      <c r="E191" s="108"/>
      <c r="G191" s="85"/>
    </row>
    <row r="192" spans="1:7" x14ac:dyDescent="0.25">
      <c r="A192" s="70" t="s">
        <v>335</v>
      </c>
      <c r="B192" s="46"/>
      <c r="C192" s="46"/>
      <c r="D192" s="70"/>
      <c r="E192" s="108"/>
      <c r="G192" s="85"/>
    </row>
    <row r="193" spans="1:237" x14ac:dyDescent="0.25">
      <c r="A193" s="90"/>
      <c r="D193" s="90"/>
      <c r="E193" s="108"/>
      <c r="G193" s="85"/>
    </row>
    <row r="194" spans="1:237" x14ac:dyDescent="0.25">
      <c r="A194" s="46"/>
      <c r="B194" s="46"/>
      <c r="C194" s="46"/>
      <c r="D194" s="46"/>
      <c r="G194" s="85"/>
    </row>
    <row r="195" spans="1:237" x14ac:dyDescent="0.25">
      <c r="A195" s="46"/>
      <c r="B195" s="46"/>
      <c r="C195" s="46"/>
      <c r="D195" s="46"/>
      <c r="G195" s="85"/>
    </row>
    <row r="196" spans="1:237" s="88" customFormat="1" x14ac:dyDescent="0.25">
      <c r="A196" s="34" t="s">
        <v>206</v>
      </c>
      <c r="B196" s="46"/>
      <c r="C196" s="46"/>
      <c r="D196" s="46"/>
      <c r="E196" s="47"/>
      <c r="F196" s="47"/>
      <c r="G196" s="85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  <c r="CJ196" s="46"/>
      <c r="CK196" s="46"/>
      <c r="CL196" s="46"/>
      <c r="CM196" s="46"/>
      <c r="CN196" s="46"/>
      <c r="CO196" s="46"/>
      <c r="CP196" s="46"/>
      <c r="CQ196" s="46"/>
      <c r="CR196" s="46"/>
      <c r="CS196" s="46"/>
      <c r="CT196" s="46"/>
      <c r="CU196" s="46"/>
      <c r="CV196" s="46"/>
      <c r="CW196" s="46"/>
      <c r="CX196" s="46"/>
      <c r="CY196" s="46"/>
      <c r="CZ196" s="46"/>
      <c r="DA196" s="46"/>
      <c r="DB196" s="46"/>
      <c r="DC196" s="46"/>
      <c r="DD196" s="46"/>
      <c r="DE196" s="46"/>
      <c r="DF196" s="46"/>
      <c r="DG196" s="46"/>
      <c r="DH196" s="46"/>
      <c r="DI196" s="46"/>
      <c r="DJ196" s="46"/>
      <c r="DK196" s="46"/>
      <c r="DL196" s="46"/>
      <c r="DM196" s="46"/>
      <c r="DN196" s="46"/>
      <c r="DO196" s="46"/>
      <c r="DP196" s="46"/>
      <c r="DQ196" s="46"/>
      <c r="DR196" s="46"/>
      <c r="DS196" s="46"/>
      <c r="DT196" s="46"/>
      <c r="DU196" s="46"/>
      <c r="DV196" s="46"/>
      <c r="DW196" s="46"/>
      <c r="DX196" s="46"/>
      <c r="DY196" s="46"/>
      <c r="DZ196" s="46"/>
      <c r="EA196" s="46"/>
      <c r="EB196" s="46"/>
      <c r="EC196" s="46"/>
      <c r="ED196" s="46"/>
      <c r="EE196" s="46"/>
      <c r="EF196" s="46"/>
      <c r="EG196" s="46"/>
      <c r="EH196" s="46"/>
      <c r="EI196" s="46"/>
      <c r="EJ196" s="46"/>
      <c r="EK196" s="46"/>
      <c r="EL196" s="46"/>
      <c r="EM196" s="46"/>
      <c r="EN196" s="46"/>
      <c r="EO196" s="46"/>
      <c r="EP196" s="46"/>
      <c r="EQ196" s="46"/>
      <c r="ER196" s="46"/>
      <c r="ES196" s="46"/>
      <c r="ET196" s="46"/>
      <c r="EU196" s="46"/>
      <c r="EV196" s="46"/>
      <c r="EW196" s="46"/>
      <c r="EX196" s="46"/>
      <c r="EY196" s="46"/>
      <c r="EZ196" s="46"/>
      <c r="FA196" s="46"/>
      <c r="FB196" s="46"/>
      <c r="FC196" s="46"/>
      <c r="FD196" s="46"/>
      <c r="FE196" s="46"/>
      <c r="FF196" s="46"/>
      <c r="FG196" s="46"/>
      <c r="FH196" s="46"/>
      <c r="FI196" s="46"/>
      <c r="FJ196" s="46"/>
      <c r="FK196" s="46"/>
      <c r="FL196" s="46"/>
      <c r="FM196" s="46"/>
      <c r="FN196" s="46"/>
      <c r="FO196" s="46"/>
      <c r="FP196" s="46"/>
      <c r="FQ196" s="46"/>
      <c r="FR196" s="46"/>
      <c r="FS196" s="46"/>
      <c r="FT196" s="46"/>
      <c r="FU196" s="46"/>
      <c r="FV196" s="46"/>
      <c r="FW196" s="46"/>
      <c r="FX196" s="46"/>
      <c r="FY196" s="46"/>
      <c r="FZ196" s="46"/>
      <c r="GA196" s="46"/>
      <c r="GB196" s="46"/>
      <c r="GC196" s="46"/>
      <c r="GD196" s="46"/>
      <c r="GE196" s="46"/>
      <c r="GF196" s="46"/>
      <c r="GG196" s="46"/>
      <c r="GH196" s="46"/>
      <c r="GI196" s="46"/>
      <c r="GJ196" s="46"/>
      <c r="GK196" s="46"/>
      <c r="GL196" s="46"/>
      <c r="GM196" s="46"/>
      <c r="GN196" s="46"/>
      <c r="GO196" s="46"/>
      <c r="GP196" s="46"/>
      <c r="GQ196" s="46"/>
      <c r="GR196" s="46"/>
      <c r="GS196" s="46"/>
      <c r="GT196" s="46"/>
      <c r="GU196" s="46"/>
      <c r="GV196" s="46"/>
      <c r="GW196" s="46"/>
      <c r="GX196" s="46"/>
      <c r="GY196" s="46"/>
      <c r="GZ196" s="46"/>
      <c r="HA196" s="46"/>
      <c r="HB196" s="46"/>
      <c r="HC196" s="46"/>
      <c r="HD196" s="46"/>
      <c r="HE196" s="46"/>
      <c r="HF196" s="46"/>
      <c r="HG196" s="46"/>
      <c r="HH196" s="46"/>
      <c r="HI196" s="46"/>
      <c r="HJ196" s="46"/>
      <c r="HK196" s="46"/>
      <c r="HL196" s="46"/>
      <c r="HM196" s="46"/>
      <c r="HN196" s="46"/>
      <c r="HO196" s="46"/>
      <c r="HP196" s="46"/>
      <c r="HQ196" s="46"/>
      <c r="HR196" s="46"/>
      <c r="HS196" s="46"/>
      <c r="HT196" s="46"/>
      <c r="HU196" s="46"/>
      <c r="HV196" s="46"/>
      <c r="HW196" s="46"/>
      <c r="HX196" s="46"/>
      <c r="HY196" s="46"/>
      <c r="HZ196" s="46"/>
      <c r="IA196" s="46"/>
      <c r="IB196" s="46"/>
      <c r="IC196" s="46"/>
    </row>
    <row r="197" spans="1:237" s="88" customFormat="1" x14ac:dyDescent="0.25">
      <c r="A197" s="36" t="s">
        <v>207</v>
      </c>
      <c r="B197" s="46"/>
      <c r="C197" s="46"/>
      <c r="D197" s="46"/>
      <c r="E197" s="176"/>
      <c r="F197" s="176"/>
      <c r="G197" s="85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  <c r="CJ197" s="46"/>
      <c r="CK197" s="46"/>
      <c r="CL197" s="46"/>
      <c r="CM197" s="46"/>
      <c r="CN197" s="46"/>
      <c r="CO197" s="46"/>
      <c r="CP197" s="46"/>
      <c r="CQ197" s="46"/>
      <c r="CR197" s="46"/>
      <c r="CS197" s="46"/>
      <c r="CT197" s="46"/>
      <c r="CU197" s="46"/>
      <c r="CV197" s="46"/>
      <c r="CW197" s="46"/>
      <c r="CX197" s="46"/>
      <c r="CY197" s="46"/>
      <c r="CZ197" s="46"/>
      <c r="DA197" s="46"/>
      <c r="DB197" s="46"/>
      <c r="DC197" s="46"/>
      <c r="DD197" s="46"/>
      <c r="DE197" s="46"/>
      <c r="DF197" s="46"/>
      <c r="DG197" s="46"/>
      <c r="DH197" s="46"/>
      <c r="DI197" s="46"/>
      <c r="DJ197" s="46"/>
      <c r="DK197" s="46"/>
      <c r="DL197" s="46"/>
      <c r="DM197" s="46"/>
      <c r="DN197" s="46"/>
      <c r="DO197" s="46"/>
      <c r="DP197" s="46"/>
      <c r="DQ197" s="46"/>
      <c r="DR197" s="46"/>
      <c r="DS197" s="46"/>
      <c r="DT197" s="46"/>
      <c r="DU197" s="46"/>
      <c r="DV197" s="46"/>
      <c r="DW197" s="46"/>
      <c r="DX197" s="46"/>
      <c r="DY197" s="46"/>
      <c r="DZ197" s="46"/>
      <c r="EA197" s="46"/>
      <c r="EB197" s="46"/>
      <c r="EC197" s="46"/>
      <c r="ED197" s="46"/>
      <c r="EE197" s="46"/>
      <c r="EF197" s="46"/>
      <c r="EG197" s="46"/>
      <c r="EH197" s="46"/>
      <c r="EI197" s="46"/>
      <c r="EJ197" s="46"/>
      <c r="EK197" s="46"/>
      <c r="EL197" s="46"/>
      <c r="EM197" s="46"/>
      <c r="EN197" s="46"/>
      <c r="EO197" s="46"/>
      <c r="EP197" s="46"/>
      <c r="EQ197" s="46"/>
      <c r="ER197" s="46"/>
      <c r="ES197" s="46"/>
      <c r="ET197" s="46"/>
      <c r="EU197" s="46"/>
      <c r="EV197" s="46"/>
      <c r="EW197" s="46"/>
      <c r="EX197" s="46"/>
      <c r="EY197" s="46"/>
      <c r="EZ197" s="46"/>
      <c r="FA197" s="46"/>
      <c r="FB197" s="46"/>
      <c r="FC197" s="46"/>
      <c r="FD197" s="46"/>
      <c r="FE197" s="46"/>
      <c r="FF197" s="46"/>
      <c r="FG197" s="46"/>
      <c r="FH197" s="46"/>
      <c r="FI197" s="46"/>
      <c r="FJ197" s="46"/>
      <c r="FK197" s="46"/>
      <c r="FL197" s="46"/>
      <c r="FM197" s="46"/>
      <c r="FN197" s="46"/>
      <c r="FO197" s="46"/>
      <c r="FP197" s="46"/>
      <c r="FQ197" s="46"/>
      <c r="FR197" s="46"/>
      <c r="FS197" s="46"/>
      <c r="FT197" s="46"/>
      <c r="FU197" s="46"/>
      <c r="FV197" s="46"/>
      <c r="FW197" s="46"/>
      <c r="FX197" s="46"/>
      <c r="FY197" s="46"/>
      <c r="FZ197" s="46"/>
      <c r="GA197" s="46"/>
      <c r="GB197" s="46"/>
      <c r="GC197" s="46"/>
      <c r="GD197" s="46"/>
      <c r="GE197" s="46"/>
      <c r="GF197" s="46"/>
      <c r="GG197" s="46"/>
      <c r="GH197" s="46"/>
      <c r="GI197" s="46"/>
      <c r="GJ197" s="46"/>
      <c r="GK197" s="46"/>
      <c r="GL197" s="46"/>
      <c r="GM197" s="46"/>
      <c r="GN197" s="46"/>
      <c r="GO197" s="46"/>
      <c r="GP197" s="46"/>
      <c r="GQ197" s="46"/>
      <c r="GR197" s="46"/>
      <c r="GS197" s="46"/>
      <c r="GT197" s="46"/>
      <c r="GU197" s="46"/>
      <c r="GV197" s="46"/>
      <c r="GW197" s="46"/>
      <c r="GX197" s="46"/>
      <c r="GY197" s="46"/>
      <c r="GZ197" s="46"/>
      <c r="HA197" s="46"/>
      <c r="HB197" s="46"/>
      <c r="HC197" s="46"/>
      <c r="HD197" s="46"/>
      <c r="HE197" s="46"/>
      <c r="HF197" s="46"/>
      <c r="HG197" s="46"/>
      <c r="HH197" s="46"/>
      <c r="HI197" s="46"/>
      <c r="HJ197" s="46"/>
      <c r="HK197" s="46"/>
      <c r="HL197" s="46"/>
      <c r="HM197" s="46"/>
      <c r="HN197" s="46"/>
      <c r="HO197" s="46"/>
      <c r="HP197" s="46"/>
      <c r="HQ197" s="46"/>
      <c r="HR197" s="46"/>
      <c r="HS197" s="46"/>
      <c r="HT197" s="46"/>
      <c r="HU197" s="46"/>
      <c r="HV197" s="46"/>
      <c r="HW197" s="46"/>
      <c r="HX197" s="46"/>
      <c r="HY197" s="46"/>
      <c r="HZ197" s="46"/>
      <c r="IA197" s="46"/>
      <c r="IB197" s="46"/>
      <c r="IC197" s="46"/>
    </row>
    <row r="198" spans="1:237" s="88" customFormat="1" x14ac:dyDescent="0.25">
      <c r="A198" s="36"/>
      <c r="B198" s="46"/>
      <c r="C198" s="46"/>
      <c r="D198" s="46"/>
      <c r="E198" s="176"/>
      <c r="F198" s="176"/>
      <c r="G198" s="85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  <c r="CM198" s="46"/>
      <c r="CN198" s="46"/>
      <c r="CO198" s="46"/>
      <c r="CP198" s="46"/>
      <c r="CQ198" s="46"/>
      <c r="CR198" s="46"/>
      <c r="CS198" s="46"/>
      <c r="CT198" s="46"/>
      <c r="CU198" s="46"/>
      <c r="CV198" s="46"/>
      <c r="CW198" s="46"/>
      <c r="CX198" s="46"/>
      <c r="CY198" s="46"/>
      <c r="CZ198" s="46"/>
      <c r="DA198" s="46"/>
      <c r="DB198" s="46"/>
      <c r="DC198" s="46"/>
      <c r="DD198" s="46"/>
      <c r="DE198" s="46"/>
      <c r="DF198" s="46"/>
      <c r="DG198" s="46"/>
      <c r="DH198" s="46"/>
      <c r="DI198" s="46"/>
      <c r="DJ198" s="46"/>
      <c r="DK198" s="46"/>
      <c r="DL198" s="46"/>
      <c r="DM198" s="46"/>
      <c r="DN198" s="46"/>
      <c r="DO198" s="46"/>
      <c r="DP198" s="46"/>
      <c r="DQ198" s="46"/>
      <c r="DR198" s="46"/>
      <c r="DS198" s="46"/>
      <c r="DT198" s="46"/>
      <c r="DU198" s="46"/>
      <c r="DV198" s="46"/>
      <c r="DW198" s="46"/>
      <c r="DX198" s="46"/>
      <c r="DY198" s="46"/>
      <c r="DZ198" s="46"/>
      <c r="EA198" s="46"/>
      <c r="EB198" s="46"/>
      <c r="EC198" s="46"/>
      <c r="ED198" s="46"/>
      <c r="EE198" s="46"/>
      <c r="EF198" s="46"/>
      <c r="EG198" s="46"/>
      <c r="EH198" s="46"/>
      <c r="EI198" s="46"/>
      <c r="EJ198" s="46"/>
      <c r="EK198" s="46"/>
      <c r="EL198" s="46"/>
      <c r="EM198" s="46"/>
      <c r="EN198" s="46"/>
      <c r="EO198" s="46"/>
      <c r="EP198" s="46"/>
      <c r="EQ198" s="46"/>
      <c r="ER198" s="46"/>
      <c r="ES198" s="46"/>
      <c r="ET198" s="46"/>
      <c r="EU198" s="46"/>
      <c r="EV198" s="46"/>
      <c r="EW198" s="46"/>
      <c r="EX198" s="46"/>
      <c r="EY198" s="46"/>
      <c r="EZ198" s="46"/>
      <c r="FA198" s="46"/>
      <c r="FB198" s="46"/>
      <c r="FC198" s="46"/>
      <c r="FD198" s="46"/>
      <c r="FE198" s="46"/>
      <c r="FF198" s="46"/>
      <c r="FG198" s="46"/>
      <c r="FH198" s="46"/>
      <c r="FI198" s="46"/>
      <c r="FJ198" s="46"/>
      <c r="FK198" s="46"/>
      <c r="FL198" s="46"/>
      <c r="FM198" s="46"/>
      <c r="FN198" s="46"/>
      <c r="FO198" s="46"/>
      <c r="FP198" s="46"/>
      <c r="FQ198" s="46"/>
      <c r="FR198" s="46"/>
      <c r="FS198" s="46"/>
      <c r="FT198" s="46"/>
      <c r="FU198" s="46"/>
      <c r="FV198" s="46"/>
      <c r="FW198" s="46"/>
      <c r="FX198" s="46"/>
      <c r="FY198" s="46"/>
      <c r="FZ198" s="46"/>
      <c r="GA198" s="46"/>
      <c r="GB198" s="46"/>
      <c r="GC198" s="46"/>
      <c r="GD198" s="46"/>
      <c r="GE198" s="46"/>
      <c r="GF198" s="46"/>
      <c r="GG198" s="46"/>
      <c r="GH198" s="46"/>
      <c r="GI198" s="46"/>
      <c r="GJ198" s="46"/>
      <c r="GK198" s="46"/>
      <c r="GL198" s="46"/>
      <c r="GM198" s="46"/>
      <c r="GN198" s="46"/>
      <c r="GO198" s="46"/>
      <c r="GP198" s="46"/>
      <c r="GQ198" s="46"/>
      <c r="GR198" s="46"/>
      <c r="GS198" s="46"/>
      <c r="GT198" s="46"/>
      <c r="GU198" s="46"/>
      <c r="GV198" s="46"/>
      <c r="GW198" s="46"/>
      <c r="GX198" s="46"/>
      <c r="GY198" s="46"/>
      <c r="GZ198" s="46"/>
      <c r="HA198" s="46"/>
      <c r="HB198" s="46"/>
      <c r="HC198" s="46"/>
      <c r="HD198" s="46"/>
      <c r="HE198" s="46"/>
      <c r="HF198" s="46"/>
      <c r="HG198" s="46"/>
      <c r="HH198" s="46"/>
      <c r="HI198" s="46"/>
      <c r="HJ198" s="46"/>
      <c r="HK198" s="46"/>
      <c r="HL198" s="46"/>
      <c r="HM198" s="46"/>
      <c r="HN198" s="46"/>
      <c r="HO198" s="46"/>
      <c r="HP198" s="46"/>
      <c r="HQ198" s="46"/>
      <c r="HR198" s="46"/>
      <c r="HS198" s="46"/>
      <c r="HT198" s="46"/>
      <c r="HU198" s="46"/>
      <c r="HV198" s="46"/>
      <c r="HW198" s="46"/>
      <c r="HX198" s="46"/>
      <c r="HY198" s="46"/>
      <c r="HZ198" s="46"/>
      <c r="IA198" s="46"/>
      <c r="IB198" s="46"/>
      <c r="IC198" s="46"/>
    </row>
    <row r="199" spans="1:237" s="88" customFormat="1" x14ac:dyDescent="0.25">
      <c r="A199" s="46" t="s">
        <v>208</v>
      </c>
      <c r="B199" s="46"/>
      <c r="C199" s="46"/>
      <c r="D199" s="46"/>
      <c r="E199" s="47"/>
      <c r="F199" s="47"/>
      <c r="G199" s="85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  <c r="CJ199" s="46"/>
      <c r="CK199" s="46"/>
      <c r="CL199" s="46"/>
      <c r="CM199" s="46"/>
      <c r="CN199" s="46"/>
      <c r="CO199" s="46"/>
      <c r="CP199" s="46"/>
      <c r="CQ199" s="46"/>
      <c r="CR199" s="46"/>
      <c r="CS199" s="46"/>
      <c r="CT199" s="46"/>
      <c r="CU199" s="46"/>
      <c r="CV199" s="46"/>
      <c r="CW199" s="46"/>
      <c r="CX199" s="46"/>
      <c r="CY199" s="46"/>
      <c r="CZ199" s="46"/>
      <c r="DA199" s="46"/>
      <c r="DB199" s="46"/>
      <c r="DC199" s="46"/>
      <c r="DD199" s="46"/>
      <c r="DE199" s="46"/>
      <c r="DF199" s="46"/>
      <c r="DG199" s="46"/>
      <c r="DH199" s="46"/>
      <c r="DI199" s="46"/>
      <c r="DJ199" s="46"/>
      <c r="DK199" s="46"/>
      <c r="DL199" s="46"/>
      <c r="DM199" s="46"/>
      <c r="DN199" s="46"/>
      <c r="DO199" s="46"/>
      <c r="DP199" s="46"/>
      <c r="DQ199" s="46"/>
      <c r="DR199" s="46"/>
      <c r="DS199" s="46"/>
      <c r="DT199" s="46"/>
      <c r="DU199" s="46"/>
      <c r="DV199" s="46"/>
      <c r="DW199" s="46"/>
      <c r="DX199" s="46"/>
      <c r="DY199" s="46"/>
      <c r="DZ199" s="46"/>
      <c r="EA199" s="46"/>
      <c r="EB199" s="46"/>
      <c r="EC199" s="46"/>
      <c r="ED199" s="46"/>
      <c r="EE199" s="46"/>
      <c r="EF199" s="46"/>
      <c r="EG199" s="46"/>
      <c r="EH199" s="46"/>
      <c r="EI199" s="46"/>
      <c r="EJ199" s="46"/>
      <c r="EK199" s="46"/>
      <c r="EL199" s="46"/>
      <c r="EM199" s="46"/>
      <c r="EN199" s="46"/>
      <c r="EO199" s="46"/>
      <c r="EP199" s="46"/>
      <c r="EQ199" s="46"/>
      <c r="ER199" s="46"/>
      <c r="ES199" s="46"/>
      <c r="ET199" s="46"/>
      <c r="EU199" s="46"/>
      <c r="EV199" s="46"/>
      <c r="EW199" s="46"/>
      <c r="EX199" s="46"/>
      <c r="EY199" s="46"/>
      <c r="EZ199" s="46"/>
      <c r="FA199" s="46"/>
      <c r="FB199" s="46"/>
      <c r="FC199" s="46"/>
      <c r="FD199" s="46"/>
      <c r="FE199" s="46"/>
      <c r="FF199" s="46"/>
      <c r="FG199" s="46"/>
      <c r="FH199" s="46"/>
      <c r="FI199" s="46"/>
      <c r="FJ199" s="46"/>
      <c r="FK199" s="46"/>
      <c r="FL199" s="46"/>
      <c r="FM199" s="46"/>
      <c r="FN199" s="46"/>
      <c r="FO199" s="46"/>
      <c r="FP199" s="46"/>
      <c r="FQ199" s="46"/>
      <c r="FR199" s="46"/>
      <c r="FS199" s="46"/>
      <c r="FT199" s="46"/>
      <c r="FU199" s="46"/>
      <c r="FV199" s="46"/>
      <c r="FW199" s="46"/>
      <c r="FX199" s="46"/>
      <c r="FY199" s="46"/>
      <c r="FZ199" s="46"/>
      <c r="GA199" s="46"/>
      <c r="GB199" s="46"/>
      <c r="GC199" s="46"/>
      <c r="GD199" s="46"/>
      <c r="GE199" s="46"/>
      <c r="GF199" s="46"/>
      <c r="GG199" s="46"/>
      <c r="GH199" s="46"/>
      <c r="GI199" s="46"/>
      <c r="GJ199" s="46"/>
      <c r="GK199" s="46"/>
      <c r="GL199" s="46"/>
      <c r="GM199" s="46"/>
      <c r="GN199" s="46"/>
      <c r="GO199" s="46"/>
      <c r="GP199" s="46"/>
      <c r="GQ199" s="46"/>
      <c r="GR199" s="46"/>
      <c r="GS199" s="46"/>
      <c r="GT199" s="46"/>
      <c r="GU199" s="46"/>
      <c r="GV199" s="46"/>
      <c r="GW199" s="46"/>
      <c r="GX199" s="46"/>
      <c r="GY199" s="46"/>
      <c r="GZ199" s="46"/>
      <c r="HA199" s="46"/>
      <c r="HB199" s="46"/>
      <c r="HC199" s="46"/>
      <c r="HD199" s="46"/>
      <c r="HE199" s="46"/>
      <c r="HF199" s="46"/>
      <c r="HG199" s="46"/>
      <c r="HH199" s="46"/>
      <c r="HI199" s="46"/>
      <c r="HJ199" s="46"/>
      <c r="HK199" s="46"/>
      <c r="HL199" s="46"/>
      <c r="HM199" s="46"/>
      <c r="HN199" s="46"/>
      <c r="HO199" s="46"/>
      <c r="HP199" s="46"/>
      <c r="HQ199" s="46"/>
      <c r="HR199" s="46"/>
      <c r="HS199" s="46"/>
      <c r="HT199" s="46"/>
      <c r="HU199" s="46"/>
      <c r="HV199" s="46"/>
      <c r="HW199" s="46"/>
      <c r="HX199" s="46"/>
      <c r="HY199" s="46"/>
      <c r="HZ199" s="46"/>
      <c r="IA199" s="46"/>
      <c r="IB199" s="46"/>
      <c r="IC199" s="46"/>
    </row>
    <row r="200" spans="1:237" s="88" customFormat="1" x14ac:dyDescent="0.25">
      <c r="A200" s="34" t="s">
        <v>336</v>
      </c>
      <c r="B200" s="46"/>
      <c r="C200" s="46"/>
      <c r="D200" s="46"/>
      <c r="E200" s="89"/>
      <c r="F200" s="89"/>
      <c r="G200" s="85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  <c r="CJ200" s="46"/>
      <c r="CK200" s="46"/>
      <c r="CL200" s="46"/>
      <c r="CM200" s="46"/>
      <c r="CN200" s="46"/>
      <c r="CO200" s="46"/>
      <c r="CP200" s="46"/>
      <c r="CQ200" s="46"/>
      <c r="CR200" s="46"/>
      <c r="CS200" s="46"/>
      <c r="CT200" s="46"/>
      <c r="CU200" s="46"/>
      <c r="CV200" s="46"/>
      <c r="CW200" s="46"/>
      <c r="CX200" s="46"/>
      <c r="CY200" s="46"/>
      <c r="CZ200" s="46"/>
      <c r="DA200" s="46"/>
      <c r="DB200" s="46"/>
      <c r="DC200" s="46"/>
      <c r="DD200" s="46"/>
      <c r="DE200" s="46"/>
      <c r="DF200" s="46"/>
      <c r="DG200" s="46"/>
      <c r="DH200" s="46"/>
      <c r="DI200" s="46"/>
      <c r="DJ200" s="46"/>
      <c r="DK200" s="46"/>
      <c r="DL200" s="46"/>
      <c r="DM200" s="46"/>
      <c r="DN200" s="46"/>
      <c r="DO200" s="46"/>
      <c r="DP200" s="46"/>
      <c r="DQ200" s="46"/>
      <c r="DR200" s="46"/>
      <c r="DS200" s="46"/>
      <c r="DT200" s="46"/>
      <c r="DU200" s="46"/>
      <c r="DV200" s="46"/>
      <c r="DW200" s="46"/>
      <c r="DX200" s="46"/>
      <c r="DY200" s="46"/>
      <c r="DZ200" s="46"/>
      <c r="EA200" s="46"/>
      <c r="EB200" s="46"/>
      <c r="EC200" s="46"/>
      <c r="ED200" s="46"/>
      <c r="EE200" s="46"/>
      <c r="EF200" s="46"/>
      <c r="EG200" s="46"/>
      <c r="EH200" s="46"/>
      <c r="EI200" s="46"/>
      <c r="EJ200" s="46"/>
      <c r="EK200" s="46"/>
      <c r="EL200" s="46"/>
      <c r="EM200" s="46"/>
      <c r="EN200" s="46"/>
      <c r="EO200" s="46"/>
      <c r="EP200" s="46"/>
      <c r="EQ200" s="46"/>
      <c r="ER200" s="46"/>
      <c r="ES200" s="46"/>
      <c r="ET200" s="46"/>
      <c r="EU200" s="46"/>
      <c r="EV200" s="46"/>
      <c r="EW200" s="46"/>
      <c r="EX200" s="46"/>
      <c r="EY200" s="46"/>
      <c r="EZ200" s="46"/>
      <c r="FA200" s="46"/>
      <c r="FB200" s="46"/>
      <c r="FC200" s="46"/>
      <c r="FD200" s="46"/>
      <c r="FE200" s="46"/>
      <c r="FF200" s="46"/>
      <c r="FG200" s="46"/>
      <c r="FH200" s="46"/>
      <c r="FI200" s="46"/>
      <c r="FJ200" s="46"/>
      <c r="FK200" s="46"/>
      <c r="FL200" s="46"/>
      <c r="FM200" s="46"/>
      <c r="FN200" s="46"/>
      <c r="FO200" s="46"/>
      <c r="FP200" s="46"/>
      <c r="FQ200" s="46"/>
      <c r="FR200" s="46"/>
      <c r="FS200" s="46"/>
      <c r="FT200" s="46"/>
      <c r="FU200" s="46"/>
      <c r="FV200" s="46"/>
      <c r="FW200" s="46"/>
      <c r="FX200" s="46"/>
      <c r="FY200" s="46"/>
      <c r="FZ200" s="46"/>
      <c r="GA200" s="46"/>
      <c r="GB200" s="46"/>
      <c r="GC200" s="46"/>
      <c r="GD200" s="46"/>
      <c r="GE200" s="46"/>
      <c r="GF200" s="46"/>
      <c r="GG200" s="46"/>
      <c r="GH200" s="46"/>
      <c r="GI200" s="46"/>
      <c r="GJ200" s="46"/>
      <c r="GK200" s="46"/>
      <c r="GL200" s="46"/>
      <c r="GM200" s="46"/>
      <c r="GN200" s="46"/>
      <c r="GO200" s="46"/>
      <c r="GP200" s="46"/>
      <c r="GQ200" s="46"/>
      <c r="GR200" s="46"/>
      <c r="GS200" s="46"/>
      <c r="GT200" s="46"/>
      <c r="GU200" s="46"/>
      <c r="GV200" s="46"/>
      <c r="GW200" s="46"/>
      <c r="GX200" s="46"/>
      <c r="GY200" s="46"/>
      <c r="GZ200" s="46"/>
      <c r="HA200" s="46"/>
      <c r="HB200" s="46"/>
      <c r="HC200" s="46"/>
      <c r="HD200" s="46"/>
      <c r="HE200" s="46"/>
      <c r="HF200" s="46"/>
      <c r="HG200" s="46"/>
      <c r="HH200" s="46"/>
      <c r="HI200" s="46"/>
      <c r="HJ200" s="46"/>
      <c r="HK200" s="46"/>
      <c r="HL200" s="46"/>
      <c r="HM200" s="46"/>
      <c r="HN200" s="46"/>
      <c r="HO200" s="46"/>
      <c r="HP200" s="46"/>
      <c r="HQ200" s="46"/>
      <c r="HR200" s="46"/>
      <c r="HS200" s="46"/>
      <c r="HT200" s="46"/>
      <c r="HU200" s="46"/>
      <c r="HV200" s="46"/>
      <c r="HW200" s="46"/>
      <c r="HX200" s="46"/>
      <c r="HY200" s="46"/>
      <c r="HZ200" s="46"/>
      <c r="IA200" s="46"/>
      <c r="IB200" s="46"/>
      <c r="IC200" s="46"/>
    </row>
    <row r="201" spans="1:237" s="88" customFormat="1" x14ac:dyDescent="0.25">
      <c r="A201" s="36" t="s">
        <v>337</v>
      </c>
      <c r="B201" s="46"/>
      <c r="C201" s="46"/>
      <c r="D201" s="46"/>
      <c r="E201" s="176"/>
      <c r="F201" s="176"/>
      <c r="G201" s="85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  <c r="CR201" s="46"/>
      <c r="CS201" s="46"/>
      <c r="CT201" s="46"/>
      <c r="CU201" s="46"/>
      <c r="CV201" s="46"/>
      <c r="CW201" s="46"/>
      <c r="CX201" s="46"/>
      <c r="CY201" s="46"/>
      <c r="CZ201" s="46"/>
      <c r="DA201" s="46"/>
      <c r="DB201" s="46"/>
      <c r="DC201" s="46"/>
      <c r="DD201" s="46"/>
      <c r="DE201" s="46"/>
      <c r="DF201" s="46"/>
      <c r="DG201" s="46"/>
      <c r="DH201" s="46"/>
      <c r="DI201" s="46"/>
      <c r="DJ201" s="46"/>
      <c r="DK201" s="46"/>
      <c r="DL201" s="46"/>
      <c r="DM201" s="46"/>
      <c r="DN201" s="46"/>
      <c r="DO201" s="46"/>
      <c r="DP201" s="46"/>
      <c r="DQ201" s="46"/>
      <c r="DR201" s="46"/>
      <c r="DS201" s="46"/>
      <c r="DT201" s="46"/>
      <c r="DU201" s="46"/>
      <c r="DV201" s="46"/>
      <c r="DW201" s="46"/>
      <c r="DX201" s="46"/>
      <c r="DY201" s="46"/>
      <c r="DZ201" s="46"/>
      <c r="EA201" s="46"/>
      <c r="EB201" s="46"/>
      <c r="EC201" s="46"/>
      <c r="ED201" s="46"/>
      <c r="EE201" s="46"/>
      <c r="EF201" s="46"/>
      <c r="EG201" s="46"/>
      <c r="EH201" s="46"/>
      <c r="EI201" s="46"/>
      <c r="EJ201" s="46"/>
      <c r="EK201" s="46"/>
      <c r="EL201" s="46"/>
      <c r="EM201" s="46"/>
      <c r="EN201" s="46"/>
      <c r="EO201" s="46"/>
      <c r="EP201" s="46"/>
      <c r="EQ201" s="46"/>
      <c r="ER201" s="46"/>
      <c r="ES201" s="46"/>
      <c r="ET201" s="46"/>
      <c r="EU201" s="46"/>
      <c r="EV201" s="46"/>
      <c r="EW201" s="46"/>
      <c r="EX201" s="46"/>
      <c r="EY201" s="46"/>
      <c r="EZ201" s="46"/>
      <c r="FA201" s="46"/>
      <c r="FB201" s="46"/>
      <c r="FC201" s="46"/>
      <c r="FD201" s="46"/>
      <c r="FE201" s="46"/>
      <c r="FF201" s="46"/>
      <c r="FG201" s="46"/>
      <c r="FH201" s="46"/>
      <c r="FI201" s="46"/>
      <c r="FJ201" s="46"/>
      <c r="FK201" s="46"/>
      <c r="FL201" s="46"/>
      <c r="FM201" s="46"/>
      <c r="FN201" s="46"/>
      <c r="FO201" s="46"/>
      <c r="FP201" s="46"/>
      <c r="FQ201" s="46"/>
      <c r="FR201" s="46"/>
      <c r="FS201" s="46"/>
      <c r="FT201" s="46"/>
      <c r="FU201" s="46"/>
      <c r="FV201" s="46"/>
      <c r="FW201" s="46"/>
      <c r="FX201" s="46"/>
      <c r="FY201" s="46"/>
      <c r="FZ201" s="46"/>
      <c r="GA201" s="46"/>
      <c r="GB201" s="46"/>
      <c r="GC201" s="46"/>
      <c r="GD201" s="46"/>
      <c r="GE201" s="46"/>
      <c r="GF201" s="46"/>
      <c r="GG201" s="46"/>
      <c r="GH201" s="46"/>
      <c r="GI201" s="46"/>
      <c r="GJ201" s="46"/>
      <c r="GK201" s="46"/>
      <c r="GL201" s="46"/>
      <c r="GM201" s="46"/>
      <c r="GN201" s="46"/>
      <c r="GO201" s="46"/>
      <c r="GP201" s="46"/>
      <c r="GQ201" s="46"/>
      <c r="GR201" s="46"/>
      <c r="GS201" s="46"/>
      <c r="GT201" s="46"/>
      <c r="GU201" s="46"/>
      <c r="GV201" s="46"/>
      <c r="GW201" s="46"/>
      <c r="GX201" s="46"/>
      <c r="GY201" s="46"/>
      <c r="GZ201" s="46"/>
      <c r="HA201" s="46"/>
      <c r="HB201" s="46"/>
      <c r="HC201" s="46"/>
      <c r="HD201" s="46"/>
      <c r="HE201" s="46"/>
      <c r="HF201" s="46"/>
      <c r="HG201" s="46"/>
      <c r="HH201" s="46"/>
      <c r="HI201" s="46"/>
      <c r="HJ201" s="46"/>
      <c r="HK201" s="46"/>
      <c r="HL201" s="46"/>
      <c r="HM201" s="46"/>
      <c r="HN201" s="46"/>
      <c r="HO201" s="46"/>
      <c r="HP201" s="46"/>
      <c r="HQ201" s="46"/>
      <c r="HR201" s="46"/>
      <c r="HS201" s="46"/>
      <c r="HT201" s="46"/>
      <c r="HU201" s="46"/>
      <c r="HV201" s="46"/>
      <c r="HW201" s="46"/>
      <c r="HX201" s="46"/>
      <c r="HY201" s="46"/>
      <c r="HZ201" s="46"/>
      <c r="IA201" s="46"/>
      <c r="IB201" s="46"/>
      <c r="IC201" s="46"/>
    </row>
    <row r="202" spans="1:237" s="88" customFormat="1" x14ac:dyDescent="0.25">
      <c r="A202" s="36"/>
      <c r="B202" s="46"/>
      <c r="C202" s="46"/>
      <c r="D202" s="46"/>
      <c r="E202" s="176"/>
      <c r="F202" s="176"/>
      <c r="G202" s="85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  <c r="CM202" s="46"/>
      <c r="CN202" s="46"/>
      <c r="CO202" s="46"/>
      <c r="CP202" s="46"/>
      <c r="CQ202" s="46"/>
      <c r="CR202" s="46"/>
      <c r="CS202" s="46"/>
      <c r="CT202" s="46"/>
      <c r="CU202" s="46"/>
      <c r="CV202" s="46"/>
      <c r="CW202" s="46"/>
      <c r="CX202" s="46"/>
      <c r="CY202" s="46"/>
      <c r="CZ202" s="46"/>
      <c r="DA202" s="46"/>
      <c r="DB202" s="46"/>
      <c r="DC202" s="46"/>
      <c r="DD202" s="46"/>
      <c r="DE202" s="46"/>
      <c r="DF202" s="46"/>
      <c r="DG202" s="46"/>
      <c r="DH202" s="46"/>
      <c r="DI202" s="46"/>
      <c r="DJ202" s="46"/>
      <c r="DK202" s="46"/>
      <c r="DL202" s="46"/>
      <c r="DM202" s="46"/>
      <c r="DN202" s="46"/>
      <c r="DO202" s="46"/>
      <c r="DP202" s="46"/>
      <c r="DQ202" s="46"/>
      <c r="DR202" s="46"/>
      <c r="DS202" s="46"/>
      <c r="DT202" s="46"/>
      <c r="DU202" s="46"/>
      <c r="DV202" s="46"/>
      <c r="DW202" s="46"/>
      <c r="DX202" s="46"/>
      <c r="DY202" s="46"/>
      <c r="DZ202" s="46"/>
      <c r="EA202" s="46"/>
      <c r="EB202" s="46"/>
      <c r="EC202" s="46"/>
      <c r="ED202" s="46"/>
      <c r="EE202" s="46"/>
      <c r="EF202" s="46"/>
      <c r="EG202" s="46"/>
      <c r="EH202" s="46"/>
      <c r="EI202" s="46"/>
      <c r="EJ202" s="46"/>
      <c r="EK202" s="46"/>
      <c r="EL202" s="46"/>
      <c r="EM202" s="46"/>
      <c r="EN202" s="46"/>
      <c r="EO202" s="46"/>
      <c r="EP202" s="46"/>
      <c r="EQ202" s="46"/>
      <c r="ER202" s="46"/>
      <c r="ES202" s="46"/>
      <c r="ET202" s="46"/>
      <c r="EU202" s="46"/>
      <c r="EV202" s="46"/>
      <c r="EW202" s="46"/>
      <c r="EX202" s="46"/>
      <c r="EY202" s="46"/>
      <c r="EZ202" s="46"/>
      <c r="FA202" s="46"/>
      <c r="FB202" s="46"/>
      <c r="FC202" s="46"/>
      <c r="FD202" s="46"/>
      <c r="FE202" s="46"/>
      <c r="FF202" s="46"/>
      <c r="FG202" s="46"/>
      <c r="FH202" s="46"/>
      <c r="FI202" s="46"/>
      <c r="FJ202" s="46"/>
      <c r="FK202" s="46"/>
      <c r="FL202" s="46"/>
      <c r="FM202" s="46"/>
      <c r="FN202" s="46"/>
      <c r="FO202" s="46"/>
      <c r="FP202" s="46"/>
      <c r="FQ202" s="46"/>
      <c r="FR202" s="46"/>
      <c r="FS202" s="46"/>
      <c r="FT202" s="46"/>
      <c r="FU202" s="46"/>
      <c r="FV202" s="46"/>
      <c r="FW202" s="46"/>
      <c r="FX202" s="46"/>
      <c r="FY202" s="46"/>
      <c r="FZ202" s="46"/>
      <c r="GA202" s="46"/>
      <c r="GB202" s="46"/>
      <c r="GC202" s="46"/>
      <c r="GD202" s="46"/>
      <c r="GE202" s="46"/>
      <c r="GF202" s="46"/>
      <c r="GG202" s="46"/>
      <c r="GH202" s="46"/>
      <c r="GI202" s="46"/>
      <c r="GJ202" s="46"/>
      <c r="GK202" s="46"/>
      <c r="GL202" s="46"/>
      <c r="GM202" s="46"/>
      <c r="GN202" s="46"/>
      <c r="GO202" s="46"/>
      <c r="GP202" s="46"/>
      <c r="GQ202" s="46"/>
      <c r="GR202" s="46"/>
      <c r="GS202" s="46"/>
      <c r="GT202" s="46"/>
      <c r="GU202" s="46"/>
      <c r="GV202" s="46"/>
      <c r="GW202" s="46"/>
      <c r="GX202" s="46"/>
      <c r="GY202" s="46"/>
      <c r="GZ202" s="46"/>
      <c r="HA202" s="46"/>
      <c r="HB202" s="46"/>
      <c r="HC202" s="46"/>
      <c r="HD202" s="46"/>
      <c r="HE202" s="46"/>
      <c r="HF202" s="46"/>
      <c r="HG202" s="46"/>
      <c r="HH202" s="46"/>
      <c r="HI202" s="46"/>
      <c r="HJ202" s="46"/>
      <c r="HK202" s="46"/>
      <c r="HL202" s="46"/>
      <c r="HM202" s="46"/>
      <c r="HN202" s="46"/>
      <c r="HO202" s="46"/>
      <c r="HP202" s="46"/>
      <c r="HQ202" s="46"/>
      <c r="HR202" s="46"/>
      <c r="HS202" s="46"/>
      <c r="HT202" s="46"/>
      <c r="HU202" s="46"/>
      <c r="HV202" s="46"/>
      <c r="HW202" s="46"/>
      <c r="HX202" s="46"/>
      <c r="HY202" s="46"/>
      <c r="HZ202" s="46"/>
      <c r="IA202" s="46"/>
      <c r="IB202" s="46"/>
      <c r="IC202" s="46"/>
    </row>
    <row r="203" spans="1:237" s="88" customFormat="1" x14ac:dyDescent="0.25">
      <c r="A203" s="34" t="s">
        <v>318</v>
      </c>
      <c r="B203" s="46"/>
      <c r="C203" s="46"/>
      <c r="D203" s="46"/>
      <c r="E203" s="177"/>
      <c r="F203" s="178"/>
      <c r="G203" s="85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6"/>
      <c r="CR203" s="46"/>
      <c r="CS203" s="46"/>
      <c r="CT203" s="46"/>
      <c r="CU203" s="46"/>
      <c r="CV203" s="46"/>
      <c r="CW203" s="46"/>
      <c r="CX203" s="46"/>
      <c r="CY203" s="46"/>
      <c r="CZ203" s="46"/>
      <c r="DA203" s="46"/>
      <c r="DB203" s="46"/>
      <c r="DC203" s="46"/>
      <c r="DD203" s="46"/>
      <c r="DE203" s="46"/>
      <c r="DF203" s="46"/>
      <c r="DG203" s="46"/>
      <c r="DH203" s="46"/>
      <c r="DI203" s="46"/>
      <c r="DJ203" s="46"/>
      <c r="DK203" s="46"/>
      <c r="DL203" s="46"/>
      <c r="DM203" s="46"/>
      <c r="DN203" s="46"/>
      <c r="DO203" s="46"/>
      <c r="DP203" s="46"/>
      <c r="DQ203" s="46"/>
      <c r="DR203" s="46"/>
      <c r="DS203" s="46"/>
      <c r="DT203" s="46"/>
      <c r="DU203" s="46"/>
      <c r="DV203" s="46"/>
      <c r="DW203" s="46"/>
      <c r="DX203" s="46"/>
      <c r="DY203" s="46"/>
      <c r="DZ203" s="46"/>
      <c r="EA203" s="46"/>
      <c r="EB203" s="46"/>
      <c r="EC203" s="46"/>
      <c r="ED203" s="46"/>
      <c r="EE203" s="46"/>
      <c r="EF203" s="46"/>
      <c r="EG203" s="46"/>
      <c r="EH203" s="46"/>
      <c r="EI203" s="46"/>
      <c r="EJ203" s="46"/>
      <c r="EK203" s="46"/>
      <c r="EL203" s="46"/>
      <c r="EM203" s="46"/>
      <c r="EN203" s="46"/>
      <c r="EO203" s="46"/>
      <c r="EP203" s="46"/>
      <c r="EQ203" s="46"/>
      <c r="ER203" s="46"/>
      <c r="ES203" s="46"/>
      <c r="ET203" s="46"/>
      <c r="EU203" s="46"/>
      <c r="EV203" s="46"/>
      <c r="EW203" s="46"/>
      <c r="EX203" s="46"/>
      <c r="EY203" s="46"/>
      <c r="EZ203" s="46"/>
      <c r="FA203" s="46"/>
      <c r="FB203" s="46"/>
      <c r="FC203" s="46"/>
      <c r="FD203" s="46"/>
      <c r="FE203" s="46"/>
      <c r="FF203" s="46"/>
      <c r="FG203" s="46"/>
      <c r="FH203" s="46"/>
      <c r="FI203" s="46"/>
      <c r="FJ203" s="46"/>
      <c r="FK203" s="46"/>
      <c r="FL203" s="46"/>
      <c r="FM203" s="46"/>
      <c r="FN203" s="46"/>
      <c r="FO203" s="46"/>
      <c r="FP203" s="46"/>
      <c r="FQ203" s="46"/>
      <c r="FR203" s="46"/>
      <c r="FS203" s="46"/>
      <c r="FT203" s="46"/>
      <c r="FU203" s="46"/>
      <c r="FV203" s="46"/>
      <c r="FW203" s="46"/>
      <c r="FX203" s="46"/>
      <c r="FY203" s="46"/>
      <c r="FZ203" s="46"/>
      <c r="GA203" s="46"/>
      <c r="GB203" s="46"/>
      <c r="GC203" s="46"/>
      <c r="GD203" s="46"/>
      <c r="GE203" s="46"/>
      <c r="GF203" s="46"/>
      <c r="GG203" s="46"/>
      <c r="GH203" s="46"/>
      <c r="GI203" s="46"/>
      <c r="GJ203" s="46"/>
      <c r="GK203" s="46"/>
      <c r="GL203" s="46"/>
      <c r="GM203" s="46"/>
      <c r="GN203" s="46"/>
      <c r="GO203" s="46"/>
      <c r="GP203" s="46"/>
      <c r="GQ203" s="46"/>
      <c r="GR203" s="46"/>
      <c r="GS203" s="46"/>
      <c r="GT203" s="46"/>
      <c r="GU203" s="46"/>
      <c r="GV203" s="46"/>
      <c r="GW203" s="46"/>
      <c r="GX203" s="46"/>
      <c r="GY203" s="46"/>
      <c r="GZ203" s="46"/>
      <c r="HA203" s="46"/>
      <c r="HB203" s="46"/>
      <c r="HC203" s="46"/>
      <c r="HD203" s="46"/>
      <c r="HE203" s="46"/>
      <c r="HF203" s="46"/>
      <c r="HG203" s="46"/>
      <c r="HH203" s="46"/>
      <c r="HI203" s="46"/>
      <c r="HJ203" s="46"/>
      <c r="HK203" s="46"/>
      <c r="HL203" s="46"/>
      <c r="HM203" s="46"/>
      <c r="HN203" s="46"/>
      <c r="HO203" s="46"/>
      <c r="HP203" s="46"/>
      <c r="HQ203" s="46"/>
      <c r="HR203" s="46"/>
      <c r="HS203" s="46"/>
      <c r="HT203" s="46"/>
      <c r="HU203" s="46"/>
      <c r="HV203" s="46"/>
      <c r="HW203" s="46"/>
      <c r="HX203" s="46"/>
      <c r="HY203" s="46"/>
      <c r="HZ203" s="46"/>
      <c r="IA203" s="46"/>
      <c r="IB203" s="46"/>
      <c r="IC203" s="46"/>
    </row>
    <row r="204" spans="1:237" s="88" customFormat="1" x14ac:dyDescent="0.25">
      <c r="A204" s="36" t="s">
        <v>319</v>
      </c>
      <c r="B204" s="46"/>
      <c r="C204" s="46"/>
      <c r="D204" s="46"/>
      <c r="E204" s="179"/>
      <c r="F204" s="180"/>
      <c r="G204" s="85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  <c r="CM204" s="46"/>
      <c r="CN204" s="46"/>
      <c r="CO204" s="46"/>
      <c r="CP204" s="46"/>
      <c r="CQ204" s="46"/>
      <c r="CR204" s="46"/>
      <c r="CS204" s="46"/>
      <c r="CT204" s="46"/>
      <c r="CU204" s="46"/>
      <c r="CV204" s="46"/>
      <c r="CW204" s="46"/>
      <c r="CX204" s="46"/>
      <c r="CY204" s="46"/>
      <c r="CZ204" s="46"/>
      <c r="DA204" s="46"/>
      <c r="DB204" s="46"/>
      <c r="DC204" s="46"/>
      <c r="DD204" s="46"/>
      <c r="DE204" s="46"/>
      <c r="DF204" s="46"/>
      <c r="DG204" s="46"/>
      <c r="DH204" s="46"/>
      <c r="DI204" s="46"/>
      <c r="DJ204" s="46"/>
      <c r="DK204" s="46"/>
      <c r="DL204" s="46"/>
      <c r="DM204" s="46"/>
      <c r="DN204" s="46"/>
      <c r="DO204" s="46"/>
      <c r="DP204" s="46"/>
      <c r="DQ204" s="46"/>
      <c r="DR204" s="46"/>
      <c r="DS204" s="46"/>
      <c r="DT204" s="46"/>
      <c r="DU204" s="46"/>
      <c r="DV204" s="46"/>
      <c r="DW204" s="46"/>
      <c r="DX204" s="46"/>
      <c r="DY204" s="46"/>
      <c r="DZ204" s="46"/>
      <c r="EA204" s="46"/>
      <c r="EB204" s="46"/>
      <c r="EC204" s="46"/>
      <c r="ED204" s="46"/>
      <c r="EE204" s="46"/>
      <c r="EF204" s="46"/>
      <c r="EG204" s="46"/>
      <c r="EH204" s="46"/>
      <c r="EI204" s="46"/>
      <c r="EJ204" s="46"/>
      <c r="EK204" s="46"/>
      <c r="EL204" s="46"/>
      <c r="EM204" s="46"/>
      <c r="EN204" s="46"/>
      <c r="EO204" s="46"/>
      <c r="EP204" s="46"/>
      <c r="EQ204" s="46"/>
      <c r="ER204" s="46"/>
      <c r="ES204" s="46"/>
      <c r="ET204" s="46"/>
      <c r="EU204" s="46"/>
      <c r="EV204" s="46"/>
      <c r="EW204" s="46"/>
      <c r="EX204" s="46"/>
      <c r="EY204" s="46"/>
      <c r="EZ204" s="46"/>
      <c r="FA204" s="46"/>
      <c r="FB204" s="46"/>
      <c r="FC204" s="46"/>
      <c r="FD204" s="46"/>
      <c r="FE204" s="46"/>
      <c r="FF204" s="46"/>
      <c r="FG204" s="46"/>
      <c r="FH204" s="46"/>
      <c r="FI204" s="46"/>
      <c r="FJ204" s="46"/>
      <c r="FK204" s="46"/>
      <c r="FL204" s="46"/>
      <c r="FM204" s="46"/>
      <c r="FN204" s="46"/>
      <c r="FO204" s="46"/>
      <c r="FP204" s="46"/>
      <c r="FQ204" s="46"/>
      <c r="FR204" s="46"/>
      <c r="FS204" s="46"/>
      <c r="FT204" s="46"/>
      <c r="FU204" s="46"/>
      <c r="FV204" s="46"/>
      <c r="FW204" s="46"/>
      <c r="FX204" s="46"/>
      <c r="FY204" s="46"/>
      <c r="FZ204" s="46"/>
      <c r="GA204" s="46"/>
      <c r="GB204" s="46"/>
      <c r="GC204" s="46"/>
      <c r="GD204" s="46"/>
      <c r="GE204" s="46"/>
      <c r="GF204" s="46"/>
      <c r="GG204" s="46"/>
      <c r="GH204" s="46"/>
      <c r="GI204" s="46"/>
      <c r="GJ204" s="46"/>
      <c r="GK204" s="46"/>
      <c r="GL204" s="46"/>
      <c r="GM204" s="46"/>
      <c r="GN204" s="46"/>
      <c r="GO204" s="46"/>
      <c r="GP204" s="46"/>
      <c r="GQ204" s="46"/>
      <c r="GR204" s="46"/>
      <c r="GS204" s="46"/>
      <c r="GT204" s="46"/>
      <c r="GU204" s="46"/>
      <c r="GV204" s="46"/>
      <c r="GW204" s="46"/>
      <c r="GX204" s="46"/>
      <c r="GY204" s="46"/>
      <c r="GZ204" s="46"/>
      <c r="HA204" s="46"/>
      <c r="HB204" s="46"/>
      <c r="HC204" s="46"/>
      <c r="HD204" s="46"/>
      <c r="HE204" s="46"/>
      <c r="HF204" s="46"/>
      <c r="HG204" s="46"/>
      <c r="HH204" s="46"/>
      <c r="HI204" s="46"/>
      <c r="HJ204" s="46"/>
      <c r="HK204" s="46"/>
      <c r="HL204" s="46"/>
      <c r="HM204" s="46"/>
      <c r="HN204" s="46"/>
      <c r="HO204" s="46"/>
      <c r="HP204" s="46"/>
      <c r="HQ204" s="46"/>
      <c r="HR204" s="46"/>
      <c r="HS204" s="46"/>
      <c r="HT204" s="46"/>
      <c r="HU204" s="46"/>
      <c r="HV204" s="46"/>
      <c r="HW204" s="46"/>
      <c r="HX204" s="46"/>
      <c r="HY204" s="46"/>
      <c r="HZ204" s="46"/>
      <c r="IA204" s="46"/>
      <c r="IB204" s="46"/>
      <c r="IC204" s="46"/>
    </row>
    <row r="205" spans="1:237" s="88" customFormat="1" x14ac:dyDescent="0.25">
      <c r="A205" s="46"/>
      <c r="B205" s="46"/>
      <c r="C205" s="46"/>
      <c r="D205" s="46"/>
      <c r="E205" s="47"/>
      <c r="F205" s="47"/>
      <c r="G205" s="85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6"/>
      <c r="CR205" s="46"/>
      <c r="CS205" s="46"/>
      <c r="CT205" s="46"/>
      <c r="CU205" s="46"/>
      <c r="CV205" s="46"/>
      <c r="CW205" s="46"/>
      <c r="CX205" s="46"/>
      <c r="CY205" s="46"/>
      <c r="CZ205" s="46"/>
      <c r="DA205" s="46"/>
      <c r="DB205" s="46"/>
      <c r="DC205" s="46"/>
      <c r="DD205" s="46"/>
      <c r="DE205" s="46"/>
      <c r="DF205" s="46"/>
      <c r="DG205" s="46"/>
      <c r="DH205" s="46"/>
      <c r="DI205" s="46"/>
      <c r="DJ205" s="46"/>
      <c r="DK205" s="46"/>
      <c r="DL205" s="46"/>
      <c r="DM205" s="46"/>
      <c r="DN205" s="46"/>
      <c r="DO205" s="46"/>
      <c r="DP205" s="46"/>
      <c r="DQ205" s="46"/>
      <c r="DR205" s="46"/>
      <c r="DS205" s="46"/>
      <c r="DT205" s="46"/>
      <c r="DU205" s="46"/>
      <c r="DV205" s="46"/>
      <c r="DW205" s="46"/>
      <c r="DX205" s="46"/>
      <c r="DY205" s="46"/>
      <c r="DZ205" s="46"/>
      <c r="EA205" s="46"/>
      <c r="EB205" s="46"/>
      <c r="EC205" s="46"/>
      <c r="ED205" s="46"/>
      <c r="EE205" s="46"/>
      <c r="EF205" s="46"/>
      <c r="EG205" s="46"/>
      <c r="EH205" s="46"/>
      <c r="EI205" s="46"/>
      <c r="EJ205" s="46"/>
      <c r="EK205" s="46"/>
      <c r="EL205" s="46"/>
      <c r="EM205" s="46"/>
      <c r="EN205" s="46"/>
      <c r="EO205" s="46"/>
      <c r="EP205" s="46"/>
      <c r="EQ205" s="46"/>
      <c r="ER205" s="46"/>
      <c r="ES205" s="46"/>
      <c r="ET205" s="46"/>
      <c r="EU205" s="46"/>
      <c r="EV205" s="46"/>
      <c r="EW205" s="46"/>
      <c r="EX205" s="46"/>
      <c r="EY205" s="46"/>
      <c r="EZ205" s="46"/>
      <c r="FA205" s="46"/>
      <c r="FB205" s="46"/>
      <c r="FC205" s="46"/>
      <c r="FD205" s="46"/>
      <c r="FE205" s="46"/>
      <c r="FF205" s="46"/>
      <c r="FG205" s="46"/>
      <c r="FH205" s="46"/>
      <c r="FI205" s="46"/>
      <c r="FJ205" s="46"/>
      <c r="FK205" s="46"/>
      <c r="FL205" s="46"/>
      <c r="FM205" s="46"/>
      <c r="FN205" s="46"/>
      <c r="FO205" s="46"/>
      <c r="FP205" s="46"/>
      <c r="FQ205" s="46"/>
      <c r="FR205" s="46"/>
      <c r="FS205" s="46"/>
      <c r="FT205" s="46"/>
      <c r="FU205" s="46"/>
      <c r="FV205" s="46"/>
      <c r="FW205" s="46"/>
      <c r="FX205" s="46"/>
      <c r="FY205" s="46"/>
      <c r="FZ205" s="46"/>
      <c r="GA205" s="46"/>
      <c r="GB205" s="46"/>
      <c r="GC205" s="46"/>
      <c r="GD205" s="46"/>
      <c r="GE205" s="46"/>
      <c r="GF205" s="46"/>
      <c r="GG205" s="46"/>
      <c r="GH205" s="46"/>
      <c r="GI205" s="46"/>
      <c r="GJ205" s="46"/>
      <c r="GK205" s="46"/>
      <c r="GL205" s="46"/>
      <c r="GM205" s="46"/>
      <c r="GN205" s="46"/>
      <c r="GO205" s="46"/>
      <c r="GP205" s="46"/>
      <c r="GQ205" s="46"/>
      <c r="GR205" s="46"/>
      <c r="GS205" s="46"/>
      <c r="GT205" s="46"/>
      <c r="GU205" s="46"/>
      <c r="GV205" s="46"/>
      <c r="GW205" s="46"/>
      <c r="GX205" s="46"/>
      <c r="GY205" s="46"/>
      <c r="GZ205" s="46"/>
      <c r="HA205" s="46"/>
      <c r="HB205" s="46"/>
      <c r="HC205" s="46"/>
      <c r="HD205" s="46"/>
      <c r="HE205" s="46"/>
      <c r="HF205" s="46"/>
      <c r="HG205" s="46"/>
      <c r="HH205" s="46"/>
      <c r="HI205" s="46"/>
      <c r="HJ205" s="46"/>
      <c r="HK205" s="46"/>
      <c r="HL205" s="46"/>
      <c r="HM205" s="46"/>
      <c r="HN205" s="46"/>
      <c r="HO205" s="46"/>
      <c r="HP205" s="46"/>
      <c r="HQ205" s="46"/>
      <c r="HR205" s="46"/>
      <c r="HS205" s="46"/>
      <c r="HT205" s="46"/>
      <c r="HU205" s="46"/>
      <c r="HV205" s="46"/>
      <c r="HW205" s="46"/>
      <c r="HX205" s="46"/>
      <c r="HY205" s="46"/>
      <c r="HZ205" s="46"/>
      <c r="IA205" s="46"/>
      <c r="IB205" s="46"/>
      <c r="IC205" s="46"/>
    </row>
    <row r="206" spans="1:237" s="88" customFormat="1" x14ac:dyDescent="0.25">
      <c r="A206" s="86" t="s">
        <v>338</v>
      </c>
      <c r="B206" s="46"/>
      <c r="C206" s="46"/>
      <c r="D206" s="46"/>
      <c r="E206" s="47"/>
      <c r="F206" s="47"/>
      <c r="G206" s="85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6"/>
      <c r="CR206" s="46"/>
      <c r="CS206" s="46"/>
      <c r="CT206" s="46"/>
      <c r="CU206" s="46"/>
      <c r="CV206" s="46"/>
      <c r="CW206" s="46"/>
      <c r="CX206" s="46"/>
      <c r="CY206" s="46"/>
      <c r="CZ206" s="46"/>
      <c r="DA206" s="46"/>
      <c r="DB206" s="46"/>
      <c r="DC206" s="46"/>
      <c r="DD206" s="46"/>
      <c r="DE206" s="46"/>
      <c r="DF206" s="46"/>
      <c r="DG206" s="46"/>
      <c r="DH206" s="46"/>
      <c r="DI206" s="46"/>
      <c r="DJ206" s="46"/>
      <c r="DK206" s="46"/>
      <c r="DL206" s="46"/>
      <c r="DM206" s="46"/>
      <c r="DN206" s="46"/>
      <c r="DO206" s="46"/>
      <c r="DP206" s="46"/>
      <c r="DQ206" s="46"/>
      <c r="DR206" s="46"/>
      <c r="DS206" s="46"/>
      <c r="DT206" s="46"/>
      <c r="DU206" s="46"/>
      <c r="DV206" s="46"/>
      <c r="DW206" s="46"/>
      <c r="DX206" s="46"/>
      <c r="DY206" s="46"/>
      <c r="DZ206" s="46"/>
      <c r="EA206" s="46"/>
      <c r="EB206" s="46"/>
      <c r="EC206" s="46"/>
      <c r="ED206" s="46"/>
      <c r="EE206" s="46"/>
      <c r="EF206" s="46"/>
      <c r="EG206" s="46"/>
      <c r="EH206" s="46"/>
      <c r="EI206" s="46"/>
      <c r="EJ206" s="46"/>
      <c r="EK206" s="46"/>
      <c r="EL206" s="46"/>
      <c r="EM206" s="46"/>
      <c r="EN206" s="46"/>
      <c r="EO206" s="46"/>
      <c r="EP206" s="46"/>
      <c r="EQ206" s="46"/>
      <c r="ER206" s="46"/>
      <c r="ES206" s="46"/>
      <c r="ET206" s="46"/>
      <c r="EU206" s="46"/>
      <c r="EV206" s="46"/>
      <c r="EW206" s="46"/>
      <c r="EX206" s="46"/>
      <c r="EY206" s="46"/>
      <c r="EZ206" s="46"/>
      <c r="FA206" s="46"/>
      <c r="FB206" s="46"/>
      <c r="FC206" s="46"/>
      <c r="FD206" s="46"/>
      <c r="FE206" s="46"/>
      <c r="FF206" s="46"/>
      <c r="FG206" s="46"/>
      <c r="FH206" s="46"/>
      <c r="FI206" s="46"/>
      <c r="FJ206" s="46"/>
      <c r="FK206" s="46"/>
      <c r="FL206" s="46"/>
      <c r="FM206" s="46"/>
      <c r="FN206" s="46"/>
      <c r="FO206" s="46"/>
      <c r="FP206" s="46"/>
      <c r="FQ206" s="46"/>
      <c r="FR206" s="46"/>
      <c r="FS206" s="46"/>
      <c r="FT206" s="46"/>
      <c r="FU206" s="46"/>
      <c r="FV206" s="46"/>
      <c r="FW206" s="46"/>
      <c r="FX206" s="46"/>
      <c r="FY206" s="46"/>
      <c r="FZ206" s="46"/>
      <c r="GA206" s="46"/>
      <c r="GB206" s="46"/>
      <c r="GC206" s="46"/>
      <c r="GD206" s="46"/>
      <c r="GE206" s="46"/>
      <c r="GF206" s="46"/>
      <c r="GG206" s="46"/>
      <c r="GH206" s="46"/>
      <c r="GI206" s="46"/>
      <c r="GJ206" s="46"/>
      <c r="GK206" s="46"/>
      <c r="GL206" s="46"/>
      <c r="GM206" s="46"/>
      <c r="GN206" s="46"/>
      <c r="GO206" s="46"/>
      <c r="GP206" s="46"/>
      <c r="GQ206" s="46"/>
      <c r="GR206" s="46"/>
      <c r="GS206" s="46"/>
      <c r="GT206" s="46"/>
      <c r="GU206" s="46"/>
      <c r="GV206" s="46"/>
      <c r="GW206" s="46"/>
      <c r="GX206" s="46"/>
      <c r="GY206" s="46"/>
      <c r="GZ206" s="46"/>
      <c r="HA206" s="46"/>
      <c r="HB206" s="46"/>
      <c r="HC206" s="46"/>
      <c r="HD206" s="46"/>
      <c r="HE206" s="46"/>
      <c r="HF206" s="46"/>
      <c r="HG206" s="46"/>
      <c r="HH206" s="46"/>
      <c r="HI206" s="46"/>
      <c r="HJ206" s="46"/>
      <c r="HK206" s="46"/>
      <c r="HL206" s="46"/>
      <c r="HM206" s="46"/>
      <c r="HN206" s="46"/>
      <c r="HO206" s="46"/>
      <c r="HP206" s="46"/>
      <c r="HQ206" s="46"/>
      <c r="HR206" s="46"/>
      <c r="HS206" s="46"/>
      <c r="HT206" s="46"/>
      <c r="HU206" s="46"/>
      <c r="HV206" s="46"/>
      <c r="HW206" s="46"/>
      <c r="HX206" s="46"/>
      <c r="HY206" s="46"/>
      <c r="HZ206" s="46"/>
      <c r="IA206" s="46"/>
      <c r="IB206" s="46"/>
      <c r="IC206" s="46"/>
    </row>
    <row r="207" spans="1:237" s="88" customFormat="1" x14ac:dyDescent="0.25">
      <c r="A207" s="87" t="s">
        <v>339</v>
      </c>
      <c r="B207" s="46"/>
      <c r="C207" s="46"/>
      <c r="D207" s="46"/>
      <c r="E207" s="47"/>
      <c r="F207" s="47"/>
      <c r="G207" s="85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6"/>
      <c r="CR207" s="46"/>
      <c r="CS207" s="46"/>
      <c r="CT207" s="46"/>
      <c r="CU207" s="46"/>
      <c r="CV207" s="46"/>
      <c r="CW207" s="46"/>
      <c r="CX207" s="46"/>
      <c r="CY207" s="46"/>
      <c r="CZ207" s="46"/>
      <c r="DA207" s="46"/>
      <c r="DB207" s="46"/>
      <c r="DC207" s="46"/>
      <c r="DD207" s="46"/>
      <c r="DE207" s="46"/>
      <c r="DF207" s="46"/>
      <c r="DG207" s="46"/>
      <c r="DH207" s="46"/>
      <c r="DI207" s="46"/>
      <c r="DJ207" s="46"/>
      <c r="DK207" s="46"/>
      <c r="DL207" s="46"/>
      <c r="DM207" s="46"/>
      <c r="DN207" s="46"/>
      <c r="DO207" s="46"/>
      <c r="DP207" s="46"/>
      <c r="DQ207" s="46"/>
      <c r="DR207" s="46"/>
      <c r="DS207" s="46"/>
      <c r="DT207" s="46"/>
      <c r="DU207" s="46"/>
      <c r="DV207" s="46"/>
      <c r="DW207" s="46"/>
      <c r="DX207" s="46"/>
      <c r="DY207" s="46"/>
      <c r="DZ207" s="46"/>
      <c r="EA207" s="46"/>
      <c r="EB207" s="46"/>
      <c r="EC207" s="46"/>
      <c r="ED207" s="46"/>
      <c r="EE207" s="46"/>
      <c r="EF207" s="46"/>
      <c r="EG207" s="46"/>
      <c r="EH207" s="46"/>
      <c r="EI207" s="46"/>
      <c r="EJ207" s="46"/>
      <c r="EK207" s="46"/>
      <c r="EL207" s="46"/>
      <c r="EM207" s="46"/>
      <c r="EN207" s="46"/>
      <c r="EO207" s="46"/>
      <c r="EP207" s="46"/>
      <c r="EQ207" s="46"/>
      <c r="ER207" s="46"/>
      <c r="ES207" s="46"/>
      <c r="ET207" s="46"/>
      <c r="EU207" s="46"/>
      <c r="EV207" s="46"/>
      <c r="EW207" s="46"/>
      <c r="EX207" s="46"/>
      <c r="EY207" s="46"/>
      <c r="EZ207" s="46"/>
      <c r="FA207" s="46"/>
      <c r="FB207" s="46"/>
      <c r="FC207" s="46"/>
      <c r="FD207" s="46"/>
      <c r="FE207" s="46"/>
      <c r="FF207" s="46"/>
      <c r="FG207" s="46"/>
      <c r="FH207" s="46"/>
      <c r="FI207" s="46"/>
      <c r="FJ207" s="46"/>
      <c r="FK207" s="46"/>
      <c r="FL207" s="46"/>
      <c r="FM207" s="46"/>
      <c r="FN207" s="46"/>
      <c r="FO207" s="46"/>
      <c r="FP207" s="46"/>
      <c r="FQ207" s="46"/>
      <c r="FR207" s="46"/>
      <c r="FS207" s="46"/>
      <c r="FT207" s="46"/>
      <c r="FU207" s="46"/>
      <c r="FV207" s="46"/>
      <c r="FW207" s="46"/>
      <c r="FX207" s="46"/>
      <c r="FY207" s="46"/>
      <c r="FZ207" s="46"/>
      <c r="GA207" s="46"/>
      <c r="GB207" s="46"/>
      <c r="GC207" s="46"/>
      <c r="GD207" s="46"/>
      <c r="GE207" s="46"/>
      <c r="GF207" s="46"/>
      <c r="GG207" s="46"/>
      <c r="GH207" s="46"/>
      <c r="GI207" s="46"/>
      <c r="GJ207" s="46"/>
      <c r="GK207" s="46"/>
      <c r="GL207" s="46"/>
      <c r="GM207" s="46"/>
      <c r="GN207" s="46"/>
      <c r="GO207" s="46"/>
      <c r="GP207" s="46"/>
      <c r="GQ207" s="46"/>
      <c r="GR207" s="46"/>
      <c r="GS207" s="46"/>
      <c r="GT207" s="46"/>
      <c r="GU207" s="46"/>
      <c r="GV207" s="46"/>
      <c r="GW207" s="46"/>
      <c r="GX207" s="46"/>
      <c r="GY207" s="46"/>
      <c r="GZ207" s="46"/>
      <c r="HA207" s="46"/>
      <c r="HB207" s="46"/>
      <c r="HC207" s="46"/>
      <c r="HD207" s="46"/>
      <c r="HE207" s="46"/>
      <c r="HF207" s="46"/>
      <c r="HG207" s="46"/>
      <c r="HH207" s="46"/>
      <c r="HI207" s="46"/>
      <c r="HJ207" s="46"/>
      <c r="HK207" s="46"/>
      <c r="HL207" s="46"/>
      <c r="HM207" s="46"/>
      <c r="HN207" s="46"/>
      <c r="HO207" s="46"/>
      <c r="HP207" s="46"/>
      <c r="HQ207" s="46"/>
      <c r="HR207" s="46"/>
      <c r="HS207" s="46"/>
      <c r="HT207" s="46"/>
      <c r="HU207" s="46"/>
      <c r="HV207" s="46"/>
      <c r="HW207" s="46"/>
      <c r="HX207" s="46"/>
      <c r="HY207" s="46"/>
      <c r="HZ207" s="46"/>
      <c r="IA207" s="46"/>
      <c r="IB207" s="46"/>
      <c r="IC207" s="46"/>
    </row>
    <row r="208" spans="1:237" s="88" customFormat="1" x14ac:dyDescent="0.25">
      <c r="A208" s="46"/>
      <c r="B208" s="46"/>
      <c r="C208" s="46"/>
      <c r="D208" s="46"/>
      <c r="E208" s="47"/>
      <c r="F208" s="47"/>
      <c r="G208" s="85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6"/>
      <c r="CV208" s="46"/>
      <c r="CW208" s="46"/>
      <c r="CX208" s="46"/>
      <c r="CY208" s="46"/>
      <c r="CZ208" s="46"/>
      <c r="DA208" s="46"/>
      <c r="DB208" s="46"/>
      <c r="DC208" s="46"/>
      <c r="DD208" s="46"/>
      <c r="DE208" s="46"/>
      <c r="DF208" s="46"/>
      <c r="DG208" s="46"/>
      <c r="DH208" s="46"/>
      <c r="DI208" s="46"/>
      <c r="DJ208" s="46"/>
      <c r="DK208" s="46"/>
      <c r="DL208" s="46"/>
      <c r="DM208" s="46"/>
      <c r="DN208" s="46"/>
      <c r="DO208" s="46"/>
      <c r="DP208" s="46"/>
      <c r="DQ208" s="46"/>
      <c r="DR208" s="46"/>
      <c r="DS208" s="46"/>
      <c r="DT208" s="46"/>
      <c r="DU208" s="46"/>
      <c r="DV208" s="46"/>
      <c r="DW208" s="46"/>
      <c r="DX208" s="46"/>
      <c r="DY208" s="46"/>
      <c r="DZ208" s="46"/>
      <c r="EA208" s="46"/>
      <c r="EB208" s="46"/>
      <c r="EC208" s="46"/>
      <c r="ED208" s="46"/>
      <c r="EE208" s="46"/>
      <c r="EF208" s="46"/>
      <c r="EG208" s="46"/>
      <c r="EH208" s="46"/>
      <c r="EI208" s="46"/>
      <c r="EJ208" s="46"/>
      <c r="EK208" s="46"/>
      <c r="EL208" s="46"/>
      <c r="EM208" s="46"/>
      <c r="EN208" s="46"/>
      <c r="EO208" s="46"/>
      <c r="EP208" s="46"/>
      <c r="EQ208" s="46"/>
      <c r="ER208" s="46"/>
      <c r="ES208" s="46"/>
      <c r="ET208" s="46"/>
      <c r="EU208" s="46"/>
      <c r="EV208" s="46"/>
      <c r="EW208" s="46"/>
      <c r="EX208" s="46"/>
      <c r="EY208" s="46"/>
      <c r="EZ208" s="46"/>
      <c r="FA208" s="46"/>
      <c r="FB208" s="46"/>
      <c r="FC208" s="46"/>
      <c r="FD208" s="46"/>
      <c r="FE208" s="46"/>
      <c r="FF208" s="46"/>
      <c r="FG208" s="46"/>
      <c r="FH208" s="46"/>
      <c r="FI208" s="46"/>
      <c r="FJ208" s="46"/>
      <c r="FK208" s="46"/>
      <c r="FL208" s="46"/>
      <c r="FM208" s="46"/>
      <c r="FN208" s="46"/>
      <c r="FO208" s="46"/>
      <c r="FP208" s="46"/>
      <c r="FQ208" s="46"/>
      <c r="FR208" s="46"/>
      <c r="FS208" s="46"/>
      <c r="FT208" s="46"/>
      <c r="FU208" s="46"/>
      <c r="FV208" s="46"/>
      <c r="FW208" s="46"/>
      <c r="FX208" s="46"/>
      <c r="FY208" s="46"/>
      <c r="FZ208" s="46"/>
      <c r="GA208" s="46"/>
      <c r="GB208" s="46"/>
      <c r="GC208" s="46"/>
      <c r="GD208" s="46"/>
      <c r="GE208" s="46"/>
      <c r="GF208" s="46"/>
      <c r="GG208" s="46"/>
      <c r="GH208" s="46"/>
      <c r="GI208" s="46"/>
      <c r="GJ208" s="46"/>
      <c r="GK208" s="46"/>
      <c r="GL208" s="46"/>
      <c r="GM208" s="46"/>
      <c r="GN208" s="46"/>
      <c r="GO208" s="46"/>
      <c r="GP208" s="46"/>
      <c r="GQ208" s="46"/>
      <c r="GR208" s="46"/>
      <c r="GS208" s="46"/>
      <c r="GT208" s="46"/>
      <c r="GU208" s="46"/>
      <c r="GV208" s="46"/>
      <c r="GW208" s="46"/>
      <c r="GX208" s="46"/>
      <c r="GY208" s="46"/>
      <c r="GZ208" s="46"/>
      <c r="HA208" s="46"/>
      <c r="HB208" s="46"/>
      <c r="HC208" s="46"/>
      <c r="HD208" s="46"/>
      <c r="HE208" s="46"/>
      <c r="HF208" s="46"/>
      <c r="HG208" s="46"/>
      <c r="HH208" s="46"/>
      <c r="HI208" s="46"/>
      <c r="HJ208" s="46"/>
      <c r="HK208" s="46"/>
      <c r="HL208" s="46"/>
      <c r="HM208" s="46"/>
      <c r="HN208" s="46"/>
      <c r="HO208" s="46"/>
      <c r="HP208" s="46"/>
      <c r="HQ208" s="46"/>
      <c r="HR208" s="46"/>
      <c r="HS208" s="46"/>
      <c r="HT208" s="46"/>
      <c r="HU208" s="46"/>
      <c r="HV208" s="46"/>
      <c r="HW208" s="46"/>
      <c r="HX208" s="46"/>
      <c r="HY208" s="46"/>
      <c r="HZ208" s="46"/>
      <c r="IA208" s="46"/>
      <c r="IB208" s="46"/>
      <c r="IC208" s="46"/>
    </row>
    <row r="209" spans="1:237" s="88" customFormat="1" x14ac:dyDescent="0.25">
      <c r="A209" s="34" t="s">
        <v>320</v>
      </c>
      <c r="B209" s="46"/>
      <c r="C209" s="46"/>
      <c r="D209" s="46"/>
      <c r="E209" s="47"/>
      <c r="F209" s="47"/>
      <c r="G209" s="85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  <c r="CW209" s="46"/>
      <c r="CX209" s="46"/>
      <c r="CY209" s="46"/>
      <c r="CZ209" s="46"/>
      <c r="DA209" s="46"/>
      <c r="DB209" s="46"/>
      <c r="DC209" s="46"/>
      <c r="DD209" s="46"/>
      <c r="DE209" s="46"/>
      <c r="DF209" s="46"/>
      <c r="DG209" s="46"/>
      <c r="DH209" s="46"/>
      <c r="DI209" s="46"/>
      <c r="DJ209" s="46"/>
      <c r="DK209" s="46"/>
      <c r="DL209" s="46"/>
      <c r="DM209" s="46"/>
      <c r="DN209" s="46"/>
      <c r="DO209" s="46"/>
      <c r="DP209" s="46"/>
      <c r="DQ209" s="46"/>
      <c r="DR209" s="46"/>
      <c r="DS209" s="46"/>
      <c r="DT209" s="46"/>
      <c r="DU209" s="46"/>
      <c r="DV209" s="46"/>
      <c r="DW209" s="46"/>
      <c r="DX209" s="46"/>
      <c r="DY209" s="46"/>
      <c r="DZ209" s="46"/>
      <c r="EA209" s="46"/>
      <c r="EB209" s="46"/>
      <c r="EC209" s="46"/>
      <c r="ED209" s="46"/>
      <c r="EE209" s="46"/>
      <c r="EF209" s="46"/>
      <c r="EG209" s="46"/>
      <c r="EH209" s="46"/>
      <c r="EI209" s="46"/>
      <c r="EJ209" s="46"/>
      <c r="EK209" s="46"/>
      <c r="EL209" s="46"/>
      <c r="EM209" s="46"/>
      <c r="EN209" s="46"/>
      <c r="EO209" s="46"/>
      <c r="EP209" s="46"/>
      <c r="EQ209" s="46"/>
      <c r="ER209" s="46"/>
      <c r="ES209" s="46"/>
      <c r="ET209" s="46"/>
      <c r="EU209" s="46"/>
      <c r="EV209" s="46"/>
      <c r="EW209" s="46"/>
      <c r="EX209" s="46"/>
      <c r="EY209" s="46"/>
      <c r="EZ209" s="46"/>
      <c r="FA209" s="46"/>
      <c r="FB209" s="46"/>
      <c r="FC209" s="46"/>
      <c r="FD209" s="46"/>
      <c r="FE209" s="46"/>
      <c r="FF209" s="46"/>
      <c r="FG209" s="46"/>
      <c r="FH209" s="46"/>
      <c r="FI209" s="46"/>
      <c r="FJ209" s="46"/>
      <c r="FK209" s="46"/>
      <c r="FL209" s="46"/>
      <c r="FM209" s="46"/>
      <c r="FN209" s="46"/>
      <c r="FO209" s="46"/>
      <c r="FP209" s="46"/>
      <c r="FQ209" s="46"/>
      <c r="FR209" s="46"/>
      <c r="FS209" s="46"/>
      <c r="FT209" s="46"/>
      <c r="FU209" s="46"/>
      <c r="FV209" s="46"/>
      <c r="FW209" s="46"/>
      <c r="FX209" s="46"/>
      <c r="FY209" s="46"/>
      <c r="FZ209" s="46"/>
      <c r="GA209" s="46"/>
      <c r="GB209" s="46"/>
      <c r="GC209" s="46"/>
      <c r="GD209" s="46"/>
      <c r="GE209" s="46"/>
      <c r="GF209" s="46"/>
      <c r="GG209" s="46"/>
      <c r="GH209" s="46"/>
      <c r="GI209" s="46"/>
      <c r="GJ209" s="46"/>
      <c r="GK209" s="46"/>
      <c r="GL209" s="46"/>
      <c r="GM209" s="46"/>
      <c r="GN209" s="46"/>
      <c r="GO209" s="46"/>
      <c r="GP209" s="46"/>
      <c r="GQ209" s="46"/>
      <c r="GR209" s="46"/>
      <c r="GS209" s="46"/>
      <c r="GT209" s="46"/>
      <c r="GU209" s="46"/>
      <c r="GV209" s="46"/>
      <c r="GW209" s="46"/>
      <c r="GX209" s="46"/>
      <c r="GY209" s="46"/>
      <c r="GZ209" s="46"/>
      <c r="HA209" s="46"/>
      <c r="HB209" s="46"/>
      <c r="HC209" s="46"/>
      <c r="HD209" s="46"/>
      <c r="HE209" s="46"/>
      <c r="HF209" s="46"/>
      <c r="HG209" s="46"/>
      <c r="HH209" s="46"/>
      <c r="HI209" s="46"/>
      <c r="HJ209" s="46"/>
      <c r="HK209" s="46"/>
      <c r="HL209" s="46"/>
      <c r="HM209" s="46"/>
      <c r="HN209" s="46"/>
      <c r="HO209" s="46"/>
      <c r="HP209" s="46"/>
      <c r="HQ209" s="46"/>
      <c r="HR209" s="46"/>
      <c r="HS209" s="46"/>
      <c r="HT209" s="46"/>
      <c r="HU209" s="46"/>
      <c r="HV209" s="46"/>
      <c r="HW209" s="46"/>
      <c r="HX209" s="46"/>
      <c r="HY209" s="46"/>
      <c r="HZ209" s="46"/>
      <c r="IA209" s="46"/>
      <c r="IB209" s="46"/>
      <c r="IC209" s="46"/>
    </row>
    <row r="210" spans="1:237" s="88" customFormat="1" x14ac:dyDescent="0.25">
      <c r="A210" s="36" t="s">
        <v>321</v>
      </c>
      <c r="B210" s="46"/>
      <c r="C210" s="46"/>
      <c r="D210" s="46"/>
      <c r="E210" s="47"/>
      <c r="F210" s="47"/>
      <c r="G210" s="85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  <c r="CW210" s="46"/>
      <c r="CX210" s="46"/>
      <c r="CY210" s="46"/>
      <c r="CZ210" s="46"/>
      <c r="DA210" s="46"/>
      <c r="DB210" s="46"/>
      <c r="DC210" s="46"/>
      <c r="DD210" s="46"/>
      <c r="DE210" s="46"/>
      <c r="DF210" s="46"/>
      <c r="DG210" s="46"/>
      <c r="DH210" s="46"/>
      <c r="DI210" s="46"/>
      <c r="DJ210" s="46"/>
      <c r="DK210" s="46"/>
      <c r="DL210" s="46"/>
      <c r="DM210" s="46"/>
      <c r="DN210" s="46"/>
      <c r="DO210" s="46"/>
      <c r="DP210" s="46"/>
      <c r="DQ210" s="46"/>
      <c r="DR210" s="46"/>
      <c r="DS210" s="46"/>
      <c r="DT210" s="46"/>
      <c r="DU210" s="46"/>
      <c r="DV210" s="46"/>
      <c r="DW210" s="46"/>
      <c r="DX210" s="46"/>
      <c r="DY210" s="46"/>
      <c r="DZ210" s="46"/>
      <c r="EA210" s="46"/>
      <c r="EB210" s="46"/>
      <c r="EC210" s="46"/>
      <c r="ED210" s="46"/>
      <c r="EE210" s="46"/>
      <c r="EF210" s="46"/>
      <c r="EG210" s="46"/>
      <c r="EH210" s="46"/>
      <c r="EI210" s="46"/>
      <c r="EJ210" s="46"/>
      <c r="EK210" s="46"/>
      <c r="EL210" s="46"/>
      <c r="EM210" s="46"/>
      <c r="EN210" s="46"/>
      <c r="EO210" s="46"/>
      <c r="EP210" s="46"/>
      <c r="EQ210" s="46"/>
      <c r="ER210" s="46"/>
      <c r="ES210" s="46"/>
      <c r="ET210" s="46"/>
      <c r="EU210" s="46"/>
      <c r="EV210" s="46"/>
      <c r="EW210" s="46"/>
      <c r="EX210" s="46"/>
      <c r="EY210" s="46"/>
      <c r="EZ210" s="46"/>
      <c r="FA210" s="46"/>
      <c r="FB210" s="46"/>
      <c r="FC210" s="46"/>
      <c r="FD210" s="46"/>
      <c r="FE210" s="46"/>
      <c r="FF210" s="46"/>
      <c r="FG210" s="46"/>
      <c r="FH210" s="46"/>
      <c r="FI210" s="46"/>
      <c r="FJ210" s="46"/>
      <c r="FK210" s="46"/>
      <c r="FL210" s="46"/>
      <c r="FM210" s="46"/>
      <c r="FN210" s="46"/>
      <c r="FO210" s="46"/>
      <c r="FP210" s="46"/>
      <c r="FQ210" s="46"/>
      <c r="FR210" s="46"/>
      <c r="FS210" s="46"/>
      <c r="FT210" s="46"/>
      <c r="FU210" s="46"/>
      <c r="FV210" s="46"/>
      <c r="FW210" s="46"/>
      <c r="FX210" s="46"/>
      <c r="FY210" s="46"/>
      <c r="FZ210" s="46"/>
      <c r="GA210" s="46"/>
      <c r="GB210" s="46"/>
      <c r="GC210" s="46"/>
      <c r="GD210" s="46"/>
      <c r="GE210" s="46"/>
      <c r="GF210" s="46"/>
      <c r="GG210" s="46"/>
      <c r="GH210" s="46"/>
      <c r="GI210" s="46"/>
      <c r="GJ210" s="46"/>
      <c r="GK210" s="46"/>
      <c r="GL210" s="46"/>
      <c r="GM210" s="46"/>
      <c r="GN210" s="46"/>
      <c r="GO210" s="46"/>
      <c r="GP210" s="46"/>
      <c r="GQ210" s="46"/>
      <c r="GR210" s="46"/>
      <c r="GS210" s="46"/>
      <c r="GT210" s="46"/>
      <c r="GU210" s="46"/>
      <c r="GV210" s="46"/>
      <c r="GW210" s="46"/>
      <c r="GX210" s="46"/>
      <c r="GY210" s="46"/>
      <c r="GZ210" s="46"/>
      <c r="HA210" s="46"/>
      <c r="HB210" s="46"/>
      <c r="HC210" s="46"/>
      <c r="HD210" s="46"/>
      <c r="HE210" s="46"/>
      <c r="HF210" s="46"/>
      <c r="HG210" s="46"/>
      <c r="HH210" s="46"/>
      <c r="HI210" s="46"/>
      <c r="HJ210" s="46"/>
      <c r="HK210" s="46"/>
      <c r="HL210" s="46"/>
      <c r="HM210" s="46"/>
      <c r="HN210" s="46"/>
      <c r="HO210" s="46"/>
      <c r="HP210" s="46"/>
      <c r="HQ210" s="46"/>
      <c r="HR210" s="46"/>
      <c r="HS210" s="46"/>
      <c r="HT210" s="46"/>
      <c r="HU210" s="46"/>
      <c r="HV210" s="46"/>
      <c r="HW210" s="46"/>
      <c r="HX210" s="46"/>
      <c r="HY210" s="46"/>
      <c r="HZ210" s="46"/>
      <c r="IA210" s="46"/>
      <c r="IB210" s="46"/>
      <c r="IC210" s="46"/>
    </row>
    <row r="211" spans="1:237" x14ac:dyDescent="0.25">
      <c r="A211" s="46"/>
      <c r="B211" s="46"/>
      <c r="C211" s="46"/>
      <c r="D211" s="46"/>
      <c r="G211" s="85"/>
    </row>
    <row r="212" spans="1:237" x14ac:dyDescent="0.25">
      <c r="A212" s="81" t="s">
        <v>211</v>
      </c>
      <c r="B212" s="46"/>
      <c r="C212" s="46"/>
      <c r="D212" s="46"/>
      <c r="G212" s="85"/>
    </row>
    <row r="213" spans="1:237" x14ac:dyDescent="0.25">
      <c r="A213" s="82" t="s">
        <v>424</v>
      </c>
      <c r="B213" s="46"/>
      <c r="C213" s="46"/>
      <c r="D213" s="46"/>
      <c r="G213" s="85"/>
    </row>
    <row r="214" spans="1:237" x14ac:dyDescent="0.25">
      <c r="A214" s="36" t="s">
        <v>322</v>
      </c>
      <c r="B214" s="46"/>
      <c r="C214" s="46"/>
      <c r="D214" s="46"/>
      <c r="G214" s="85"/>
    </row>
    <row r="215" spans="1:237" x14ac:dyDescent="0.25">
      <c r="A215" s="46"/>
      <c r="B215" s="46"/>
      <c r="C215" s="46"/>
      <c r="D215" s="46"/>
      <c r="G215" s="85"/>
    </row>
    <row r="216" spans="1:237" x14ac:dyDescent="0.25">
      <c r="A216" s="46"/>
      <c r="B216" s="46"/>
      <c r="C216" s="46"/>
      <c r="D216" s="46"/>
      <c r="G216" s="85"/>
    </row>
  </sheetData>
  <mergeCells count="3">
    <mergeCell ref="A47:D47"/>
    <mergeCell ref="A78:D78"/>
    <mergeCell ref="A77:D7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L420"/>
  <sheetViews>
    <sheetView tabSelected="1" view="pageBreakPreview" zoomScale="60" zoomScaleNormal="100" workbookViewId="0">
      <pane ySplit="8" topLeftCell="A399" activePane="bottomLeft" state="frozen"/>
      <selection pane="bottomLeft" activeCell="U19" sqref="U19"/>
    </sheetView>
  </sheetViews>
  <sheetFormatPr defaultColWidth="15.5703125" defaultRowHeight="15.75" x14ac:dyDescent="0.25"/>
  <cols>
    <col min="1" max="1" width="49.28515625" style="1" customWidth="1"/>
    <col min="2" max="3" width="11.28515625" style="2" customWidth="1"/>
    <col min="4" max="4" width="11" style="2" customWidth="1"/>
    <col min="5" max="7" width="10.28515625" style="2" customWidth="1"/>
    <col min="8" max="10" width="16" style="2" customWidth="1"/>
    <col min="11" max="13" width="12" style="2" customWidth="1"/>
    <col min="14" max="16" width="14.7109375" style="2" bestFit="1" customWidth="1"/>
    <col min="17" max="19" width="10.85546875" style="2" bestFit="1" customWidth="1"/>
    <col min="20" max="22" width="16.28515625" style="2" bestFit="1" customWidth="1"/>
    <col min="23" max="23" width="12.85546875" style="2" customWidth="1"/>
    <col min="24" max="24" width="12.7109375" style="2" customWidth="1"/>
    <col min="25" max="25" width="13.140625" style="2" customWidth="1"/>
    <col min="26" max="26" width="12.7109375" style="2" bestFit="1" customWidth="1"/>
    <col min="27" max="27" width="13.140625" style="2" customWidth="1"/>
    <col min="28" max="28" width="12.42578125" style="2" customWidth="1"/>
    <col min="29" max="169" width="29.28515625" style="2" customWidth="1"/>
    <col min="170" max="170" width="42.42578125" style="2" customWidth="1"/>
    <col min="171" max="173" width="12.42578125" style="2" customWidth="1"/>
    <col min="174" max="176" width="10.85546875" style="2" customWidth="1"/>
    <col min="177" max="179" width="14.5703125" style="2" bestFit="1" customWidth="1"/>
    <col min="180" max="182" width="11" style="2" customWidth="1"/>
    <col min="183" max="185" width="14.5703125" style="2" customWidth="1"/>
    <col min="186" max="188" width="15.28515625" style="2" customWidth="1"/>
    <col min="189" max="189" width="15.5703125" style="2"/>
    <col min="190" max="190" width="44.5703125" style="2" customWidth="1"/>
    <col min="191" max="191" width="13.85546875" style="2" customWidth="1"/>
    <col min="192" max="192" width="10.85546875" style="2" customWidth="1"/>
    <col min="193" max="193" width="14.5703125" style="2" customWidth="1"/>
    <col min="194" max="194" width="11" style="2" customWidth="1"/>
    <col min="195" max="195" width="10.85546875" style="2" customWidth="1"/>
    <col min="196" max="196" width="14.5703125" style="2" customWidth="1"/>
    <col min="197" max="198" width="15.5703125" style="2" customWidth="1"/>
    <col min="199" max="199" width="17.7109375" style="2" customWidth="1"/>
    <col min="200" max="425" width="29.28515625" style="2" customWidth="1"/>
    <col min="426" max="426" width="42.42578125" style="2" customWidth="1"/>
    <col min="427" max="429" width="12.42578125" style="2" customWidth="1"/>
    <col min="430" max="432" width="10.85546875" style="2" customWidth="1"/>
    <col min="433" max="435" width="14.5703125" style="2" bestFit="1" customWidth="1"/>
    <col min="436" max="438" width="11" style="2" customWidth="1"/>
    <col min="439" max="441" width="14.5703125" style="2" customWidth="1"/>
    <col min="442" max="444" width="15.28515625" style="2" customWidth="1"/>
    <col min="445" max="445" width="15.5703125" style="2"/>
    <col min="446" max="446" width="44.5703125" style="2" customWidth="1"/>
    <col min="447" max="447" width="13.85546875" style="2" customWidth="1"/>
    <col min="448" max="448" width="10.85546875" style="2" customWidth="1"/>
    <col min="449" max="449" width="14.5703125" style="2" customWidth="1"/>
    <col min="450" max="450" width="11" style="2" customWidth="1"/>
    <col min="451" max="451" width="10.85546875" style="2" customWidth="1"/>
    <col min="452" max="452" width="14.5703125" style="2" customWidth="1"/>
    <col min="453" max="454" width="15.5703125" style="2" customWidth="1"/>
    <col min="455" max="455" width="17.7109375" style="2" customWidth="1"/>
    <col min="456" max="681" width="29.28515625" style="2" customWidth="1"/>
    <col min="682" max="682" width="42.42578125" style="2" customWidth="1"/>
    <col min="683" max="685" width="12.42578125" style="2" customWidth="1"/>
    <col min="686" max="688" width="10.85546875" style="2" customWidth="1"/>
    <col min="689" max="691" width="14.5703125" style="2" bestFit="1" customWidth="1"/>
    <col min="692" max="694" width="11" style="2" customWidth="1"/>
    <col min="695" max="697" width="14.5703125" style="2" customWidth="1"/>
    <col min="698" max="700" width="15.28515625" style="2" customWidth="1"/>
    <col min="701" max="701" width="15.5703125" style="2"/>
    <col min="702" max="702" width="44.5703125" style="2" customWidth="1"/>
    <col min="703" max="703" width="13.85546875" style="2" customWidth="1"/>
    <col min="704" max="704" width="10.85546875" style="2" customWidth="1"/>
    <col min="705" max="705" width="14.5703125" style="2" customWidth="1"/>
    <col min="706" max="706" width="11" style="2" customWidth="1"/>
    <col min="707" max="707" width="10.85546875" style="2" customWidth="1"/>
    <col min="708" max="708" width="14.5703125" style="2" customWidth="1"/>
    <col min="709" max="710" width="15.5703125" style="2" customWidth="1"/>
    <col min="711" max="711" width="17.7109375" style="2" customWidth="1"/>
    <col min="712" max="937" width="29.28515625" style="2" customWidth="1"/>
    <col min="938" max="938" width="42.42578125" style="2" customWidth="1"/>
    <col min="939" max="941" width="12.42578125" style="2" customWidth="1"/>
    <col min="942" max="944" width="10.85546875" style="2" customWidth="1"/>
    <col min="945" max="947" width="14.5703125" style="2" bestFit="1" customWidth="1"/>
    <col min="948" max="950" width="11" style="2" customWidth="1"/>
    <col min="951" max="953" width="14.5703125" style="2" customWidth="1"/>
    <col min="954" max="956" width="15.28515625" style="2" customWidth="1"/>
    <col min="957" max="957" width="15.5703125" style="2"/>
    <col min="958" max="958" width="44.5703125" style="2" customWidth="1"/>
    <col min="959" max="959" width="13.85546875" style="2" customWidth="1"/>
    <col min="960" max="960" width="10.85546875" style="2" customWidth="1"/>
    <col min="961" max="961" width="14.5703125" style="2" customWidth="1"/>
    <col min="962" max="962" width="11" style="2" customWidth="1"/>
    <col min="963" max="963" width="10.85546875" style="2" customWidth="1"/>
    <col min="964" max="964" width="14.5703125" style="2" customWidth="1"/>
    <col min="965" max="966" width="15.5703125" style="2" customWidth="1"/>
    <col min="967" max="967" width="17.7109375" style="2" customWidth="1"/>
    <col min="968" max="1193" width="29.28515625" style="2" customWidth="1"/>
    <col min="1194" max="1194" width="42.42578125" style="2" customWidth="1"/>
    <col min="1195" max="1197" width="12.42578125" style="2" customWidth="1"/>
    <col min="1198" max="1200" width="10.85546875" style="2" customWidth="1"/>
    <col min="1201" max="1203" width="14.5703125" style="2" bestFit="1" customWidth="1"/>
    <col min="1204" max="1206" width="11" style="2" customWidth="1"/>
    <col min="1207" max="1209" width="14.5703125" style="2" customWidth="1"/>
    <col min="1210" max="1212" width="15.28515625" style="2" customWidth="1"/>
    <col min="1213" max="1213" width="15.5703125" style="2"/>
    <col min="1214" max="1214" width="44.5703125" style="2" customWidth="1"/>
    <col min="1215" max="1215" width="13.85546875" style="2" customWidth="1"/>
    <col min="1216" max="1216" width="10.85546875" style="2" customWidth="1"/>
    <col min="1217" max="1217" width="14.5703125" style="2" customWidth="1"/>
    <col min="1218" max="1218" width="11" style="2" customWidth="1"/>
    <col min="1219" max="1219" width="10.85546875" style="2" customWidth="1"/>
    <col min="1220" max="1220" width="14.5703125" style="2" customWidth="1"/>
    <col min="1221" max="1222" width="15.5703125" style="2" customWidth="1"/>
    <col min="1223" max="1223" width="17.7109375" style="2" customWidth="1"/>
    <col min="1224" max="1449" width="29.28515625" style="2" customWidth="1"/>
    <col min="1450" max="1450" width="42.42578125" style="2" customWidth="1"/>
    <col min="1451" max="1453" width="12.42578125" style="2" customWidth="1"/>
    <col min="1454" max="1456" width="10.85546875" style="2" customWidth="1"/>
    <col min="1457" max="1459" width="14.5703125" style="2" bestFit="1" customWidth="1"/>
    <col min="1460" max="1462" width="11" style="2" customWidth="1"/>
    <col min="1463" max="1465" width="14.5703125" style="2" customWidth="1"/>
    <col min="1466" max="1468" width="15.28515625" style="2" customWidth="1"/>
    <col min="1469" max="1469" width="15.5703125" style="2"/>
    <col min="1470" max="1470" width="44.5703125" style="2" customWidth="1"/>
    <col min="1471" max="1471" width="13.85546875" style="2" customWidth="1"/>
    <col min="1472" max="1472" width="10.85546875" style="2" customWidth="1"/>
    <col min="1473" max="1473" width="14.5703125" style="2" customWidth="1"/>
    <col min="1474" max="1474" width="11" style="2" customWidth="1"/>
    <col min="1475" max="1475" width="10.85546875" style="2" customWidth="1"/>
    <col min="1476" max="1476" width="14.5703125" style="2" customWidth="1"/>
    <col min="1477" max="1478" width="15.5703125" style="2" customWidth="1"/>
    <col min="1479" max="1479" width="17.7109375" style="2" customWidth="1"/>
    <col min="1480" max="1705" width="29.28515625" style="2" customWidth="1"/>
    <col min="1706" max="1706" width="42.42578125" style="2" customWidth="1"/>
    <col min="1707" max="1709" width="12.42578125" style="2" customWidth="1"/>
    <col min="1710" max="1712" width="10.85546875" style="2" customWidth="1"/>
    <col min="1713" max="1715" width="14.5703125" style="2" bestFit="1" customWidth="1"/>
    <col min="1716" max="1718" width="11" style="2" customWidth="1"/>
    <col min="1719" max="1721" width="14.5703125" style="2" customWidth="1"/>
    <col min="1722" max="1724" width="15.28515625" style="2" customWidth="1"/>
    <col min="1725" max="1725" width="15.5703125" style="2"/>
    <col min="1726" max="1726" width="44.5703125" style="2" customWidth="1"/>
    <col min="1727" max="1727" width="13.85546875" style="2" customWidth="1"/>
    <col min="1728" max="1728" width="10.85546875" style="2" customWidth="1"/>
    <col min="1729" max="1729" width="14.5703125" style="2" customWidth="1"/>
    <col min="1730" max="1730" width="11" style="2" customWidth="1"/>
    <col min="1731" max="1731" width="10.85546875" style="2" customWidth="1"/>
    <col min="1732" max="1732" width="14.5703125" style="2" customWidth="1"/>
    <col min="1733" max="1734" width="15.5703125" style="2" customWidth="1"/>
    <col min="1735" max="1735" width="17.7109375" style="2" customWidth="1"/>
    <col min="1736" max="1961" width="29.28515625" style="2" customWidth="1"/>
    <col min="1962" max="1962" width="42.42578125" style="2" customWidth="1"/>
    <col min="1963" max="1965" width="12.42578125" style="2" customWidth="1"/>
    <col min="1966" max="1968" width="10.85546875" style="2" customWidth="1"/>
    <col min="1969" max="1971" width="14.5703125" style="2" bestFit="1" customWidth="1"/>
    <col min="1972" max="1974" width="11" style="2" customWidth="1"/>
    <col min="1975" max="1977" width="14.5703125" style="2" customWidth="1"/>
    <col min="1978" max="1980" width="15.28515625" style="2" customWidth="1"/>
    <col min="1981" max="1981" width="15.5703125" style="2"/>
    <col min="1982" max="1982" width="44.5703125" style="2" customWidth="1"/>
    <col min="1983" max="1983" width="13.85546875" style="2" customWidth="1"/>
    <col min="1984" max="1984" width="10.85546875" style="2" customWidth="1"/>
    <col min="1985" max="1985" width="14.5703125" style="2" customWidth="1"/>
    <col min="1986" max="1986" width="11" style="2" customWidth="1"/>
    <col min="1987" max="1987" width="10.85546875" style="2" customWidth="1"/>
    <col min="1988" max="1988" width="14.5703125" style="2" customWidth="1"/>
    <col min="1989" max="1990" width="15.5703125" style="2" customWidth="1"/>
    <col min="1991" max="1991" width="17.7109375" style="2" customWidth="1"/>
    <col min="1992" max="2217" width="29.28515625" style="2" customWidth="1"/>
    <col min="2218" max="2218" width="42.42578125" style="2" customWidth="1"/>
    <col min="2219" max="2221" width="12.42578125" style="2" customWidth="1"/>
    <col min="2222" max="2224" width="10.85546875" style="2" customWidth="1"/>
    <col min="2225" max="2227" width="14.5703125" style="2" bestFit="1" customWidth="1"/>
    <col min="2228" max="2230" width="11" style="2" customWidth="1"/>
    <col min="2231" max="2233" width="14.5703125" style="2" customWidth="1"/>
    <col min="2234" max="2236" width="15.28515625" style="2" customWidth="1"/>
    <col min="2237" max="2237" width="15.5703125" style="2"/>
    <col min="2238" max="2238" width="44.5703125" style="2" customWidth="1"/>
    <col min="2239" max="2239" width="13.85546875" style="2" customWidth="1"/>
    <col min="2240" max="2240" width="10.85546875" style="2" customWidth="1"/>
    <col min="2241" max="2241" width="14.5703125" style="2" customWidth="1"/>
    <col min="2242" max="2242" width="11" style="2" customWidth="1"/>
    <col min="2243" max="2243" width="10.85546875" style="2" customWidth="1"/>
    <col min="2244" max="2244" width="14.5703125" style="2" customWidth="1"/>
    <col min="2245" max="2246" width="15.5703125" style="2" customWidth="1"/>
    <col min="2247" max="2247" width="17.7109375" style="2" customWidth="1"/>
    <col min="2248" max="2473" width="29.28515625" style="2" customWidth="1"/>
    <col min="2474" max="2474" width="42.42578125" style="2" customWidth="1"/>
    <col min="2475" max="2477" width="12.42578125" style="2" customWidth="1"/>
    <col min="2478" max="2480" width="10.85546875" style="2" customWidth="1"/>
    <col min="2481" max="2483" width="14.5703125" style="2" bestFit="1" customWidth="1"/>
    <col min="2484" max="2486" width="11" style="2" customWidth="1"/>
    <col min="2487" max="2489" width="14.5703125" style="2" customWidth="1"/>
    <col min="2490" max="2492" width="15.28515625" style="2" customWidth="1"/>
    <col min="2493" max="2493" width="15.5703125" style="2"/>
    <col min="2494" max="2494" width="44.5703125" style="2" customWidth="1"/>
    <col min="2495" max="2495" width="13.85546875" style="2" customWidth="1"/>
    <col min="2496" max="2496" width="10.85546875" style="2" customWidth="1"/>
    <col min="2497" max="2497" width="14.5703125" style="2" customWidth="1"/>
    <col min="2498" max="2498" width="11" style="2" customWidth="1"/>
    <col min="2499" max="2499" width="10.85546875" style="2" customWidth="1"/>
    <col min="2500" max="2500" width="14.5703125" style="2" customWidth="1"/>
    <col min="2501" max="2502" width="15.5703125" style="2" customWidth="1"/>
    <col min="2503" max="2503" width="17.7109375" style="2" customWidth="1"/>
    <col min="2504" max="2729" width="29.28515625" style="2" customWidth="1"/>
    <col min="2730" max="2730" width="42.42578125" style="2" customWidth="1"/>
    <col min="2731" max="2733" width="12.42578125" style="2" customWidth="1"/>
    <col min="2734" max="2736" width="10.85546875" style="2" customWidth="1"/>
    <col min="2737" max="2739" width="14.5703125" style="2" bestFit="1" customWidth="1"/>
    <col min="2740" max="2742" width="11" style="2" customWidth="1"/>
    <col min="2743" max="2745" width="14.5703125" style="2" customWidth="1"/>
    <col min="2746" max="2748" width="15.28515625" style="2" customWidth="1"/>
    <col min="2749" max="2749" width="15.5703125" style="2"/>
    <col min="2750" max="2750" width="44.5703125" style="2" customWidth="1"/>
    <col min="2751" max="2751" width="13.85546875" style="2" customWidth="1"/>
    <col min="2752" max="2752" width="10.85546875" style="2" customWidth="1"/>
    <col min="2753" max="2753" width="14.5703125" style="2" customWidth="1"/>
    <col min="2754" max="2754" width="11" style="2" customWidth="1"/>
    <col min="2755" max="2755" width="10.85546875" style="2" customWidth="1"/>
    <col min="2756" max="2756" width="14.5703125" style="2" customWidth="1"/>
    <col min="2757" max="2758" width="15.5703125" style="2" customWidth="1"/>
    <col min="2759" max="2759" width="17.7109375" style="2" customWidth="1"/>
    <col min="2760" max="2985" width="29.28515625" style="2" customWidth="1"/>
    <col min="2986" max="2986" width="42.42578125" style="2" customWidth="1"/>
    <col min="2987" max="2989" width="12.42578125" style="2" customWidth="1"/>
    <col min="2990" max="2992" width="10.85546875" style="2" customWidth="1"/>
    <col min="2993" max="2995" width="14.5703125" style="2" bestFit="1" customWidth="1"/>
    <col min="2996" max="2998" width="11" style="2" customWidth="1"/>
    <col min="2999" max="3001" width="14.5703125" style="2" customWidth="1"/>
    <col min="3002" max="3004" width="15.28515625" style="2" customWidth="1"/>
    <col min="3005" max="3005" width="15.5703125" style="2"/>
    <col min="3006" max="3006" width="44.5703125" style="2" customWidth="1"/>
    <col min="3007" max="3007" width="13.85546875" style="2" customWidth="1"/>
    <col min="3008" max="3008" width="10.85546875" style="2" customWidth="1"/>
    <col min="3009" max="3009" width="14.5703125" style="2" customWidth="1"/>
    <col min="3010" max="3010" width="11" style="2" customWidth="1"/>
    <col min="3011" max="3011" width="10.85546875" style="2" customWidth="1"/>
    <col min="3012" max="3012" width="14.5703125" style="2" customWidth="1"/>
    <col min="3013" max="3014" width="15.5703125" style="2" customWidth="1"/>
    <col min="3015" max="3015" width="17.7109375" style="2" customWidth="1"/>
    <col min="3016" max="3241" width="29.28515625" style="2" customWidth="1"/>
    <col min="3242" max="3242" width="42.42578125" style="2" customWidth="1"/>
    <col min="3243" max="3245" width="12.42578125" style="2" customWidth="1"/>
    <col min="3246" max="3248" width="10.85546875" style="2" customWidth="1"/>
    <col min="3249" max="3251" width="14.5703125" style="2" bestFit="1" customWidth="1"/>
    <col min="3252" max="3254" width="11" style="2" customWidth="1"/>
    <col min="3255" max="3257" width="14.5703125" style="2" customWidth="1"/>
    <col min="3258" max="3260" width="15.28515625" style="2" customWidth="1"/>
    <col min="3261" max="3261" width="15.5703125" style="2"/>
    <col min="3262" max="3262" width="44.5703125" style="2" customWidth="1"/>
    <col min="3263" max="3263" width="13.85546875" style="2" customWidth="1"/>
    <col min="3264" max="3264" width="10.85546875" style="2" customWidth="1"/>
    <col min="3265" max="3265" width="14.5703125" style="2" customWidth="1"/>
    <col min="3266" max="3266" width="11" style="2" customWidth="1"/>
    <col min="3267" max="3267" width="10.85546875" style="2" customWidth="1"/>
    <col min="3268" max="3268" width="14.5703125" style="2" customWidth="1"/>
    <col min="3269" max="3270" width="15.5703125" style="2" customWidth="1"/>
    <col min="3271" max="3271" width="17.7109375" style="2" customWidth="1"/>
    <col min="3272" max="3497" width="29.28515625" style="2" customWidth="1"/>
    <col min="3498" max="3498" width="42.42578125" style="2" customWidth="1"/>
    <col min="3499" max="3501" width="12.42578125" style="2" customWidth="1"/>
    <col min="3502" max="3504" width="10.85546875" style="2" customWidth="1"/>
    <col min="3505" max="3507" width="14.5703125" style="2" bestFit="1" customWidth="1"/>
    <col min="3508" max="3510" width="11" style="2" customWidth="1"/>
    <col min="3511" max="3513" width="14.5703125" style="2" customWidth="1"/>
    <col min="3514" max="3516" width="15.28515625" style="2" customWidth="1"/>
    <col min="3517" max="3517" width="15.5703125" style="2"/>
    <col min="3518" max="3518" width="44.5703125" style="2" customWidth="1"/>
    <col min="3519" max="3519" width="13.85546875" style="2" customWidth="1"/>
    <col min="3520" max="3520" width="10.85546875" style="2" customWidth="1"/>
    <col min="3521" max="3521" width="14.5703125" style="2" customWidth="1"/>
    <col min="3522" max="3522" width="11" style="2" customWidth="1"/>
    <col min="3523" max="3523" width="10.85546875" style="2" customWidth="1"/>
    <col min="3524" max="3524" width="14.5703125" style="2" customWidth="1"/>
    <col min="3525" max="3526" width="15.5703125" style="2" customWidth="1"/>
    <col min="3527" max="3527" width="17.7109375" style="2" customWidth="1"/>
    <col min="3528" max="3753" width="29.28515625" style="2" customWidth="1"/>
    <col min="3754" max="3754" width="42.42578125" style="2" customWidth="1"/>
    <col min="3755" max="3757" width="12.42578125" style="2" customWidth="1"/>
    <col min="3758" max="3760" width="10.85546875" style="2" customWidth="1"/>
    <col min="3761" max="3763" width="14.5703125" style="2" bestFit="1" customWidth="1"/>
    <col min="3764" max="3766" width="11" style="2" customWidth="1"/>
    <col min="3767" max="3769" width="14.5703125" style="2" customWidth="1"/>
    <col min="3770" max="3772" width="15.28515625" style="2" customWidth="1"/>
    <col min="3773" max="3773" width="15.5703125" style="2"/>
    <col min="3774" max="3774" width="44.5703125" style="2" customWidth="1"/>
    <col min="3775" max="3775" width="13.85546875" style="2" customWidth="1"/>
    <col min="3776" max="3776" width="10.85546875" style="2" customWidth="1"/>
    <col min="3777" max="3777" width="14.5703125" style="2" customWidth="1"/>
    <col min="3778" max="3778" width="11" style="2" customWidth="1"/>
    <col min="3779" max="3779" width="10.85546875" style="2" customWidth="1"/>
    <col min="3780" max="3780" width="14.5703125" style="2" customWidth="1"/>
    <col min="3781" max="3782" width="15.5703125" style="2" customWidth="1"/>
    <col min="3783" max="3783" width="17.7109375" style="2" customWidth="1"/>
    <col min="3784" max="4009" width="29.28515625" style="2" customWidth="1"/>
    <col min="4010" max="4010" width="42.42578125" style="2" customWidth="1"/>
    <col min="4011" max="4013" width="12.42578125" style="2" customWidth="1"/>
    <col min="4014" max="4016" width="10.85546875" style="2" customWidth="1"/>
    <col min="4017" max="4019" width="14.5703125" style="2" bestFit="1" customWidth="1"/>
    <col min="4020" max="4022" width="11" style="2" customWidth="1"/>
    <col min="4023" max="4025" width="14.5703125" style="2" customWidth="1"/>
    <col min="4026" max="4028" width="15.28515625" style="2" customWidth="1"/>
    <col min="4029" max="4029" width="15.5703125" style="2"/>
    <col min="4030" max="4030" width="44.5703125" style="2" customWidth="1"/>
    <col min="4031" max="4031" width="13.85546875" style="2" customWidth="1"/>
    <col min="4032" max="4032" width="10.85546875" style="2" customWidth="1"/>
    <col min="4033" max="4033" width="14.5703125" style="2" customWidth="1"/>
    <col min="4034" max="4034" width="11" style="2" customWidth="1"/>
    <col min="4035" max="4035" width="10.85546875" style="2" customWidth="1"/>
    <col min="4036" max="4036" width="14.5703125" style="2" customWidth="1"/>
    <col min="4037" max="4038" width="15.5703125" style="2" customWidth="1"/>
    <col min="4039" max="4039" width="17.7109375" style="2" customWidth="1"/>
    <col min="4040" max="4265" width="29.28515625" style="2" customWidth="1"/>
    <col min="4266" max="4266" width="42.42578125" style="2" customWidth="1"/>
    <col min="4267" max="4269" width="12.42578125" style="2" customWidth="1"/>
    <col min="4270" max="4272" width="10.85546875" style="2" customWidth="1"/>
    <col min="4273" max="4275" width="14.5703125" style="2" bestFit="1" customWidth="1"/>
    <col min="4276" max="4278" width="11" style="2" customWidth="1"/>
    <col min="4279" max="4281" width="14.5703125" style="2" customWidth="1"/>
    <col min="4282" max="4284" width="15.28515625" style="2" customWidth="1"/>
    <col min="4285" max="4285" width="15.5703125" style="2"/>
    <col min="4286" max="4286" width="44.5703125" style="2" customWidth="1"/>
    <col min="4287" max="4287" width="13.85546875" style="2" customWidth="1"/>
    <col min="4288" max="4288" width="10.85546875" style="2" customWidth="1"/>
    <col min="4289" max="4289" width="14.5703125" style="2" customWidth="1"/>
    <col min="4290" max="4290" width="11" style="2" customWidth="1"/>
    <col min="4291" max="4291" width="10.85546875" style="2" customWidth="1"/>
    <col min="4292" max="4292" width="14.5703125" style="2" customWidth="1"/>
    <col min="4293" max="4294" width="15.5703125" style="2" customWidth="1"/>
    <col min="4295" max="4295" width="17.7109375" style="2" customWidth="1"/>
    <col min="4296" max="4521" width="29.28515625" style="2" customWidth="1"/>
    <col min="4522" max="4522" width="42.42578125" style="2" customWidth="1"/>
    <col min="4523" max="4525" width="12.42578125" style="2" customWidth="1"/>
    <col min="4526" max="4528" width="10.85546875" style="2" customWidth="1"/>
    <col min="4529" max="4531" width="14.5703125" style="2" bestFit="1" customWidth="1"/>
    <col min="4532" max="4534" width="11" style="2" customWidth="1"/>
    <col min="4535" max="4537" width="14.5703125" style="2" customWidth="1"/>
    <col min="4538" max="4540" width="15.28515625" style="2" customWidth="1"/>
    <col min="4541" max="4541" width="15.5703125" style="2"/>
    <col min="4542" max="4542" width="44.5703125" style="2" customWidth="1"/>
    <col min="4543" max="4543" width="13.85546875" style="2" customWidth="1"/>
    <col min="4544" max="4544" width="10.85546875" style="2" customWidth="1"/>
    <col min="4545" max="4545" width="14.5703125" style="2" customWidth="1"/>
    <col min="4546" max="4546" width="11" style="2" customWidth="1"/>
    <col min="4547" max="4547" width="10.85546875" style="2" customWidth="1"/>
    <col min="4548" max="4548" width="14.5703125" style="2" customWidth="1"/>
    <col min="4549" max="4550" width="15.5703125" style="2" customWidth="1"/>
    <col min="4551" max="4551" width="17.7109375" style="2" customWidth="1"/>
    <col min="4552" max="4777" width="29.28515625" style="2" customWidth="1"/>
    <col min="4778" max="4778" width="42.42578125" style="2" customWidth="1"/>
    <col min="4779" max="4781" width="12.42578125" style="2" customWidth="1"/>
    <col min="4782" max="4784" width="10.85546875" style="2" customWidth="1"/>
    <col min="4785" max="4787" width="14.5703125" style="2" bestFit="1" customWidth="1"/>
    <col min="4788" max="4790" width="11" style="2" customWidth="1"/>
    <col min="4791" max="4793" width="14.5703125" style="2" customWidth="1"/>
    <col min="4794" max="4796" width="15.28515625" style="2" customWidth="1"/>
    <col min="4797" max="4797" width="15.5703125" style="2"/>
    <col min="4798" max="4798" width="44.5703125" style="2" customWidth="1"/>
    <col min="4799" max="4799" width="13.85546875" style="2" customWidth="1"/>
    <col min="4800" max="4800" width="10.85546875" style="2" customWidth="1"/>
    <col min="4801" max="4801" width="14.5703125" style="2" customWidth="1"/>
    <col min="4802" max="4802" width="11" style="2" customWidth="1"/>
    <col min="4803" max="4803" width="10.85546875" style="2" customWidth="1"/>
    <col min="4804" max="4804" width="14.5703125" style="2" customWidth="1"/>
    <col min="4805" max="4806" width="15.5703125" style="2" customWidth="1"/>
    <col min="4807" max="4807" width="17.7109375" style="2" customWidth="1"/>
    <col min="4808" max="5033" width="29.28515625" style="2" customWidth="1"/>
    <col min="5034" max="5034" width="42.42578125" style="2" customWidth="1"/>
    <col min="5035" max="5037" width="12.42578125" style="2" customWidth="1"/>
    <col min="5038" max="5040" width="10.85546875" style="2" customWidth="1"/>
    <col min="5041" max="5043" width="14.5703125" style="2" bestFit="1" customWidth="1"/>
    <col min="5044" max="5046" width="11" style="2" customWidth="1"/>
    <col min="5047" max="5049" width="14.5703125" style="2" customWidth="1"/>
    <col min="5050" max="5052" width="15.28515625" style="2" customWidth="1"/>
    <col min="5053" max="5053" width="15.5703125" style="2"/>
    <col min="5054" max="5054" width="44.5703125" style="2" customWidth="1"/>
    <col min="5055" max="5055" width="13.85546875" style="2" customWidth="1"/>
    <col min="5056" max="5056" width="10.85546875" style="2" customWidth="1"/>
    <col min="5057" max="5057" width="14.5703125" style="2" customWidth="1"/>
    <col min="5058" max="5058" width="11" style="2" customWidth="1"/>
    <col min="5059" max="5059" width="10.85546875" style="2" customWidth="1"/>
    <col min="5060" max="5060" width="14.5703125" style="2" customWidth="1"/>
    <col min="5061" max="5062" width="15.5703125" style="2" customWidth="1"/>
    <col min="5063" max="5063" width="17.7109375" style="2" customWidth="1"/>
    <col min="5064" max="5289" width="29.28515625" style="2" customWidth="1"/>
    <col min="5290" max="5290" width="42.42578125" style="2" customWidth="1"/>
    <col min="5291" max="5293" width="12.42578125" style="2" customWidth="1"/>
    <col min="5294" max="5296" width="10.85546875" style="2" customWidth="1"/>
    <col min="5297" max="5299" width="14.5703125" style="2" bestFit="1" customWidth="1"/>
    <col min="5300" max="5302" width="11" style="2" customWidth="1"/>
    <col min="5303" max="5305" width="14.5703125" style="2" customWidth="1"/>
    <col min="5306" max="5308" width="15.28515625" style="2" customWidth="1"/>
    <col min="5309" max="5309" width="15.5703125" style="2"/>
    <col min="5310" max="5310" width="44.5703125" style="2" customWidth="1"/>
    <col min="5311" max="5311" width="13.85546875" style="2" customWidth="1"/>
    <col min="5312" max="5312" width="10.85546875" style="2" customWidth="1"/>
    <col min="5313" max="5313" width="14.5703125" style="2" customWidth="1"/>
    <col min="5314" max="5314" width="11" style="2" customWidth="1"/>
    <col min="5315" max="5315" width="10.85546875" style="2" customWidth="1"/>
    <col min="5316" max="5316" width="14.5703125" style="2" customWidth="1"/>
    <col min="5317" max="5318" width="15.5703125" style="2" customWidth="1"/>
    <col min="5319" max="5319" width="17.7109375" style="2" customWidth="1"/>
    <col min="5320" max="5545" width="29.28515625" style="2" customWidth="1"/>
    <col min="5546" max="5546" width="42.42578125" style="2" customWidth="1"/>
    <col min="5547" max="5549" width="12.42578125" style="2" customWidth="1"/>
    <col min="5550" max="5552" width="10.85546875" style="2" customWidth="1"/>
    <col min="5553" max="5555" width="14.5703125" style="2" bestFit="1" customWidth="1"/>
    <col min="5556" max="5558" width="11" style="2" customWidth="1"/>
    <col min="5559" max="5561" width="14.5703125" style="2" customWidth="1"/>
    <col min="5562" max="5564" width="15.28515625" style="2" customWidth="1"/>
    <col min="5565" max="5565" width="15.5703125" style="2"/>
    <col min="5566" max="5566" width="44.5703125" style="2" customWidth="1"/>
    <col min="5567" max="5567" width="13.85546875" style="2" customWidth="1"/>
    <col min="5568" max="5568" width="10.85546875" style="2" customWidth="1"/>
    <col min="5569" max="5569" width="14.5703125" style="2" customWidth="1"/>
    <col min="5570" max="5570" width="11" style="2" customWidth="1"/>
    <col min="5571" max="5571" width="10.85546875" style="2" customWidth="1"/>
    <col min="5572" max="5572" width="14.5703125" style="2" customWidth="1"/>
    <col min="5573" max="5574" width="15.5703125" style="2" customWidth="1"/>
    <col min="5575" max="5575" width="17.7109375" style="2" customWidth="1"/>
    <col min="5576" max="5801" width="29.28515625" style="2" customWidth="1"/>
    <col min="5802" max="5802" width="42.42578125" style="2" customWidth="1"/>
    <col min="5803" max="5805" width="12.42578125" style="2" customWidth="1"/>
    <col min="5806" max="5808" width="10.85546875" style="2" customWidth="1"/>
    <col min="5809" max="5811" width="14.5703125" style="2" bestFit="1" customWidth="1"/>
    <col min="5812" max="5814" width="11" style="2" customWidth="1"/>
    <col min="5815" max="5817" width="14.5703125" style="2" customWidth="1"/>
    <col min="5818" max="5820" width="15.28515625" style="2" customWidth="1"/>
    <col min="5821" max="5821" width="15.5703125" style="2"/>
    <col min="5822" max="5822" width="44.5703125" style="2" customWidth="1"/>
    <col min="5823" max="5823" width="13.85546875" style="2" customWidth="1"/>
    <col min="5824" max="5824" width="10.85546875" style="2" customWidth="1"/>
    <col min="5825" max="5825" width="14.5703125" style="2" customWidth="1"/>
    <col min="5826" max="5826" width="11" style="2" customWidth="1"/>
    <col min="5827" max="5827" width="10.85546875" style="2" customWidth="1"/>
    <col min="5828" max="5828" width="14.5703125" style="2" customWidth="1"/>
    <col min="5829" max="5830" width="15.5703125" style="2" customWidth="1"/>
    <col min="5831" max="5831" width="17.7109375" style="2" customWidth="1"/>
    <col min="5832" max="6057" width="29.28515625" style="2" customWidth="1"/>
    <col min="6058" max="6058" width="42.42578125" style="2" customWidth="1"/>
    <col min="6059" max="6061" width="12.42578125" style="2" customWidth="1"/>
    <col min="6062" max="6064" width="10.85546875" style="2" customWidth="1"/>
    <col min="6065" max="6067" width="14.5703125" style="2" bestFit="1" customWidth="1"/>
    <col min="6068" max="6070" width="11" style="2" customWidth="1"/>
    <col min="6071" max="6073" width="14.5703125" style="2" customWidth="1"/>
    <col min="6074" max="6076" width="15.28515625" style="2" customWidth="1"/>
    <col min="6077" max="6077" width="15.5703125" style="2"/>
    <col min="6078" max="6078" width="44.5703125" style="2" customWidth="1"/>
    <col min="6079" max="6079" width="13.85546875" style="2" customWidth="1"/>
    <col min="6080" max="6080" width="10.85546875" style="2" customWidth="1"/>
    <col min="6081" max="6081" width="14.5703125" style="2" customWidth="1"/>
    <col min="6082" max="6082" width="11" style="2" customWidth="1"/>
    <col min="6083" max="6083" width="10.85546875" style="2" customWidth="1"/>
    <col min="6084" max="6084" width="14.5703125" style="2" customWidth="1"/>
    <col min="6085" max="6086" width="15.5703125" style="2" customWidth="1"/>
    <col min="6087" max="6087" width="17.7109375" style="2" customWidth="1"/>
    <col min="6088" max="6313" width="29.28515625" style="2" customWidth="1"/>
    <col min="6314" max="6314" width="42.42578125" style="2" customWidth="1"/>
    <col min="6315" max="6317" width="12.42578125" style="2" customWidth="1"/>
    <col min="6318" max="6320" width="10.85546875" style="2" customWidth="1"/>
    <col min="6321" max="6323" width="14.5703125" style="2" bestFit="1" customWidth="1"/>
    <col min="6324" max="6326" width="11" style="2" customWidth="1"/>
    <col min="6327" max="6329" width="14.5703125" style="2" customWidth="1"/>
    <col min="6330" max="6332" width="15.28515625" style="2" customWidth="1"/>
    <col min="6333" max="6333" width="15.5703125" style="2"/>
    <col min="6334" max="6334" width="44.5703125" style="2" customWidth="1"/>
    <col min="6335" max="6335" width="13.85546875" style="2" customWidth="1"/>
    <col min="6336" max="6336" width="10.85546875" style="2" customWidth="1"/>
    <col min="6337" max="6337" width="14.5703125" style="2" customWidth="1"/>
    <col min="6338" max="6338" width="11" style="2" customWidth="1"/>
    <col min="6339" max="6339" width="10.85546875" style="2" customWidth="1"/>
    <col min="6340" max="6340" width="14.5703125" style="2" customWidth="1"/>
    <col min="6341" max="6342" width="15.5703125" style="2" customWidth="1"/>
    <col min="6343" max="6343" width="17.7109375" style="2" customWidth="1"/>
    <col min="6344" max="6569" width="29.28515625" style="2" customWidth="1"/>
    <col min="6570" max="6570" width="42.42578125" style="2" customWidth="1"/>
    <col min="6571" max="6573" width="12.42578125" style="2" customWidth="1"/>
    <col min="6574" max="6576" width="10.85546875" style="2" customWidth="1"/>
    <col min="6577" max="6579" width="14.5703125" style="2" bestFit="1" customWidth="1"/>
    <col min="6580" max="6582" width="11" style="2" customWidth="1"/>
    <col min="6583" max="6585" width="14.5703125" style="2" customWidth="1"/>
    <col min="6586" max="6588" width="15.28515625" style="2" customWidth="1"/>
    <col min="6589" max="6589" width="15.5703125" style="2"/>
    <col min="6590" max="6590" width="44.5703125" style="2" customWidth="1"/>
    <col min="6591" max="6591" width="13.85546875" style="2" customWidth="1"/>
    <col min="6592" max="6592" width="10.85546875" style="2" customWidth="1"/>
    <col min="6593" max="6593" width="14.5703125" style="2" customWidth="1"/>
    <col min="6594" max="6594" width="11" style="2" customWidth="1"/>
    <col min="6595" max="6595" width="10.85546875" style="2" customWidth="1"/>
    <col min="6596" max="6596" width="14.5703125" style="2" customWidth="1"/>
    <col min="6597" max="6598" width="15.5703125" style="2" customWidth="1"/>
    <col min="6599" max="6599" width="17.7109375" style="2" customWidth="1"/>
    <col min="6600" max="6825" width="29.28515625" style="2" customWidth="1"/>
    <col min="6826" max="6826" width="42.42578125" style="2" customWidth="1"/>
    <col min="6827" max="6829" width="12.42578125" style="2" customWidth="1"/>
    <col min="6830" max="6832" width="10.85546875" style="2" customWidth="1"/>
    <col min="6833" max="6835" width="14.5703125" style="2" bestFit="1" customWidth="1"/>
    <col min="6836" max="6838" width="11" style="2" customWidth="1"/>
    <col min="6839" max="6841" width="14.5703125" style="2" customWidth="1"/>
    <col min="6842" max="6844" width="15.28515625" style="2" customWidth="1"/>
    <col min="6845" max="6845" width="15.5703125" style="2"/>
    <col min="6846" max="6846" width="44.5703125" style="2" customWidth="1"/>
    <col min="6847" max="6847" width="13.85546875" style="2" customWidth="1"/>
    <col min="6848" max="6848" width="10.85546875" style="2" customWidth="1"/>
    <col min="6849" max="6849" width="14.5703125" style="2" customWidth="1"/>
    <col min="6850" max="6850" width="11" style="2" customWidth="1"/>
    <col min="6851" max="6851" width="10.85546875" style="2" customWidth="1"/>
    <col min="6852" max="6852" width="14.5703125" style="2" customWidth="1"/>
    <col min="6853" max="6854" width="15.5703125" style="2" customWidth="1"/>
    <col min="6855" max="6855" width="17.7109375" style="2" customWidth="1"/>
    <col min="6856" max="7081" width="29.28515625" style="2" customWidth="1"/>
    <col min="7082" max="7082" width="42.42578125" style="2" customWidth="1"/>
    <col min="7083" max="7085" width="12.42578125" style="2" customWidth="1"/>
    <col min="7086" max="7088" width="10.85546875" style="2" customWidth="1"/>
    <col min="7089" max="7091" width="14.5703125" style="2" bestFit="1" customWidth="1"/>
    <col min="7092" max="7094" width="11" style="2" customWidth="1"/>
    <col min="7095" max="7097" width="14.5703125" style="2" customWidth="1"/>
    <col min="7098" max="7100" width="15.28515625" style="2" customWidth="1"/>
    <col min="7101" max="7101" width="15.5703125" style="2"/>
    <col min="7102" max="7102" width="44.5703125" style="2" customWidth="1"/>
    <col min="7103" max="7103" width="13.85546875" style="2" customWidth="1"/>
    <col min="7104" max="7104" width="10.85546875" style="2" customWidth="1"/>
    <col min="7105" max="7105" width="14.5703125" style="2" customWidth="1"/>
    <col min="7106" max="7106" width="11" style="2" customWidth="1"/>
    <col min="7107" max="7107" width="10.85546875" style="2" customWidth="1"/>
    <col min="7108" max="7108" width="14.5703125" style="2" customWidth="1"/>
    <col min="7109" max="7110" width="15.5703125" style="2" customWidth="1"/>
    <col min="7111" max="7111" width="17.7109375" style="2" customWidth="1"/>
    <col min="7112" max="7337" width="29.28515625" style="2" customWidth="1"/>
    <col min="7338" max="7338" width="42.42578125" style="2" customWidth="1"/>
    <col min="7339" max="7341" width="12.42578125" style="2" customWidth="1"/>
    <col min="7342" max="7344" width="10.85546875" style="2" customWidth="1"/>
    <col min="7345" max="7347" width="14.5703125" style="2" bestFit="1" customWidth="1"/>
    <col min="7348" max="7350" width="11" style="2" customWidth="1"/>
    <col min="7351" max="7353" width="14.5703125" style="2" customWidth="1"/>
    <col min="7354" max="7356" width="15.28515625" style="2" customWidth="1"/>
    <col min="7357" max="7357" width="15.5703125" style="2"/>
    <col min="7358" max="7358" width="44.5703125" style="2" customWidth="1"/>
    <col min="7359" max="7359" width="13.85546875" style="2" customWidth="1"/>
    <col min="7360" max="7360" width="10.85546875" style="2" customWidth="1"/>
    <col min="7361" max="7361" width="14.5703125" style="2" customWidth="1"/>
    <col min="7362" max="7362" width="11" style="2" customWidth="1"/>
    <col min="7363" max="7363" width="10.85546875" style="2" customWidth="1"/>
    <col min="7364" max="7364" width="14.5703125" style="2" customWidth="1"/>
    <col min="7365" max="7366" width="15.5703125" style="2" customWidth="1"/>
    <col min="7367" max="7367" width="17.7109375" style="2" customWidth="1"/>
    <col min="7368" max="7593" width="29.28515625" style="2" customWidth="1"/>
    <col min="7594" max="7594" width="42.42578125" style="2" customWidth="1"/>
    <col min="7595" max="7597" width="12.42578125" style="2" customWidth="1"/>
    <col min="7598" max="7600" width="10.85546875" style="2" customWidth="1"/>
    <col min="7601" max="7603" width="14.5703125" style="2" bestFit="1" customWidth="1"/>
    <col min="7604" max="7606" width="11" style="2" customWidth="1"/>
    <col min="7607" max="7609" width="14.5703125" style="2" customWidth="1"/>
    <col min="7610" max="7612" width="15.28515625" style="2" customWidth="1"/>
    <col min="7613" max="7613" width="15.5703125" style="2"/>
    <col min="7614" max="7614" width="44.5703125" style="2" customWidth="1"/>
    <col min="7615" max="7615" width="13.85546875" style="2" customWidth="1"/>
    <col min="7616" max="7616" width="10.85546875" style="2" customWidth="1"/>
    <col min="7617" max="7617" width="14.5703125" style="2" customWidth="1"/>
    <col min="7618" max="7618" width="11" style="2" customWidth="1"/>
    <col min="7619" max="7619" width="10.85546875" style="2" customWidth="1"/>
    <col min="7620" max="7620" width="14.5703125" style="2" customWidth="1"/>
    <col min="7621" max="7622" width="15.5703125" style="2" customWidth="1"/>
    <col min="7623" max="7623" width="17.7109375" style="2" customWidth="1"/>
    <col min="7624" max="7849" width="29.28515625" style="2" customWidth="1"/>
    <col min="7850" max="7850" width="42.42578125" style="2" customWidth="1"/>
    <col min="7851" max="7853" width="12.42578125" style="2" customWidth="1"/>
    <col min="7854" max="7856" width="10.85546875" style="2" customWidth="1"/>
    <col min="7857" max="7859" width="14.5703125" style="2" bestFit="1" customWidth="1"/>
    <col min="7860" max="7862" width="11" style="2" customWidth="1"/>
    <col min="7863" max="7865" width="14.5703125" style="2" customWidth="1"/>
    <col min="7866" max="7868" width="15.28515625" style="2" customWidth="1"/>
    <col min="7869" max="7869" width="15.5703125" style="2"/>
    <col min="7870" max="7870" width="44.5703125" style="2" customWidth="1"/>
    <col min="7871" max="7871" width="13.85546875" style="2" customWidth="1"/>
    <col min="7872" max="7872" width="10.85546875" style="2" customWidth="1"/>
    <col min="7873" max="7873" width="14.5703125" style="2" customWidth="1"/>
    <col min="7874" max="7874" width="11" style="2" customWidth="1"/>
    <col min="7875" max="7875" width="10.85546875" style="2" customWidth="1"/>
    <col min="7876" max="7876" width="14.5703125" style="2" customWidth="1"/>
    <col min="7877" max="7878" width="15.5703125" style="2" customWidth="1"/>
    <col min="7879" max="7879" width="17.7109375" style="2" customWidth="1"/>
    <col min="7880" max="8105" width="29.28515625" style="2" customWidth="1"/>
    <col min="8106" max="8106" width="42.42578125" style="2" customWidth="1"/>
    <col min="8107" max="8109" width="12.42578125" style="2" customWidth="1"/>
    <col min="8110" max="8112" width="10.85546875" style="2" customWidth="1"/>
    <col min="8113" max="8115" width="14.5703125" style="2" bestFit="1" customWidth="1"/>
    <col min="8116" max="8118" width="11" style="2" customWidth="1"/>
    <col min="8119" max="8121" width="14.5703125" style="2" customWidth="1"/>
    <col min="8122" max="8124" width="15.28515625" style="2" customWidth="1"/>
    <col min="8125" max="8125" width="15.5703125" style="2"/>
    <col min="8126" max="8126" width="44.5703125" style="2" customWidth="1"/>
    <col min="8127" max="8127" width="13.85546875" style="2" customWidth="1"/>
    <col min="8128" max="8128" width="10.85546875" style="2" customWidth="1"/>
    <col min="8129" max="8129" width="14.5703125" style="2" customWidth="1"/>
    <col min="8130" max="8130" width="11" style="2" customWidth="1"/>
    <col min="8131" max="8131" width="10.85546875" style="2" customWidth="1"/>
    <col min="8132" max="8132" width="14.5703125" style="2" customWidth="1"/>
    <col min="8133" max="8134" width="15.5703125" style="2" customWidth="1"/>
    <col min="8135" max="8135" width="17.7109375" style="2" customWidth="1"/>
    <col min="8136" max="8361" width="29.28515625" style="2" customWidth="1"/>
    <col min="8362" max="8362" width="42.42578125" style="2" customWidth="1"/>
    <col min="8363" max="8365" width="12.42578125" style="2" customWidth="1"/>
    <col min="8366" max="8368" width="10.85546875" style="2" customWidth="1"/>
    <col min="8369" max="8371" width="14.5703125" style="2" bestFit="1" customWidth="1"/>
    <col min="8372" max="8374" width="11" style="2" customWidth="1"/>
    <col min="8375" max="8377" width="14.5703125" style="2" customWidth="1"/>
    <col min="8378" max="8380" width="15.28515625" style="2" customWidth="1"/>
    <col min="8381" max="8381" width="15.5703125" style="2"/>
    <col min="8382" max="8382" width="44.5703125" style="2" customWidth="1"/>
    <col min="8383" max="8383" width="13.85546875" style="2" customWidth="1"/>
    <col min="8384" max="8384" width="10.85546875" style="2" customWidth="1"/>
    <col min="8385" max="8385" width="14.5703125" style="2" customWidth="1"/>
    <col min="8386" max="8386" width="11" style="2" customWidth="1"/>
    <col min="8387" max="8387" width="10.85546875" style="2" customWidth="1"/>
    <col min="8388" max="8388" width="14.5703125" style="2" customWidth="1"/>
    <col min="8389" max="8390" width="15.5703125" style="2" customWidth="1"/>
    <col min="8391" max="8391" width="17.7109375" style="2" customWidth="1"/>
    <col min="8392" max="8617" width="29.28515625" style="2" customWidth="1"/>
    <col min="8618" max="8618" width="42.42578125" style="2" customWidth="1"/>
    <col min="8619" max="8621" width="12.42578125" style="2" customWidth="1"/>
    <col min="8622" max="8624" width="10.85546875" style="2" customWidth="1"/>
    <col min="8625" max="8627" width="14.5703125" style="2" bestFit="1" customWidth="1"/>
    <col min="8628" max="8630" width="11" style="2" customWidth="1"/>
    <col min="8631" max="8633" width="14.5703125" style="2" customWidth="1"/>
    <col min="8634" max="8636" width="15.28515625" style="2" customWidth="1"/>
    <col min="8637" max="8637" width="15.5703125" style="2"/>
    <col min="8638" max="8638" width="44.5703125" style="2" customWidth="1"/>
    <col min="8639" max="8639" width="13.85546875" style="2" customWidth="1"/>
    <col min="8640" max="8640" width="10.85546875" style="2" customWidth="1"/>
    <col min="8641" max="8641" width="14.5703125" style="2" customWidth="1"/>
    <col min="8642" max="8642" width="11" style="2" customWidth="1"/>
    <col min="8643" max="8643" width="10.85546875" style="2" customWidth="1"/>
    <col min="8644" max="8644" width="14.5703125" style="2" customWidth="1"/>
    <col min="8645" max="8646" width="15.5703125" style="2" customWidth="1"/>
    <col min="8647" max="8647" width="17.7109375" style="2" customWidth="1"/>
    <col min="8648" max="8873" width="29.28515625" style="2" customWidth="1"/>
    <col min="8874" max="8874" width="42.42578125" style="2" customWidth="1"/>
    <col min="8875" max="8877" width="12.42578125" style="2" customWidth="1"/>
    <col min="8878" max="8880" width="10.85546875" style="2" customWidth="1"/>
    <col min="8881" max="8883" width="14.5703125" style="2" bestFit="1" customWidth="1"/>
    <col min="8884" max="8886" width="11" style="2" customWidth="1"/>
    <col min="8887" max="8889" width="14.5703125" style="2" customWidth="1"/>
    <col min="8890" max="8892" width="15.28515625" style="2" customWidth="1"/>
    <col min="8893" max="8893" width="15.5703125" style="2"/>
    <col min="8894" max="8894" width="44.5703125" style="2" customWidth="1"/>
    <col min="8895" max="8895" width="13.85546875" style="2" customWidth="1"/>
    <col min="8896" max="8896" width="10.85546875" style="2" customWidth="1"/>
    <col min="8897" max="8897" width="14.5703125" style="2" customWidth="1"/>
    <col min="8898" max="8898" width="11" style="2" customWidth="1"/>
    <col min="8899" max="8899" width="10.85546875" style="2" customWidth="1"/>
    <col min="8900" max="8900" width="14.5703125" style="2" customWidth="1"/>
    <col min="8901" max="8902" width="15.5703125" style="2" customWidth="1"/>
    <col min="8903" max="8903" width="17.7109375" style="2" customWidth="1"/>
    <col min="8904" max="9129" width="29.28515625" style="2" customWidth="1"/>
    <col min="9130" max="9130" width="42.42578125" style="2" customWidth="1"/>
    <col min="9131" max="9133" width="12.42578125" style="2" customWidth="1"/>
    <col min="9134" max="9136" width="10.85546875" style="2" customWidth="1"/>
    <col min="9137" max="9139" width="14.5703125" style="2" bestFit="1" customWidth="1"/>
    <col min="9140" max="9142" width="11" style="2" customWidth="1"/>
    <col min="9143" max="9145" width="14.5703125" style="2" customWidth="1"/>
    <col min="9146" max="9148" width="15.28515625" style="2" customWidth="1"/>
    <col min="9149" max="9149" width="15.5703125" style="2"/>
    <col min="9150" max="9150" width="44.5703125" style="2" customWidth="1"/>
    <col min="9151" max="9151" width="13.85546875" style="2" customWidth="1"/>
    <col min="9152" max="9152" width="10.85546875" style="2" customWidth="1"/>
    <col min="9153" max="9153" width="14.5703125" style="2" customWidth="1"/>
    <col min="9154" max="9154" width="11" style="2" customWidth="1"/>
    <col min="9155" max="9155" width="10.85546875" style="2" customWidth="1"/>
    <col min="9156" max="9156" width="14.5703125" style="2" customWidth="1"/>
    <col min="9157" max="9158" width="15.5703125" style="2" customWidth="1"/>
    <col min="9159" max="9159" width="17.7109375" style="2" customWidth="1"/>
    <col min="9160" max="9385" width="29.28515625" style="2" customWidth="1"/>
    <col min="9386" max="9386" width="42.42578125" style="2" customWidth="1"/>
    <col min="9387" max="9389" width="12.42578125" style="2" customWidth="1"/>
    <col min="9390" max="9392" width="10.85546875" style="2" customWidth="1"/>
    <col min="9393" max="9395" width="14.5703125" style="2" bestFit="1" customWidth="1"/>
    <col min="9396" max="9398" width="11" style="2" customWidth="1"/>
    <col min="9399" max="9401" width="14.5703125" style="2" customWidth="1"/>
    <col min="9402" max="9404" width="15.28515625" style="2" customWidth="1"/>
    <col min="9405" max="9405" width="15.5703125" style="2"/>
    <col min="9406" max="9406" width="44.5703125" style="2" customWidth="1"/>
    <col min="9407" max="9407" width="13.85546875" style="2" customWidth="1"/>
    <col min="9408" max="9408" width="10.85546875" style="2" customWidth="1"/>
    <col min="9409" max="9409" width="14.5703125" style="2" customWidth="1"/>
    <col min="9410" max="9410" width="11" style="2" customWidth="1"/>
    <col min="9411" max="9411" width="10.85546875" style="2" customWidth="1"/>
    <col min="9412" max="9412" width="14.5703125" style="2" customWidth="1"/>
    <col min="9413" max="9414" width="15.5703125" style="2" customWidth="1"/>
    <col min="9415" max="9415" width="17.7109375" style="2" customWidth="1"/>
    <col min="9416" max="9641" width="29.28515625" style="2" customWidth="1"/>
    <col min="9642" max="9642" width="42.42578125" style="2" customWidth="1"/>
    <col min="9643" max="9645" width="12.42578125" style="2" customWidth="1"/>
    <col min="9646" max="9648" width="10.85546875" style="2" customWidth="1"/>
    <col min="9649" max="9651" width="14.5703125" style="2" bestFit="1" customWidth="1"/>
    <col min="9652" max="9654" width="11" style="2" customWidth="1"/>
    <col min="9655" max="9657" width="14.5703125" style="2" customWidth="1"/>
    <col min="9658" max="9660" width="15.28515625" style="2" customWidth="1"/>
    <col min="9661" max="9661" width="15.5703125" style="2"/>
    <col min="9662" max="9662" width="44.5703125" style="2" customWidth="1"/>
    <col min="9663" max="9663" width="13.85546875" style="2" customWidth="1"/>
    <col min="9664" max="9664" width="10.85546875" style="2" customWidth="1"/>
    <col min="9665" max="9665" width="14.5703125" style="2" customWidth="1"/>
    <col min="9666" max="9666" width="11" style="2" customWidth="1"/>
    <col min="9667" max="9667" width="10.85546875" style="2" customWidth="1"/>
    <col min="9668" max="9668" width="14.5703125" style="2" customWidth="1"/>
    <col min="9669" max="9670" width="15.5703125" style="2" customWidth="1"/>
    <col min="9671" max="9671" width="17.7109375" style="2" customWidth="1"/>
    <col min="9672" max="9897" width="29.28515625" style="2" customWidth="1"/>
    <col min="9898" max="9898" width="42.42578125" style="2" customWidth="1"/>
    <col min="9899" max="9901" width="12.42578125" style="2" customWidth="1"/>
    <col min="9902" max="9904" width="10.85546875" style="2" customWidth="1"/>
    <col min="9905" max="9907" width="14.5703125" style="2" bestFit="1" customWidth="1"/>
    <col min="9908" max="9910" width="11" style="2" customWidth="1"/>
    <col min="9911" max="9913" width="14.5703125" style="2" customWidth="1"/>
    <col min="9914" max="9916" width="15.28515625" style="2" customWidth="1"/>
    <col min="9917" max="9917" width="15.5703125" style="2"/>
    <col min="9918" max="9918" width="44.5703125" style="2" customWidth="1"/>
    <col min="9919" max="9919" width="13.85546875" style="2" customWidth="1"/>
    <col min="9920" max="9920" width="10.85546875" style="2" customWidth="1"/>
    <col min="9921" max="9921" width="14.5703125" style="2" customWidth="1"/>
    <col min="9922" max="9922" width="11" style="2" customWidth="1"/>
    <col min="9923" max="9923" width="10.85546875" style="2" customWidth="1"/>
    <col min="9924" max="9924" width="14.5703125" style="2" customWidth="1"/>
    <col min="9925" max="9926" width="15.5703125" style="2" customWidth="1"/>
    <col min="9927" max="9927" width="17.7109375" style="2" customWidth="1"/>
    <col min="9928" max="10153" width="29.28515625" style="2" customWidth="1"/>
    <col min="10154" max="10154" width="42.42578125" style="2" customWidth="1"/>
    <col min="10155" max="10157" width="12.42578125" style="2" customWidth="1"/>
    <col min="10158" max="10160" width="10.85546875" style="2" customWidth="1"/>
    <col min="10161" max="10163" width="14.5703125" style="2" bestFit="1" customWidth="1"/>
    <col min="10164" max="10166" width="11" style="2" customWidth="1"/>
    <col min="10167" max="10169" width="14.5703125" style="2" customWidth="1"/>
    <col min="10170" max="10172" width="15.28515625" style="2" customWidth="1"/>
    <col min="10173" max="10173" width="15.5703125" style="2"/>
    <col min="10174" max="10174" width="44.5703125" style="2" customWidth="1"/>
    <col min="10175" max="10175" width="13.85546875" style="2" customWidth="1"/>
    <col min="10176" max="10176" width="10.85546875" style="2" customWidth="1"/>
    <col min="10177" max="10177" width="14.5703125" style="2" customWidth="1"/>
    <col min="10178" max="10178" width="11" style="2" customWidth="1"/>
    <col min="10179" max="10179" width="10.85546875" style="2" customWidth="1"/>
    <col min="10180" max="10180" width="14.5703125" style="2" customWidth="1"/>
    <col min="10181" max="10182" width="15.5703125" style="2" customWidth="1"/>
    <col min="10183" max="10183" width="17.7109375" style="2" customWidth="1"/>
    <col min="10184" max="10409" width="29.28515625" style="2" customWidth="1"/>
    <col min="10410" max="10410" width="42.42578125" style="2" customWidth="1"/>
    <col min="10411" max="10413" width="12.42578125" style="2" customWidth="1"/>
    <col min="10414" max="10416" width="10.85546875" style="2" customWidth="1"/>
    <col min="10417" max="10419" width="14.5703125" style="2" bestFit="1" customWidth="1"/>
    <col min="10420" max="10422" width="11" style="2" customWidth="1"/>
    <col min="10423" max="10425" width="14.5703125" style="2" customWidth="1"/>
    <col min="10426" max="10428" width="15.28515625" style="2" customWidth="1"/>
    <col min="10429" max="10429" width="15.5703125" style="2"/>
    <col min="10430" max="10430" width="44.5703125" style="2" customWidth="1"/>
    <col min="10431" max="10431" width="13.85546875" style="2" customWidth="1"/>
    <col min="10432" max="10432" width="10.85546875" style="2" customWidth="1"/>
    <col min="10433" max="10433" width="14.5703125" style="2" customWidth="1"/>
    <col min="10434" max="10434" width="11" style="2" customWidth="1"/>
    <col min="10435" max="10435" width="10.85546875" style="2" customWidth="1"/>
    <col min="10436" max="10436" width="14.5703125" style="2" customWidth="1"/>
    <col min="10437" max="10438" width="15.5703125" style="2" customWidth="1"/>
    <col min="10439" max="10439" width="17.7109375" style="2" customWidth="1"/>
    <col min="10440" max="10665" width="29.28515625" style="2" customWidth="1"/>
    <col min="10666" max="10666" width="42.42578125" style="2" customWidth="1"/>
    <col min="10667" max="10669" width="12.42578125" style="2" customWidth="1"/>
    <col min="10670" max="10672" width="10.85546875" style="2" customWidth="1"/>
    <col min="10673" max="10675" width="14.5703125" style="2" bestFit="1" customWidth="1"/>
    <col min="10676" max="10678" width="11" style="2" customWidth="1"/>
    <col min="10679" max="10681" width="14.5703125" style="2" customWidth="1"/>
    <col min="10682" max="10684" width="15.28515625" style="2" customWidth="1"/>
    <col min="10685" max="10685" width="15.5703125" style="2"/>
    <col min="10686" max="10686" width="44.5703125" style="2" customWidth="1"/>
    <col min="10687" max="10687" width="13.85546875" style="2" customWidth="1"/>
    <col min="10688" max="10688" width="10.85546875" style="2" customWidth="1"/>
    <col min="10689" max="10689" width="14.5703125" style="2" customWidth="1"/>
    <col min="10690" max="10690" width="11" style="2" customWidth="1"/>
    <col min="10691" max="10691" width="10.85546875" style="2" customWidth="1"/>
    <col min="10692" max="10692" width="14.5703125" style="2" customWidth="1"/>
    <col min="10693" max="10694" width="15.5703125" style="2" customWidth="1"/>
    <col min="10695" max="10695" width="17.7109375" style="2" customWidth="1"/>
    <col min="10696" max="10921" width="29.28515625" style="2" customWidth="1"/>
    <col min="10922" max="10922" width="42.42578125" style="2" customWidth="1"/>
    <col min="10923" max="10925" width="12.42578125" style="2" customWidth="1"/>
    <col min="10926" max="10928" width="10.85546875" style="2" customWidth="1"/>
    <col min="10929" max="10931" width="14.5703125" style="2" bestFit="1" customWidth="1"/>
    <col min="10932" max="10934" width="11" style="2" customWidth="1"/>
    <col min="10935" max="10937" width="14.5703125" style="2" customWidth="1"/>
    <col min="10938" max="10940" width="15.28515625" style="2" customWidth="1"/>
    <col min="10941" max="10941" width="15.5703125" style="2"/>
    <col min="10942" max="10942" width="44.5703125" style="2" customWidth="1"/>
    <col min="10943" max="10943" width="13.85546875" style="2" customWidth="1"/>
    <col min="10944" max="10944" width="10.85546875" style="2" customWidth="1"/>
    <col min="10945" max="10945" width="14.5703125" style="2" customWidth="1"/>
    <col min="10946" max="10946" width="11" style="2" customWidth="1"/>
    <col min="10947" max="10947" width="10.85546875" style="2" customWidth="1"/>
    <col min="10948" max="10948" width="14.5703125" style="2" customWidth="1"/>
    <col min="10949" max="10950" width="15.5703125" style="2" customWidth="1"/>
    <col min="10951" max="10951" width="17.7109375" style="2" customWidth="1"/>
    <col min="10952" max="11177" width="29.28515625" style="2" customWidth="1"/>
    <col min="11178" max="11178" width="42.42578125" style="2" customWidth="1"/>
    <col min="11179" max="11181" width="12.42578125" style="2" customWidth="1"/>
    <col min="11182" max="11184" width="10.85546875" style="2" customWidth="1"/>
    <col min="11185" max="11187" width="14.5703125" style="2" bestFit="1" customWidth="1"/>
    <col min="11188" max="11190" width="11" style="2" customWidth="1"/>
    <col min="11191" max="11193" width="14.5703125" style="2" customWidth="1"/>
    <col min="11194" max="11196" width="15.28515625" style="2" customWidth="1"/>
    <col min="11197" max="11197" width="15.5703125" style="2"/>
    <col min="11198" max="11198" width="44.5703125" style="2" customWidth="1"/>
    <col min="11199" max="11199" width="13.85546875" style="2" customWidth="1"/>
    <col min="11200" max="11200" width="10.85546875" style="2" customWidth="1"/>
    <col min="11201" max="11201" width="14.5703125" style="2" customWidth="1"/>
    <col min="11202" max="11202" width="11" style="2" customWidth="1"/>
    <col min="11203" max="11203" width="10.85546875" style="2" customWidth="1"/>
    <col min="11204" max="11204" width="14.5703125" style="2" customWidth="1"/>
    <col min="11205" max="11206" width="15.5703125" style="2" customWidth="1"/>
    <col min="11207" max="11207" width="17.7109375" style="2" customWidth="1"/>
    <col min="11208" max="11433" width="29.28515625" style="2" customWidth="1"/>
    <col min="11434" max="11434" width="42.42578125" style="2" customWidth="1"/>
    <col min="11435" max="11437" width="12.42578125" style="2" customWidth="1"/>
    <col min="11438" max="11440" width="10.85546875" style="2" customWidth="1"/>
    <col min="11441" max="11443" width="14.5703125" style="2" bestFit="1" customWidth="1"/>
    <col min="11444" max="11446" width="11" style="2" customWidth="1"/>
    <col min="11447" max="11449" width="14.5703125" style="2" customWidth="1"/>
    <col min="11450" max="11452" width="15.28515625" style="2" customWidth="1"/>
    <col min="11453" max="11453" width="15.5703125" style="2"/>
    <col min="11454" max="11454" width="44.5703125" style="2" customWidth="1"/>
    <col min="11455" max="11455" width="13.85546875" style="2" customWidth="1"/>
    <col min="11456" max="11456" width="10.85546875" style="2" customWidth="1"/>
    <col min="11457" max="11457" width="14.5703125" style="2" customWidth="1"/>
    <col min="11458" max="11458" width="11" style="2" customWidth="1"/>
    <col min="11459" max="11459" width="10.85546875" style="2" customWidth="1"/>
    <col min="11460" max="11460" width="14.5703125" style="2" customWidth="1"/>
    <col min="11461" max="11462" width="15.5703125" style="2" customWidth="1"/>
    <col min="11463" max="11463" width="17.7109375" style="2" customWidth="1"/>
    <col min="11464" max="11689" width="29.28515625" style="2" customWidth="1"/>
    <col min="11690" max="11690" width="42.42578125" style="2" customWidth="1"/>
    <col min="11691" max="11693" width="12.42578125" style="2" customWidth="1"/>
    <col min="11694" max="11696" width="10.85546875" style="2" customWidth="1"/>
    <col min="11697" max="11699" width="14.5703125" style="2" bestFit="1" customWidth="1"/>
    <col min="11700" max="11702" width="11" style="2" customWidth="1"/>
    <col min="11703" max="11705" width="14.5703125" style="2" customWidth="1"/>
    <col min="11706" max="11708" width="15.28515625" style="2" customWidth="1"/>
    <col min="11709" max="11709" width="15.5703125" style="2"/>
    <col min="11710" max="11710" width="44.5703125" style="2" customWidth="1"/>
    <col min="11711" max="11711" width="13.85546875" style="2" customWidth="1"/>
    <col min="11712" max="11712" width="10.85546875" style="2" customWidth="1"/>
    <col min="11713" max="11713" width="14.5703125" style="2" customWidth="1"/>
    <col min="11714" max="11714" width="11" style="2" customWidth="1"/>
    <col min="11715" max="11715" width="10.85546875" style="2" customWidth="1"/>
    <col min="11716" max="11716" width="14.5703125" style="2" customWidth="1"/>
    <col min="11717" max="11718" width="15.5703125" style="2" customWidth="1"/>
    <col min="11719" max="11719" width="17.7109375" style="2" customWidth="1"/>
    <col min="11720" max="11945" width="29.28515625" style="2" customWidth="1"/>
    <col min="11946" max="11946" width="42.42578125" style="2" customWidth="1"/>
    <col min="11947" max="11949" width="12.42578125" style="2" customWidth="1"/>
    <col min="11950" max="11952" width="10.85546875" style="2" customWidth="1"/>
    <col min="11953" max="11955" width="14.5703125" style="2" bestFit="1" customWidth="1"/>
    <col min="11956" max="11958" width="11" style="2" customWidth="1"/>
    <col min="11959" max="11961" width="14.5703125" style="2" customWidth="1"/>
    <col min="11962" max="11964" width="15.28515625" style="2" customWidth="1"/>
    <col min="11965" max="11965" width="15.5703125" style="2"/>
    <col min="11966" max="11966" width="44.5703125" style="2" customWidth="1"/>
    <col min="11967" max="11967" width="13.85546875" style="2" customWidth="1"/>
    <col min="11968" max="11968" width="10.85546875" style="2" customWidth="1"/>
    <col min="11969" max="11969" width="14.5703125" style="2" customWidth="1"/>
    <col min="11970" max="11970" width="11" style="2" customWidth="1"/>
    <col min="11971" max="11971" width="10.85546875" style="2" customWidth="1"/>
    <col min="11972" max="11972" width="14.5703125" style="2" customWidth="1"/>
    <col min="11973" max="11974" width="15.5703125" style="2" customWidth="1"/>
    <col min="11975" max="11975" width="17.7109375" style="2" customWidth="1"/>
    <col min="11976" max="12201" width="29.28515625" style="2" customWidth="1"/>
    <col min="12202" max="12202" width="42.42578125" style="2" customWidth="1"/>
    <col min="12203" max="12205" width="12.42578125" style="2" customWidth="1"/>
    <col min="12206" max="12208" width="10.85546875" style="2" customWidth="1"/>
    <col min="12209" max="12211" width="14.5703125" style="2" bestFit="1" customWidth="1"/>
    <col min="12212" max="12214" width="11" style="2" customWidth="1"/>
    <col min="12215" max="12217" width="14.5703125" style="2" customWidth="1"/>
    <col min="12218" max="12220" width="15.28515625" style="2" customWidth="1"/>
    <col min="12221" max="12221" width="15.5703125" style="2"/>
    <col min="12222" max="12222" width="44.5703125" style="2" customWidth="1"/>
    <col min="12223" max="12223" width="13.85546875" style="2" customWidth="1"/>
    <col min="12224" max="12224" width="10.85546875" style="2" customWidth="1"/>
    <col min="12225" max="12225" width="14.5703125" style="2" customWidth="1"/>
    <col min="12226" max="12226" width="11" style="2" customWidth="1"/>
    <col min="12227" max="12227" width="10.85546875" style="2" customWidth="1"/>
    <col min="12228" max="12228" width="14.5703125" style="2" customWidth="1"/>
    <col min="12229" max="12230" width="15.5703125" style="2" customWidth="1"/>
    <col min="12231" max="12231" width="17.7109375" style="2" customWidth="1"/>
    <col min="12232" max="12457" width="29.28515625" style="2" customWidth="1"/>
    <col min="12458" max="12458" width="42.42578125" style="2" customWidth="1"/>
    <col min="12459" max="12461" width="12.42578125" style="2" customWidth="1"/>
    <col min="12462" max="12464" width="10.85546875" style="2" customWidth="1"/>
    <col min="12465" max="12467" width="14.5703125" style="2" bestFit="1" customWidth="1"/>
    <col min="12468" max="12470" width="11" style="2" customWidth="1"/>
    <col min="12471" max="12473" width="14.5703125" style="2" customWidth="1"/>
    <col min="12474" max="12476" width="15.28515625" style="2" customWidth="1"/>
    <col min="12477" max="12477" width="15.5703125" style="2"/>
    <col min="12478" max="12478" width="44.5703125" style="2" customWidth="1"/>
    <col min="12479" max="12479" width="13.85546875" style="2" customWidth="1"/>
    <col min="12480" max="12480" width="10.85546875" style="2" customWidth="1"/>
    <col min="12481" max="12481" width="14.5703125" style="2" customWidth="1"/>
    <col min="12482" max="12482" width="11" style="2" customWidth="1"/>
    <col min="12483" max="12483" width="10.85546875" style="2" customWidth="1"/>
    <col min="12484" max="12484" width="14.5703125" style="2" customWidth="1"/>
    <col min="12485" max="12486" width="15.5703125" style="2" customWidth="1"/>
    <col min="12487" max="12487" width="17.7109375" style="2" customWidth="1"/>
    <col min="12488" max="12713" width="29.28515625" style="2" customWidth="1"/>
    <col min="12714" max="12714" width="42.42578125" style="2" customWidth="1"/>
    <col min="12715" max="12717" width="12.42578125" style="2" customWidth="1"/>
    <col min="12718" max="12720" width="10.85546875" style="2" customWidth="1"/>
    <col min="12721" max="12723" width="14.5703125" style="2" bestFit="1" customWidth="1"/>
    <col min="12724" max="12726" width="11" style="2" customWidth="1"/>
    <col min="12727" max="12729" width="14.5703125" style="2" customWidth="1"/>
    <col min="12730" max="12732" width="15.28515625" style="2" customWidth="1"/>
    <col min="12733" max="12733" width="15.5703125" style="2"/>
    <col min="12734" max="12734" width="44.5703125" style="2" customWidth="1"/>
    <col min="12735" max="12735" width="13.85546875" style="2" customWidth="1"/>
    <col min="12736" max="12736" width="10.85546875" style="2" customWidth="1"/>
    <col min="12737" max="12737" width="14.5703125" style="2" customWidth="1"/>
    <col min="12738" max="12738" width="11" style="2" customWidth="1"/>
    <col min="12739" max="12739" width="10.85546875" style="2" customWidth="1"/>
    <col min="12740" max="12740" width="14.5703125" style="2" customWidth="1"/>
    <col min="12741" max="12742" width="15.5703125" style="2" customWidth="1"/>
    <col min="12743" max="12743" width="17.7109375" style="2" customWidth="1"/>
    <col min="12744" max="12969" width="29.28515625" style="2" customWidth="1"/>
    <col min="12970" max="12970" width="42.42578125" style="2" customWidth="1"/>
    <col min="12971" max="12973" width="12.42578125" style="2" customWidth="1"/>
    <col min="12974" max="12976" width="10.85546875" style="2" customWidth="1"/>
    <col min="12977" max="12979" width="14.5703125" style="2" bestFit="1" customWidth="1"/>
    <col min="12980" max="12982" width="11" style="2" customWidth="1"/>
    <col min="12983" max="12985" width="14.5703125" style="2" customWidth="1"/>
    <col min="12986" max="12988" width="15.28515625" style="2" customWidth="1"/>
    <col min="12989" max="12989" width="15.5703125" style="2"/>
    <col min="12990" max="12990" width="44.5703125" style="2" customWidth="1"/>
    <col min="12991" max="12991" width="13.85546875" style="2" customWidth="1"/>
    <col min="12992" max="12992" width="10.85546875" style="2" customWidth="1"/>
    <col min="12993" max="12993" width="14.5703125" style="2" customWidth="1"/>
    <col min="12994" max="12994" width="11" style="2" customWidth="1"/>
    <col min="12995" max="12995" width="10.85546875" style="2" customWidth="1"/>
    <col min="12996" max="12996" width="14.5703125" style="2" customWidth="1"/>
    <col min="12997" max="12998" width="15.5703125" style="2" customWidth="1"/>
    <col min="12999" max="12999" width="17.7109375" style="2" customWidth="1"/>
    <col min="13000" max="13225" width="29.28515625" style="2" customWidth="1"/>
    <col min="13226" max="13226" width="42.42578125" style="2" customWidth="1"/>
    <col min="13227" max="13229" width="12.42578125" style="2" customWidth="1"/>
    <col min="13230" max="13232" width="10.85546875" style="2" customWidth="1"/>
    <col min="13233" max="13235" width="14.5703125" style="2" bestFit="1" customWidth="1"/>
    <col min="13236" max="13238" width="11" style="2" customWidth="1"/>
    <col min="13239" max="13241" width="14.5703125" style="2" customWidth="1"/>
    <col min="13242" max="13244" width="15.28515625" style="2" customWidth="1"/>
    <col min="13245" max="13245" width="15.5703125" style="2"/>
    <col min="13246" max="13246" width="44.5703125" style="2" customWidth="1"/>
    <col min="13247" max="13247" width="13.85546875" style="2" customWidth="1"/>
    <col min="13248" max="13248" width="10.85546875" style="2" customWidth="1"/>
    <col min="13249" max="13249" width="14.5703125" style="2" customWidth="1"/>
    <col min="13250" max="13250" width="11" style="2" customWidth="1"/>
    <col min="13251" max="13251" width="10.85546875" style="2" customWidth="1"/>
    <col min="13252" max="13252" width="14.5703125" style="2" customWidth="1"/>
    <col min="13253" max="13254" width="15.5703125" style="2" customWidth="1"/>
    <col min="13255" max="13255" width="17.7109375" style="2" customWidth="1"/>
    <col min="13256" max="13481" width="29.28515625" style="2" customWidth="1"/>
    <col min="13482" max="13482" width="42.42578125" style="2" customWidth="1"/>
    <col min="13483" max="13485" width="12.42578125" style="2" customWidth="1"/>
    <col min="13486" max="13488" width="10.85546875" style="2" customWidth="1"/>
    <col min="13489" max="13491" width="14.5703125" style="2" bestFit="1" customWidth="1"/>
    <col min="13492" max="13494" width="11" style="2" customWidth="1"/>
    <col min="13495" max="13497" width="14.5703125" style="2" customWidth="1"/>
    <col min="13498" max="13500" width="15.28515625" style="2" customWidth="1"/>
    <col min="13501" max="13501" width="15.5703125" style="2"/>
    <col min="13502" max="13502" width="44.5703125" style="2" customWidth="1"/>
    <col min="13503" max="13503" width="13.85546875" style="2" customWidth="1"/>
    <col min="13504" max="13504" width="10.85546875" style="2" customWidth="1"/>
    <col min="13505" max="13505" width="14.5703125" style="2" customWidth="1"/>
    <col min="13506" max="13506" width="11" style="2" customWidth="1"/>
    <col min="13507" max="13507" width="10.85546875" style="2" customWidth="1"/>
    <col min="13508" max="13508" width="14.5703125" style="2" customWidth="1"/>
    <col min="13509" max="13510" width="15.5703125" style="2" customWidth="1"/>
    <col min="13511" max="13511" width="17.7109375" style="2" customWidth="1"/>
    <col min="13512" max="13737" width="29.28515625" style="2" customWidth="1"/>
    <col min="13738" max="13738" width="42.42578125" style="2" customWidth="1"/>
    <col min="13739" max="13741" width="12.42578125" style="2" customWidth="1"/>
    <col min="13742" max="13744" width="10.85546875" style="2" customWidth="1"/>
    <col min="13745" max="13747" width="14.5703125" style="2" bestFit="1" customWidth="1"/>
    <col min="13748" max="13750" width="11" style="2" customWidth="1"/>
    <col min="13751" max="13753" width="14.5703125" style="2" customWidth="1"/>
    <col min="13754" max="13756" width="15.28515625" style="2" customWidth="1"/>
    <col min="13757" max="13757" width="15.5703125" style="2"/>
    <col min="13758" max="13758" width="44.5703125" style="2" customWidth="1"/>
    <col min="13759" max="13759" width="13.85546875" style="2" customWidth="1"/>
    <col min="13760" max="13760" width="10.85546875" style="2" customWidth="1"/>
    <col min="13761" max="13761" width="14.5703125" style="2" customWidth="1"/>
    <col min="13762" max="13762" width="11" style="2" customWidth="1"/>
    <col min="13763" max="13763" width="10.85546875" style="2" customWidth="1"/>
    <col min="13764" max="13764" width="14.5703125" style="2" customWidth="1"/>
    <col min="13765" max="13766" width="15.5703125" style="2" customWidth="1"/>
    <col min="13767" max="13767" width="17.7109375" style="2" customWidth="1"/>
    <col min="13768" max="13993" width="29.28515625" style="2" customWidth="1"/>
    <col min="13994" max="13994" width="42.42578125" style="2" customWidth="1"/>
    <col min="13995" max="13997" width="12.42578125" style="2" customWidth="1"/>
    <col min="13998" max="14000" width="10.85546875" style="2" customWidth="1"/>
    <col min="14001" max="14003" width="14.5703125" style="2" bestFit="1" customWidth="1"/>
    <col min="14004" max="14006" width="11" style="2" customWidth="1"/>
    <col min="14007" max="14009" width="14.5703125" style="2" customWidth="1"/>
    <col min="14010" max="14012" width="15.28515625" style="2" customWidth="1"/>
    <col min="14013" max="14013" width="15.5703125" style="2"/>
    <col min="14014" max="14014" width="44.5703125" style="2" customWidth="1"/>
    <col min="14015" max="14015" width="13.85546875" style="2" customWidth="1"/>
    <col min="14016" max="14016" width="10.85546875" style="2" customWidth="1"/>
    <col min="14017" max="14017" width="14.5703125" style="2" customWidth="1"/>
    <col min="14018" max="14018" width="11" style="2" customWidth="1"/>
    <col min="14019" max="14019" width="10.85546875" style="2" customWidth="1"/>
    <col min="14020" max="14020" width="14.5703125" style="2" customWidth="1"/>
    <col min="14021" max="14022" width="15.5703125" style="2" customWidth="1"/>
    <col min="14023" max="14023" width="17.7109375" style="2" customWidth="1"/>
    <col min="14024" max="14249" width="29.28515625" style="2" customWidth="1"/>
    <col min="14250" max="14250" width="42.42578125" style="2" customWidth="1"/>
    <col min="14251" max="14253" width="12.42578125" style="2" customWidth="1"/>
    <col min="14254" max="14256" width="10.85546875" style="2" customWidth="1"/>
    <col min="14257" max="14259" width="14.5703125" style="2" bestFit="1" customWidth="1"/>
    <col min="14260" max="14262" width="11" style="2" customWidth="1"/>
    <col min="14263" max="14265" width="14.5703125" style="2" customWidth="1"/>
    <col min="14266" max="14268" width="15.28515625" style="2" customWidth="1"/>
    <col min="14269" max="14269" width="15.5703125" style="2"/>
    <col min="14270" max="14270" width="44.5703125" style="2" customWidth="1"/>
    <col min="14271" max="14271" width="13.85546875" style="2" customWidth="1"/>
    <col min="14272" max="14272" width="10.85546875" style="2" customWidth="1"/>
    <col min="14273" max="14273" width="14.5703125" style="2" customWidth="1"/>
    <col min="14274" max="14274" width="11" style="2" customWidth="1"/>
    <col min="14275" max="14275" width="10.85546875" style="2" customWidth="1"/>
    <col min="14276" max="14276" width="14.5703125" style="2" customWidth="1"/>
    <col min="14277" max="14278" width="15.5703125" style="2" customWidth="1"/>
    <col min="14279" max="14279" width="17.7109375" style="2" customWidth="1"/>
    <col min="14280" max="14505" width="29.28515625" style="2" customWidth="1"/>
    <col min="14506" max="14506" width="42.42578125" style="2" customWidth="1"/>
    <col min="14507" max="14509" width="12.42578125" style="2" customWidth="1"/>
    <col min="14510" max="14512" width="10.85546875" style="2" customWidth="1"/>
    <col min="14513" max="14515" width="14.5703125" style="2" bestFit="1" customWidth="1"/>
    <col min="14516" max="14518" width="11" style="2" customWidth="1"/>
    <col min="14519" max="14521" width="14.5703125" style="2" customWidth="1"/>
    <col min="14522" max="14524" width="15.28515625" style="2" customWidth="1"/>
    <col min="14525" max="14525" width="15.5703125" style="2"/>
    <col min="14526" max="14526" width="44.5703125" style="2" customWidth="1"/>
    <col min="14527" max="14527" width="13.85546875" style="2" customWidth="1"/>
    <col min="14528" max="14528" width="10.85546875" style="2" customWidth="1"/>
    <col min="14529" max="14529" width="14.5703125" style="2" customWidth="1"/>
    <col min="14530" max="14530" width="11" style="2" customWidth="1"/>
    <col min="14531" max="14531" width="10.85546875" style="2" customWidth="1"/>
    <col min="14532" max="14532" width="14.5703125" style="2" customWidth="1"/>
    <col min="14533" max="14534" width="15.5703125" style="2" customWidth="1"/>
    <col min="14535" max="14535" width="17.7109375" style="2" customWidth="1"/>
    <col min="14536" max="14761" width="29.28515625" style="2" customWidth="1"/>
    <col min="14762" max="14762" width="42.42578125" style="2" customWidth="1"/>
    <col min="14763" max="14765" width="12.42578125" style="2" customWidth="1"/>
    <col min="14766" max="14768" width="10.85546875" style="2" customWidth="1"/>
    <col min="14769" max="14771" width="14.5703125" style="2" bestFit="1" customWidth="1"/>
    <col min="14772" max="14774" width="11" style="2" customWidth="1"/>
    <col min="14775" max="14777" width="14.5703125" style="2" customWidth="1"/>
    <col min="14778" max="14780" width="15.28515625" style="2" customWidth="1"/>
    <col min="14781" max="14781" width="15.5703125" style="2"/>
    <col min="14782" max="14782" width="44.5703125" style="2" customWidth="1"/>
    <col min="14783" max="14783" width="13.85546875" style="2" customWidth="1"/>
    <col min="14784" max="14784" width="10.85546875" style="2" customWidth="1"/>
    <col min="14785" max="14785" width="14.5703125" style="2" customWidth="1"/>
    <col min="14786" max="14786" width="11" style="2" customWidth="1"/>
    <col min="14787" max="14787" width="10.85546875" style="2" customWidth="1"/>
    <col min="14788" max="14788" width="14.5703125" style="2" customWidth="1"/>
    <col min="14789" max="14790" width="15.5703125" style="2" customWidth="1"/>
    <col min="14791" max="14791" width="17.7109375" style="2" customWidth="1"/>
    <col min="14792" max="15017" width="29.28515625" style="2" customWidth="1"/>
    <col min="15018" max="15018" width="42.42578125" style="2" customWidth="1"/>
    <col min="15019" max="15021" width="12.42578125" style="2" customWidth="1"/>
    <col min="15022" max="15024" width="10.85546875" style="2" customWidth="1"/>
    <col min="15025" max="15027" width="14.5703125" style="2" bestFit="1" customWidth="1"/>
    <col min="15028" max="15030" width="11" style="2" customWidth="1"/>
    <col min="15031" max="15033" width="14.5703125" style="2" customWidth="1"/>
    <col min="15034" max="15036" width="15.28515625" style="2" customWidth="1"/>
    <col min="15037" max="15037" width="15.5703125" style="2"/>
    <col min="15038" max="15038" width="44.5703125" style="2" customWidth="1"/>
    <col min="15039" max="15039" width="13.85546875" style="2" customWidth="1"/>
    <col min="15040" max="15040" width="10.85546875" style="2" customWidth="1"/>
    <col min="15041" max="15041" width="14.5703125" style="2" customWidth="1"/>
    <col min="15042" max="15042" width="11" style="2" customWidth="1"/>
    <col min="15043" max="15043" width="10.85546875" style="2" customWidth="1"/>
    <col min="15044" max="15044" width="14.5703125" style="2" customWidth="1"/>
    <col min="15045" max="15046" width="15.5703125" style="2" customWidth="1"/>
    <col min="15047" max="15047" width="17.7109375" style="2" customWidth="1"/>
    <col min="15048" max="15273" width="29.28515625" style="2" customWidth="1"/>
    <col min="15274" max="15274" width="42.42578125" style="2" customWidth="1"/>
    <col min="15275" max="15277" width="12.42578125" style="2" customWidth="1"/>
    <col min="15278" max="15280" width="10.85546875" style="2" customWidth="1"/>
    <col min="15281" max="15283" width="14.5703125" style="2" bestFit="1" customWidth="1"/>
    <col min="15284" max="15286" width="11" style="2" customWidth="1"/>
    <col min="15287" max="15289" width="14.5703125" style="2" customWidth="1"/>
    <col min="15290" max="15292" width="15.28515625" style="2" customWidth="1"/>
    <col min="15293" max="15293" width="15.5703125" style="2"/>
    <col min="15294" max="15294" width="44.5703125" style="2" customWidth="1"/>
    <col min="15295" max="15295" width="13.85546875" style="2" customWidth="1"/>
    <col min="15296" max="15296" width="10.85546875" style="2" customWidth="1"/>
    <col min="15297" max="15297" width="14.5703125" style="2" customWidth="1"/>
    <col min="15298" max="15298" width="11" style="2" customWidth="1"/>
    <col min="15299" max="15299" width="10.85546875" style="2" customWidth="1"/>
    <col min="15300" max="15300" width="14.5703125" style="2" customWidth="1"/>
    <col min="15301" max="15302" width="15.5703125" style="2" customWidth="1"/>
    <col min="15303" max="15303" width="17.7109375" style="2" customWidth="1"/>
    <col min="15304" max="15529" width="29.28515625" style="2" customWidth="1"/>
    <col min="15530" max="15530" width="42.42578125" style="2" customWidth="1"/>
    <col min="15531" max="15533" width="12.42578125" style="2" customWidth="1"/>
    <col min="15534" max="15536" width="10.85546875" style="2" customWidth="1"/>
    <col min="15537" max="15539" width="14.5703125" style="2" bestFit="1" customWidth="1"/>
    <col min="15540" max="15542" width="11" style="2" customWidth="1"/>
    <col min="15543" max="15545" width="14.5703125" style="2" customWidth="1"/>
    <col min="15546" max="15548" width="15.28515625" style="2" customWidth="1"/>
    <col min="15549" max="15549" width="15.5703125" style="2"/>
    <col min="15550" max="15550" width="44.5703125" style="2" customWidth="1"/>
    <col min="15551" max="15551" width="13.85546875" style="2" customWidth="1"/>
    <col min="15552" max="15552" width="10.85546875" style="2" customWidth="1"/>
    <col min="15553" max="15553" width="14.5703125" style="2" customWidth="1"/>
    <col min="15554" max="15554" width="11" style="2" customWidth="1"/>
    <col min="15555" max="15555" width="10.85546875" style="2" customWidth="1"/>
    <col min="15556" max="15556" width="14.5703125" style="2" customWidth="1"/>
    <col min="15557" max="15558" width="15.5703125" style="2" customWidth="1"/>
    <col min="15559" max="15559" width="17.7109375" style="2" customWidth="1"/>
    <col min="15560" max="15785" width="29.28515625" style="2" customWidth="1"/>
    <col min="15786" max="15786" width="42.42578125" style="2" customWidth="1"/>
    <col min="15787" max="15789" width="12.42578125" style="2" customWidth="1"/>
    <col min="15790" max="15792" width="10.85546875" style="2" customWidth="1"/>
    <col min="15793" max="15795" width="14.5703125" style="2" bestFit="1" customWidth="1"/>
    <col min="15796" max="15798" width="11" style="2" customWidth="1"/>
    <col min="15799" max="15801" width="14.5703125" style="2" customWidth="1"/>
    <col min="15802" max="15804" width="15.28515625" style="2" customWidth="1"/>
    <col min="15805" max="15805" width="15.5703125" style="2"/>
    <col min="15806" max="15806" width="44.5703125" style="2" customWidth="1"/>
    <col min="15807" max="15807" width="13.85546875" style="2" customWidth="1"/>
    <col min="15808" max="15808" width="10.85546875" style="2" customWidth="1"/>
    <col min="15809" max="15809" width="14.5703125" style="2" customWidth="1"/>
    <col min="15810" max="15810" width="11" style="2" customWidth="1"/>
    <col min="15811" max="15811" width="10.85546875" style="2" customWidth="1"/>
    <col min="15812" max="15812" width="14.5703125" style="2" customWidth="1"/>
    <col min="15813" max="15814" width="15.5703125" style="2" customWidth="1"/>
    <col min="15815" max="15815" width="17.7109375" style="2" customWidth="1"/>
    <col min="15816" max="16041" width="29.28515625" style="2" customWidth="1"/>
    <col min="16042" max="16042" width="42.42578125" style="2" customWidth="1"/>
    <col min="16043" max="16045" width="12.42578125" style="2" customWidth="1"/>
    <col min="16046" max="16048" width="10.85546875" style="2" customWidth="1"/>
    <col min="16049" max="16051" width="14.5703125" style="2" bestFit="1" customWidth="1"/>
    <col min="16052" max="16054" width="11" style="2" customWidth="1"/>
    <col min="16055" max="16057" width="14.5703125" style="2" customWidth="1"/>
    <col min="16058" max="16060" width="15.28515625" style="2" customWidth="1"/>
    <col min="16061" max="16061" width="15.5703125" style="2"/>
    <col min="16062" max="16062" width="44.5703125" style="2" customWidth="1"/>
    <col min="16063" max="16063" width="13.85546875" style="2" customWidth="1"/>
    <col min="16064" max="16064" width="10.85546875" style="2" customWidth="1"/>
    <col min="16065" max="16065" width="14.5703125" style="2" customWidth="1"/>
    <col min="16066" max="16066" width="11" style="2" customWidth="1"/>
    <col min="16067" max="16067" width="10.85546875" style="2" customWidth="1"/>
    <col min="16068" max="16068" width="14.5703125" style="2" customWidth="1"/>
    <col min="16069" max="16070" width="15.5703125" style="2" customWidth="1"/>
    <col min="16071" max="16071" width="17.7109375" style="2" customWidth="1"/>
    <col min="16072" max="16297" width="29.28515625" style="2" customWidth="1"/>
    <col min="16298" max="16298" width="42.42578125" style="2" customWidth="1"/>
    <col min="16299" max="16384" width="12.42578125" style="2" customWidth="1"/>
  </cols>
  <sheetData>
    <row r="1" spans="1:189" x14ac:dyDescent="0.25">
      <c r="T1" s="3"/>
      <c r="U1" s="3"/>
      <c r="V1" s="3"/>
      <c r="W1" s="3"/>
      <c r="X1" s="3"/>
      <c r="Y1" s="3"/>
      <c r="Z1" s="4"/>
      <c r="AA1" s="3"/>
      <c r="AB1" s="4" t="s">
        <v>341</v>
      </c>
    </row>
    <row r="2" spans="1:189" x14ac:dyDescent="0.25">
      <c r="Z2" s="5"/>
    </row>
    <row r="3" spans="1:189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</row>
    <row r="4" spans="1:189" s="5" customFormat="1" x14ac:dyDescent="0.25">
      <c r="A4" s="7" t="s">
        <v>437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189" s="5" customFormat="1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189" s="11" customFormat="1" ht="63" x14ac:dyDescent="0.25">
      <c r="A6" s="8" t="s">
        <v>1</v>
      </c>
      <c r="B6" s="9" t="s">
        <v>2</v>
      </c>
      <c r="C6" s="9" t="s">
        <v>2</v>
      </c>
      <c r="D6" s="9" t="s">
        <v>2</v>
      </c>
      <c r="E6" s="10" t="s">
        <v>3</v>
      </c>
      <c r="F6" s="10" t="s">
        <v>3</v>
      </c>
      <c r="G6" s="10" t="s">
        <v>3</v>
      </c>
      <c r="H6" s="10" t="s">
        <v>4</v>
      </c>
      <c r="I6" s="10" t="s">
        <v>4</v>
      </c>
      <c r="J6" s="10" t="s">
        <v>4</v>
      </c>
      <c r="K6" s="10" t="s">
        <v>5</v>
      </c>
      <c r="L6" s="10" t="s">
        <v>5</v>
      </c>
      <c r="M6" s="10" t="s">
        <v>5</v>
      </c>
      <c r="N6" s="10" t="s">
        <v>6</v>
      </c>
      <c r="O6" s="10" t="s">
        <v>6</v>
      </c>
      <c r="P6" s="10" t="s">
        <v>6</v>
      </c>
      <c r="Q6" s="10" t="s">
        <v>7</v>
      </c>
      <c r="R6" s="10" t="s">
        <v>7</v>
      </c>
      <c r="S6" s="10" t="s">
        <v>7</v>
      </c>
      <c r="T6" s="10" t="s">
        <v>8</v>
      </c>
      <c r="U6" s="10" t="s">
        <v>8</v>
      </c>
      <c r="V6" s="10" t="s">
        <v>8</v>
      </c>
      <c r="W6" s="10" t="s">
        <v>217</v>
      </c>
      <c r="X6" s="10" t="s">
        <v>217</v>
      </c>
      <c r="Y6" s="10" t="s">
        <v>217</v>
      </c>
      <c r="Z6" s="10" t="s">
        <v>9</v>
      </c>
      <c r="AA6" s="10" t="s">
        <v>9</v>
      </c>
      <c r="AB6" s="10" t="s">
        <v>9</v>
      </c>
    </row>
    <row r="7" spans="1:189" s="11" customFormat="1" x14ac:dyDescent="0.25">
      <c r="A7" s="44"/>
      <c r="B7" s="45" t="s">
        <v>214</v>
      </c>
      <c r="C7" s="45" t="s">
        <v>215</v>
      </c>
      <c r="D7" s="45" t="s">
        <v>216</v>
      </c>
      <c r="E7" s="45" t="s">
        <v>214</v>
      </c>
      <c r="F7" s="45" t="s">
        <v>215</v>
      </c>
      <c r="G7" s="45" t="s">
        <v>216</v>
      </c>
      <c r="H7" s="45" t="s">
        <v>214</v>
      </c>
      <c r="I7" s="45" t="s">
        <v>215</v>
      </c>
      <c r="J7" s="45" t="s">
        <v>216</v>
      </c>
      <c r="K7" s="45" t="s">
        <v>214</v>
      </c>
      <c r="L7" s="45" t="s">
        <v>215</v>
      </c>
      <c r="M7" s="45" t="s">
        <v>216</v>
      </c>
      <c r="N7" s="45" t="s">
        <v>214</v>
      </c>
      <c r="O7" s="45" t="s">
        <v>215</v>
      </c>
      <c r="P7" s="45" t="s">
        <v>216</v>
      </c>
      <c r="Q7" s="45" t="s">
        <v>214</v>
      </c>
      <c r="R7" s="45" t="s">
        <v>215</v>
      </c>
      <c r="S7" s="45" t="s">
        <v>216</v>
      </c>
      <c r="T7" s="45" t="s">
        <v>214</v>
      </c>
      <c r="U7" s="45" t="s">
        <v>215</v>
      </c>
      <c r="V7" s="45" t="s">
        <v>216</v>
      </c>
      <c r="W7" s="45" t="s">
        <v>214</v>
      </c>
      <c r="X7" s="45" t="s">
        <v>215</v>
      </c>
      <c r="Y7" s="45" t="s">
        <v>216</v>
      </c>
      <c r="Z7" s="45" t="s">
        <v>214</v>
      </c>
      <c r="AA7" s="45" t="s">
        <v>215</v>
      </c>
      <c r="AB7" s="45" t="s">
        <v>216</v>
      </c>
    </row>
    <row r="8" spans="1:189" s="14" customFormat="1" x14ac:dyDescent="0.25">
      <c r="A8" s="12" t="s">
        <v>10</v>
      </c>
      <c r="B8" s="13">
        <f>E8+H8+K8+N8+Q8+T8+Z8+W8</f>
        <v>36122956</v>
      </c>
      <c r="C8" s="13">
        <f>F8+I8+L8+O8+R8+U8+AA8+X8</f>
        <v>35730571</v>
      </c>
      <c r="D8" s="13">
        <f>G8+J8+M8+P8+S8+V8+AB8+Y8</f>
        <v>-392385</v>
      </c>
      <c r="E8" s="13">
        <f>SUM(E9,E175,E376,E391,E394,E402)</f>
        <v>2140000</v>
      </c>
      <c r="F8" s="13">
        <f>SUM(F9,F175,F376,F391,F394,F402)</f>
        <v>1617421</v>
      </c>
      <c r="G8" s="13">
        <f>F8-E8</f>
        <v>-522579</v>
      </c>
      <c r="H8" s="13">
        <f>SUM(H9,H175,H376,H391,H394,H402)</f>
        <v>486834</v>
      </c>
      <c r="I8" s="13">
        <f>SUM(I9,I175,I376,I391,I394,I402)</f>
        <v>486834</v>
      </c>
      <c r="J8" s="13">
        <f t="shared" ref="J8:J68" si="0">I8-H8</f>
        <v>0</v>
      </c>
      <c r="K8" s="13">
        <f>SUM(K9,K175,K376,K391,K394,K402)</f>
        <v>3165873</v>
      </c>
      <c r="L8" s="13">
        <f>SUM(L9,L175,L376,L391,L394,L402)</f>
        <v>3287083</v>
      </c>
      <c r="M8" s="13">
        <f t="shared" ref="M8:M68" si="1">L8-K8</f>
        <v>121210</v>
      </c>
      <c r="N8" s="13">
        <f>SUM(N9,N175,N376,N391,N394,N402)</f>
        <v>13532270</v>
      </c>
      <c r="O8" s="13">
        <f>SUM(O9,O175,O376,O391,O394,O402)</f>
        <v>13532270</v>
      </c>
      <c r="P8" s="13">
        <f t="shared" ref="P8:P68" si="2">O8-N8</f>
        <v>0</v>
      </c>
      <c r="Q8" s="13">
        <f>SUM(Q9,Q175,Q376,Q391,Q394,Q402)</f>
        <v>822436</v>
      </c>
      <c r="R8" s="13">
        <f>SUM(R9,R175,R376,R391,R394,R402)</f>
        <v>826986</v>
      </c>
      <c r="S8" s="13">
        <f t="shared" ref="S8:S68" si="3">R8-Q8</f>
        <v>4550</v>
      </c>
      <c r="T8" s="13">
        <f>SUM(T9,T175,T376,T391,T394,T402)</f>
        <v>9711335</v>
      </c>
      <c r="U8" s="13">
        <f>SUM(U9,U175,U376,U391,U394,U402)</f>
        <v>9711335</v>
      </c>
      <c r="V8" s="13">
        <f t="shared" ref="V8:V68" si="4">U8-T8</f>
        <v>0</v>
      </c>
      <c r="W8" s="13">
        <f>SUM(W9,W175,W376,W391,W394,W402)</f>
        <v>105072</v>
      </c>
      <c r="X8" s="13">
        <f>SUM(X9,X175,X376,X391,X394,X402)</f>
        <v>159818</v>
      </c>
      <c r="Y8" s="13">
        <f t="shared" ref="Y8:Y68" si="5">X8-W8</f>
        <v>54746</v>
      </c>
      <c r="Z8" s="13">
        <f>SUM(Z9,Z175,Z376,Z391,Z394,Z402)</f>
        <v>6159136</v>
      </c>
      <c r="AA8" s="13">
        <f>SUM(AA9,AA175,AA376,AA391,AA394,AA402)</f>
        <v>6108824</v>
      </c>
      <c r="AB8" s="13">
        <f t="shared" ref="AB8:AB68" si="6">AA8-Z8</f>
        <v>-50312</v>
      </c>
    </row>
    <row r="9" spans="1:189" s="14" customFormat="1" x14ac:dyDescent="0.25">
      <c r="A9" s="15" t="s">
        <v>11</v>
      </c>
      <c r="B9" s="16">
        <f t="shared" ref="B9:D83" si="7">E9+H9+K9+N9+Q9+T9+Z9+W9</f>
        <v>18526507</v>
      </c>
      <c r="C9" s="16">
        <f t="shared" si="7"/>
        <v>18526506</v>
      </c>
      <c r="D9" s="16">
        <f t="shared" si="7"/>
        <v>-1</v>
      </c>
      <c r="E9" s="16">
        <f>SUM(E10,E20,E36,E52,E147,E168,E47,E63)</f>
        <v>1011507</v>
      </c>
      <c r="F9" s="16">
        <f>SUM(F10,F20,F36,F52,F147,F168,F47,F63)</f>
        <v>1011507</v>
      </c>
      <c r="G9" s="16">
        <f t="shared" ref="G9:G94" si="8">F9-E9</f>
        <v>0</v>
      </c>
      <c r="H9" s="16">
        <f>SUM(H10,H20,H36,H52,H147,H168,H47,H63)</f>
        <v>193922</v>
      </c>
      <c r="I9" s="16">
        <f>SUM(I10,I20,I36,I52,I147,I168,I47,I63)</f>
        <v>193922</v>
      </c>
      <c r="J9" s="16">
        <f t="shared" si="0"/>
        <v>0</v>
      </c>
      <c r="K9" s="16">
        <f>SUM(K10,K20,K36,K52,K147,K168,K47,K63)</f>
        <v>2056080</v>
      </c>
      <c r="L9" s="16">
        <f>SUM(L10,L20,L36,L52,L147,L168,L47,L63)</f>
        <v>2056080</v>
      </c>
      <c r="M9" s="16">
        <f t="shared" si="1"/>
        <v>0</v>
      </c>
      <c r="N9" s="16">
        <f>SUM(N10,N20,N36,N52,N147,N168,N47,N63)</f>
        <v>7715670</v>
      </c>
      <c r="O9" s="16">
        <f>SUM(O10,O20,O36,O52,O147,O168,O47,O63)</f>
        <v>7715670</v>
      </c>
      <c r="P9" s="16">
        <f t="shared" si="2"/>
        <v>0</v>
      </c>
      <c r="Q9" s="16">
        <f>SUM(Q10,Q20,Q36,Q52,Q147,Q168,Q47,Q63)</f>
        <v>319473</v>
      </c>
      <c r="R9" s="16">
        <f>SUM(R10,R20,R36,R52,R147,R168,R47,R63)</f>
        <v>319473</v>
      </c>
      <c r="S9" s="16">
        <f t="shared" si="3"/>
        <v>0</v>
      </c>
      <c r="T9" s="16">
        <f>SUM(T10,T20,T36,T52,T147,T168,T47,T63)</f>
        <v>5379921</v>
      </c>
      <c r="U9" s="16">
        <f>SUM(U10,U20,U36,U52,U147,U168,U47,U63)</f>
        <v>5379921</v>
      </c>
      <c r="V9" s="16">
        <f t="shared" si="4"/>
        <v>0</v>
      </c>
      <c r="W9" s="16">
        <f>SUM(W10,W20,W36,W52,W147,W168,W47,W63)</f>
        <v>63822</v>
      </c>
      <c r="X9" s="16">
        <f>SUM(X10,X20,X36,X52,X147,X168,X47,X63)</f>
        <v>114133</v>
      </c>
      <c r="Y9" s="16">
        <f t="shared" si="5"/>
        <v>50311</v>
      </c>
      <c r="Z9" s="16">
        <f>SUM(Z10,Z20,Z36,Z52,Z147,Z168,Z47,Z63)</f>
        <v>1786112</v>
      </c>
      <c r="AA9" s="16">
        <f>SUM(AA10,AA20,AA36,AA52,AA147,AA168,AA47,AA63)</f>
        <v>1735800</v>
      </c>
      <c r="AB9" s="16">
        <f t="shared" si="6"/>
        <v>-50312</v>
      </c>
    </row>
    <row r="10" spans="1:189" s="17" customFormat="1" x14ac:dyDescent="0.25">
      <c r="A10" s="15" t="s">
        <v>12</v>
      </c>
      <c r="B10" s="16">
        <f t="shared" si="7"/>
        <v>33324</v>
      </c>
      <c r="C10" s="16">
        <f t="shared" si="7"/>
        <v>33324</v>
      </c>
      <c r="D10" s="16">
        <f t="shared" si="7"/>
        <v>0</v>
      </c>
      <c r="E10" s="16">
        <f t="shared" ref="E10:AA10" si="9">SUM(E11)</f>
        <v>0</v>
      </c>
      <c r="F10" s="16">
        <f t="shared" si="9"/>
        <v>0</v>
      </c>
      <c r="G10" s="16">
        <f t="shared" si="8"/>
        <v>0</v>
      </c>
      <c r="H10" s="16">
        <f t="shared" si="9"/>
        <v>13020</v>
      </c>
      <c r="I10" s="16">
        <f t="shared" si="9"/>
        <v>13020</v>
      </c>
      <c r="J10" s="16">
        <f t="shared" si="0"/>
        <v>0</v>
      </c>
      <c r="K10" s="16">
        <f t="shared" si="9"/>
        <v>20304</v>
      </c>
      <c r="L10" s="16">
        <f t="shared" si="9"/>
        <v>20304</v>
      </c>
      <c r="M10" s="16">
        <f t="shared" si="1"/>
        <v>0</v>
      </c>
      <c r="N10" s="16">
        <f t="shared" si="9"/>
        <v>0</v>
      </c>
      <c r="O10" s="16">
        <f t="shared" si="9"/>
        <v>0</v>
      </c>
      <c r="P10" s="16">
        <f t="shared" si="2"/>
        <v>0</v>
      </c>
      <c r="Q10" s="16">
        <f t="shared" si="9"/>
        <v>0</v>
      </c>
      <c r="R10" s="16">
        <f t="shared" si="9"/>
        <v>0</v>
      </c>
      <c r="S10" s="16">
        <f t="shared" si="3"/>
        <v>0</v>
      </c>
      <c r="T10" s="16">
        <f t="shared" si="9"/>
        <v>0</v>
      </c>
      <c r="U10" s="16">
        <f t="shared" si="9"/>
        <v>0</v>
      </c>
      <c r="V10" s="16">
        <f t="shared" si="4"/>
        <v>0</v>
      </c>
      <c r="W10" s="16">
        <f t="shared" si="9"/>
        <v>0</v>
      </c>
      <c r="X10" s="16">
        <f t="shared" si="9"/>
        <v>0</v>
      </c>
      <c r="Y10" s="16">
        <f t="shared" si="5"/>
        <v>0</v>
      </c>
      <c r="Z10" s="16">
        <f t="shared" si="9"/>
        <v>0</v>
      </c>
      <c r="AA10" s="16">
        <f t="shared" si="9"/>
        <v>0</v>
      </c>
      <c r="AB10" s="16">
        <f t="shared" si="6"/>
        <v>0</v>
      </c>
    </row>
    <row r="11" spans="1:189" s="14" customFormat="1" x14ac:dyDescent="0.25">
      <c r="A11" s="15" t="s">
        <v>13</v>
      </c>
      <c r="B11" s="18">
        <f t="shared" si="7"/>
        <v>33324</v>
      </c>
      <c r="C11" s="18">
        <f t="shared" si="7"/>
        <v>33324</v>
      </c>
      <c r="D11" s="18">
        <f t="shared" si="7"/>
        <v>0</v>
      </c>
      <c r="E11" s="18">
        <f>SUM(E12:E19)</f>
        <v>0</v>
      </c>
      <c r="F11" s="18">
        <f>SUM(F12:F19)</f>
        <v>0</v>
      </c>
      <c r="G11" s="18">
        <f t="shared" si="8"/>
        <v>0</v>
      </c>
      <c r="H11" s="18">
        <f>SUM(H12:H19)</f>
        <v>13020</v>
      </c>
      <c r="I11" s="18">
        <f>SUM(I12:I19)</f>
        <v>13020</v>
      </c>
      <c r="J11" s="18">
        <f t="shared" si="0"/>
        <v>0</v>
      </c>
      <c r="K11" s="18">
        <f>SUM(K12:K19)</f>
        <v>20304</v>
      </c>
      <c r="L11" s="18">
        <f>SUM(L12:L19)</f>
        <v>20304</v>
      </c>
      <c r="M11" s="18">
        <f t="shared" si="1"/>
        <v>0</v>
      </c>
      <c r="N11" s="18">
        <f>SUM(N12:N19)</f>
        <v>0</v>
      </c>
      <c r="O11" s="18">
        <f>SUM(O12:O19)</f>
        <v>0</v>
      </c>
      <c r="P11" s="18">
        <f t="shared" si="2"/>
        <v>0</v>
      </c>
      <c r="Q11" s="18">
        <f>SUM(Q12:Q19)</f>
        <v>0</v>
      </c>
      <c r="R11" s="18">
        <f>SUM(R12:R19)</f>
        <v>0</v>
      </c>
      <c r="S11" s="18">
        <f t="shared" si="3"/>
        <v>0</v>
      </c>
      <c r="T11" s="18">
        <f>SUM(T12:T19)</f>
        <v>0</v>
      </c>
      <c r="U11" s="18">
        <f>SUM(U12:U19)</f>
        <v>0</v>
      </c>
      <c r="V11" s="18">
        <f t="shared" si="4"/>
        <v>0</v>
      </c>
      <c r="W11" s="18">
        <f>SUM(W12:W19)</f>
        <v>0</v>
      </c>
      <c r="X11" s="18">
        <f>SUM(X12:X19)</f>
        <v>0</v>
      </c>
      <c r="Y11" s="18">
        <f t="shared" si="5"/>
        <v>0</v>
      </c>
      <c r="Z11" s="18">
        <f>SUM(Z12:Z19)</f>
        <v>0</v>
      </c>
      <c r="AA11" s="18">
        <f>SUM(AA12:AA19)</f>
        <v>0</v>
      </c>
      <c r="AB11" s="18">
        <f t="shared" si="6"/>
        <v>0</v>
      </c>
    </row>
    <row r="12" spans="1:189" s="17" customFormat="1" ht="47.25" x14ac:dyDescent="0.25">
      <c r="A12" s="19" t="s">
        <v>15</v>
      </c>
      <c r="B12" s="20">
        <f t="shared" si="7"/>
        <v>1290</v>
      </c>
      <c r="C12" s="20">
        <f t="shared" si="7"/>
        <v>1290</v>
      </c>
      <c r="D12" s="20">
        <f t="shared" si="7"/>
        <v>0</v>
      </c>
      <c r="E12" s="20"/>
      <c r="F12" s="20"/>
      <c r="G12" s="20">
        <f t="shared" si="8"/>
        <v>0</v>
      </c>
      <c r="H12" s="20"/>
      <c r="I12" s="20"/>
      <c r="J12" s="20">
        <f t="shared" si="0"/>
        <v>0</v>
      </c>
      <c r="K12" s="20">
        <v>1290</v>
      </c>
      <c r="L12" s="20">
        <v>1290</v>
      </c>
      <c r="M12" s="20">
        <f t="shared" si="1"/>
        <v>0</v>
      </c>
      <c r="N12" s="20"/>
      <c r="O12" s="20"/>
      <c r="P12" s="20">
        <f t="shared" si="2"/>
        <v>0</v>
      </c>
      <c r="Q12" s="20"/>
      <c r="R12" s="20"/>
      <c r="S12" s="20">
        <f t="shared" si="3"/>
        <v>0</v>
      </c>
      <c r="T12" s="20"/>
      <c r="U12" s="20"/>
      <c r="V12" s="20">
        <f t="shared" si="4"/>
        <v>0</v>
      </c>
      <c r="W12" s="20"/>
      <c r="X12" s="20"/>
      <c r="Y12" s="20">
        <f t="shared" si="5"/>
        <v>0</v>
      </c>
      <c r="Z12" s="20"/>
      <c r="AA12" s="20"/>
      <c r="AB12" s="20">
        <f t="shared" si="6"/>
        <v>0</v>
      </c>
    </row>
    <row r="13" spans="1:189" s="17" customFormat="1" ht="31.5" x14ac:dyDescent="0.25">
      <c r="A13" s="19" t="s">
        <v>349</v>
      </c>
      <c r="B13" s="20">
        <f t="shared" si="7"/>
        <v>2996</v>
      </c>
      <c r="C13" s="20">
        <f t="shared" si="7"/>
        <v>2996</v>
      </c>
      <c r="D13" s="20">
        <f t="shared" si="7"/>
        <v>0</v>
      </c>
      <c r="E13" s="20"/>
      <c r="F13" s="20"/>
      <c r="G13" s="20">
        <f t="shared" si="8"/>
        <v>0</v>
      </c>
      <c r="H13" s="20"/>
      <c r="I13" s="20"/>
      <c r="J13" s="20">
        <f t="shared" si="0"/>
        <v>0</v>
      </c>
      <c r="K13" s="20">
        <v>2996</v>
      </c>
      <c r="L13" s="20">
        <v>2996</v>
      </c>
      <c r="M13" s="20">
        <f t="shared" si="1"/>
        <v>0</v>
      </c>
      <c r="N13" s="20"/>
      <c r="O13" s="20"/>
      <c r="P13" s="20">
        <f t="shared" si="2"/>
        <v>0</v>
      </c>
      <c r="Q13" s="20"/>
      <c r="R13" s="20"/>
      <c r="S13" s="20">
        <f t="shared" si="3"/>
        <v>0</v>
      </c>
      <c r="T13" s="20"/>
      <c r="U13" s="20"/>
      <c r="V13" s="20">
        <f t="shared" si="4"/>
        <v>0</v>
      </c>
      <c r="W13" s="20"/>
      <c r="X13" s="20"/>
      <c r="Y13" s="20">
        <f t="shared" si="5"/>
        <v>0</v>
      </c>
      <c r="Z13" s="20"/>
      <c r="AA13" s="20"/>
      <c r="AB13" s="20">
        <f t="shared" si="6"/>
        <v>0</v>
      </c>
    </row>
    <row r="14" spans="1:189" s="17" customFormat="1" ht="31.5" x14ac:dyDescent="0.25">
      <c r="A14" s="19" t="s">
        <v>350</v>
      </c>
      <c r="B14" s="20">
        <f t="shared" si="7"/>
        <v>3845</v>
      </c>
      <c r="C14" s="20">
        <f t="shared" si="7"/>
        <v>3845</v>
      </c>
      <c r="D14" s="20">
        <f t="shared" si="7"/>
        <v>0</v>
      </c>
      <c r="E14" s="20"/>
      <c r="F14" s="20"/>
      <c r="G14" s="20">
        <f t="shared" si="8"/>
        <v>0</v>
      </c>
      <c r="H14" s="20"/>
      <c r="I14" s="20"/>
      <c r="J14" s="20">
        <f t="shared" si="0"/>
        <v>0</v>
      </c>
      <c r="K14" s="20">
        <v>3845</v>
      </c>
      <c r="L14" s="20">
        <v>3845</v>
      </c>
      <c r="M14" s="20">
        <f t="shared" si="1"/>
        <v>0</v>
      </c>
      <c r="N14" s="20"/>
      <c r="O14" s="20"/>
      <c r="P14" s="20">
        <f t="shared" si="2"/>
        <v>0</v>
      </c>
      <c r="Q14" s="20"/>
      <c r="R14" s="20"/>
      <c r="S14" s="20">
        <f t="shared" si="3"/>
        <v>0</v>
      </c>
      <c r="T14" s="20"/>
      <c r="U14" s="20"/>
      <c r="V14" s="20">
        <f t="shared" si="4"/>
        <v>0</v>
      </c>
      <c r="W14" s="20"/>
      <c r="X14" s="20"/>
      <c r="Y14" s="20">
        <f t="shared" si="5"/>
        <v>0</v>
      </c>
      <c r="Z14" s="20"/>
      <c r="AA14" s="20"/>
      <c r="AB14" s="20">
        <f t="shared" si="6"/>
        <v>0</v>
      </c>
    </row>
    <row r="15" spans="1:189" s="17" customFormat="1" ht="31.5" x14ac:dyDescent="0.25">
      <c r="A15" s="19" t="s">
        <v>351</v>
      </c>
      <c r="B15" s="20">
        <f t="shared" si="7"/>
        <v>2400</v>
      </c>
      <c r="C15" s="20">
        <f t="shared" si="7"/>
        <v>2400</v>
      </c>
      <c r="D15" s="20">
        <f t="shared" si="7"/>
        <v>0</v>
      </c>
      <c r="E15" s="20"/>
      <c r="F15" s="20"/>
      <c r="G15" s="20">
        <f t="shared" si="8"/>
        <v>0</v>
      </c>
      <c r="H15" s="20"/>
      <c r="I15" s="20"/>
      <c r="J15" s="20">
        <f t="shared" si="0"/>
        <v>0</v>
      </c>
      <c r="K15" s="20">
        <v>2400</v>
      </c>
      <c r="L15" s="20">
        <v>2400</v>
      </c>
      <c r="M15" s="20">
        <f t="shared" si="1"/>
        <v>0</v>
      </c>
      <c r="N15" s="20"/>
      <c r="O15" s="20"/>
      <c r="P15" s="20">
        <f t="shared" si="2"/>
        <v>0</v>
      </c>
      <c r="Q15" s="20"/>
      <c r="R15" s="20"/>
      <c r="S15" s="20">
        <f t="shared" si="3"/>
        <v>0</v>
      </c>
      <c r="T15" s="20"/>
      <c r="U15" s="20"/>
      <c r="V15" s="20">
        <f t="shared" si="4"/>
        <v>0</v>
      </c>
      <c r="W15" s="20"/>
      <c r="X15" s="20"/>
      <c r="Y15" s="20">
        <f t="shared" si="5"/>
        <v>0</v>
      </c>
      <c r="Z15" s="20"/>
      <c r="AA15" s="20"/>
      <c r="AB15" s="20">
        <f t="shared" si="6"/>
        <v>0</v>
      </c>
    </row>
    <row r="16" spans="1:189" s="17" customFormat="1" ht="31.5" x14ac:dyDescent="0.25">
      <c r="A16" s="19" t="s">
        <v>352</v>
      </c>
      <c r="B16" s="20">
        <f t="shared" si="7"/>
        <v>5000</v>
      </c>
      <c r="C16" s="20">
        <f t="shared" si="7"/>
        <v>5000</v>
      </c>
      <c r="D16" s="20">
        <f t="shared" si="7"/>
        <v>0</v>
      </c>
      <c r="E16" s="20"/>
      <c r="F16" s="20"/>
      <c r="G16" s="20">
        <f t="shared" si="8"/>
        <v>0</v>
      </c>
      <c r="H16" s="20"/>
      <c r="I16" s="20"/>
      <c r="J16" s="20">
        <f t="shared" si="0"/>
        <v>0</v>
      </c>
      <c r="K16" s="20">
        <v>5000</v>
      </c>
      <c r="L16" s="20">
        <v>5000</v>
      </c>
      <c r="M16" s="20">
        <f t="shared" si="1"/>
        <v>0</v>
      </c>
      <c r="N16" s="20"/>
      <c r="O16" s="20"/>
      <c r="P16" s="20">
        <f t="shared" si="2"/>
        <v>0</v>
      </c>
      <c r="Q16" s="20"/>
      <c r="R16" s="20"/>
      <c r="S16" s="20">
        <f t="shared" si="3"/>
        <v>0</v>
      </c>
      <c r="T16" s="20"/>
      <c r="U16" s="20"/>
      <c r="V16" s="20">
        <f t="shared" si="4"/>
        <v>0</v>
      </c>
      <c r="W16" s="20"/>
      <c r="X16" s="20"/>
      <c r="Y16" s="20">
        <f t="shared" si="5"/>
        <v>0</v>
      </c>
      <c r="Z16" s="20"/>
      <c r="AA16" s="20"/>
      <c r="AB16" s="20">
        <f t="shared" si="6"/>
        <v>0</v>
      </c>
    </row>
    <row r="17" spans="1:28" s="17" customFormat="1" ht="31.5" x14ac:dyDescent="0.25">
      <c r="A17" s="19" t="s">
        <v>353</v>
      </c>
      <c r="B17" s="20">
        <f t="shared" si="7"/>
        <v>2991</v>
      </c>
      <c r="C17" s="20">
        <f t="shared" si="7"/>
        <v>2991</v>
      </c>
      <c r="D17" s="20">
        <f t="shared" si="7"/>
        <v>0</v>
      </c>
      <c r="E17" s="20"/>
      <c r="F17" s="20"/>
      <c r="G17" s="20">
        <f t="shared" si="8"/>
        <v>0</v>
      </c>
      <c r="H17" s="20"/>
      <c r="I17" s="20"/>
      <c r="J17" s="20">
        <f t="shared" si="0"/>
        <v>0</v>
      </c>
      <c r="K17" s="20">
        <v>2991</v>
      </c>
      <c r="L17" s="20">
        <v>2991</v>
      </c>
      <c r="M17" s="20">
        <f t="shared" si="1"/>
        <v>0</v>
      </c>
      <c r="N17" s="20"/>
      <c r="O17" s="20"/>
      <c r="P17" s="20">
        <f t="shared" si="2"/>
        <v>0</v>
      </c>
      <c r="Q17" s="20"/>
      <c r="R17" s="20"/>
      <c r="S17" s="20">
        <f t="shared" si="3"/>
        <v>0</v>
      </c>
      <c r="T17" s="20"/>
      <c r="U17" s="20"/>
      <c r="V17" s="20">
        <f t="shared" si="4"/>
        <v>0</v>
      </c>
      <c r="W17" s="20"/>
      <c r="X17" s="20"/>
      <c r="Y17" s="20">
        <f t="shared" si="5"/>
        <v>0</v>
      </c>
      <c r="Z17" s="20"/>
      <c r="AA17" s="20"/>
      <c r="AB17" s="20">
        <f t="shared" si="6"/>
        <v>0</v>
      </c>
    </row>
    <row r="18" spans="1:28" s="17" customFormat="1" ht="47.25" x14ac:dyDescent="0.25">
      <c r="A18" s="19" t="s">
        <v>16</v>
      </c>
      <c r="B18" s="20">
        <f t="shared" si="7"/>
        <v>13020</v>
      </c>
      <c r="C18" s="20">
        <f t="shared" si="7"/>
        <v>13020</v>
      </c>
      <c r="D18" s="20">
        <f t="shared" si="7"/>
        <v>0</v>
      </c>
      <c r="E18" s="20"/>
      <c r="F18" s="20"/>
      <c r="G18" s="20">
        <f t="shared" si="8"/>
        <v>0</v>
      </c>
      <c r="H18" s="20">
        <f>6780+6240</f>
        <v>13020</v>
      </c>
      <c r="I18" s="20">
        <f>6780+6240</f>
        <v>13020</v>
      </c>
      <c r="J18" s="20">
        <f t="shared" si="0"/>
        <v>0</v>
      </c>
      <c r="K18" s="20"/>
      <c r="L18" s="20"/>
      <c r="M18" s="20">
        <f t="shared" si="1"/>
        <v>0</v>
      </c>
      <c r="N18" s="20"/>
      <c r="O18" s="20"/>
      <c r="P18" s="20">
        <f t="shared" si="2"/>
        <v>0</v>
      </c>
      <c r="Q18" s="20"/>
      <c r="R18" s="20"/>
      <c r="S18" s="20">
        <f t="shared" si="3"/>
        <v>0</v>
      </c>
      <c r="T18" s="20"/>
      <c r="U18" s="20"/>
      <c r="V18" s="20">
        <f t="shared" si="4"/>
        <v>0</v>
      </c>
      <c r="W18" s="20"/>
      <c r="X18" s="20"/>
      <c r="Y18" s="20">
        <f t="shared" si="5"/>
        <v>0</v>
      </c>
      <c r="Z18" s="20"/>
      <c r="AA18" s="20"/>
      <c r="AB18" s="20">
        <f t="shared" si="6"/>
        <v>0</v>
      </c>
    </row>
    <row r="19" spans="1:28" s="17" customFormat="1" ht="31.5" x14ac:dyDescent="0.25">
      <c r="A19" s="19" t="s">
        <v>17</v>
      </c>
      <c r="B19" s="20">
        <f t="shared" si="7"/>
        <v>1782</v>
      </c>
      <c r="C19" s="20">
        <f t="shared" si="7"/>
        <v>1782</v>
      </c>
      <c r="D19" s="20">
        <f t="shared" si="7"/>
        <v>0</v>
      </c>
      <c r="E19" s="20"/>
      <c r="F19" s="20"/>
      <c r="G19" s="20">
        <f t="shared" si="8"/>
        <v>0</v>
      </c>
      <c r="H19" s="20"/>
      <c r="I19" s="20"/>
      <c r="J19" s="20">
        <f t="shared" si="0"/>
        <v>0</v>
      </c>
      <c r="K19" s="20">
        <v>1782</v>
      </c>
      <c r="L19" s="20">
        <v>1782</v>
      </c>
      <c r="M19" s="20">
        <f t="shared" si="1"/>
        <v>0</v>
      </c>
      <c r="N19" s="20"/>
      <c r="O19" s="20"/>
      <c r="P19" s="20">
        <f t="shared" si="2"/>
        <v>0</v>
      </c>
      <c r="Q19" s="20"/>
      <c r="R19" s="20"/>
      <c r="S19" s="20">
        <f t="shared" si="3"/>
        <v>0</v>
      </c>
      <c r="T19" s="20"/>
      <c r="U19" s="20"/>
      <c r="V19" s="20">
        <f t="shared" si="4"/>
        <v>0</v>
      </c>
      <c r="W19" s="20"/>
      <c r="X19" s="20"/>
      <c r="Y19" s="20">
        <f t="shared" si="5"/>
        <v>0</v>
      </c>
      <c r="Z19" s="20"/>
      <c r="AA19" s="20"/>
      <c r="AB19" s="20">
        <f t="shared" si="6"/>
        <v>0</v>
      </c>
    </row>
    <row r="20" spans="1:28" s="14" customFormat="1" x14ac:dyDescent="0.25">
      <c r="A20" s="21" t="s">
        <v>18</v>
      </c>
      <c r="B20" s="18">
        <f t="shared" si="7"/>
        <v>1069476</v>
      </c>
      <c r="C20" s="18">
        <f t="shared" si="7"/>
        <v>1069475</v>
      </c>
      <c r="D20" s="18">
        <f t="shared" si="7"/>
        <v>-1</v>
      </c>
      <c r="E20" s="18">
        <f t="shared" ref="E20:AA20" si="10">SUM(E21)</f>
        <v>160000</v>
      </c>
      <c r="F20" s="18">
        <f t="shared" si="10"/>
        <v>160000</v>
      </c>
      <c r="G20" s="18">
        <f t="shared" si="8"/>
        <v>0</v>
      </c>
      <c r="H20" s="18">
        <f t="shared" si="10"/>
        <v>0</v>
      </c>
      <c r="I20" s="18">
        <f t="shared" si="10"/>
        <v>0</v>
      </c>
      <c r="J20" s="18">
        <f t="shared" si="0"/>
        <v>0</v>
      </c>
      <c r="K20" s="18">
        <f t="shared" si="10"/>
        <v>41540</v>
      </c>
      <c r="L20" s="18">
        <f t="shared" si="10"/>
        <v>41540</v>
      </c>
      <c r="M20" s="18">
        <f t="shared" si="1"/>
        <v>0</v>
      </c>
      <c r="N20" s="18">
        <f t="shared" si="10"/>
        <v>0</v>
      </c>
      <c r="O20" s="18">
        <f t="shared" si="10"/>
        <v>0</v>
      </c>
      <c r="P20" s="18">
        <f t="shared" si="2"/>
        <v>0</v>
      </c>
      <c r="Q20" s="18">
        <f t="shared" si="10"/>
        <v>10000</v>
      </c>
      <c r="R20" s="18">
        <f t="shared" si="10"/>
        <v>10000</v>
      </c>
      <c r="S20" s="18">
        <f t="shared" si="3"/>
        <v>0</v>
      </c>
      <c r="T20" s="18">
        <f t="shared" si="10"/>
        <v>807624</v>
      </c>
      <c r="U20" s="18">
        <f t="shared" si="10"/>
        <v>807624</v>
      </c>
      <c r="V20" s="18">
        <f t="shared" si="4"/>
        <v>0</v>
      </c>
      <c r="W20" s="18">
        <f t="shared" si="10"/>
        <v>0</v>
      </c>
      <c r="X20" s="18">
        <f t="shared" si="10"/>
        <v>50311</v>
      </c>
      <c r="Y20" s="18">
        <f t="shared" si="5"/>
        <v>50311</v>
      </c>
      <c r="Z20" s="18">
        <f t="shared" si="10"/>
        <v>50312</v>
      </c>
      <c r="AA20" s="18">
        <f t="shared" si="10"/>
        <v>0</v>
      </c>
      <c r="AB20" s="18">
        <f t="shared" si="6"/>
        <v>-50312</v>
      </c>
    </row>
    <row r="21" spans="1:28" s="14" customFormat="1" x14ac:dyDescent="0.25">
      <c r="A21" s="15" t="s">
        <v>13</v>
      </c>
      <c r="B21" s="18">
        <f t="shared" si="7"/>
        <v>1069476</v>
      </c>
      <c r="C21" s="18">
        <f t="shared" si="7"/>
        <v>1069475</v>
      </c>
      <c r="D21" s="18">
        <f t="shared" si="7"/>
        <v>-1</v>
      </c>
      <c r="E21" s="18">
        <f>SUM(E22:E35)</f>
        <v>160000</v>
      </c>
      <c r="F21" s="18">
        <f>SUM(F22:F35)</f>
        <v>160000</v>
      </c>
      <c r="G21" s="18">
        <f t="shared" si="8"/>
        <v>0</v>
      </c>
      <c r="H21" s="18">
        <f>SUM(H22:H35)</f>
        <v>0</v>
      </c>
      <c r="I21" s="18">
        <f>SUM(I22:I35)</f>
        <v>0</v>
      </c>
      <c r="J21" s="18">
        <f t="shared" si="0"/>
        <v>0</v>
      </c>
      <c r="K21" s="18">
        <f>SUM(K22:K35)</f>
        <v>41540</v>
      </c>
      <c r="L21" s="18">
        <f>SUM(L22:L35)</f>
        <v>41540</v>
      </c>
      <c r="M21" s="18">
        <f t="shared" si="1"/>
        <v>0</v>
      </c>
      <c r="N21" s="18">
        <f>SUM(N22:N35)</f>
        <v>0</v>
      </c>
      <c r="O21" s="18">
        <f>SUM(O22:O35)</f>
        <v>0</v>
      </c>
      <c r="P21" s="18">
        <f t="shared" si="2"/>
        <v>0</v>
      </c>
      <c r="Q21" s="18">
        <f>SUM(Q22:Q35)</f>
        <v>10000</v>
      </c>
      <c r="R21" s="18">
        <f>SUM(R22:R35)</f>
        <v>10000</v>
      </c>
      <c r="S21" s="18">
        <f t="shared" si="3"/>
        <v>0</v>
      </c>
      <c r="T21" s="18">
        <f>SUM(T22:T35)</f>
        <v>807624</v>
      </c>
      <c r="U21" s="18">
        <f>SUM(U22:U35)</f>
        <v>807624</v>
      </c>
      <c r="V21" s="18">
        <f t="shared" si="4"/>
        <v>0</v>
      </c>
      <c r="W21" s="18">
        <f>SUM(W22:W35)</f>
        <v>0</v>
      </c>
      <c r="X21" s="18">
        <f>SUM(X22:X35)</f>
        <v>50311</v>
      </c>
      <c r="Y21" s="18">
        <f t="shared" si="5"/>
        <v>50311</v>
      </c>
      <c r="Z21" s="18">
        <f>SUM(Z22:Z35)</f>
        <v>50312</v>
      </c>
      <c r="AA21" s="18">
        <f>SUM(AA22:AA35)</f>
        <v>0</v>
      </c>
      <c r="AB21" s="18">
        <f t="shared" si="6"/>
        <v>-50312</v>
      </c>
    </row>
    <row r="22" spans="1:28" s="17" customFormat="1" x14ac:dyDescent="0.25">
      <c r="A22" s="22" t="s">
        <v>19</v>
      </c>
      <c r="B22" s="23">
        <f t="shared" si="7"/>
        <v>110000</v>
      </c>
      <c r="C22" s="23">
        <f t="shared" si="7"/>
        <v>110000</v>
      </c>
      <c r="D22" s="23">
        <f t="shared" si="7"/>
        <v>0</v>
      </c>
      <c r="E22" s="23">
        <v>110000</v>
      </c>
      <c r="F22" s="23">
        <v>110000</v>
      </c>
      <c r="G22" s="23">
        <f t="shared" si="8"/>
        <v>0</v>
      </c>
      <c r="H22" s="23"/>
      <c r="I22" s="23"/>
      <c r="J22" s="23">
        <f t="shared" si="0"/>
        <v>0</v>
      </c>
      <c r="K22" s="23">
        <v>0</v>
      </c>
      <c r="L22" s="23">
        <v>0</v>
      </c>
      <c r="M22" s="23">
        <f t="shared" si="1"/>
        <v>0</v>
      </c>
      <c r="N22" s="23"/>
      <c r="O22" s="23"/>
      <c r="P22" s="23">
        <f t="shared" si="2"/>
        <v>0</v>
      </c>
      <c r="Q22" s="23"/>
      <c r="R22" s="23"/>
      <c r="S22" s="23">
        <f t="shared" si="3"/>
        <v>0</v>
      </c>
      <c r="T22" s="23"/>
      <c r="U22" s="23"/>
      <c r="V22" s="23">
        <f t="shared" si="4"/>
        <v>0</v>
      </c>
      <c r="W22" s="23"/>
      <c r="X22" s="23"/>
      <c r="Y22" s="23">
        <f t="shared" si="5"/>
        <v>0</v>
      </c>
      <c r="Z22" s="23"/>
      <c r="AA22" s="23"/>
      <c r="AB22" s="23">
        <f t="shared" si="6"/>
        <v>0</v>
      </c>
    </row>
    <row r="23" spans="1:28" s="17" customFormat="1" x14ac:dyDescent="0.25">
      <c r="A23" s="22" t="s">
        <v>20</v>
      </c>
      <c r="B23" s="23">
        <f t="shared" si="7"/>
        <v>10000</v>
      </c>
      <c r="C23" s="23">
        <f t="shared" si="7"/>
        <v>10000</v>
      </c>
      <c r="D23" s="23">
        <f t="shared" si="7"/>
        <v>0</v>
      </c>
      <c r="E23" s="23"/>
      <c r="F23" s="23"/>
      <c r="G23" s="23">
        <f t="shared" si="8"/>
        <v>0</v>
      </c>
      <c r="H23" s="23"/>
      <c r="I23" s="23"/>
      <c r="J23" s="23">
        <f t="shared" si="0"/>
        <v>0</v>
      </c>
      <c r="K23" s="23"/>
      <c r="L23" s="23"/>
      <c r="M23" s="23">
        <f t="shared" si="1"/>
        <v>0</v>
      </c>
      <c r="N23" s="23"/>
      <c r="O23" s="23"/>
      <c r="P23" s="23">
        <f t="shared" si="2"/>
        <v>0</v>
      </c>
      <c r="Q23" s="23">
        <v>10000</v>
      </c>
      <c r="R23" s="23">
        <v>10000</v>
      </c>
      <c r="S23" s="23">
        <f t="shared" si="3"/>
        <v>0</v>
      </c>
      <c r="T23" s="23"/>
      <c r="U23" s="23"/>
      <c r="V23" s="23">
        <f t="shared" si="4"/>
        <v>0</v>
      </c>
      <c r="W23" s="23"/>
      <c r="X23" s="23"/>
      <c r="Y23" s="23">
        <f t="shared" si="5"/>
        <v>0</v>
      </c>
      <c r="Z23" s="23">
        <v>0</v>
      </c>
      <c r="AA23" s="23">
        <v>0</v>
      </c>
      <c r="AB23" s="23">
        <f t="shared" si="6"/>
        <v>0</v>
      </c>
    </row>
    <row r="24" spans="1:28" s="17" customFormat="1" ht="47.25" x14ac:dyDescent="0.25">
      <c r="A24" s="22" t="s">
        <v>403</v>
      </c>
      <c r="B24" s="23">
        <f t="shared" si="7"/>
        <v>40000</v>
      </c>
      <c r="C24" s="23">
        <f t="shared" si="7"/>
        <v>40000</v>
      </c>
      <c r="D24" s="23">
        <f t="shared" si="7"/>
        <v>0</v>
      </c>
      <c r="E24" s="23"/>
      <c r="F24" s="23"/>
      <c r="G24" s="23">
        <f t="shared" si="8"/>
        <v>0</v>
      </c>
      <c r="H24" s="23"/>
      <c r="I24" s="23"/>
      <c r="J24" s="23">
        <f t="shared" si="0"/>
        <v>0</v>
      </c>
      <c r="K24" s="23">
        <v>40000</v>
      </c>
      <c r="L24" s="23">
        <v>40000</v>
      </c>
      <c r="M24" s="23">
        <f t="shared" si="1"/>
        <v>0</v>
      </c>
      <c r="N24" s="23"/>
      <c r="O24" s="23"/>
      <c r="P24" s="23">
        <f t="shared" si="2"/>
        <v>0</v>
      </c>
      <c r="Q24" s="23"/>
      <c r="R24" s="23"/>
      <c r="S24" s="23">
        <f t="shared" si="3"/>
        <v>0</v>
      </c>
      <c r="T24" s="23"/>
      <c r="U24" s="23"/>
      <c r="V24" s="23">
        <f t="shared" si="4"/>
        <v>0</v>
      </c>
      <c r="W24" s="23"/>
      <c r="X24" s="23"/>
      <c r="Y24" s="23">
        <f t="shared" si="5"/>
        <v>0</v>
      </c>
      <c r="Z24" s="23">
        <v>0</v>
      </c>
      <c r="AA24" s="23">
        <v>0</v>
      </c>
      <c r="AB24" s="23">
        <f t="shared" si="6"/>
        <v>0</v>
      </c>
    </row>
    <row r="25" spans="1:28" s="17" customFormat="1" ht="31.5" x14ac:dyDescent="0.25">
      <c r="A25" s="24" t="s">
        <v>21</v>
      </c>
      <c r="B25" s="23">
        <f t="shared" si="7"/>
        <v>29003</v>
      </c>
      <c r="C25" s="23">
        <f t="shared" si="7"/>
        <v>29003</v>
      </c>
      <c r="D25" s="23">
        <f t="shared" si="7"/>
        <v>0</v>
      </c>
      <c r="E25" s="23"/>
      <c r="F25" s="23"/>
      <c r="G25" s="23">
        <f t="shared" si="8"/>
        <v>0</v>
      </c>
      <c r="H25" s="23"/>
      <c r="I25" s="23"/>
      <c r="J25" s="23">
        <f t="shared" si="0"/>
        <v>0</v>
      </c>
      <c r="K25" s="23"/>
      <c r="L25" s="23"/>
      <c r="M25" s="23">
        <f t="shared" si="1"/>
        <v>0</v>
      </c>
      <c r="N25" s="23"/>
      <c r="O25" s="23"/>
      <c r="P25" s="23">
        <f t="shared" si="2"/>
        <v>0</v>
      </c>
      <c r="Q25" s="23"/>
      <c r="R25" s="23"/>
      <c r="S25" s="23">
        <f t="shared" si="3"/>
        <v>0</v>
      </c>
      <c r="T25" s="23">
        <v>29003</v>
      </c>
      <c r="U25" s="23">
        <v>29003</v>
      </c>
      <c r="V25" s="23">
        <f t="shared" si="4"/>
        <v>0</v>
      </c>
      <c r="W25" s="23"/>
      <c r="X25" s="23"/>
      <c r="Y25" s="23">
        <f t="shared" si="5"/>
        <v>0</v>
      </c>
      <c r="Z25" s="23"/>
      <c r="AA25" s="23"/>
      <c r="AB25" s="23">
        <f t="shared" si="6"/>
        <v>0</v>
      </c>
    </row>
    <row r="26" spans="1:28" s="17" customFormat="1" ht="78.75" x14ac:dyDescent="0.25">
      <c r="A26" s="24" t="s">
        <v>22</v>
      </c>
      <c r="B26" s="23">
        <f t="shared" si="7"/>
        <v>71877</v>
      </c>
      <c r="C26" s="23">
        <f t="shared" si="7"/>
        <v>71877</v>
      </c>
      <c r="D26" s="23">
        <f t="shared" si="7"/>
        <v>0</v>
      </c>
      <c r="E26" s="23"/>
      <c r="F26" s="23"/>
      <c r="G26" s="23">
        <f t="shared" si="8"/>
        <v>0</v>
      </c>
      <c r="H26" s="23"/>
      <c r="I26" s="23"/>
      <c r="J26" s="23">
        <f t="shared" si="0"/>
        <v>0</v>
      </c>
      <c r="K26" s="23"/>
      <c r="L26" s="23"/>
      <c r="M26" s="23">
        <f t="shared" si="1"/>
        <v>0</v>
      </c>
      <c r="N26" s="23"/>
      <c r="O26" s="23"/>
      <c r="P26" s="23">
        <f t="shared" si="2"/>
        <v>0</v>
      </c>
      <c r="Q26" s="23"/>
      <c r="R26" s="23"/>
      <c r="S26" s="23">
        <f t="shared" si="3"/>
        <v>0</v>
      </c>
      <c r="T26" s="23">
        <v>71877</v>
      </c>
      <c r="U26" s="23">
        <v>71877</v>
      </c>
      <c r="V26" s="23">
        <f t="shared" si="4"/>
        <v>0</v>
      </c>
      <c r="W26" s="23"/>
      <c r="X26" s="23"/>
      <c r="Y26" s="23">
        <f t="shared" si="5"/>
        <v>0</v>
      </c>
      <c r="Z26" s="23"/>
      <c r="AA26" s="23"/>
      <c r="AB26" s="23">
        <f t="shared" si="6"/>
        <v>0</v>
      </c>
    </row>
    <row r="27" spans="1:28" s="17" customFormat="1" ht="47.25" x14ac:dyDescent="0.25">
      <c r="A27" s="24" t="s">
        <v>23</v>
      </c>
      <c r="B27" s="23">
        <f t="shared" si="7"/>
        <v>230400</v>
      </c>
      <c r="C27" s="23">
        <f t="shared" si="7"/>
        <v>230400</v>
      </c>
      <c r="D27" s="23">
        <f t="shared" si="7"/>
        <v>0</v>
      </c>
      <c r="E27" s="23"/>
      <c r="F27" s="23"/>
      <c r="G27" s="23">
        <f t="shared" si="8"/>
        <v>0</v>
      </c>
      <c r="H27" s="23"/>
      <c r="I27" s="23"/>
      <c r="J27" s="23">
        <f t="shared" si="0"/>
        <v>0</v>
      </c>
      <c r="K27" s="23"/>
      <c r="L27" s="23"/>
      <c r="M27" s="23">
        <f t="shared" si="1"/>
        <v>0</v>
      </c>
      <c r="N27" s="23"/>
      <c r="O27" s="23"/>
      <c r="P27" s="23">
        <f t="shared" si="2"/>
        <v>0</v>
      </c>
      <c r="Q27" s="23"/>
      <c r="R27" s="23"/>
      <c r="S27" s="23">
        <f t="shared" si="3"/>
        <v>0</v>
      </c>
      <c r="T27" s="23">
        <v>230400</v>
      </c>
      <c r="U27" s="23">
        <v>230400</v>
      </c>
      <c r="V27" s="23">
        <f t="shared" si="4"/>
        <v>0</v>
      </c>
      <c r="W27" s="23"/>
      <c r="X27" s="23"/>
      <c r="Y27" s="23">
        <f t="shared" si="5"/>
        <v>0</v>
      </c>
      <c r="Z27" s="23"/>
      <c r="AA27" s="23"/>
      <c r="AB27" s="23">
        <f t="shared" si="6"/>
        <v>0</v>
      </c>
    </row>
    <row r="28" spans="1:28" s="17" customFormat="1" ht="47.25" x14ac:dyDescent="0.25">
      <c r="A28" s="24" t="s">
        <v>24</v>
      </c>
      <c r="B28" s="23">
        <f t="shared" si="7"/>
        <v>1645</v>
      </c>
      <c r="C28" s="23">
        <f t="shared" si="7"/>
        <v>1645</v>
      </c>
      <c r="D28" s="23">
        <f t="shared" si="7"/>
        <v>0</v>
      </c>
      <c r="E28" s="23"/>
      <c r="F28" s="23"/>
      <c r="G28" s="23">
        <f t="shared" si="8"/>
        <v>0</v>
      </c>
      <c r="H28" s="23"/>
      <c r="I28" s="23"/>
      <c r="J28" s="23">
        <f t="shared" si="0"/>
        <v>0</v>
      </c>
      <c r="K28" s="23"/>
      <c r="L28" s="23"/>
      <c r="M28" s="23">
        <f t="shared" si="1"/>
        <v>0</v>
      </c>
      <c r="N28" s="23"/>
      <c r="O28" s="23"/>
      <c r="P28" s="23">
        <f t="shared" si="2"/>
        <v>0</v>
      </c>
      <c r="Q28" s="23"/>
      <c r="R28" s="23"/>
      <c r="S28" s="23">
        <f t="shared" si="3"/>
        <v>0</v>
      </c>
      <c r="T28" s="23">
        <v>1645</v>
      </c>
      <c r="U28" s="23">
        <v>1645</v>
      </c>
      <c r="V28" s="23">
        <f t="shared" si="4"/>
        <v>0</v>
      </c>
      <c r="W28" s="23"/>
      <c r="X28" s="23"/>
      <c r="Y28" s="23">
        <f t="shared" si="5"/>
        <v>0</v>
      </c>
      <c r="Z28" s="23"/>
      <c r="AA28" s="23"/>
      <c r="AB28" s="23">
        <f t="shared" si="6"/>
        <v>0</v>
      </c>
    </row>
    <row r="29" spans="1:28" s="17" customFormat="1" ht="47.25" x14ac:dyDescent="0.25">
      <c r="A29" s="24" t="s">
        <v>25</v>
      </c>
      <c r="B29" s="23">
        <f t="shared" si="7"/>
        <v>81383</v>
      </c>
      <c r="C29" s="23">
        <f t="shared" si="7"/>
        <v>81383</v>
      </c>
      <c r="D29" s="23">
        <f t="shared" si="7"/>
        <v>0</v>
      </c>
      <c r="E29" s="23"/>
      <c r="F29" s="23"/>
      <c r="G29" s="23">
        <f t="shared" si="8"/>
        <v>0</v>
      </c>
      <c r="H29" s="23"/>
      <c r="I29" s="23"/>
      <c r="J29" s="23">
        <f t="shared" si="0"/>
        <v>0</v>
      </c>
      <c r="K29" s="23"/>
      <c r="L29" s="23"/>
      <c r="M29" s="23">
        <f t="shared" si="1"/>
        <v>0</v>
      </c>
      <c r="N29" s="23"/>
      <c r="O29" s="23"/>
      <c r="P29" s="23">
        <f t="shared" si="2"/>
        <v>0</v>
      </c>
      <c r="Q29" s="23"/>
      <c r="R29" s="23"/>
      <c r="S29" s="23">
        <f t="shared" si="3"/>
        <v>0</v>
      </c>
      <c r="T29" s="23">
        <v>81383</v>
      </c>
      <c r="U29" s="23">
        <v>81383</v>
      </c>
      <c r="V29" s="23">
        <f t="shared" si="4"/>
        <v>0</v>
      </c>
      <c r="W29" s="23"/>
      <c r="X29" s="23"/>
      <c r="Y29" s="23">
        <f t="shared" si="5"/>
        <v>0</v>
      </c>
      <c r="Z29" s="23"/>
      <c r="AA29" s="23"/>
      <c r="AB29" s="23">
        <f t="shared" si="6"/>
        <v>0</v>
      </c>
    </row>
    <row r="30" spans="1:28" s="17" customFormat="1" ht="94.5" x14ac:dyDescent="0.25">
      <c r="A30" s="24" t="s">
        <v>26</v>
      </c>
      <c r="B30" s="23">
        <f t="shared" si="7"/>
        <v>15796</v>
      </c>
      <c r="C30" s="23">
        <f t="shared" si="7"/>
        <v>15796</v>
      </c>
      <c r="D30" s="23">
        <f t="shared" si="7"/>
        <v>0</v>
      </c>
      <c r="E30" s="23"/>
      <c r="F30" s="23"/>
      <c r="G30" s="23">
        <f t="shared" si="8"/>
        <v>0</v>
      </c>
      <c r="H30" s="23"/>
      <c r="I30" s="23"/>
      <c r="J30" s="23">
        <f t="shared" si="0"/>
        <v>0</v>
      </c>
      <c r="K30" s="23"/>
      <c r="L30" s="23"/>
      <c r="M30" s="23">
        <f t="shared" si="1"/>
        <v>0</v>
      </c>
      <c r="N30" s="23"/>
      <c r="O30" s="23"/>
      <c r="P30" s="23">
        <f t="shared" si="2"/>
        <v>0</v>
      </c>
      <c r="Q30" s="23"/>
      <c r="R30" s="23"/>
      <c r="S30" s="23">
        <f t="shared" si="3"/>
        <v>0</v>
      </c>
      <c r="T30" s="23">
        <v>15796</v>
      </c>
      <c r="U30" s="23">
        <v>15796</v>
      </c>
      <c r="V30" s="23">
        <f t="shared" si="4"/>
        <v>0</v>
      </c>
      <c r="W30" s="23"/>
      <c r="X30" s="23"/>
      <c r="Y30" s="23">
        <f t="shared" si="5"/>
        <v>0</v>
      </c>
      <c r="Z30" s="23"/>
      <c r="AA30" s="23"/>
      <c r="AB30" s="23">
        <f t="shared" si="6"/>
        <v>0</v>
      </c>
    </row>
    <row r="31" spans="1:28" s="17" customFormat="1" ht="78.75" x14ac:dyDescent="0.25">
      <c r="A31" s="22" t="s">
        <v>27</v>
      </c>
      <c r="B31" s="20">
        <f t="shared" si="7"/>
        <v>9866</v>
      </c>
      <c r="C31" s="20">
        <f t="shared" si="7"/>
        <v>9866</v>
      </c>
      <c r="D31" s="20">
        <f t="shared" si="7"/>
        <v>0</v>
      </c>
      <c r="E31" s="20"/>
      <c r="F31" s="20"/>
      <c r="G31" s="20">
        <f t="shared" si="8"/>
        <v>0</v>
      </c>
      <c r="H31" s="20"/>
      <c r="I31" s="20"/>
      <c r="J31" s="20">
        <f t="shared" si="0"/>
        <v>0</v>
      </c>
      <c r="K31" s="20"/>
      <c r="L31" s="20"/>
      <c r="M31" s="20">
        <f t="shared" si="1"/>
        <v>0</v>
      </c>
      <c r="N31" s="20"/>
      <c r="O31" s="20"/>
      <c r="P31" s="20">
        <f t="shared" si="2"/>
        <v>0</v>
      </c>
      <c r="Q31" s="20"/>
      <c r="R31" s="20"/>
      <c r="S31" s="20">
        <f t="shared" si="3"/>
        <v>0</v>
      </c>
      <c r="T31" s="20">
        <f>1876+7990</f>
        <v>9866</v>
      </c>
      <c r="U31" s="20">
        <f>1876+7990</f>
        <v>9866</v>
      </c>
      <c r="V31" s="20">
        <f t="shared" si="4"/>
        <v>0</v>
      </c>
      <c r="W31" s="20"/>
      <c r="X31" s="20"/>
      <c r="Y31" s="20">
        <f t="shared" si="5"/>
        <v>0</v>
      </c>
      <c r="Z31" s="20"/>
      <c r="AA31" s="20"/>
      <c r="AB31" s="20">
        <f t="shared" si="6"/>
        <v>0</v>
      </c>
    </row>
    <row r="32" spans="1:28" s="17" customFormat="1" ht="94.5" x14ac:dyDescent="0.25">
      <c r="A32" s="24" t="s">
        <v>28</v>
      </c>
      <c r="B32" s="23">
        <f t="shared" si="7"/>
        <v>122493</v>
      </c>
      <c r="C32" s="23">
        <f t="shared" si="7"/>
        <v>122493</v>
      </c>
      <c r="D32" s="23">
        <f t="shared" si="7"/>
        <v>0</v>
      </c>
      <c r="E32" s="23">
        <v>50000</v>
      </c>
      <c r="F32" s="23">
        <v>50000</v>
      </c>
      <c r="G32" s="23">
        <f t="shared" si="8"/>
        <v>0</v>
      </c>
      <c r="H32" s="23"/>
      <c r="I32" s="23"/>
      <c r="J32" s="23">
        <f t="shared" si="0"/>
        <v>0</v>
      </c>
      <c r="K32" s="23"/>
      <c r="L32" s="23"/>
      <c r="M32" s="23">
        <f t="shared" si="1"/>
        <v>0</v>
      </c>
      <c r="N32" s="23"/>
      <c r="O32" s="23"/>
      <c r="P32" s="23">
        <f t="shared" si="2"/>
        <v>0</v>
      </c>
      <c r="Q32" s="23"/>
      <c r="R32" s="23"/>
      <c r="S32" s="23">
        <f t="shared" si="3"/>
        <v>0</v>
      </c>
      <c r="T32" s="23">
        <v>72493</v>
      </c>
      <c r="U32" s="23">
        <v>72493</v>
      </c>
      <c r="V32" s="23">
        <f t="shared" si="4"/>
        <v>0</v>
      </c>
      <c r="W32" s="23"/>
      <c r="X32" s="23"/>
      <c r="Y32" s="23">
        <f t="shared" si="5"/>
        <v>0</v>
      </c>
      <c r="Z32" s="23"/>
      <c r="AA32" s="23"/>
      <c r="AB32" s="23">
        <f t="shared" si="6"/>
        <v>0</v>
      </c>
    </row>
    <row r="33" spans="1:189" s="17" customFormat="1" ht="110.25" x14ac:dyDescent="0.25">
      <c r="A33" s="22" t="s">
        <v>29</v>
      </c>
      <c r="B33" s="20">
        <f t="shared" si="7"/>
        <v>187653</v>
      </c>
      <c r="C33" s="20">
        <f t="shared" si="7"/>
        <v>187653</v>
      </c>
      <c r="D33" s="20">
        <f t="shared" si="7"/>
        <v>0</v>
      </c>
      <c r="E33" s="20"/>
      <c r="F33" s="20"/>
      <c r="G33" s="20">
        <f t="shared" si="8"/>
        <v>0</v>
      </c>
      <c r="H33" s="20"/>
      <c r="I33" s="20"/>
      <c r="J33" s="20">
        <f t="shared" si="0"/>
        <v>0</v>
      </c>
      <c r="K33" s="20"/>
      <c r="L33" s="20"/>
      <c r="M33" s="20">
        <f t="shared" si="1"/>
        <v>0</v>
      </c>
      <c r="N33" s="20"/>
      <c r="O33" s="20"/>
      <c r="P33" s="20">
        <f t="shared" si="2"/>
        <v>0</v>
      </c>
      <c r="Q33" s="20"/>
      <c r="R33" s="20"/>
      <c r="S33" s="20">
        <f t="shared" si="3"/>
        <v>0</v>
      </c>
      <c r="T33" s="20">
        <f>187653</f>
        <v>187653</v>
      </c>
      <c r="U33" s="20">
        <f>187653</f>
        <v>187653</v>
      </c>
      <c r="V33" s="20">
        <f t="shared" si="4"/>
        <v>0</v>
      </c>
      <c r="W33" s="20"/>
      <c r="X33" s="20"/>
      <c r="Y33" s="20">
        <f t="shared" si="5"/>
        <v>0</v>
      </c>
      <c r="Z33" s="20"/>
      <c r="AA33" s="20"/>
      <c r="AB33" s="20">
        <f t="shared" si="6"/>
        <v>0</v>
      </c>
    </row>
    <row r="34" spans="1:189" s="17" customFormat="1" ht="47.25" x14ac:dyDescent="0.25">
      <c r="A34" s="22" t="s">
        <v>30</v>
      </c>
      <c r="B34" s="20">
        <f t="shared" si="7"/>
        <v>58737</v>
      </c>
      <c r="C34" s="20">
        <f t="shared" si="7"/>
        <v>58737</v>
      </c>
      <c r="D34" s="20">
        <f t="shared" si="7"/>
        <v>0</v>
      </c>
      <c r="E34" s="20"/>
      <c r="F34" s="20"/>
      <c r="G34" s="20">
        <f t="shared" si="8"/>
        <v>0</v>
      </c>
      <c r="H34" s="20"/>
      <c r="I34" s="20"/>
      <c r="J34" s="20">
        <f t="shared" si="0"/>
        <v>0</v>
      </c>
      <c r="K34" s="20">
        <v>1540</v>
      </c>
      <c r="L34" s="20">
        <v>1540</v>
      </c>
      <c r="M34" s="20">
        <f t="shared" si="1"/>
        <v>0</v>
      </c>
      <c r="N34" s="20"/>
      <c r="O34" s="20"/>
      <c r="P34" s="20">
        <f t="shared" si="2"/>
        <v>0</v>
      </c>
      <c r="Q34" s="20"/>
      <c r="R34" s="20"/>
      <c r="S34" s="20">
        <f t="shared" si="3"/>
        <v>0</v>
      </c>
      <c r="T34" s="20">
        <v>57197</v>
      </c>
      <c r="U34" s="20">
        <v>57197</v>
      </c>
      <c r="V34" s="20">
        <f t="shared" si="4"/>
        <v>0</v>
      </c>
      <c r="W34" s="20"/>
      <c r="X34" s="20"/>
      <c r="Y34" s="20">
        <f t="shared" si="5"/>
        <v>0</v>
      </c>
      <c r="Z34" s="20"/>
      <c r="AA34" s="20"/>
      <c r="AB34" s="20">
        <f t="shared" si="6"/>
        <v>0</v>
      </c>
    </row>
    <row r="35" spans="1:189" s="17" customFormat="1" ht="63" x14ac:dyDescent="0.25">
      <c r="A35" s="22" t="s">
        <v>446</v>
      </c>
      <c r="B35" s="20">
        <f t="shared" si="7"/>
        <v>100623</v>
      </c>
      <c r="C35" s="20">
        <f t="shared" si="7"/>
        <v>100622</v>
      </c>
      <c r="D35" s="20">
        <f t="shared" si="7"/>
        <v>-1</v>
      </c>
      <c r="E35" s="20"/>
      <c r="F35" s="20"/>
      <c r="G35" s="20">
        <f t="shared" si="8"/>
        <v>0</v>
      </c>
      <c r="H35" s="20"/>
      <c r="I35" s="20"/>
      <c r="J35" s="20">
        <f t="shared" si="0"/>
        <v>0</v>
      </c>
      <c r="K35" s="20"/>
      <c r="L35" s="20"/>
      <c r="M35" s="20">
        <f t="shared" si="1"/>
        <v>0</v>
      </c>
      <c r="N35" s="20"/>
      <c r="O35" s="20"/>
      <c r="P35" s="20">
        <f t="shared" si="2"/>
        <v>0</v>
      </c>
      <c r="Q35" s="20"/>
      <c r="R35" s="20"/>
      <c r="S35" s="20">
        <f t="shared" si="3"/>
        <v>0</v>
      </c>
      <c r="T35" s="20">
        <v>50311</v>
      </c>
      <c r="U35" s="20">
        <v>50311</v>
      </c>
      <c r="V35" s="20">
        <f t="shared" si="4"/>
        <v>0</v>
      </c>
      <c r="W35" s="20"/>
      <c r="X35" s="20">
        <v>50311</v>
      </c>
      <c r="Y35" s="20">
        <f t="shared" si="5"/>
        <v>50311</v>
      </c>
      <c r="Z35" s="20">
        <v>50312</v>
      </c>
      <c r="AA35" s="20">
        <f>50312-50312</f>
        <v>0</v>
      </c>
      <c r="AB35" s="20">
        <f t="shared" si="6"/>
        <v>-50312</v>
      </c>
    </row>
    <row r="36" spans="1:189" s="17" customFormat="1" x14ac:dyDescent="0.25">
      <c r="A36" s="15" t="s">
        <v>31</v>
      </c>
      <c r="B36" s="16">
        <f t="shared" si="7"/>
        <v>2053243</v>
      </c>
      <c r="C36" s="16">
        <f t="shared" si="7"/>
        <v>2053243</v>
      </c>
      <c r="D36" s="16">
        <f t="shared" si="7"/>
        <v>0</v>
      </c>
      <c r="E36" s="16">
        <f t="shared" ref="E36:AA36" si="11">SUM(E37)</f>
        <v>220000</v>
      </c>
      <c r="F36" s="16">
        <f t="shared" si="11"/>
        <v>220000</v>
      </c>
      <c r="G36" s="16">
        <f t="shared" si="8"/>
        <v>0</v>
      </c>
      <c r="H36" s="16">
        <f t="shared" si="11"/>
        <v>0</v>
      </c>
      <c r="I36" s="16">
        <f t="shared" si="11"/>
        <v>0</v>
      </c>
      <c r="J36" s="16">
        <f t="shared" si="0"/>
        <v>0</v>
      </c>
      <c r="K36" s="16">
        <f t="shared" si="11"/>
        <v>251443</v>
      </c>
      <c r="L36" s="16">
        <f t="shared" si="11"/>
        <v>251443</v>
      </c>
      <c r="M36" s="16">
        <f t="shared" si="1"/>
        <v>0</v>
      </c>
      <c r="N36" s="16">
        <f t="shared" si="11"/>
        <v>0</v>
      </c>
      <c r="O36" s="16">
        <f t="shared" si="11"/>
        <v>0</v>
      </c>
      <c r="P36" s="16">
        <f t="shared" si="2"/>
        <v>0</v>
      </c>
      <c r="Q36" s="16">
        <f t="shared" si="11"/>
        <v>116000</v>
      </c>
      <c r="R36" s="16">
        <f t="shared" si="11"/>
        <v>116000</v>
      </c>
      <c r="S36" s="16">
        <f t="shared" si="3"/>
        <v>0</v>
      </c>
      <c r="T36" s="16">
        <f t="shared" si="11"/>
        <v>0</v>
      </c>
      <c r="U36" s="16">
        <f t="shared" si="11"/>
        <v>0</v>
      </c>
      <c r="V36" s="16">
        <f t="shared" si="4"/>
        <v>0</v>
      </c>
      <c r="W36" s="16">
        <f t="shared" si="11"/>
        <v>0</v>
      </c>
      <c r="X36" s="16">
        <f t="shared" si="11"/>
        <v>0</v>
      </c>
      <c r="Y36" s="16">
        <f t="shared" si="5"/>
        <v>0</v>
      </c>
      <c r="Z36" s="16">
        <f t="shared" si="11"/>
        <v>1465800</v>
      </c>
      <c r="AA36" s="16">
        <f t="shared" si="11"/>
        <v>1465800</v>
      </c>
      <c r="AB36" s="16">
        <f t="shared" si="6"/>
        <v>0</v>
      </c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</row>
    <row r="37" spans="1:189" s="17" customFormat="1" x14ac:dyDescent="0.25">
      <c r="A37" s="15" t="s">
        <v>13</v>
      </c>
      <c r="B37" s="16">
        <f t="shared" si="7"/>
        <v>2053243</v>
      </c>
      <c r="C37" s="16">
        <f t="shared" si="7"/>
        <v>2053243</v>
      </c>
      <c r="D37" s="16">
        <f t="shared" si="7"/>
        <v>0</v>
      </c>
      <c r="E37" s="16">
        <f>SUM(E38:E46)</f>
        <v>220000</v>
      </c>
      <c r="F37" s="16">
        <f>SUM(F38:F46)</f>
        <v>220000</v>
      </c>
      <c r="G37" s="16">
        <f t="shared" si="8"/>
        <v>0</v>
      </c>
      <c r="H37" s="16">
        <f>SUM(H38:H46)</f>
        <v>0</v>
      </c>
      <c r="I37" s="16">
        <f>SUM(I38:I46)</f>
        <v>0</v>
      </c>
      <c r="J37" s="16">
        <f t="shared" si="0"/>
        <v>0</v>
      </c>
      <c r="K37" s="16">
        <f>SUM(K38:K46)</f>
        <v>251443</v>
      </c>
      <c r="L37" s="16">
        <f>SUM(L38:L46)</f>
        <v>251443</v>
      </c>
      <c r="M37" s="16">
        <f t="shared" si="1"/>
        <v>0</v>
      </c>
      <c r="N37" s="16">
        <f>SUM(N38:N46)</f>
        <v>0</v>
      </c>
      <c r="O37" s="16">
        <f>SUM(O38:O46)</f>
        <v>0</v>
      </c>
      <c r="P37" s="16">
        <f t="shared" si="2"/>
        <v>0</v>
      </c>
      <c r="Q37" s="16">
        <f>SUM(Q38:Q46)</f>
        <v>116000</v>
      </c>
      <c r="R37" s="16">
        <f>SUM(R38:R46)</f>
        <v>116000</v>
      </c>
      <c r="S37" s="16">
        <f t="shared" si="3"/>
        <v>0</v>
      </c>
      <c r="T37" s="16">
        <f>SUM(T38:T46)</f>
        <v>0</v>
      </c>
      <c r="U37" s="16">
        <f>SUM(U38:U46)</f>
        <v>0</v>
      </c>
      <c r="V37" s="16">
        <f t="shared" si="4"/>
        <v>0</v>
      </c>
      <c r="W37" s="16">
        <f>SUM(W38:W46)</f>
        <v>0</v>
      </c>
      <c r="X37" s="16">
        <f>SUM(X38:X46)</f>
        <v>0</v>
      </c>
      <c r="Y37" s="16">
        <f t="shared" si="5"/>
        <v>0</v>
      </c>
      <c r="Z37" s="16">
        <f>SUM(Z38:Z46)</f>
        <v>1465800</v>
      </c>
      <c r="AA37" s="16">
        <f>SUM(AA38:AA46)</f>
        <v>1465800</v>
      </c>
      <c r="AB37" s="16">
        <f t="shared" si="6"/>
        <v>0</v>
      </c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</row>
    <row r="38" spans="1:189" s="17" customFormat="1" ht="31.5" x14ac:dyDescent="0.25">
      <c r="A38" s="25" t="s">
        <v>32</v>
      </c>
      <c r="B38" s="23">
        <f t="shared" si="7"/>
        <v>1365800</v>
      </c>
      <c r="C38" s="23">
        <f t="shared" si="7"/>
        <v>1365800</v>
      </c>
      <c r="D38" s="23">
        <f t="shared" si="7"/>
        <v>0</v>
      </c>
      <c r="E38" s="23">
        <v>0</v>
      </c>
      <c r="F38" s="23">
        <v>0</v>
      </c>
      <c r="G38" s="23">
        <f t="shared" si="8"/>
        <v>0</v>
      </c>
      <c r="H38" s="23">
        <v>0</v>
      </c>
      <c r="I38" s="23">
        <v>0</v>
      </c>
      <c r="J38" s="23">
        <f t="shared" si="0"/>
        <v>0</v>
      </c>
      <c r="K38" s="23"/>
      <c r="L38" s="23"/>
      <c r="M38" s="23">
        <f t="shared" si="1"/>
        <v>0</v>
      </c>
      <c r="N38" s="23">
        <v>0</v>
      </c>
      <c r="O38" s="23">
        <v>0</v>
      </c>
      <c r="P38" s="23">
        <f t="shared" si="2"/>
        <v>0</v>
      </c>
      <c r="Q38" s="23"/>
      <c r="R38" s="23"/>
      <c r="S38" s="23">
        <f t="shared" si="3"/>
        <v>0</v>
      </c>
      <c r="T38" s="23"/>
      <c r="U38" s="23"/>
      <c r="V38" s="23">
        <f t="shared" si="4"/>
        <v>0</v>
      </c>
      <c r="W38" s="23"/>
      <c r="X38" s="23"/>
      <c r="Y38" s="23">
        <f t="shared" si="5"/>
        <v>0</v>
      </c>
      <c r="Z38" s="23">
        <v>1365800</v>
      </c>
      <c r="AA38" s="23">
        <v>1365800</v>
      </c>
      <c r="AB38" s="23">
        <f t="shared" si="6"/>
        <v>0</v>
      </c>
    </row>
    <row r="39" spans="1:189" s="17" customFormat="1" ht="47.25" x14ac:dyDescent="0.25">
      <c r="A39" s="25" t="s">
        <v>33</v>
      </c>
      <c r="B39" s="23">
        <f t="shared" si="7"/>
        <v>100000</v>
      </c>
      <c r="C39" s="23">
        <f t="shared" si="7"/>
        <v>100000</v>
      </c>
      <c r="D39" s="23">
        <f t="shared" si="7"/>
        <v>0</v>
      </c>
      <c r="E39" s="23"/>
      <c r="F39" s="23"/>
      <c r="G39" s="23">
        <f t="shared" si="8"/>
        <v>0</v>
      </c>
      <c r="H39" s="23"/>
      <c r="I39" s="23"/>
      <c r="J39" s="23">
        <f t="shared" si="0"/>
        <v>0</v>
      </c>
      <c r="K39" s="23"/>
      <c r="L39" s="23"/>
      <c r="M39" s="23">
        <f t="shared" si="1"/>
        <v>0</v>
      </c>
      <c r="N39" s="23"/>
      <c r="O39" s="23"/>
      <c r="P39" s="23">
        <f t="shared" si="2"/>
        <v>0</v>
      </c>
      <c r="Q39" s="23"/>
      <c r="R39" s="23"/>
      <c r="S39" s="23">
        <f t="shared" si="3"/>
        <v>0</v>
      </c>
      <c r="T39" s="23"/>
      <c r="U39" s="23"/>
      <c r="V39" s="23">
        <f t="shared" si="4"/>
        <v>0</v>
      </c>
      <c r="W39" s="23"/>
      <c r="X39" s="23"/>
      <c r="Y39" s="23">
        <f t="shared" si="5"/>
        <v>0</v>
      </c>
      <c r="Z39" s="23">
        <v>100000</v>
      </c>
      <c r="AA39" s="23">
        <v>100000</v>
      </c>
      <c r="AB39" s="23">
        <f t="shared" si="6"/>
        <v>0</v>
      </c>
    </row>
    <row r="40" spans="1:189" s="17" customFormat="1" ht="94.5" x14ac:dyDescent="0.25">
      <c r="A40" s="25" t="s">
        <v>414</v>
      </c>
      <c r="B40" s="23">
        <f t="shared" si="7"/>
        <v>22420</v>
      </c>
      <c r="C40" s="23">
        <f t="shared" si="7"/>
        <v>22420</v>
      </c>
      <c r="D40" s="23">
        <f t="shared" si="7"/>
        <v>0</v>
      </c>
      <c r="E40" s="23"/>
      <c r="F40" s="23"/>
      <c r="G40" s="23">
        <f t="shared" si="8"/>
        <v>0</v>
      </c>
      <c r="H40" s="23"/>
      <c r="I40" s="23"/>
      <c r="J40" s="23">
        <f t="shared" si="0"/>
        <v>0</v>
      </c>
      <c r="K40" s="23">
        <f>4446+10074+5900+2000</f>
        <v>22420</v>
      </c>
      <c r="L40" s="23">
        <f>4446+10074+5900+2000</f>
        <v>22420</v>
      </c>
      <c r="M40" s="23">
        <f t="shared" si="1"/>
        <v>0</v>
      </c>
      <c r="N40" s="23"/>
      <c r="O40" s="23"/>
      <c r="P40" s="23">
        <f t="shared" si="2"/>
        <v>0</v>
      </c>
      <c r="Q40" s="23"/>
      <c r="R40" s="23"/>
      <c r="S40" s="23">
        <f t="shared" si="3"/>
        <v>0</v>
      </c>
      <c r="T40" s="23"/>
      <c r="U40" s="23"/>
      <c r="V40" s="23">
        <f t="shared" si="4"/>
        <v>0</v>
      </c>
      <c r="W40" s="23"/>
      <c r="X40" s="23"/>
      <c r="Y40" s="23">
        <f t="shared" si="5"/>
        <v>0</v>
      </c>
      <c r="Z40" s="23"/>
      <c r="AA40" s="23"/>
      <c r="AB40" s="23">
        <f t="shared" si="6"/>
        <v>0</v>
      </c>
    </row>
    <row r="41" spans="1:189" s="17" customFormat="1" ht="31.5" x14ac:dyDescent="0.25">
      <c r="A41" s="25" t="s">
        <v>238</v>
      </c>
      <c r="B41" s="23">
        <f t="shared" si="7"/>
        <v>187173</v>
      </c>
      <c r="C41" s="23">
        <f t="shared" si="7"/>
        <v>187173</v>
      </c>
      <c r="D41" s="23">
        <f t="shared" si="7"/>
        <v>0</v>
      </c>
      <c r="E41" s="23"/>
      <c r="F41" s="23"/>
      <c r="G41" s="23">
        <f t="shared" si="8"/>
        <v>0</v>
      </c>
      <c r="H41" s="23"/>
      <c r="I41" s="23"/>
      <c r="J41" s="23">
        <f t="shared" si="0"/>
        <v>0</v>
      </c>
      <c r="K41" s="23">
        <v>187173</v>
      </c>
      <c r="L41" s="23">
        <v>187173</v>
      </c>
      <c r="M41" s="23">
        <f t="shared" si="1"/>
        <v>0</v>
      </c>
      <c r="N41" s="23"/>
      <c r="O41" s="23"/>
      <c r="P41" s="23">
        <f t="shared" si="2"/>
        <v>0</v>
      </c>
      <c r="Q41" s="23"/>
      <c r="R41" s="23"/>
      <c r="S41" s="23">
        <f t="shared" si="3"/>
        <v>0</v>
      </c>
      <c r="T41" s="23"/>
      <c r="U41" s="23"/>
      <c r="V41" s="23">
        <f t="shared" si="4"/>
        <v>0</v>
      </c>
      <c r="W41" s="23"/>
      <c r="X41" s="23"/>
      <c r="Y41" s="23">
        <f t="shared" si="5"/>
        <v>0</v>
      </c>
      <c r="Z41" s="23"/>
      <c r="AA41" s="23"/>
      <c r="AB41" s="23">
        <f t="shared" si="6"/>
        <v>0</v>
      </c>
    </row>
    <row r="42" spans="1:189" s="17" customFormat="1" ht="47.25" x14ac:dyDescent="0.25">
      <c r="A42" s="25" t="s">
        <v>258</v>
      </c>
      <c r="B42" s="23">
        <f t="shared" si="7"/>
        <v>116000</v>
      </c>
      <c r="C42" s="23">
        <f t="shared" si="7"/>
        <v>116000</v>
      </c>
      <c r="D42" s="23">
        <f t="shared" si="7"/>
        <v>0</v>
      </c>
      <c r="E42" s="23"/>
      <c r="F42" s="23"/>
      <c r="G42" s="23">
        <f t="shared" si="8"/>
        <v>0</v>
      </c>
      <c r="H42" s="23"/>
      <c r="I42" s="23"/>
      <c r="J42" s="23">
        <f t="shared" si="0"/>
        <v>0</v>
      </c>
      <c r="K42" s="23"/>
      <c r="L42" s="23"/>
      <c r="M42" s="23">
        <f t="shared" si="1"/>
        <v>0</v>
      </c>
      <c r="N42" s="23"/>
      <c r="O42" s="23"/>
      <c r="P42" s="23">
        <f t="shared" si="2"/>
        <v>0</v>
      </c>
      <c r="Q42" s="23">
        <v>116000</v>
      </c>
      <c r="R42" s="23">
        <v>116000</v>
      </c>
      <c r="S42" s="23">
        <f t="shared" si="3"/>
        <v>0</v>
      </c>
      <c r="T42" s="23"/>
      <c r="U42" s="23"/>
      <c r="V42" s="23">
        <f t="shared" si="4"/>
        <v>0</v>
      </c>
      <c r="W42" s="23"/>
      <c r="X42" s="23"/>
      <c r="Y42" s="23">
        <f t="shared" si="5"/>
        <v>0</v>
      </c>
      <c r="Z42" s="23"/>
      <c r="AA42" s="23"/>
      <c r="AB42" s="23">
        <f t="shared" si="6"/>
        <v>0</v>
      </c>
    </row>
    <row r="43" spans="1:189" s="17" customFormat="1" ht="47.25" x14ac:dyDescent="0.25">
      <c r="A43" s="25" t="s">
        <v>413</v>
      </c>
      <c r="B43" s="23">
        <f t="shared" si="7"/>
        <v>37850</v>
      </c>
      <c r="C43" s="23">
        <f t="shared" si="7"/>
        <v>37850</v>
      </c>
      <c r="D43" s="23">
        <f t="shared" si="7"/>
        <v>0</v>
      </c>
      <c r="E43" s="23">
        <v>0</v>
      </c>
      <c r="F43" s="23">
        <v>0</v>
      </c>
      <c r="G43" s="23">
        <f t="shared" si="8"/>
        <v>0</v>
      </c>
      <c r="H43" s="23">
        <v>0</v>
      </c>
      <c r="I43" s="23">
        <v>0</v>
      </c>
      <c r="J43" s="23">
        <f t="shared" si="0"/>
        <v>0</v>
      </c>
      <c r="K43" s="23">
        <v>37850</v>
      </c>
      <c r="L43" s="23">
        <v>37850</v>
      </c>
      <c r="M43" s="23">
        <f t="shared" si="1"/>
        <v>0</v>
      </c>
      <c r="N43" s="23">
        <v>0</v>
      </c>
      <c r="O43" s="23">
        <v>0</v>
      </c>
      <c r="P43" s="23">
        <f t="shared" si="2"/>
        <v>0</v>
      </c>
      <c r="Q43" s="23"/>
      <c r="R43" s="23"/>
      <c r="S43" s="23">
        <f t="shared" si="3"/>
        <v>0</v>
      </c>
      <c r="T43" s="23"/>
      <c r="U43" s="23"/>
      <c r="V43" s="23">
        <f t="shared" si="4"/>
        <v>0</v>
      </c>
      <c r="W43" s="23"/>
      <c r="X43" s="23"/>
      <c r="Y43" s="23">
        <f t="shared" si="5"/>
        <v>0</v>
      </c>
      <c r="Z43" s="23"/>
      <c r="AA43" s="23"/>
      <c r="AB43" s="23">
        <f t="shared" si="6"/>
        <v>0</v>
      </c>
    </row>
    <row r="44" spans="1:189" s="17" customFormat="1" ht="31.5" x14ac:dyDescent="0.25">
      <c r="A44" s="25" t="s">
        <v>34</v>
      </c>
      <c r="B44" s="23">
        <f t="shared" si="7"/>
        <v>64000</v>
      </c>
      <c r="C44" s="23">
        <f t="shared" si="7"/>
        <v>64000</v>
      </c>
      <c r="D44" s="23">
        <f t="shared" si="7"/>
        <v>0</v>
      </c>
      <c r="E44" s="23">
        <v>60000</v>
      </c>
      <c r="F44" s="23">
        <v>60000</v>
      </c>
      <c r="G44" s="23">
        <f t="shared" si="8"/>
        <v>0</v>
      </c>
      <c r="H44" s="23"/>
      <c r="I44" s="23"/>
      <c r="J44" s="23">
        <f t="shared" si="0"/>
        <v>0</v>
      </c>
      <c r="K44" s="23">
        <v>4000</v>
      </c>
      <c r="L44" s="23">
        <v>4000</v>
      </c>
      <c r="M44" s="23">
        <f t="shared" si="1"/>
        <v>0</v>
      </c>
      <c r="N44" s="23"/>
      <c r="O44" s="23"/>
      <c r="P44" s="23">
        <f t="shared" si="2"/>
        <v>0</v>
      </c>
      <c r="Q44" s="23"/>
      <c r="R44" s="23"/>
      <c r="S44" s="23">
        <f t="shared" si="3"/>
        <v>0</v>
      </c>
      <c r="T44" s="23"/>
      <c r="U44" s="23"/>
      <c r="V44" s="23">
        <f t="shared" si="4"/>
        <v>0</v>
      </c>
      <c r="W44" s="23"/>
      <c r="X44" s="23"/>
      <c r="Y44" s="23">
        <f t="shared" si="5"/>
        <v>0</v>
      </c>
      <c r="Z44" s="23"/>
      <c r="AA44" s="23"/>
      <c r="AB44" s="23">
        <f t="shared" si="6"/>
        <v>0</v>
      </c>
    </row>
    <row r="45" spans="1:189" s="17" customFormat="1" ht="31.5" x14ac:dyDescent="0.25">
      <c r="A45" s="25" t="s">
        <v>35</v>
      </c>
      <c r="B45" s="23">
        <f t="shared" si="7"/>
        <v>140000</v>
      </c>
      <c r="C45" s="23">
        <f t="shared" si="7"/>
        <v>140000</v>
      </c>
      <c r="D45" s="23">
        <f t="shared" si="7"/>
        <v>0</v>
      </c>
      <c r="E45" s="23">
        <v>140000</v>
      </c>
      <c r="F45" s="23">
        <v>140000</v>
      </c>
      <c r="G45" s="23">
        <f t="shared" si="8"/>
        <v>0</v>
      </c>
      <c r="H45" s="23"/>
      <c r="I45" s="23"/>
      <c r="J45" s="23">
        <f t="shared" si="0"/>
        <v>0</v>
      </c>
      <c r="K45" s="23"/>
      <c r="L45" s="23"/>
      <c r="M45" s="23">
        <f t="shared" si="1"/>
        <v>0</v>
      </c>
      <c r="N45" s="23"/>
      <c r="O45" s="23"/>
      <c r="P45" s="23">
        <f t="shared" si="2"/>
        <v>0</v>
      </c>
      <c r="Q45" s="23"/>
      <c r="R45" s="23"/>
      <c r="S45" s="23">
        <f t="shared" si="3"/>
        <v>0</v>
      </c>
      <c r="T45" s="23"/>
      <c r="U45" s="23"/>
      <c r="V45" s="23">
        <f t="shared" si="4"/>
        <v>0</v>
      </c>
      <c r="W45" s="23"/>
      <c r="X45" s="23"/>
      <c r="Y45" s="23">
        <f t="shared" si="5"/>
        <v>0</v>
      </c>
      <c r="Z45" s="23"/>
      <c r="AA45" s="23"/>
      <c r="AB45" s="23">
        <f t="shared" si="6"/>
        <v>0</v>
      </c>
    </row>
    <row r="46" spans="1:189" s="17" customFormat="1" ht="31.5" x14ac:dyDescent="0.25">
      <c r="A46" s="25" t="s">
        <v>36</v>
      </c>
      <c r="B46" s="23">
        <f t="shared" si="7"/>
        <v>20000</v>
      </c>
      <c r="C46" s="23">
        <f t="shared" si="7"/>
        <v>20000</v>
      </c>
      <c r="D46" s="23">
        <f t="shared" si="7"/>
        <v>0</v>
      </c>
      <c r="E46" s="23">
        <v>20000</v>
      </c>
      <c r="F46" s="23">
        <v>20000</v>
      </c>
      <c r="G46" s="23">
        <f t="shared" si="8"/>
        <v>0</v>
      </c>
      <c r="H46" s="23"/>
      <c r="I46" s="23"/>
      <c r="J46" s="23">
        <f t="shared" si="0"/>
        <v>0</v>
      </c>
      <c r="K46" s="23"/>
      <c r="L46" s="23"/>
      <c r="M46" s="23">
        <f t="shared" si="1"/>
        <v>0</v>
      </c>
      <c r="N46" s="23"/>
      <c r="O46" s="23"/>
      <c r="P46" s="23">
        <f t="shared" si="2"/>
        <v>0</v>
      </c>
      <c r="Q46" s="23"/>
      <c r="R46" s="23"/>
      <c r="S46" s="23">
        <f t="shared" si="3"/>
        <v>0</v>
      </c>
      <c r="T46" s="23"/>
      <c r="U46" s="23"/>
      <c r="V46" s="23">
        <f t="shared" si="4"/>
        <v>0</v>
      </c>
      <c r="W46" s="23"/>
      <c r="X46" s="23"/>
      <c r="Y46" s="23">
        <f t="shared" si="5"/>
        <v>0</v>
      </c>
      <c r="Z46" s="23"/>
      <c r="AA46" s="23"/>
      <c r="AB46" s="23">
        <f t="shared" si="6"/>
        <v>0</v>
      </c>
    </row>
    <row r="47" spans="1:189" s="17" customFormat="1" x14ac:dyDescent="0.25">
      <c r="A47" s="15" t="s">
        <v>37</v>
      </c>
      <c r="B47" s="16">
        <f t="shared" si="7"/>
        <v>447172</v>
      </c>
      <c r="C47" s="16">
        <f t="shared" si="7"/>
        <v>447172</v>
      </c>
      <c r="D47" s="16">
        <f t="shared" si="7"/>
        <v>0</v>
      </c>
      <c r="E47" s="16">
        <f t="shared" ref="E47:AA47" si="12">SUM(E48)</f>
        <v>0</v>
      </c>
      <c r="F47" s="16">
        <f t="shared" si="12"/>
        <v>0</v>
      </c>
      <c r="G47" s="16">
        <f t="shared" si="8"/>
        <v>0</v>
      </c>
      <c r="H47" s="16">
        <f t="shared" si="12"/>
        <v>0</v>
      </c>
      <c r="I47" s="16">
        <f t="shared" si="12"/>
        <v>0</v>
      </c>
      <c r="J47" s="16">
        <f t="shared" si="0"/>
        <v>0</v>
      </c>
      <c r="K47" s="16">
        <f t="shared" si="12"/>
        <v>0</v>
      </c>
      <c r="L47" s="16">
        <f t="shared" si="12"/>
        <v>0</v>
      </c>
      <c r="M47" s="16">
        <f t="shared" si="1"/>
        <v>0</v>
      </c>
      <c r="N47" s="16">
        <f t="shared" si="12"/>
        <v>0</v>
      </c>
      <c r="O47" s="16">
        <f t="shared" si="12"/>
        <v>0</v>
      </c>
      <c r="P47" s="16">
        <f t="shared" si="2"/>
        <v>0</v>
      </c>
      <c r="Q47" s="16">
        <f t="shared" si="12"/>
        <v>177172</v>
      </c>
      <c r="R47" s="16">
        <f t="shared" si="12"/>
        <v>177172</v>
      </c>
      <c r="S47" s="16">
        <f t="shared" si="3"/>
        <v>0</v>
      </c>
      <c r="T47" s="16">
        <f t="shared" si="12"/>
        <v>0</v>
      </c>
      <c r="U47" s="16">
        <f t="shared" si="12"/>
        <v>0</v>
      </c>
      <c r="V47" s="16">
        <f t="shared" si="4"/>
        <v>0</v>
      </c>
      <c r="W47" s="16">
        <f t="shared" si="12"/>
        <v>0</v>
      </c>
      <c r="X47" s="16">
        <f t="shared" si="12"/>
        <v>0</v>
      </c>
      <c r="Y47" s="16">
        <f t="shared" si="5"/>
        <v>0</v>
      </c>
      <c r="Z47" s="16">
        <f t="shared" si="12"/>
        <v>270000</v>
      </c>
      <c r="AA47" s="16">
        <f t="shared" si="12"/>
        <v>270000</v>
      </c>
      <c r="AB47" s="16">
        <f t="shared" si="6"/>
        <v>0</v>
      </c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</row>
    <row r="48" spans="1:189" s="14" customFormat="1" x14ac:dyDescent="0.25">
      <c r="A48" s="15" t="s">
        <v>13</v>
      </c>
      <c r="B48" s="16">
        <f t="shared" si="7"/>
        <v>447172</v>
      </c>
      <c r="C48" s="16">
        <f t="shared" si="7"/>
        <v>447172</v>
      </c>
      <c r="D48" s="16">
        <f t="shared" si="7"/>
        <v>0</v>
      </c>
      <c r="E48" s="16">
        <f>SUM(E49:E51)</f>
        <v>0</v>
      </c>
      <c r="F48" s="16">
        <f>SUM(F49:F51)</f>
        <v>0</v>
      </c>
      <c r="G48" s="16">
        <f t="shared" si="8"/>
        <v>0</v>
      </c>
      <c r="H48" s="16">
        <f>SUM(H49:H51)</f>
        <v>0</v>
      </c>
      <c r="I48" s="16">
        <f>SUM(I49:I51)</f>
        <v>0</v>
      </c>
      <c r="J48" s="16">
        <f t="shared" si="0"/>
        <v>0</v>
      </c>
      <c r="K48" s="16">
        <f>SUM(K49:K51)</f>
        <v>0</v>
      </c>
      <c r="L48" s="16">
        <f>SUM(L49:L51)</f>
        <v>0</v>
      </c>
      <c r="M48" s="16">
        <f t="shared" si="1"/>
        <v>0</v>
      </c>
      <c r="N48" s="16">
        <f>SUM(N49:N51)</f>
        <v>0</v>
      </c>
      <c r="O48" s="16">
        <f>SUM(O49:O51)</f>
        <v>0</v>
      </c>
      <c r="P48" s="16">
        <f t="shared" si="2"/>
        <v>0</v>
      </c>
      <c r="Q48" s="16">
        <f>SUM(Q49:Q51)</f>
        <v>177172</v>
      </c>
      <c r="R48" s="16">
        <f>SUM(R49:R51)</f>
        <v>177172</v>
      </c>
      <c r="S48" s="16">
        <f t="shared" si="3"/>
        <v>0</v>
      </c>
      <c r="T48" s="16">
        <f>SUM(T49:T51)</f>
        <v>0</v>
      </c>
      <c r="U48" s="16">
        <f>SUM(U49:U51)</f>
        <v>0</v>
      </c>
      <c r="V48" s="16">
        <f t="shared" si="4"/>
        <v>0</v>
      </c>
      <c r="W48" s="16">
        <f>SUM(W49:W51)</f>
        <v>0</v>
      </c>
      <c r="X48" s="16">
        <f>SUM(X49:X51)</f>
        <v>0</v>
      </c>
      <c r="Y48" s="16">
        <f t="shared" si="5"/>
        <v>0</v>
      </c>
      <c r="Z48" s="16">
        <f>SUM(Z49:Z51)</f>
        <v>270000</v>
      </c>
      <c r="AA48" s="16">
        <f>SUM(AA49:AA51)</f>
        <v>270000</v>
      </c>
      <c r="AB48" s="16">
        <f t="shared" si="6"/>
        <v>0</v>
      </c>
    </row>
    <row r="49" spans="1:189" s="17" customFormat="1" ht="31.5" x14ac:dyDescent="0.25">
      <c r="A49" s="22" t="s">
        <v>38</v>
      </c>
      <c r="B49" s="23">
        <f t="shared" si="7"/>
        <v>350000</v>
      </c>
      <c r="C49" s="23">
        <f t="shared" si="7"/>
        <v>350000</v>
      </c>
      <c r="D49" s="23">
        <f t="shared" si="7"/>
        <v>0</v>
      </c>
      <c r="E49" s="23"/>
      <c r="F49" s="23"/>
      <c r="G49" s="23">
        <f t="shared" si="8"/>
        <v>0</v>
      </c>
      <c r="H49" s="23"/>
      <c r="I49" s="23"/>
      <c r="J49" s="23">
        <f t="shared" si="0"/>
        <v>0</v>
      </c>
      <c r="K49" s="23"/>
      <c r="L49" s="23"/>
      <c r="M49" s="23">
        <f t="shared" si="1"/>
        <v>0</v>
      </c>
      <c r="N49" s="23"/>
      <c r="O49" s="23"/>
      <c r="P49" s="23">
        <f t="shared" si="2"/>
        <v>0</v>
      </c>
      <c r="Q49" s="23">
        <v>80000</v>
      </c>
      <c r="R49" s="23">
        <v>80000</v>
      </c>
      <c r="S49" s="23">
        <f t="shared" si="3"/>
        <v>0</v>
      </c>
      <c r="T49" s="23"/>
      <c r="U49" s="23"/>
      <c r="V49" s="23">
        <f t="shared" si="4"/>
        <v>0</v>
      </c>
      <c r="W49" s="23"/>
      <c r="X49" s="23"/>
      <c r="Y49" s="23">
        <f t="shared" si="5"/>
        <v>0</v>
      </c>
      <c r="Z49" s="23">
        <v>270000</v>
      </c>
      <c r="AA49" s="23">
        <v>270000</v>
      </c>
      <c r="AB49" s="23">
        <f t="shared" si="6"/>
        <v>0</v>
      </c>
    </row>
    <row r="50" spans="1:189" s="17" customFormat="1" ht="31.5" x14ac:dyDescent="0.25">
      <c r="A50" s="22" t="s">
        <v>342</v>
      </c>
      <c r="B50" s="23">
        <f t="shared" si="7"/>
        <v>95431</v>
      </c>
      <c r="C50" s="23">
        <f t="shared" si="7"/>
        <v>95431</v>
      </c>
      <c r="D50" s="23">
        <f t="shared" si="7"/>
        <v>0</v>
      </c>
      <c r="E50" s="23"/>
      <c r="F50" s="23"/>
      <c r="G50" s="23">
        <f t="shared" si="8"/>
        <v>0</v>
      </c>
      <c r="H50" s="23"/>
      <c r="I50" s="23"/>
      <c r="J50" s="23">
        <f t="shared" si="0"/>
        <v>0</v>
      </c>
      <c r="K50" s="23"/>
      <c r="L50" s="23"/>
      <c r="M50" s="23">
        <f t="shared" si="1"/>
        <v>0</v>
      </c>
      <c r="N50" s="23"/>
      <c r="O50" s="23"/>
      <c r="P50" s="23">
        <f t="shared" si="2"/>
        <v>0</v>
      </c>
      <c r="Q50" s="23">
        <v>95431</v>
      </c>
      <c r="R50" s="23">
        <v>95431</v>
      </c>
      <c r="S50" s="23">
        <f t="shared" si="3"/>
        <v>0</v>
      </c>
      <c r="T50" s="23"/>
      <c r="U50" s="23"/>
      <c r="V50" s="23">
        <f t="shared" si="4"/>
        <v>0</v>
      </c>
      <c r="W50" s="23"/>
      <c r="X50" s="23"/>
      <c r="Y50" s="23">
        <f t="shared" si="5"/>
        <v>0</v>
      </c>
      <c r="Z50" s="23"/>
      <c r="AA50" s="23"/>
      <c r="AB50" s="23">
        <f t="shared" si="6"/>
        <v>0</v>
      </c>
    </row>
    <row r="51" spans="1:189" s="17" customFormat="1" ht="31.5" x14ac:dyDescent="0.25">
      <c r="A51" s="22" t="s">
        <v>378</v>
      </c>
      <c r="B51" s="23">
        <f t="shared" si="7"/>
        <v>1741</v>
      </c>
      <c r="C51" s="23">
        <f t="shared" si="7"/>
        <v>1741</v>
      </c>
      <c r="D51" s="23">
        <f t="shared" si="7"/>
        <v>0</v>
      </c>
      <c r="E51" s="23"/>
      <c r="F51" s="23"/>
      <c r="G51" s="23">
        <f t="shared" si="8"/>
        <v>0</v>
      </c>
      <c r="H51" s="23"/>
      <c r="I51" s="23"/>
      <c r="J51" s="23">
        <f t="shared" si="0"/>
        <v>0</v>
      </c>
      <c r="K51" s="23"/>
      <c r="L51" s="23"/>
      <c r="M51" s="23">
        <f t="shared" si="1"/>
        <v>0</v>
      </c>
      <c r="N51" s="23"/>
      <c r="O51" s="23"/>
      <c r="P51" s="23">
        <f t="shared" si="2"/>
        <v>0</v>
      </c>
      <c r="Q51" s="23">
        <v>1741</v>
      </c>
      <c r="R51" s="23">
        <v>1741</v>
      </c>
      <c r="S51" s="23">
        <f t="shared" si="3"/>
        <v>0</v>
      </c>
      <c r="T51" s="23"/>
      <c r="U51" s="23"/>
      <c r="V51" s="23">
        <f t="shared" si="4"/>
        <v>0</v>
      </c>
      <c r="W51" s="23"/>
      <c r="X51" s="23"/>
      <c r="Y51" s="23">
        <f t="shared" si="5"/>
        <v>0</v>
      </c>
      <c r="Z51" s="23"/>
      <c r="AA51" s="23"/>
      <c r="AB51" s="23">
        <f t="shared" si="6"/>
        <v>0</v>
      </c>
    </row>
    <row r="52" spans="1:189" s="17" customFormat="1" ht="31.5" x14ac:dyDescent="0.25">
      <c r="A52" s="15" t="s">
        <v>39</v>
      </c>
      <c r="B52" s="16">
        <f t="shared" si="7"/>
        <v>668550</v>
      </c>
      <c r="C52" s="16">
        <f t="shared" si="7"/>
        <v>668550</v>
      </c>
      <c r="D52" s="16">
        <f t="shared" si="7"/>
        <v>0</v>
      </c>
      <c r="E52" s="16">
        <f t="shared" ref="E52:AA52" si="13">SUM(E53)</f>
        <v>0</v>
      </c>
      <c r="F52" s="16">
        <f t="shared" si="13"/>
        <v>0</v>
      </c>
      <c r="G52" s="16">
        <f t="shared" si="8"/>
        <v>0</v>
      </c>
      <c r="H52" s="16">
        <f t="shared" si="13"/>
        <v>5100</v>
      </c>
      <c r="I52" s="16">
        <f t="shared" si="13"/>
        <v>5100</v>
      </c>
      <c r="J52" s="16">
        <f t="shared" si="0"/>
        <v>0</v>
      </c>
      <c r="K52" s="16">
        <f t="shared" si="13"/>
        <v>41448</v>
      </c>
      <c r="L52" s="16">
        <f t="shared" si="13"/>
        <v>41448</v>
      </c>
      <c r="M52" s="16">
        <f t="shared" si="1"/>
        <v>0</v>
      </c>
      <c r="N52" s="16">
        <f t="shared" si="13"/>
        <v>580747</v>
      </c>
      <c r="O52" s="16">
        <f t="shared" si="13"/>
        <v>580747</v>
      </c>
      <c r="P52" s="16">
        <f t="shared" si="2"/>
        <v>0</v>
      </c>
      <c r="Q52" s="16">
        <f t="shared" si="13"/>
        <v>16301</v>
      </c>
      <c r="R52" s="16">
        <f t="shared" si="13"/>
        <v>16301</v>
      </c>
      <c r="S52" s="16">
        <f t="shared" si="3"/>
        <v>0</v>
      </c>
      <c r="T52" s="16">
        <f t="shared" si="13"/>
        <v>0</v>
      </c>
      <c r="U52" s="16">
        <f t="shared" si="13"/>
        <v>0</v>
      </c>
      <c r="V52" s="16">
        <f t="shared" si="4"/>
        <v>0</v>
      </c>
      <c r="W52" s="16">
        <f t="shared" si="13"/>
        <v>24954</v>
      </c>
      <c r="X52" s="16">
        <f t="shared" si="13"/>
        <v>24954</v>
      </c>
      <c r="Y52" s="16">
        <f t="shared" si="5"/>
        <v>0</v>
      </c>
      <c r="Z52" s="16">
        <f t="shared" si="13"/>
        <v>0</v>
      </c>
      <c r="AA52" s="16">
        <f t="shared" si="13"/>
        <v>0</v>
      </c>
      <c r="AB52" s="16">
        <f t="shared" si="6"/>
        <v>0</v>
      </c>
    </row>
    <row r="53" spans="1:189" s="17" customFormat="1" x14ac:dyDescent="0.25">
      <c r="A53" s="15" t="s">
        <v>13</v>
      </c>
      <c r="B53" s="16">
        <f t="shared" si="7"/>
        <v>668550</v>
      </c>
      <c r="C53" s="16">
        <f t="shared" si="7"/>
        <v>668550</v>
      </c>
      <c r="D53" s="16">
        <f t="shared" si="7"/>
        <v>0</v>
      </c>
      <c r="E53" s="16">
        <f>SUM(E54:E62)</f>
        <v>0</v>
      </c>
      <c r="F53" s="16">
        <f>SUM(F54:F62)</f>
        <v>0</v>
      </c>
      <c r="G53" s="16">
        <f t="shared" si="8"/>
        <v>0</v>
      </c>
      <c r="H53" s="16">
        <f>SUM(H54:H62)</f>
        <v>5100</v>
      </c>
      <c r="I53" s="16">
        <f>SUM(I54:I62)</f>
        <v>5100</v>
      </c>
      <c r="J53" s="16">
        <f t="shared" si="0"/>
        <v>0</v>
      </c>
      <c r="K53" s="16">
        <f>SUM(K54:K62)</f>
        <v>41448</v>
      </c>
      <c r="L53" s="16">
        <f>SUM(L54:L62)</f>
        <v>41448</v>
      </c>
      <c r="M53" s="16">
        <f t="shared" si="1"/>
        <v>0</v>
      </c>
      <c r="N53" s="16">
        <f>SUM(N54:N62)</f>
        <v>580747</v>
      </c>
      <c r="O53" s="16">
        <f>SUM(O54:O62)</f>
        <v>580747</v>
      </c>
      <c r="P53" s="16">
        <f t="shared" si="2"/>
        <v>0</v>
      </c>
      <c r="Q53" s="16">
        <f>SUM(Q54:Q62)</f>
        <v>16301</v>
      </c>
      <c r="R53" s="16">
        <f>SUM(R54:R62)</f>
        <v>16301</v>
      </c>
      <c r="S53" s="16">
        <f t="shared" si="3"/>
        <v>0</v>
      </c>
      <c r="T53" s="16">
        <f>SUM(T54:T62)</f>
        <v>0</v>
      </c>
      <c r="U53" s="16">
        <f>SUM(U54:U62)</f>
        <v>0</v>
      </c>
      <c r="V53" s="16">
        <f t="shared" si="4"/>
        <v>0</v>
      </c>
      <c r="W53" s="16">
        <f>SUM(W54:W62)</f>
        <v>24954</v>
      </c>
      <c r="X53" s="16">
        <f>SUM(X54:X62)</f>
        <v>24954</v>
      </c>
      <c r="Y53" s="16">
        <f t="shared" si="5"/>
        <v>0</v>
      </c>
      <c r="Z53" s="16">
        <f>SUM(Z54:Z62)</f>
        <v>0</v>
      </c>
      <c r="AA53" s="16">
        <f>SUM(AA54:AA62)</f>
        <v>0</v>
      </c>
      <c r="AB53" s="16">
        <f t="shared" si="6"/>
        <v>0</v>
      </c>
    </row>
    <row r="54" spans="1:189" s="14" customFormat="1" ht="126" x14ac:dyDescent="0.25">
      <c r="A54" s="24" t="s">
        <v>40</v>
      </c>
      <c r="B54" s="26">
        <f t="shared" si="7"/>
        <v>130000</v>
      </c>
      <c r="C54" s="26">
        <f t="shared" si="7"/>
        <v>130000</v>
      </c>
      <c r="D54" s="26">
        <f t="shared" si="7"/>
        <v>0</v>
      </c>
      <c r="E54" s="26"/>
      <c r="F54" s="26"/>
      <c r="G54" s="26">
        <f t="shared" si="8"/>
        <v>0</v>
      </c>
      <c r="H54" s="26"/>
      <c r="I54" s="26"/>
      <c r="J54" s="26">
        <f t="shared" si="0"/>
        <v>0</v>
      </c>
      <c r="K54" s="26"/>
      <c r="L54" s="26"/>
      <c r="M54" s="26">
        <f t="shared" si="1"/>
        <v>0</v>
      </c>
      <c r="N54" s="26">
        <v>130000</v>
      </c>
      <c r="O54" s="26">
        <v>130000</v>
      </c>
      <c r="P54" s="26">
        <f t="shared" si="2"/>
        <v>0</v>
      </c>
      <c r="Q54" s="26"/>
      <c r="R54" s="26"/>
      <c r="S54" s="26">
        <f t="shared" si="3"/>
        <v>0</v>
      </c>
      <c r="T54" s="26"/>
      <c r="U54" s="26"/>
      <c r="V54" s="26">
        <f t="shared" si="4"/>
        <v>0</v>
      </c>
      <c r="W54" s="26"/>
      <c r="X54" s="26"/>
      <c r="Y54" s="26">
        <f t="shared" si="5"/>
        <v>0</v>
      </c>
      <c r="Z54" s="26"/>
      <c r="AA54" s="26"/>
      <c r="AB54" s="26">
        <f t="shared" si="6"/>
        <v>0</v>
      </c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</row>
    <row r="55" spans="1:189" s="17" customFormat="1" ht="78.75" x14ac:dyDescent="0.25">
      <c r="A55" s="24" t="s">
        <v>400</v>
      </c>
      <c r="B55" s="20">
        <f t="shared" si="7"/>
        <v>53191</v>
      </c>
      <c r="C55" s="20">
        <f t="shared" si="7"/>
        <v>53191</v>
      </c>
      <c r="D55" s="20">
        <f t="shared" si="7"/>
        <v>0</v>
      </c>
      <c r="E55" s="20"/>
      <c r="F55" s="20"/>
      <c r="G55" s="20">
        <f t="shared" si="8"/>
        <v>0</v>
      </c>
      <c r="H55" s="20"/>
      <c r="I55" s="20"/>
      <c r="J55" s="20">
        <f t="shared" si="0"/>
        <v>0</v>
      </c>
      <c r="K55" s="20"/>
      <c r="L55" s="20"/>
      <c r="M55" s="20">
        <f t="shared" si="1"/>
        <v>0</v>
      </c>
      <c r="N55" s="20">
        <v>53191</v>
      </c>
      <c r="O55" s="20">
        <v>53191</v>
      </c>
      <c r="P55" s="20">
        <f t="shared" si="2"/>
        <v>0</v>
      </c>
      <c r="Q55" s="20"/>
      <c r="R55" s="20"/>
      <c r="S55" s="20">
        <f t="shared" si="3"/>
        <v>0</v>
      </c>
      <c r="T55" s="20"/>
      <c r="U55" s="20"/>
      <c r="V55" s="20">
        <f t="shared" si="4"/>
        <v>0</v>
      </c>
      <c r="W55" s="20"/>
      <c r="X55" s="20"/>
      <c r="Y55" s="20">
        <f t="shared" si="5"/>
        <v>0</v>
      </c>
      <c r="Z55" s="20"/>
      <c r="AA55" s="20"/>
      <c r="AB55" s="20">
        <f t="shared" si="6"/>
        <v>0</v>
      </c>
    </row>
    <row r="56" spans="1:189" s="17" customFormat="1" ht="47.25" x14ac:dyDescent="0.25">
      <c r="A56" s="19" t="s">
        <v>373</v>
      </c>
      <c r="B56" s="20">
        <f t="shared" si="7"/>
        <v>5100</v>
      </c>
      <c r="C56" s="20">
        <f t="shared" si="7"/>
        <v>5100</v>
      </c>
      <c r="D56" s="20">
        <f t="shared" si="7"/>
        <v>0</v>
      </c>
      <c r="E56" s="20"/>
      <c r="F56" s="20"/>
      <c r="G56" s="20">
        <f t="shared" si="8"/>
        <v>0</v>
      </c>
      <c r="H56" s="20">
        <v>5100</v>
      </c>
      <c r="I56" s="20">
        <v>5100</v>
      </c>
      <c r="J56" s="20">
        <f t="shared" si="0"/>
        <v>0</v>
      </c>
      <c r="K56" s="20"/>
      <c r="L56" s="20"/>
      <c r="M56" s="20">
        <f t="shared" si="1"/>
        <v>0</v>
      </c>
      <c r="N56" s="20"/>
      <c r="O56" s="20"/>
      <c r="P56" s="20">
        <f t="shared" si="2"/>
        <v>0</v>
      </c>
      <c r="Q56" s="20"/>
      <c r="R56" s="20"/>
      <c r="S56" s="20">
        <f t="shared" si="3"/>
        <v>0</v>
      </c>
      <c r="T56" s="20"/>
      <c r="U56" s="20"/>
      <c r="V56" s="20">
        <f t="shared" si="4"/>
        <v>0</v>
      </c>
      <c r="W56" s="20"/>
      <c r="X56" s="20"/>
      <c r="Y56" s="20">
        <f t="shared" si="5"/>
        <v>0</v>
      </c>
      <c r="Z56" s="20"/>
      <c r="AA56" s="20"/>
      <c r="AB56" s="20">
        <f t="shared" si="6"/>
        <v>0</v>
      </c>
    </row>
    <row r="57" spans="1:189" s="17" customFormat="1" ht="47.25" x14ac:dyDescent="0.25">
      <c r="A57" s="19" t="s">
        <v>354</v>
      </c>
      <c r="B57" s="20">
        <f t="shared" si="7"/>
        <v>3000</v>
      </c>
      <c r="C57" s="20">
        <f t="shared" si="7"/>
        <v>3000</v>
      </c>
      <c r="D57" s="20">
        <f t="shared" si="7"/>
        <v>0</v>
      </c>
      <c r="E57" s="20"/>
      <c r="F57" s="20"/>
      <c r="G57" s="20">
        <f t="shared" si="8"/>
        <v>0</v>
      </c>
      <c r="H57" s="20"/>
      <c r="I57" s="20"/>
      <c r="J57" s="20">
        <f t="shared" si="0"/>
        <v>0</v>
      </c>
      <c r="K57" s="20">
        <v>3000</v>
      </c>
      <c r="L57" s="20">
        <v>3000</v>
      </c>
      <c r="M57" s="20">
        <f t="shared" si="1"/>
        <v>0</v>
      </c>
      <c r="N57" s="20"/>
      <c r="O57" s="20"/>
      <c r="P57" s="20">
        <f t="shared" si="2"/>
        <v>0</v>
      </c>
      <c r="Q57" s="20"/>
      <c r="R57" s="20"/>
      <c r="S57" s="20">
        <f t="shared" si="3"/>
        <v>0</v>
      </c>
      <c r="T57" s="20"/>
      <c r="U57" s="20"/>
      <c r="V57" s="20">
        <f t="shared" si="4"/>
        <v>0</v>
      </c>
      <c r="W57" s="20"/>
      <c r="X57" s="20"/>
      <c r="Y57" s="20">
        <f t="shared" si="5"/>
        <v>0</v>
      </c>
      <c r="Z57" s="20"/>
      <c r="AA57" s="20"/>
      <c r="AB57" s="20">
        <f t="shared" si="6"/>
        <v>0</v>
      </c>
    </row>
    <row r="58" spans="1:189" s="17" customFormat="1" ht="31.5" x14ac:dyDescent="0.25">
      <c r="A58" s="19" t="s">
        <v>379</v>
      </c>
      <c r="B58" s="20">
        <f t="shared" si="7"/>
        <v>5000</v>
      </c>
      <c r="C58" s="20">
        <f t="shared" si="7"/>
        <v>5000</v>
      </c>
      <c r="D58" s="20">
        <f t="shared" si="7"/>
        <v>0</v>
      </c>
      <c r="E58" s="20"/>
      <c r="F58" s="20"/>
      <c r="G58" s="20">
        <f t="shared" si="8"/>
        <v>0</v>
      </c>
      <c r="H58" s="20"/>
      <c r="I58" s="20"/>
      <c r="J58" s="20">
        <f t="shared" si="0"/>
        <v>0</v>
      </c>
      <c r="K58" s="20">
        <v>5000</v>
      </c>
      <c r="L58" s="20">
        <v>5000</v>
      </c>
      <c r="M58" s="20">
        <f t="shared" si="1"/>
        <v>0</v>
      </c>
      <c r="N58" s="20"/>
      <c r="O58" s="20"/>
      <c r="P58" s="20">
        <f t="shared" si="2"/>
        <v>0</v>
      </c>
      <c r="Q58" s="20"/>
      <c r="R58" s="20"/>
      <c r="S58" s="20">
        <f t="shared" si="3"/>
        <v>0</v>
      </c>
      <c r="T58" s="20"/>
      <c r="U58" s="20"/>
      <c r="V58" s="20">
        <f t="shared" si="4"/>
        <v>0</v>
      </c>
      <c r="W58" s="20"/>
      <c r="X58" s="20"/>
      <c r="Y58" s="20">
        <f t="shared" si="5"/>
        <v>0</v>
      </c>
      <c r="Z58" s="20"/>
      <c r="AA58" s="20"/>
      <c r="AB58" s="20">
        <f t="shared" si="6"/>
        <v>0</v>
      </c>
    </row>
    <row r="59" spans="1:189" s="17" customFormat="1" ht="31.5" x14ac:dyDescent="0.25">
      <c r="A59" s="19" t="s">
        <v>380</v>
      </c>
      <c r="B59" s="20">
        <f t="shared" si="7"/>
        <v>6248</v>
      </c>
      <c r="C59" s="20">
        <f t="shared" si="7"/>
        <v>6248</v>
      </c>
      <c r="D59" s="20">
        <f t="shared" si="7"/>
        <v>0</v>
      </c>
      <c r="E59" s="20"/>
      <c r="F59" s="20"/>
      <c r="G59" s="20">
        <f t="shared" si="8"/>
        <v>0</v>
      </c>
      <c r="H59" s="20"/>
      <c r="I59" s="20"/>
      <c r="J59" s="20">
        <f t="shared" si="0"/>
        <v>0</v>
      </c>
      <c r="K59" s="20">
        <v>6248</v>
      </c>
      <c r="L59" s="20">
        <v>6248</v>
      </c>
      <c r="M59" s="20">
        <f t="shared" si="1"/>
        <v>0</v>
      </c>
      <c r="N59" s="20"/>
      <c r="O59" s="20"/>
      <c r="P59" s="20">
        <f t="shared" si="2"/>
        <v>0</v>
      </c>
      <c r="Q59" s="20"/>
      <c r="R59" s="20"/>
      <c r="S59" s="20">
        <f t="shared" si="3"/>
        <v>0</v>
      </c>
      <c r="T59" s="20"/>
      <c r="U59" s="20"/>
      <c r="V59" s="20">
        <f t="shared" si="4"/>
        <v>0</v>
      </c>
      <c r="W59" s="20"/>
      <c r="X59" s="20"/>
      <c r="Y59" s="20">
        <f t="shared" si="5"/>
        <v>0</v>
      </c>
      <c r="Z59" s="20"/>
      <c r="AA59" s="20"/>
      <c r="AB59" s="20">
        <f t="shared" si="6"/>
        <v>0</v>
      </c>
    </row>
    <row r="60" spans="1:189" s="17" customFormat="1" ht="31.5" x14ac:dyDescent="0.25">
      <c r="A60" s="19" t="s">
        <v>366</v>
      </c>
      <c r="B60" s="20">
        <f t="shared" si="7"/>
        <v>49908</v>
      </c>
      <c r="C60" s="20">
        <f t="shared" si="7"/>
        <v>49908</v>
      </c>
      <c r="D60" s="20">
        <f t="shared" si="7"/>
        <v>0</v>
      </c>
      <c r="E60" s="20"/>
      <c r="F60" s="20"/>
      <c r="G60" s="20">
        <f t="shared" si="8"/>
        <v>0</v>
      </c>
      <c r="H60" s="20"/>
      <c r="I60" s="20"/>
      <c r="J60" s="20">
        <f t="shared" si="0"/>
        <v>0</v>
      </c>
      <c r="K60" s="20">
        <v>24954</v>
      </c>
      <c r="L60" s="20">
        <v>24954</v>
      </c>
      <c r="M60" s="20">
        <f t="shared" si="1"/>
        <v>0</v>
      </c>
      <c r="N60" s="20"/>
      <c r="O60" s="20"/>
      <c r="P60" s="20">
        <f t="shared" si="2"/>
        <v>0</v>
      </c>
      <c r="Q60" s="20"/>
      <c r="R60" s="20"/>
      <c r="S60" s="20">
        <f t="shared" si="3"/>
        <v>0</v>
      </c>
      <c r="T60" s="20"/>
      <c r="U60" s="20"/>
      <c r="V60" s="20">
        <f t="shared" si="4"/>
        <v>0</v>
      </c>
      <c r="W60" s="20">
        <v>24954</v>
      </c>
      <c r="X60" s="20">
        <v>24954</v>
      </c>
      <c r="Y60" s="20">
        <f t="shared" si="5"/>
        <v>0</v>
      </c>
      <c r="Z60" s="20"/>
      <c r="AA60" s="20"/>
      <c r="AB60" s="20">
        <f t="shared" si="6"/>
        <v>0</v>
      </c>
    </row>
    <row r="61" spans="1:189" s="17" customFormat="1" ht="31.5" x14ac:dyDescent="0.25">
      <c r="A61" s="24" t="s">
        <v>343</v>
      </c>
      <c r="B61" s="20">
        <f t="shared" si="7"/>
        <v>18547</v>
      </c>
      <c r="C61" s="20">
        <f t="shared" si="7"/>
        <v>18547</v>
      </c>
      <c r="D61" s="20">
        <f t="shared" si="7"/>
        <v>0</v>
      </c>
      <c r="E61" s="20"/>
      <c r="F61" s="20"/>
      <c r="G61" s="20">
        <f t="shared" si="8"/>
        <v>0</v>
      </c>
      <c r="H61" s="20"/>
      <c r="I61" s="20"/>
      <c r="J61" s="20">
        <f t="shared" si="0"/>
        <v>0</v>
      </c>
      <c r="K61" s="20">
        <v>2246</v>
      </c>
      <c r="L61" s="20">
        <v>2246</v>
      </c>
      <c r="M61" s="20">
        <f t="shared" si="1"/>
        <v>0</v>
      </c>
      <c r="N61" s="20"/>
      <c r="O61" s="20"/>
      <c r="P61" s="20">
        <f t="shared" si="2"/>
        <v>0</v>
      </c>
      <c r="Q61" s="20">
        <v>16301</v>
      </c>
      <c r="R61" s="20">
        <v>16301</v>
      </c>
      <c r="S61" s="20">
        <f t="shared" si="3"/>
        <v>0</v>
      </c>
      <c r="T61" s="20"/>
      <c r="U61" s="20"/>
      <c r="V61" s="20">
        <f t="shared" si="4"/>
        <v>0</v>
      </c>
      <c r="W61" s="20"/>
      <c r="X61" s="20"/>
      <c r="Y61" s="20">
        <f t="shared" si="5"/>
        <v>0</v>
      </c>
      <c r="Z61" s="20"/>
      <c r="AA61" s="20"/>
      <c r="AB61" s="20">
        <f t="shared" si="6"/>
        <v>0</v>
      </c>
    </row>
    <row r="62" spans="1:189" s="17" customFormat="1" ht="94.5" x14ac:dyDescent="0.25">
      <c r="A62" s="24" t="s">
        <v>41</v>
      </c>
      <c r="B62" s="20">
        <f t="shared" si="7"/>
        <v>397556</v>
      </c>
      <c r="C62" s="20">
        <f t="shared" si="7"/>
        <v>397556</v>
      </c>
      <c r="D62" s="20">
        <f t="shared" si="7"/>
        <v>0</v>
      </c>
      <c r="E62" s="20"/>
      <c r="F62" s="20"/>
      <c r="G62" s="20">
        <f t="shared" si="8"/>
        <v>0</v>
      </c>
      <c r="H62" s="20"/>
      <c r="I62" s="20"/>
      <c r="J62" s="20">
        <f t="shared" si="0"/>
        <v>0</v>
      </c>
      <c r="K62" s="20"/>
      <c r="L62" s="20"/>
      <c r="M62" s="20">
        <f t="shared" si="1"/>
        <v>0</v>
      </c>
      <c r="N62" s="20">
        <f>394555+3001</f>
        <v>397556</v>
      </c>
      <c r="O62" s="20">
        <f>394555+3001</f>
        <v>397556</v>
      </c>
      <c r="P62" s="20">
        <f t="shared" si="2"/>
        <v>0</v>
      </c>
      <c r="Q62" s="20"/>
      <c r="R62" s="20"/>
      <c r="S62" s="20">
        <f t="shared" si="3"/>
        <v>0</v>
      </c>
      <c r="T62" s="20"/>
      <c r="U62" s="20"/>
      <c r="V62" s="20">
        <f t="shared" si="4"/>
        <v>0</v>
      </c>
      <c r="W62" s="20"/>
      <c r="X62" s="20"/>
      <c r="Y62" s="20">
        <f t="shared" si="5"/>
        <v>0</v>
      </c>
      <c r="Z62" s="20"/>
      <c r="AA62" s="20"/>
      <c r="AB62" s="20">
        <f t="shared" si="6"/>
        <v>0</v>
      </c>
    </row>
    <row r="63" spans="1:189" s="17" customFormat="1" ht="31.5" x14ac:dyDescent="0.25">
      <c r="A63" s="15" t="s">
        <v>42</v>
      </c>
      <c r="B63" s="16">
        <f t="shared" si="7"/>
        <v>10560123</v>
      </c>
      <c r="C63" s="16">
        <f t="shared" si="7"/>
        <v>10560123</v>
      </c>
      <c r="D63" s="16">
        <f t="shared" si="7"/>
        <v>0</v>
      </c>
      <c r="E63" s="16">
        <f t="shared" ref="E63:AA63" si="14">SUM(E64)</f>
        <v>151089</v>
      </c>
      <c r="F63" s="16">
        <f t="shared" si="14"/>
        <v>151089</v>
      </c>
      <c r="G63" s="16">
        <f t="shared" si="8"/>
        <v>0</v>
      </c>
      <c r="H63" s="16">
        <f t="shared" si="14"/>
        <v>140072</v>
      </c>
      <c r="I63" s="16">
        <f t="shared" si="14"/>
        <v>140072</v>
      </c>
      <c r="J63" s="16">
        <f t="shared" si="0"/>
        <v>0</v>
      </c>
      <c r="K63" s="16">
        <f t="shared" si="14"/>
        <v>1542045</v>
      </c>
      <c r="L63" s="16">
        <f t="shared" si="14"/>
        <v>1542045</v>
      </c>
      <c r="M63" s="16">
        <f t="shared" si="1"/>
        <v>0</v>
      </c>
      <c r="N63" s="16">
        <f t="shared" si="14"/>
        <v>4477843</v>
      </c>
      <c r="O63" s="16">
        <f t="shared" si="14"/>
        <v>4477843</v>
      </c>
      <c r="P63" s="16">
        <f t="shared" si="2"/>
        <v>0</v>
      </c>
      <c r="Q63" s="16">
        <f t="shared" si="14"/>
        <v>0</v>
      </c>
      <c r="R63" s="16">
        <f t="shared" si="14"/>
        <v>0</v>
      </c>
      <c r="S63" s="16">
        <f t="shared" si="3"/>
        <v>0</v>
      </c>
      <c r="T63" s="16">
        <f t="shared" si="14"/>
        <v>4210206</v>
      </c>
      <c r="U63" s="16">
        <f t="shared" si="14"/>
        <v>4210206</v>
      </c>
      <c r="V63" s="16">
        <f t="shared" si="4"/>
        <v>0</v>
      </c>
      <c r="W63" s="16">
        <f t="shared" si="14"/>
        <v>38868</v>
      </c>
      <c r="X63" s="16">
        <f t="shared" si="14"/>
        <v>38868</v>
      </c>
      <c r="Y63" s="16">
        <f t="shared" si="5"/>
        <v>0</v>
      </c>
      <c r="Z63" s="16">
        <f t="shared" si="14"/>
        <v>0</v>
      </c>
      <c r="AA63" s="16">
        <f t="shared" si="14"/>
        <v>0</v>
      </c>
      <c r="AB63" s="16">
        <f t="shared" si="6"/>
        <v>0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</row>
    <row r="64" spans="1:189" s="17" customFormat="1" x14ac:dyDescent="0.25">
      <c r="A64" s="15" t="s">
        <v>13</v>
      </c>
      <c r="B64" s="16">
        <f t="shared" si="7"/>
        <v>10560123</v>
      </c>
      <c r="C64" s="16">
        <f t="shared" si="7"/>
        <v>10560123</v>
      </c>
      <c r="D64" s="16">
        <f t="shared" si="7"/>
        <v>0</v>
      </c>
      <c r="E64" s="16">
        <f>SUM(E65:E77,E78,E115,E146)</f>
        <v>151089</v>
      </c>
      <c r="F64" s="16">
        <f>SUM(F65:F77,F78,F115,F146)</f>
        <v>151089</v>
      </c>
      <c r="G64" s="16">
        <f t="shared" si="8"/>
        <v>0</v>
      </c>
      <c r="H64" s="16">
        <f>SUM(H65:H77,H78,H115,H146)</f>
        <v>140072</v>
      </c>
      <c r="I64" s="16">
        <f>SUM(I65:I77,I78,I115,I146)</f>
        <v>140072</v>
      </c>
      <c r="J64" s="16">
        <f t="shared" si="0"/>
        <v>0</v>
      </c>
      <c r="K64" s="16">
        <f>SUM(K65:K77,K78,K115,K146)</f>
        <v>1542045</v>
      </c>
      <c r="L64" s="16">
        <f>SUM(L65:L77,L78,L115,L146)</f>
        <v>1542045</v>
      </c>
      <c r="M64" s="16">
        <f t="shared" si="1"/>
        <v>0</v>
      </c>
      <c r="N64" s="16">
        <f>SUM(N65:N77,N78,N115,N146)</f>
        <v>4477843</v>
      </c>
      <c r="O64" s="16">
        <f>SUM(O65:O77,O78,O115,O146)</f>
        <v>4477843</v>
      </c>
      <c r="P64" s="16">
        <f t="shared" si="2"/>
        <v>0</v>
      </c>
      <c r="Q64" s="16">
        <f>SUM(Q65:Q77,Q78,Q115,Q146)</f>
        <v>0</v>
      </c>
      <c r="R64" s="16">
        <f>SUM(R65:R77,R78,R115,R146)</f>
        <v>0</v>
      </c>
      <c r="S64" s="16">
        <f t="shared" si="3"/>
        <v>0</v>
      </c>
      <c r="T64" s="16">
        <f>SUM(T65:T77,T78,T115,T146)</f>
        <v>4210206</v>
      </c>
      <c r="U64" s="16">
        <f>SUM(U65:U77,U78,U115,U146)</f>
        <v>4210206</v>
      </c>
      <c r="V64" s="16">
        <f t="shared" si="4"/>
        <v>0</v>
      </c>
      <c r="W64" s="16">
        <f>SUM(W65:W77,W78,W115,W146)</f>
        <v>38868</v>
      </c>
      <c r="X64" s="16">
        <f>SUM(X65:X77,X78,X115,X146)</f>
        <v>38868</v>
      </c>
      <c r="Y64" s="16">
        <f t="shared" si="5"/>
        <v>0</v>
      </c>
      <c r="Z64" s="16">
        <f>SUM(Z65:Z77,Z78,Z115,Z146)</f>
        <v>0</v>
      </c>
      <c r="AA64" s="16">
        <f>SUM(AA65:AA77,AA78,AA115,AA146)</f>
        <v>0</v>
      </c>
      <c r="AB64" s="16">
        <f t="shared" si="6"/>
        <v>0</v>
      </c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</row>
    <row r="65" spans="1:28" s="17" customFormat="1" ht="31.5" x14ac:dyDescent="0.25">
      <c r="A65" s="27" t="s">
        <v>401</v>
      </c>
      <c r="B65" s="23">
        <f t="shared" si="7"/>
        <v>3183</v>
      </c>
      <c r="C65" s="23">
        <f t="shared" si="7"/>
        <v>3183</v>
      </c>
      <c r="D65" s="23">
        <f t="shared" si="7"/>
        <v>0</v>
      </c>
      <c r="E65" s="23"/>
      <c r="F65" s="23"/>
      <c r="G65" s="23">
        <f t="shared" si="8"/>
        <v>0</v>
      </c>
      <c r="H65" s="23"/>
      <c r="I65" s="23"/>
      <c r="J65" s="23">
        <f t="shared" si="0"/>
        <v>0</v>
      </c>
      <c r="K65" s="23">
        <v>3183</v>
      </c>
      <c r="L65" s="23">
        <v>3183</v>
      </c>
      <c r="M65" s="23">
        <f t="shared" si="1"/>
        <v>0</v>
      </c>
      <c r="N65" s="23"/>
      <c r="O65" s="23"/>
      <c r="P65" s="23">
        <f t="shared" si="2"/>
        <v>0</v>
      </c>
      <c r="Q65" s="23"/>
      <c r="R65" s="23"/>
      <c r="S65" s="23">
        <f t="shared" si="3"/>
        <v>0</v>
      </c>
      <c r="T65" s="23">
        <v>0</v>
      </c>
      <c r="U65" s="23">
        <v>0</v>
      </c>
      <c r="V65" s="23">
        <f t="shared" si="4"/>
        <v>0</v>
      </c>
      <c r="W65" s="23">
        <v>0</v>
      </c>
      <c r="X65" s="23">
        <v>0</v>
      </c>
      <c r="Y65" s="23">
        <f t="shared" si="5"/>
        <v>0</v>
      </c>
      <c r="Z65" s="23"/>
      <c r="AA65" s="23"/>
      <c r="AB65" s="23">
        <f t="shared" si="6"/>
        <v>0</v>
      </c>
    </row>
    <row r="66" spans="1:28" s="17" customFormat="1" ht="31.5" x14ac:dyDescent="0.25">
      <c r="A66" s="27" t="s">
        <v>421</v>
      </c>
      <c r="B66" s="23">
        <f t="shared" si="7"/>
        <v>50400</v>
      </c>
      <c r="C66" s="23">
        <f t="shared" si="7"/>
        <v>50400</v>
      </c>
      <c r="D66" s="23">
        <f t="shared" si="7"/>
        <v>0</v>
      </c>
      <c r="E66" s="23"/>
      <c r="F66" s="23"/>
      <c r="G66" s="23">
        <f t="shared" si="8"/>
        <v>0</v>
      </c>
      <c r="H66" s="23"/>
      <c r="I66" s="23"/>
      <c r="J66" s="23">
        <f t="shared" si="0"/>
        <v>0</v>
      </c>
      <c r="K66" s="23">
        <v>50400</v>
      </c>
      <c r="L66" s="23">
        <v>50400</v>
      </c>
      <c r="M66" s="23">
        <f t="shared" si="1"/>
        <v>0</v>
      </c>
      <c r="N66" s="23"/>
      <c r="O66" s="23"/>
      <c r="P66" s="23">
        <f t="shared" si="2"/>
        <v>0</v>
      </c>
      <c r="Q66" s="23"/>
      <c r="R66" s="23"/>
      <c r="S66" s="23">
        <f t="shared" si="3"/>
        <v>0</v>
      </c>
      <c r="T66" s="23">
        <v>0</v>
      </c>
      <c r="U66" s="23">
        <v>0</v>
      </c>
      <c r="V66" s="23">
        <f t="shared" si="4"/>
        <v>0</v>
      </c>
      <c r="W66" s="23">
        <v>0</v>
      </c>
      <c r="X66" s="23">
        <v>0</v>
      </c>
      <c r="Y66" s="23">
        <f t="shared" si="5"/>
        <v>0</v>
      </c>
      <c r="Z66" s="23"/>
      <c r="AA66" s="23"/>
      <c r="AB66" s="23">
        <f t="shared" si="6"/>
        <v>0</v>
      </c>
    </row>
    <row r="67" spans="1:28" s="17" customFormat="1" ht="31.5" x14ac:dyDescent="0.25">
      <c r="A67" s="27" t="s">
        <v>411</v>
      </c>
      <c r="B67" s="23">
        <f t="shared" si="7"/>
        <v>129666</v>
      </c>
      <c r="C67" s="23">
        <f t="shared" si="7"/>
        <v>129666</v>
      </c>
      <c r="D67" s="23">
        <f t="shared" si="7"/>
        <v>0</v>
      </c>
      <c r="E67" s="23"/>
      <c r="F67" s="23"/>
      <c r="G67" s="23">
        <f t="shared" si="8"/>
        <v>0</v>
      </c>
      <c r="H67" s="23"/>
      <c r="I67" s="23"/>
      <c r="J67" s="23">
        <f t="shared" si="0"/>
        <v>0</v>
      </c>
      <c r="K67" s="23">
        <v>129666</v>
      </c>
      <c r="L67" s="23">
        <v>129666</v>
      </c>
      <c r="M67" s="23">
        <f t="shared" si="1"/>
        <v>0</v>
      </c>
      <c r="N67" s="23"/>
      <c r="O67" s="23"/>
      <c r="P67" s="23">
        <f t="shared" si="2"/>
        <v>0</v>
      </c>
      <c r="Q67" s="23"/>
      <c r="R67" s="23"/>
      <c r="S67" s="23">
        <f t="shared" si="3"/>
        <v>0</v>
      </c>
      <c r="T67" s="23">
        <v>0</v>
      </c>
      <c r="U67" s="23">
        <v>0</v>
      </c>
      <c r="V67" s="23">
        <f t="shared" si="4"/>
        <v>0</v>
      </c>
      <c r="W67" s="23">
        <v>0</v>
      </c>
      <c r="X67" s="23">
        <v>0</v>
      </c>
      <c r="Y67" s="23">
        <f t="shared" si="5"/>
        <v>0</v>
      </c>
      <c r="Z67" s="23"/>
      <c r="AA67" s="23"/>
      <c r="AB67" s="23">
        <f t="shared" si="6"/>
        <v>0</v>
      </c>
    </row>
    <row r="68" spans="1:28" s="17" customFormat="1" x14ac:dyDescent="0.25">
      <c r="A68" s="27" t="s">
        <v>402</v>
      </c>
      <c r="B68" s="23">
        <f t="shared" si="7"/>
        <v>13200</v>
      </c>
      <c r="C68" s="23">
        <f t="shared" si="7"/>
        <v>13200</v>
      </c>
      <c r="D68" s="23">
        <f t="shared" si="7"/>
        <v>0</v>
      </c>
      <c r="E68" s="23"/>
      <c r="F68" s="23"/>
      <c r="G68" s="23">
        <f t="shared" si="8"/>
        <v>0</v>
      </c>
      <c r="H68" s="23"/>
      <c r="I68" s="23"/>
      <c r="J68" s="23">
        <f t="shared" si="0"/>
        <v>0</v>
      </c>
      <c r="K68" s="23">
        <v>13200</v>
      </c>
      <c r="L68" s="23">
        <v>13200</v>
      </c>
      <c r="M68" s="23">
        <f t="shared" si="1"/>
        <v>0</v>
      </c>
      <c r="N68" s="23"/>
      <c r="O68" s="23"/>
      <c r="P68" s="23">
        <f t="shared" si="2"/>
        <v>0</v>
      </c>
      <c r="Q68" s="23"/>
      <c r="R68" s="23"/>
      <c r="S68" s="23">
        <f t="shared" si="3"/>
        <v>0</v>
      </c>
      <c r="T68" s="23">
        <v>0</v>
      </c>
      <c r="U68" s="23">
        <v>0</v>
      </c>
      <c r="V68" s="23">
        <f t="shared" si="4"/>
        <v>0</v>
      </c>
      <c r="W68" s="23">
        <v>0</v>
      </c>
      <c r="X68" s="23">
        <v>0</v>
      </c>
      <c r="Y68" s="23">
        <f t="shared" si="5"/>
        <v>0</v>
      </c>
      <c r="Z68" s="23"/>
      <c r="AA68" s="23"/>
      <c r="AB68" s="23">
        <f t="shared" si="6"/>
        <v>0</v>
      </c>
    </row>
    <row r="69" spans="1:28" s="17" customFormat="1" ht="47.25" x14ac:dyDescent="0.25">
      <c r="A69" s="27" t="s">
        <v>375</v>
      </c>
      <c r="B69" s="23">
        <f t="shared" si="7"/>
        <v>41100</v>
      </c>
      <c r="C69" s="23">
        <f t="shared" si="7"/>
        <v>41100</v>
      </c>
      <c r="D69" s="23">
        <f t="shared" si="7"/>
        <v>0</v>
      </c>
      <c r="E69" s="23"/>
      <c r="F69" s="23"/>
      <c r="G69" s="23">
        <f t="shared" si="8"/>
        <v>0</v>
      </c>
      <c r="H69" s="23"/>
      <c r="I69" s="23"/>
      <c r="J69" s="23">
        <f t="shared" ref="J69:J152" si="15">I69-H69</f>
        <v>0</v>
      </c>
      <c r="K69" s="23">
        <v>41100</v>
      </c>
      <c r="L69" s="23">
        <v>41100</v>
      </c>
      <c r="M69" s="23">
        <f t="shared" ref="M69:M152" si="16">L69-K69</f>
        <v>0</v>
      </c>
      <c r="N69" s="23"/>
      <c r="O69" s="23"/>
      <c r="P69" s="23">
        <f t="shared" ref="P69:P152" si="17">O69-N69</f>
        <v>0</v>
      </c>
      <c r="Q69" s="23"/>
      <c r="R69" s="23"/>
      <c r="S69" s="23">
        <f t="shared" ref="S69:S152" si="18">R69-Q69</f>
        <v>0</v>
      </c>
      <c r="T69" s="23">
        <v>0</v>
      </c>
      <c r="U69" s="23">
        <v>0</v>
      </c>
      <c r="V69" s="23">
        <f t="shared" ref="V69:V152" si="19">U69-T69</f>
        <v>0</v>
      </c>
      <c r="W69" s="23">
        <v>0</v>
      </c>
      <c r="X69" s="23">
        <v>0</v>
      </c>
      <c r="Y69" s="23">
        <f t="shared" ref="Y69:Y152" si="20">X69-W69</f>
        <v>0</v>
      </c>
      <c r="Z69" s="23"/>
      <c r="AA69" s="23"/>
      <c r="AB69" s="23">
        <f t="shared" ref="AB69:AB152" si="21">AA69-Z69</f>
        <v>0</v>
      </c>
    </row>
    <row r="70" spans="1:28" s="17" customFormat="1" ht="110.25" x14ac:dyDescent="0.25">
      <c r="A70" s="24" t="s">
        <v>371</v>
      </c>
      <c r="B70" s="23">
        <f t="shared" si="7"/>
        <v>230380</v>
      </c>
      <c r="C70" s="23">
        <f t="shared" si="7"/>
        <v>230380</v>
      </c>
      <c r="D70" s="23">
        <f t="shared" si="7"/>
        <v>0</v>
      </c>
      <c r="E70" s="23"/>
      <c r="F70" s="23"/>
      <c r="G70" s="23">
        <f t="shared" si="8"/>
        <v>0</v>
      </c>
      <c r="H70" s="23"/>
      <c r="I70" s="23"/>
      <c r="J70" s="23">
        <f t="shared" si="15"/>
        <v>0</v>
      </c>
      <c r="K70" s="23"/>
      <c r="L70" s="23"/>
      <c r="M70" s="23">
        <f t="shared" si="16"/>
        <v>0</v>
      </c>
      <c r="N70" s="23">
        <v>230380</v>
      </c>
      <c r="O70" s="23">
        <v>230380</v>
      </c>
      <c r="P70" s="23">
        <f t="shared" si="17"/>
        <v>0</v>
      </c>
      <c r="Q70" s="23"/>
      <c r="R70" s="23"/>
      <c r="S70" s="23">
        <f t="shared" si="18"/>
        <v>0</v>
      </c>
      <c r="T70" s="23"/>
      <c r="U70" s="23"/>
      <c r="V70" s="23">
        <f t="shared" si="19"/>
        <v>0</v>
      </c>
      <c r="W70" s="23"/>
      <c r="X70" s="23"/>
      <c r="Y70" s="23">
        <f t="shared" si="20"/>
        <v>0</v>
      </c>
      <c r="Z70" s="23"/>
      <c r="AA70" s="23"/>
      <c r="AB70" s="23">
        <f t="shared" si="21"/>
        <v>0</v>
      </c>
    </row>
    <row r="71" spans="1:28" s="17" customFormat="1" x14ac:dyDescent="0.25">
      <c r="A71" s="27" t="s">
        <v>43</v>
      </c>
      <c r="B71" s="23">
        <f t="shared" si="7"/>
        <v>132389</v>
      </c>
      <c r="C71" s="23">
        <f t="shared" si="7"/>
        <v>132389</v>
      </c>
      <c r="D71" s="23">
        <f t="shared" si="7"/>
        <v>0</v>
      </c>
      <c r="E71" s="23">
        <f>150000-17611</f>
        <v>132389</v>
      </c>
      <c r="F71" s="23">
        <f>150000-17611</f>
        <v>132389</v>
      </c>
      <c r="G71" s="23">
        <f t="shared" si="8"/>
        <v>0</v>
      </c>
      <c r="H71" s="23"/>
      <c r="I71" s="23"/>
      <c r="J71" s="23">
        <f t="shared" si="15"/>
        <v>0</v>
      </c>
      <c r="K71" s="23"/>
      <c r="L71" s="23"/>
      <c r="M71" s="23">
        <f t="shared" si="16"/>
        <v>0</v>
      </c>
      <c r="N71" s="23"/>
      <c r="O71" s="23"/>
      <c r="P71" s="23">
        <f t="shared" si="17"/>
        <v>0</v>
      </c>
      <c r="Q71" s="23"/>
      <c r="R71" s="23"/>
      <c r="S71" s="23">
        <f t="shared" si="18"/>
        <v>0</v>
      </c>
      <c r="T71" s="23"/>
      <c r="U71" s="23"/>
      <c r="V71" s="23">
        <f t="shared" si="19"/>
        <v>0</v>
      </c>
      <c r="W71" s="23"/>
      <c r="X71" s="23"/>
      <c r="Y71" s="23">
        <f t="shared" si="20"/>
        <v>0</v>
      </c>
      <c r="Z71" s="23"/>
      <c r="AA71" s="23"/>
      <c r="AB71" s="23">
        <f t="shared" si="21"/>
        <v>0</v>
      </c>
    </row>
    <row r="72" spans="1:28" s="17" customFormat="1" ht="63" x14ac:dyDescent="0.25">
      <c r="A72" s="22" t="s">
        <v>44</v>
      </c>
      <c r="B72" s="23">
        <f t="shared" si="7"/>
        <v>2534</v>
      </c>
      <c r="C72" s="23">
        <f t="shared" si="7"/>
        <v>2534</v>
      </c>
      <c r="D72" s="23">
        <f t="shared" si="7"/>
        <v>0</v>
      </c>
      <c r="E72" s="23"/>
      <c r="F72" s="23"/>
      <c r="G72" s="23">
        <f t="shared" si="8"/>
        <v>0</v>
      </c>
      <c r="H72" s="23"/>
      <c r="I72" s="23"/>
      <c r="J72" s="23">
        <f t="shared" si="15"/>
        <v>0</v>
      </c>
      <c r="K72" s="23"/>
      <c r="L72" s="23"/>
      <c r="M72" s="23">
        <f t="shared" si="16"/>
        <v>0</v>
      </c>
      <c r="N72" s="23"/>
      <c r="O72" s="23"/>
      <c r="P72" s="23">
        <f t="shared" si="17"/>
        <v>0</v>
      </c>
      <c r="Q72" s="23"/>
      <c r="R72" s="23"/>
      <c r="S72" s="23">
        <f t="shared" si="18"/>
        <v>0</v>
      </c>
      <c r="T72" s="23">
        <v>2534</v>
      </c>
      <c r="U72" s="23">
        <v>2534</v>
      </c>
      <c r="V72" s="23">
        <f t="shared" si="19"/>
        <v>0</v>
      </c>
      <c r="W72" s="23"/>
      <c r="X72" s="23"/>
      <c r="Y72" s="23">
        <f t="shared" si="20"/>
        <v>0</v>
      </c>
      <c r="Z72" s="23"/>
      <c r="AA72" s="23"/>
      <c r="AB72" s="23">
        <f t="shared" si="21"/>
        <v>0</v>
      </c>
    </row>
    <row r="73" spans="1:28" s="17" customFormat="1" ht="157.5" x14ac:dyDescent="0.25">
      <c r="A73" s="19" t="s">
        <v>45</v>
      </c>
      <c r="B73" s="23">
        <f t="shared" si="7"/>
        <v>4247463</v>
      </c>
      <c r="C73" s="23">
        <f t="shared" si="7"/>
        <v>4247463</v>
      </c>
      <c r="D73" s="23">
        <f t="shared" si="7"/>
        <v>0</v>
      </c>
      <c r="E73" s="23"/>
      <c r="F73" s="23"/>
      <c r="G73" s="23">
        <f t="shared" si="8"/>
        <v>0</v>
      </c>
      <c r="H73" s="23"/>
      <c r="I73" s="23"/>
      <c r="J73" s="23">
        <f t="shared" si="15"/>
        <v>0</v>
      </c>
      <c r="K73" s="23"/>
      <c r="L73" s="23"/>
      <c r="M73" s="23">
        <f t="shared" si="16"/>
        <v>0</v>
      </c>
      <c r="N73" s="23">
        <v>4247463</v>
      </c>
      <c r="O73" s="23">
        <v>4247463</v>
      </c>
      <c r="P73" s="23">
        <f t="shared" si="17"/>
        <v>0</v>
      </c>
      <c r="Q73" s="23"/>
      <c r="R73" s="23"/>
      <c r="S73" s="23">
        <f t="shared" si="18"/>
        <v>0</v>
      </c>
      <c r="T73" s="23"/>
      <c r="U73" s="23"/>
      <c r="V73" s="23">
        <f t="shared" si="19"/>
        <v>0</v>
      </c>
      <c r="W73" s="23"/>
      <c r="X73" s="23"/>
      <c r="Y73" s="23">
        <f t="shared" si="20"/>
        <v>0</v>
      </c>
      <c r="Z73" s="23"/>
      <c r="AA73" s="23"/>
      <c r="AB73" s="23">
        <f t="shared" si="21"/>
        <v>0</v>
      </c>
    </row>
    <row r="74" spans="1:28" s="17" customFormat="1" ht="31.5" x14ac:dyDescent="0.25">
      <c r="A74" s="28" t="s">
        <v>365</v>
      </c>
      <c r="B74" s="23">
        <f t="shared" si="7"/>
        <v>918868</v>
      </c>
      <c r="C74" s="23">
        <f t="shared" si="7"/>
        <v>918868</v>
      </c>
      <c r="D74" s="23">
        <f t="shared" si="7"/>
        <v>0</v>
      </c>
      <c r="E74" s="23"/>
      <c r="F74" s="23"/>
      <c r="G74" s="23">
        <f t="shared" si="8"/>
        <v>0</v>
      </c>
      <c r="H74" s="23"/>
      <c r="I74" s="23"/>
      <c r="J74" s="23">
        <f t="shared" si="15"/>
        <v>0</v>
      </c>
      <c r="K74" s="23">
        <v>553628</v>
      </c>
      <c r="L74" s="23">
        <v>553628</v>
      </c>
      <c r="M74" s="23">
        <f t="shared" si="16"/>
        <v>0</v>
      </c>
      <c r="N74" s="23"/>
      <c r="O74" s="23"/>
      <c r="P74" s="23">
        <f t="shared" si="17"/>
        <v>0</v>
      </c>
      <c r="Q74" s="23"/>
      <c r="R74" s="23"/>
      <c r="S74" s="23">
        <f t="shared" si="18"/>
        <v>0</v>
      </c>
      <c r="T74" s="23">
        <v>326372</v>
      </c>
      <c r="U74" s="23">
        <v>326372</v>
      </c>
      <c r="V74" s="23">
        <f t="shared" si="19"/>
        <v>0</v>
      </c>
      <c r="W74" s="23">
        <v>38868</v>
      </c>
      <c r="X74" s="23">
        <v>38868</v>
      </c>
      <c r="Y74" s="23">
        <f t="shared" si="20"/>
        <v>0</v>
      </c>
      <c r="Z74" s="23"/>
      <c r="AA74" s="23"/>
      <c r="AB74" s="23">
        <f t="shared" si="21"/>
        <v>0</v>
      </c>
    </row>
    <row r="75" spans="1:28" s="17" customFormat="1" x14ac:dyDescent="0.25">
      <c r="A75" s="28" t="s">
        <v>46</v>
      </c>
      <c r="B75" s="23">
        <f t="shared" si="7"/>
        <v>3000</v>
      </c>
      <c r="C75" s="23">
        <f t="shared" si="7"/>
        <v>3000</v>
      </c>
      <c r="D75" s="23">
        <f t="shared" si="7"/>
        <v>0</v>
      </c>
      <c r="E75" s="23"/>
      <c r="F75" s="23"/>
      <c r="G75" s="23">
        <f t="shared" si="8"/>
        <v>0</v>
      </c>
      <c r="H75" s="23"/>
      <c r="I75" s="23"/>
      <c r="J75" s="23">
        <f t="shared" si="15"/>
        <v>0</v>
      </c>
      <c r="K75" s="23">
        <v>3000</v>
      </c>
      <c r="L75" s="23">
        <v>3000</v>
      </c>
      <c r="M75" s="23">
        <f t="shared" si="16"/>
        <v>0</v>
      </c>
      <c r="N75" s="23"/>
      <c r="O75" s="23"/>
      <c r="P75" s="23">
        <f t="shared" si="17"/>
        <v>0</v>
      </c>
      <c r="Q75" s="23"/>
      <c r="R75" s="23"/>
      <c r="S75" s="23">
        <f t="shared" si="18"/>
        <v>0</v>
      </c>
      <c r="T75" s="23"/>
      <c r="U75" s="23"/>
      <c r="V75" s="23">
        <f t="shared" si="19"/>
        <v>0</v>
      </c>
      <c r="W75" s="23"/>
      <c r="X75" s="23"/>
      <c r="Y75" s="23">
        <f t="shared" si="20"/>
        <v>0</v>
      </c>
      <c r="Z75" s="23"/>
      <c r="AA75" s="23"/>
      <c r="AB75" s="23">
        <f t="shared" si="21"/>
        <v>0</v>
      </c>
    </row>
    <row r="76" spans="1:28" s="17" customFormat="1" ht="31.5" x14ac:dyDescent="0.25">
      <c r="A76" s="22" t="s">
        <v>47</v>
      </c>
      <c r="B76" s="23">
        <f t="shared" si="7"/>
        <v>50000</v>
      </c>
      <c r="C76" s="23">
        <f t="shared" si="7"/>
        <v>50000</v>
      </c>
      <c r="D76" s="23">
        <f t="shared" si="7"/>
        <v>0</v>
      </c>
      <c r="E76" s="23">
        <v>18700</v>
      </c>
      <c r="F76" s="23">
        <v>18700</v>
      </c>
      <c r="G76" s="23">
        <f t="shared" si="8"/>
        <v>0</v>
      </c>
      <c r="H76" s="23"/>
      <c r="I76" s="23"/>
      <c r="J76" s="23">
        <f t="shared" si="15"/>
        <v>0</v>
      </c>
      <c r="K76" s="23"/>
      <c r="L76" s="23"/>
      <c r="M76" s="23">
        <f t="shared" si="16"/>
        <v>0</v>
      </c>
      <c r="N76" s="23"/>
      <c r="O76" s="23"/>
      <c r="P76" s="23">
        <f t="shared" si="17"/>
        <v>0</v>
      </c>
      <c r="Q76" s="23"/>
      <c r="R76" s="23"/>
      <c r="S76" s="23">
        <f t="shared" si="18"/>
        <v>0</v>
      </c>
      <c r="T76" s="23">
        <f>10904+20396</f>
        <v>31300</v>
      </c>
      <c r="U76" s="23">
        <f>10904+20396</f>
        <v>31300</v>
      </c>
      <c r="V76" s="23">
        <f t="shared" si="19"/>
        <v>0</v>
      </c>
      <c r="W76" s="23"/>
      <c r="X76" s="23"/>
      <c r="Y76" s="23">
        <f t="shared" si="20"/>
        <v>0</v>
      </c>
      <c r="Z76" s="23"/>
      <c r="AA76" s="23"/>
      <c r="AB76" s="23">
        <f t="shared" si="21"/>
        <v>0</v>
      </c>
    </row>
    <row r="77" spans="1:28" s="17" customFormat="1" ht="63" x14ac:dyDescent="0.25">
      <c r="A77" s="22" t="s">
        <v>48</v>
      </c>
      <c r="B77" s="23">
        <f t="shared" si="7"/>
        <v>3850000</v>
      </c>
      <c r="C77" s="23">
        <f t="shared" si="7"/>
        <v>3850000</v>
      </c>
      <c r="D77" s="23">
        <f t="shared" si="7"/>
        <v>0</v>
      </c>
      <c r="E77" s="23"/>
      <c r="F77" s="23"/>
      <c r="G77" s="23">
        <f t="shared" si="8"/>
        <v>0</v>
      </c>
      <c r="H77" s="23"/>
      <c r="I77" s="23"/>
      <c r="J77" s="23">
        <f t="shared" si="15"/>
        <v>0</v>
      </c>
      <c r="K77" s="23"/>
      <c r="L77" s="23"/>
      <c r="M77" s="23">
        <f t="shared" si="16"/>
        <v>0</v>
      </c>
      <c r="N77" s="23"/>
      <c r="O77" s="23"/>
      <c r="P77" s="23">
        <f t="shared" si="17"/>
        <v>0</v>
      </c>
      <c r="Q77" s="23"/>
      <c r="R77" s="23"/>
      <c r="S77" s="23">
        <f t="shared" si="18"/>
        <v>0</v>
      </c>
      <c r="T77" s="23">
        <v>3850000</v>
      </c>
      <c r="U77" s="23">
        <v>3850000</v>
      </c>
      <c r="V77" s="23">
        <f t="shared" si="19"/>
        <v>0</v>
      </c>
      <c r="W77" s="23"/>
      <c r="X77" s="23"/>
      <c r="Y77" s="23">
        <f t="shared" si="20"/>
        <v>0</v>
      </c>
      <c r="Z77" s="23"/>
      <c r="AA77" s="23"/>
      <c r="AB77" s="23">
        <f t="shared" si="21"/>
        <v>0</v>
      </c>
    </row>
    <row r="78" spans="1:28" s="14" customFormat="1" ht="63" x14ac:dyDescent="0.25">
      <c r="A78" s="29" t="s">
        <v>49</v>
      </c>
      <c r="B78" s="16">
        <f t="shared" si="7"/>
        <v>452717</v>
      </c>
      <c r="C78" s="16">
        <f t="shared" si="7"/>
        <v>452717</v>
      </c>
      <c r="D78" s="16">
        <f t="shared" si="7"/>
        <v>0</v>
      </c>
      <c r="E78" s="16">
        <f t="shared" ref="E78" si="22">SUM(E79:E114)</f>
        <v>0</v>
      </c>
      <c r="F78" s="16">
        <f t="shared" ref="F78:AA78" si="23">SUM(F79:F114)</f>
        <v>0</v>
      </c>
      <c r="G78" s="16">
        <f t="shared" si="8"/>
        <v>0</v>
      </c>
      <c r="H78" s="16">
        <f t="shared" ref="H78" si="24">SUM(H79:H114)</f>
        <v>140072</v>
      </c>
      <c r="I78" s="16">
        <f t="shared" si="23"/>
        <v>140072</v>
      </c>
      <c r="J78" s="16">
        <f t="shared" si="15"/>
        <v>0</v>
      </c>
      <c r="K78" s="16">
        <f t="shared" ref="K78" si="25">SUM(K79:K114)</f>
        <v>312645</v>
      </c>
      <c r="L78" s="16">
        <f t="shared" ref="L78" si="26">SUM(L79:L114)</f>
        <v>312645</v>
      </c>
      <c r="M78" s="16">
        <f t="shared" si="16"/>
        <v>0</v>
      </c>
      <c r="N78" s="16">
        <f t="shared" ref="N78" si="27">SUM(N79:N114)</f>
        <v>0</v>
      </c>
      <c r="O78" s="16">
        <f t="shared" ref="O78" si="28">SUM(O79:O114)</f>
        <v>0</v>
      </c>
      <c r="P78" s="16">
        <f t="shared" si="17"/>
        <v>0</v>
      </c>
      <c r="Q78" s="16">
        <f t="shared" ref="Q78" si="29">SUM(Q79:Q114)</f>
        <v>0</v>
      </c>
      <c r="R78" s="16">
        <f t="shared" ref="R78" si="30">SUM(R79:R114)</f>
        <v>0</v>
      </c>
      <c r="S78" s="16">
        <f t="shared" si="18"/>
        <v>0</v>
      </c>
      <c r="T78" s="16">
        <f t="shared" ref="T78" si="31">SUM(T79:T114)</f>
        <v>0</v>
      </c>
      <c r="U78" s="16">
        <f t="shared" ref="U78" si="32">SUM(U79:U114)</f>
        <v>0</v>
      </c>
      <c r="V78" s="16">
        <f t="shared" si="19"/>
        <v>0</v>
      </c>
      <c r="W78" s="16">
        <f t="shared" ref="W78" si="33">SUM(W79:W114)</f>
        <v>0</v>
      </c>
      <c r="X78" s="16">
        <f t="shared" ref="X78" si="34">SUM(X79:X114)</f>
        <v>0</v>
      </c>
      <c r="Y78" s="16">
        <f t="shared" si="20"/>
        <v>0</v>
      </c>
      <c r="Z78" s="16">
        <f t="shared" ref="Z78" si="35">SUM(Z79:Z114)</f>
        <v>0</v>
      </c>
      <c r="AA78" s="16">
        <f t="shared" si="23"/>
        <v>0</v>
      </c>
      <c r="AB78" s="16">
        <f t="shared" si="21"/>
        <v>0</v>
      </c>
    </row>
    <row r="79" spans="1:28" s="17" customFormat="1" ht="31.5" x14ac:dyDescent="0.25">
      <c r="A79" s="30" t="s">
        <v>50</v>
      </c>
      <c r="B79" s="23">
        <f t="shared" si="7"/>
        <v>57171</v>
      </c>
      <c r="C79" s="23">
        <f t="shared" si="7"/>
        <v>57171</v>
      </c>
      <c r="D79" s="23">
        <f t="shared" si="7"/>
        <v>0</v>
      </c>
      <c r="E79" s="23"/>
      <c r="F79" s="23"/>
      <c r="G79" s="23">
        <f t="shared" si="8"/>
        <v>0</v>
      </c>
      <c r="H79" s="23">
        <f>41161</f>
        <v>41161</v>
      </c>
      <c r="I79" s="23">
        <f>41161</f>
        <v>41161</v>
      </c>
      <c r="J79" s="23">
        <f t="shared" si="15"/>
        <v>0</v>
      </c>
      <c r="K79" s="23">
        <f>5010+11000</f>
        <v>16010</v>
      </c>
      <c r="L79" s="23">
        <f>5010+11000</f>
        <v>16010</v>
      </c>
      <c r="M79" s="23">
        <f t="shared" si="16"/>
        <v>0</v>
      </c>
      <c r="N79" s="23"/>
      <c r="O79" s="23"/>
      <c r="P79" s="23">
        <f t="shared" si="17"/>
        <v>0</v>
      </c>
      <c r="Q79" s="23"/>
      <c r="R79" s="23"/>
      <c r="S79" s="23">
        <f t="shared" si="18"/>
        <v>0</v>
      </c>
      <c r="T79" s="23"/>
      <c r="U79" s="23"/>
      <c r="V79" s="23">
        <f t="shared" si="19"/>
        <v>0</v>
      </c>
      <c r="W79" s="23"/>
      <c r="X79" s="23"/>
      <c r="Y79" s="23">
        <f t="shared" si="20"/>
        <v>0</v>
      </c>
      <c r="Z79" s="23"/>
      <c r="AA79" s="23"/>
      <c r="AB79" s="23">
        <f t="shared" si="21"/>
        <v>0</v>
      </c>
    </row>
    <row r="80" spans="1:28" s="17" customFormat="1" x14ac:dyDescent="0.25">
      <c r="A80" s="30" t="s">
        <v>51</v>
      </c>
      <c r="B80" s="23">
        <f t="shared" si="7"/>
        <v>11000</v>
      </c>
      <c r="C80" s="23">
        <f t="shared" si="7"/>
        <v>11000</v>
      </c>
      <c r="D80" s="23">
        <f t="shared" si="7"/>
        <v>0</v>
      </c>
      <c r="E80" s="23"/>
      <c r="F80" s="23"/>
      <c r="G80" s="23">
        <f t="shared" si="8"/>
        <v>0</v>
      </c>
      <c r="H80" s="23"/>
      <c r="I80" s="23"/>
      <c r="J80" s="23">
        <f t="shared" si="15"/>
        <v>0</v>
      </c>
      <c r="K80" s="23">
        <v>11000</v>
      </c>
      <c r="L80" s="23">
        <v>11000</v>
      </c>
      <c r="M80" s="23">
        <f t="shared" si="16"/>
        <v>0</v>
      </c>
      <c r="N80" s="23"/>
      <c r="O80" s="23"/>
      <c r="P80" s="23">
        <f t="shared" si="17"/>
        <v>0</v>
      </c>
      <c r="Q80" s="23"/>
      <c r="R80" s="23"/>
      <c r="S80" s="23">
        <f t="shared" si="18"/>
        <v>0</v>
      </c>
      <c r="T80" s="23"/>
      <c r="U80" s="23"/>
      <c r="V80" s="23">
        <f t="shared" si="19"/>
        <v>0</v>
      </c>
      <c r="W80" s="23"/>
      <c r="X80" s="23"/>
      <c r="Y80" s="23">
        <f t="shared" si="20"/>
        <v>0</v>
      </c>
      <c r="Z80" s="23"/>
      <c r="AA80" s="23"/>
      <c r="AB80" s="23">
        <f t="shared" si="21"/>
        <v>0</v>
      </c>
    </row>
    <row r="81" spans="1:28" s="17" customFormat="1" ht="47.25" x14ac:dyDescent="0.25">
      <c r="A81" s="30" t="s">
        <v>239</v>
      </c>
      <c r="B81" s="23">
        <f t="shared" si="7"/>
        <v>35001</v>
      </c>
      <c r="C81" s="23">
        <f t="shared" si="7"/>
        <v>35001</v>
      </c>
      <c r="D81" s="23">
        <f t="shared" si="7"/>
        <v>0</v>
      </c>
      <c r="E81" s="23"/>
      <c r="F81" s="23"/>
      <c r="G81" s="23">
        <f t="shared" si="8"/>
        <v>0</v>
      </c>
      <c r="H81" s="23">
        <f>4780+25712</f>
        <v>30492</v>
      </c>
      <c r="I81" s="23">
        <f>4780+25712</f>
        <v>30492</v>
      </c>
      <c r="J81" s="23">
        <f t="shared" si="15"/>
        <v>0</v>
      </c>
      <c r="K81" s="23">
        <f>4773+11000-13264+2000</f>
        <v>4509</v>
      </c>
      <c r="L81" s="23">
        <f>4773+11000-13264+2000</f>
        <v>4509</v>
      </c>
      <c r="M81" s="23">
        <f t="shared" si="16"/>
        <v>0</v>
      </c>
      <c r="N81" s="23"/>
      <c r="O81" s="23"/>
      <c r="P81" s="23">
        <f t="shared" si="17"/>
        <v>0</v>
      </c>
      <c r="Q81" s="23"/>
      <c r="R81" s="23"/>
      <c r="S81" s="23">
        <f t="shared" si="18"/>
        <v>0</v>
      </c>
      <c r="T81" s="23"/>
      <c r="U81" s="23"/>
      <c r="V81" s="23">
        <f t="shared" si="19"/>
        <v>0</v>
      </c>
      <c r="W81" s="23"/>
      <c r="X81" s="23"/>
      <c r="Y81" s="23">
        <f t="shared" si="20"/>
        <v>0</v>
      </c>
      <c r="Z81" s="23"/>
      <c r="AA81" s="23"/>
      <c r="AB81" s="23">
        <f t="shared" si="21"/>
        <v>0</v>
      </c>
    </row>
    <row r="82" spans="1:28" s="17" customFormat="1" x14ac:dyDescent="0.25">
      <c r="A82" s="30" t="s">
        <v>52</v>
      </c>
      <c r="B82" s="23">
        <f t="shared" si="7"/>
        <v>4000</v>
      </c>
      <c r="C82" s="23">
        <f t="shared" si="7"/>
        <v>4000</v>
      </c>
      <c r="D82" s="23">
        <f t="shared" si="7"/>
        <v>0</v>
      </c>
      <c r="E82" s="23"/>
      <c r="F82" s="23"/>
      <c r="G82" s="23">
        <f t="shared" si="8"/>
        <v>0</v>
      </c>
      <c r="H82" s="23"/>
      <c r="I82" s="23"/>
      <c r="J82" s="23">
        <f t="shared" si="15"/>
        <v>0</v>
      </c>
      <c r="K82" s="23">
        <v>4000</v>
      </c>
      <c r="L82" s="23">
        <v>4000</v>
      </c>
      <c r="M82" s="23">
        <f t="shared" si="16"/>
        <v>0</v>
      </c>
      <c r="N82" s="23"/>
      <c r="O82" s="23"/>
      <c r="P82" s="23">
        <f t="shared" si="17"/>
        <v>0</v>
      </c>
      <c r="Q82" s="23"/>
      <c r="R82" s="23"/>
      <c r="S82" s="23">
        <f t="shared" si="18"/>
        <v>0</v>
      </c>
      <c r="T82" s="23"/>
      <c r="U82" s="23"/>
      <c r="V82" s="23">
        <f t="shared" si="19"/>
        <v>0</v>
      </c>
      <c r="W82" s="23"/>
      <c r="X82" s="23"/>
      <c r="Y82" s="23">
        <f t="shared" si="20"/>
        <v>0</v>
      </c>
      <c r="Z82" s="23"/>
      <c r="AA82" s="23"/>
      <c r="AB82" s="23">
        <f t="shared" si="21"/>
        <v>0</v>
      </c>
    </row>
    <row r="83" spans="1:28" s="17" customFormat="1" x14ac:dyDescent="0.25">
      <c r="A83" s="30" t="s">
        <v>53</v>
      </c>
      <c r="B83" s="23">
        <f t="shared" si="7"/>
        <v>5000</v>
      </c>
      <c r="C83" s="23">
        <f t="shared" si="7"/>
        <v>5000</v>
      </c>
      <c r="D83" s="23">
        <f t="shared" si="7"/>
        <v>0</v>
      </c>
      <c r="E83" s="23"/>
      <c r="F83" s="23"/>
      <c r="G83" s="23">
        <f t="shared" si="8"/>
        <v>0</v>
      </c>
      <c r="H83" s="23"/>
      <c r="I83" s="23"/>
      <c r="J83" s="23">
        <f t="shared" si="15"/>
        <v>0</v>
      </c>
      <c r="K83" s="23">
        <v>5000</v>
      </c>
      <c r="L83" s="23">
        <v>5000</v>
      </c>
      <c r="M83" s="23">
        <f t="shared" si="16"/>
        <v>0</v>
      </c>
      <c r="N83" s="23"/>
      <c r="O83" s="23"/>
      <c r="P83" s="23">
        <f t="shared" si="17"/>
        <v>0</v>
      </c>
      <c r="Q83" s="23"/>
      <c r="R83" s="23"/>
      <c r="S83" s="23">
        <f t="shared" si="18"/>
        <v>0</v>
      </c>
      <c r="T83" s="23"/>
      <c r="U83" s="23"/>
      <c r="V83" s="23">
        <f t="shared" si="19"/>
        <v>0</v>
      </c>
      <c r="W83" s="23"/>
      <c r="X83" s="23"/>
      <c r="Y83" s="23">
        <f t="shared" si="20"/>
        <v>0</v>
      </c>
      <c r="Z83" s="23"/>
      <c r="AA83" s="23"/>
      <c r="AB83" s="23">
        <f t="shared" si="21"/>
        <v>0</v>
      </c>
    </row>
    <row r="84" spans="1:28" s="17" customFormat="1" x14ac:dyDescent="0.25">
      <c r="A84" s="30" t="s">
        <v>54</v>
      </c>
      <c r="B84" s="23">
        <f t="shared" ref="B84:D142" si="36">E84+H84+K84+N84+Q84+T84+Z84+W84</f>
        <v>4000</v>
      </c>
      <c r="C84" s="23">
        <f t="shared" si="36"/>
        <v>4000</v>
      </c>
      <c r="D84" s="23">
        <f t="shared" si="36"/>
        <v>0</v>
      </c>
      <c r="E84" s="23"/>
      <c r="F84" s="23"/>
      <c r="G84" s="23">
        <f t="shared" si="8"/>
        <v>0</v>
      </c>
      <c r="H84" s="23"/>
      <c r="I84" s="23"/>
      <c r="J84" s="23">
        <f t="shared" si="15"/>
        <v>0</v>
      </c>
      <c r="K84" s="23">
        <v>4000</v>
      </c>
      <c r="L84" s="23">
        <v>4000</v>
      </c>
      <c r="M84" s="23">
        <f t="shared" si="16"/>
        <v>0</v>
      </c>
      <c r="N84" s="23"/>
      <c r="O84" s="23"/>
      <c r="P84" s="23">
        <f t="shared" si="17"/>
        <v>0</v>
      </c>
      <c r="Q84" s="23"/>
      <c r="R84" s="23"/>
      <c r="S84" s="23">
        <f t="shared" si="18"/>
        <v>0</v>
      </c>
      <c r="T84" s="23"/>
      <c r="U84" s="23"/>
      <c r="V84" s="23">
        <f t="shared" si="19"/>
        <v>0</v>
      </c>
      <c r="W84" s="23"/>
      <c r="X84" s="23"/>
      <c r="Y84" s="23">
        <f t="shared" si="20"/>
        <v>0</v>
      </c>
      <c r="Z84" s="23"/>
      <c r="AA84" s="23"/>
      <c r="AB84" s="23">
        <f t="shared" si="21"/>
        <v>0</v>
      </c>
    </row>
    <row r="85" spans="1:28" s="17" customFormat="1" x14ac:dyDescent="0.25">
      <c r="A85" s="30" t="s">
        <v>55</v>
      </c>
      <c r="B85" s="23">
        <f t="shared" si="36"/>
        <v>7000</v>
      </c>
      <c r="C85" s="23">
        <f t="shared" si="36"/>
        <v>7000</v>
      </c>
      <c r="D85" s="23">
        <f t="shared" si="36"/>
        <v>0</v>
      </c>
      <c r="E85" s="23"/>
      <c r="F85" s="23"/>
      <c r="G85" s="23">
        <f t="shared" si="8"/>
        <v>0</v>
      </c>
      <c r="H85" s="23"/>
      <c r="I85" s="23"/>
      <c r="J85" s="23">
        <f t="shared" si="15"/>
        <v>0</v>
      </c>
      <c r="K85" s="23">
        <v>7000</v>
      </c>
      <c r="L85" s="23">
        <v>7000</v>
      </c>
      <c r="M85" s="23">
        <f t="shared" si="16"/>
        <v>0</v>
      </c>
      <c r="N85" s="23"/>
      <c r="O85" s="23"/>
      <c r="P85" s="23">
        <f t="shared" si="17"/>
        <v>0</v>
      </c>
      <c r="Q85" s="23"/>
      <c r="R85" s="23"/>
      <c r="S85" s="23">
        <f t="shared" si="18"/>
        <v>0</v>
      </c>
      <c r="T85" s="23"/>
      <c r="U85" s="23"/>
      <c r="V85" s="23">
        <f t="shared" si="19"/>
        <v>0</v>
      </c>
      <c r="W85" s="23"/>
      <c r="X85" s="23"/>
      <c r="Y85" s="23">
        <f t="shared" si="20"/>
        <v>0</v>
      </c>
      <c r="Z85" s="23"/>
      <c r="AA85" s="23"/>
      <c r="AB85" s="23">
        <f t="shared" si="21"/>
        <v>0</v>
      </c>
    </row>
    <row r="86" spans="1:28" s="17" customFormat="1" ht="31.5" x14ac:dyDescent="0.25">
      <c r="A86" s="30" t="s">
        <v>56</v>
      </c>
      <c r="B86" s="23">
        <f t="shared" si="36"/>
        <v>16398</v>
      </c>
      <c r="C86" s="23">
        <f t="shared" si="36"/>
        <v>16398</v>
      </c>
      <c r="D86" s="23">
        <f t="shared" si="36"/>
        <v>0</v>
      </c>
      <c r="E86" s="23"/>
      <c r="F86" s="23"/>
      <c r="G86" s="23">
        <f t="shared" si="8"/>
        <v>0</v>
      </c>
      <c r="H86" s="23">
        <v>8898</v>
      </c>
      <c r="I86" s="23">
        <v>8898</v>
      </c>
      <c r="J86" s="23">
        <f t="shared" si="15"/>
        <v>0</v>
      </c>
      <c r="K86" s="23">
        <v>7500</v>
      </c>
      <c r="L86" s="23">
        <v>7500</v>
      </c>
      <c r="M86" s="23">
        <f t="shared" si="16"/>
        <v>0</v>
      </c>
      <c r="N86" s="23"/>
      <c r="O86" s="23"/>
      <c r="P86" s="23">
        <f t="shared" si="17"/>
        <v>0</v>
      </c>
      <c r="Q86" s="23"/>
      <c r="R86" s="23"/>
      <c r="S86" s="23">
        <f t="shared" si="18"/>
        <v>0</v>
      </c>
      <c r="T86" s="23"/>
      <c r="U86" s="23"/>
      <c r="V86" s="23">
        <f t="shared" si="19"/>
        <v>0</v>
      </c>
      <c r="W86" s="23"/>
      <c r="X86" s="23"/>
      <c r="Y86" s="23">
        <f t="shared" si="20"/>
        <v>0</v>
      </c>
      <c r="Z86" s="23"/>
      <c r="AA86" s="23"/>
      <c r="AB86" s="23">
        <f t="shared" si="21"/>
        <v>0</v>
      </c>
    </row>
    <row r="87" spans="1:28" s="17" customFormat="1" x14ac:dyDescent="0.25">
      <c r="A87" s="30" t="s">
        <v>57</v>
      </c>
      <c r="B87" s="23">
        <f t="shared" si="36"/>
        <v>4000</v>
      </c>
      <c r="C87" s="23">
        <f t="shared" si="36"/>
        <v>4000</v>
      </c>
      <c r="D87" s="23">
        <f t="shared" si="36"/>
        <v>0</v>
      </c>
      <c r="E87" s="23"/>
      <c r="F87" s="23"/>
      <c r="G87" s="23">
        <f t="shared" si="8"/>
        <v>0</v>
      </c>
      <c r="H87" s="23"/>
      <c r="I87" s="23"/>
      <c r="J87" s="23">
        <f t="shared" si="15"/>
        <v>0</v>
      </c>
      <c r="K87" s="23">
        <v>4000</v>
      </c>
      <c r="L87" s="23">
        <v>4000</v>
      </c>
      <c r="M87" s="23">
        <f t="shared" si="16"/>
        <v>0</v>
      </c>
      <c r="N87" s="23"/>
      <c r="O87" s="23"/>
      <c r="P87" s="23">
        <f t="shared" si="17"/>
        <v>0</v>
      </c>
      <c r="Q87" s="23"/>
      <c r="R87" s="23"/>
      <c r="S87" s="23">
        <f t="shared" si="18"/>
        <v>0</v>
      </c>
      <c r="T87" s="23"/>
      <c r="U87" s="23"/>
      <c r="V87" s="23">
        <f t="shared" si="19"/>
        <v>0</v>
      </c>
      <c r="W87" s="23"/>
      <c r="X87" s="23"/>
      <c r="Y87" s="23">
        <f t="shared" si="20"/>
        <v>0</v>
      </c>
      <c r="Z87" s="23"/>
      <c r="AA87" s="23"/>
      <c r="AB87" s="23">
        <f t="shared" si="21"/>
        <v>0</v>
      </c>
    </row>
    <row r="88" spans="1:28" s="17" customFormat="1" ht="31.5" x14ac:dyDescent="0.25">
      <c r="A88" s="30" t="s">
        <v>58</v>
      </c>
      <c r="B88" s="23">
        <f t="shared" si="36"/>
        <v>23702</v>
      </c>
      <c r="C88" s="23">
        <f t="shared" si="36"/>
        <v>23702</v>
      </c>
      <c r="D88" s="23">
        <f t="shared" si="36"/>
        <v>0</v>
      </c>
      <c r="E88" s="23"/>
      <c r="F88" s="23"/>
      <c r="G88" s="23">
        <f t="shared" si="8"/>
        <v>0</v>
      </c>
      <c r="H88" s="23">
        <f>15702</f>
        <v>15702</v>
      </c>
      <c r="I88" s="23">
        <f>15702</f>
        <v>15702</v>
      </c>
      <c r="J88" s="23">
        <f t="shared" si="15"/>
        <v>0</v>
      </c>
      <c r="K88" s="23">
        <v>8000</v>
      </c>
      <c r="L88" s="23">
        <v>8000</v>
      </c>
      <c r="M88" s="23">
        <f t="shared" si="16"/>
        <v>0</v>
      </c>
      <c r="N88" s="23"/>
      <c r="O88" s="23"/>
      <c r="P88" s="23">
        <f t="shared" si="17"/>
        <v>0</v>
      </c>
      <c r="Q88" s="23"/>
      <c r="R88" s="23"/>
      <c r="S88" s="23">
        <f t="shared" si="18"/>
        <v>0</v>
      </c>
      <c r="T88" s="23"/>
      <c r="U88" s="23"/>
      <c r="V88" s="23">
        <f t="shared" si="19"/>
        <v>0</v>
      </c>
      <c r="W88" s="23"/>
      <c r="X88" s="23"/>
      <c r="Y88" s="23">
        <f t="shared" si="20"/>
        <v>0</v>
      </c>
      <c r="Z88" s="23"/>
      <c r="AA88" s="23"/>
      <c r="AB88" s="23">
        <f t="shared" si="21"/>
        <v>0</v>
      </c>
    </row>
    <row r="89" spans="1:28" s="17" customFormat="1" x14ac:dyDescent="0.25">
      <c r="A89" s="30" t="s">
        <v>59</v>
      </c>
      <c r="B89" s="23">
        <f t="shared" si="36"/>
        <v>11000</v>
      </c>
      <c r="C89" s="23">
        <f t="shared" si="36"/>
        <v>11000</v>
      </c>
      <c r="D89" s="23">
        <f t="shared" si="36"/>
        <v>0</v>
      </c>
      <c r="E89" s="23"/>
      <c r="F89" s="23"/>
      <c r="G89" s="23">
        <f t="shared" si="8"/>
        <v>0</v>
      </c>
      <c r="H89" s="23"/>
      <c r="I89" s="23"/>
      <c r="J89" s="23">
        <f t="shared" si="15"/>
        <v>0</v>
      </c>
      <c r="K89" s="23">
        <v>11000</v>
      </c>
      <c r="L89" s="23">
        <v>11000</v>
      </c>
      <c r="M89" s="23">
        <f t="shared" si="16"/>
        <v>0</v>
      </c>
      <c r="N89" s="23"/>
      <c r="O89" s="23"/>
      <c r="P89" s="23">
        <f t="shared" si="17"/>
        <v>0</v>
      </c>
      <c r="Q89" s="23"/>
      <c r="R89" s="23"/>
      <c r="S89" s="23">
        <f t="shared" si="18"/>
        <v>0</v>
      </c>
      <c r="T89" s="23"/>
      <c r="U89" s="23"/>
      <c r="V89" s="23">
        <f t="shared" si="19"/>
        <v>0</v>
      </c>
      <c r="W89" s="23"/>
      <c r="X89" s="23"/>
      <c r="Y89" s="23">
        <f t="shared" si="20"/>
        <v>0</v>
      </c>
      <c r="Z89" s="23"/>
      <c r="AA89" s="23"/>
      <c r="AB89" s="23">
        <f t="shared" si="21"/>
        <v>0</v>
      </c>
    </row>
    <row r="90" spans="1:28" s="17" customFormat="1" ht="31.5" x14ac:dyDescent="0.25">
      <c r="A90" s="30" t="s">
        <v>60</v>
      </c>
      <c r="B90" s="23">
        <f t="shared" si="36"/>
        <v>8697</v>
      </c>
      <c r="C90" s="23">
        <f t="shared" si="36"/>
        <v>8697</v>
      </c>
      <c r="D90" s="23">
        <f t="shared" si="36"/>
        <v>0</v>
      </c>
      <c r="E90" s="23"/>
      <c r="F90" s="23"/>
      <c r="G90" s="23">
        <f t="shared" si="8"/>
        <v>0</v>
      </c>
      <c r="H90" s="23"/>
      <c r="I90" s="23"/>
      <c r="J90" s="23">
        <f t="shared" si="15"/>
        <v>0</v>
      </c>
      <c r="K90" s="23">
        <f>197+8500</f>
        <v>8697</v>
      </c>
      <c r="L90" s="23">
        <f>197+8500</f>
        <v>8697</v>
      </c>
      <c r="M90" s="23">
        <f t="shared" si="16"/>
        <v>0</v>
      </c>
      <c r="N90" s="23"/>
      <c r="O90" s="23"/>
      <c r="P90" s="23">
        <f t="shared" si="17"/>
        <v>0</v>
      </c>
      <c r="Q90" s="23"/>
      <c r="R90" s="23"/>
      <c r="S90" s="23">
        <f t="shared" si="18"/>
        <v>0</v>
      </c>
      <c r="T90" s="23"/>
      <c r="U90" s="23"/>
      <c r="V90" s="23">
        <f t="shared" si="19"/>
        <v>0</v>
      </c>
      <c r="W90" s="23"/>
      <c r="X90" s="23"/>
      <c r="Y90" s="23">
        <f t="shared" si="20"/>
        <v>0</v>
      </c>
      <c r="Z90" s="23"/>
      <c r="AA90" s="23"/>
      <c r="AB90" s="23">
        <f t="shared" si="21"/>
        <v>0</v>
      </c>
    </row>
    <row r="91" spans="1:28" s="17" customFormat="1" x14ac:dyDescent="0.25">
      <c r="A91" s="30" t="s">
        <v>61</v>
      </c>
      <c r="B91" s="23">
        <f t="shared" si="36"/>
        <v>17000</v>
      </c>
      <c r="C91" s="23">
        <f t="shared" si="36"/>
        <v>17000</v>
      </c>
      <c r="D91" s="23">
        <f t="shared" si="36"/>
        <v>0</v>
      </c>
      <c r="E91" s="23"/>
      <c r="F91" s="23"/>
      <c r="G91" s="23">
        <f t="shared" si="8"/>
        <v>0</v>
      </c>
      <c r="H91" s="23">
        <v>8500</v>
      </c>
      <c r="I91" s="23">
        <v>8500</v>
      </c>
      <c r="J91" s="23">
        <f t="shared" si="15"/>
        <v>0</v>
      </c>
      <c r="K91" s="23">
        <v>8500</v>
      </c>
      <c r="L91" s="23">
        <v>8500</v>
      </c>
      <c r="M91" s="23">
        <f t="shared" si="16"/>
        <v>0</v>
      </c>
      <c r="N91" s="23"/>
      <c r="O91" s="23"/>
      <c r="P91" s="23">
        <f t="shared" si="17"/>
        <v>0</v>
      </c>
      <c r="Q91" s="23"/>
      <c r="R91" s="23"/>
      <c r="S91" s="23">
        <f t="shared" si="18"/>
        <v>0</v>
      </c>
      <c r="T91" s="23"/>
      <c r="U91" s="23"/>
      <c r="V91" s="23">
        <f t="shared" si="19"/>
        <v>0</v>
      </c>
      <c r="W91" s="23"/>
      <c r="X91" s="23"/>
      <c r="Y91" s="23">
        <f t="shared" si="20"/>
        <v>0</v>
      </c>
      <c r="Z91" s="23"/>
      <c r="AA91" s="23"/>
      <c r="AB91" s="23">
        <f t="shared" si="21"/>
        <v>0</v>
      </c>
    </row>
    <row r="92" spans="1:28" s="17" customFormat="1" x14ac:dyDescent="0.25">
      <c r="A92" s="30" t="s">
        <v>62</v>
      </c>
      <c r="B92" s="23">
        <f t="shared" si="36"/>
        <v>5500</v>
      </c>
      <c r="C92" s="23">
        <f t="shared" si="36"/>
        <v>5500</v>
      </c>
      <c r="D92" s="23">
        <f t="shared" si="36"/>
        <v>0</v>
      </c>
      <c r="E92" s="23"/>
      <c r="F92" s="23"/>
      <c r="G92" s="23">
        <f t="shared" si="8"/>
        <v>0</v>
      </c>
      <c r="H92" s="23"/>
      <c r="I92" s="23"/>
      <c r="J92" s="23">
        <f t="shared" si="15"/>
        <v>0</v>
      </c>
      <c r="K92" s="23">
        <v>5500</v>
      </c>
      <c r="L92" s="23">
        <v>5500</v>
      </c>
      <c r="M92" s="23">
        <f t="shared" si="16"/>
        <v>0</v>
      </c>
      <c r="N92" s="23"/>
      <c r="O92" s="23"/>
      <c r="P92" s="23">
        <f t="shared" si="17"/>
        <v>0</v>
      </c>
      <c r="Q92" s="23"/>
      <c r="R92" s="23"/>
      <c r="S92" s="23">
        <f t="shared" si="18"/>
        <v>0</v>
      </c>
      <c r="T92" s="23"/>
      <c r="U92" s="23"/>
      <c r="V92" s="23">
        <f t="shared" si="19"/>
        <v>0</v>
      </c>
      <c r="W92" s="23"/>
      <c r="X92" s="23"/>
      <c r="Y92" s="23">
        <f t="shared" si="20"/>
        <v>0</v>
      </c>
      <c r="Z92" s="23"/>
      <c r="AA92" s="23"/>
      <c r="AB92" s="23">
        <f t="shared" si="21"/>
        <v>0</v>
      </c>
    </row>
    <row r="93" spans="1:28" s="17" customFormat="1" x14ac:dyDescent="0.25">
      <c r="A93" s="30" t="s">
        <v>63</v>
      </c>
      <c r="B93" s="23">
        <f t="shared" si="36"/>
        <v>9000</v>
      </c>
      <c r="C93" s="23">
        <f t="shared" si="36"/>
        <v>9000</v>
      </c>
      <c r="D93" s="23">
        <f t="shared" si="36"/>
        <v>0</v>
      </c>
      <c r="E93" s="23"/>
      <c r="F93" s="23"/>
      <c r="G93" s="23">
        <f t="shared" si="8"/>
        <v>0</v>
      </c>
      <c r="H93" s="23"/>
      <c r="I93" s="23"/>
      <c r="J93" s="23">
        <f t="shared" si="15"/>
        <v>0</v>
      </c>
      <c r="K93" s="23">
        <v>9000</v>
      </c>
      <c r="L93" s="23">
        <v>9000</v>
      </c>
      <c r="M93" s="23">
        <f t="shared" si="16"/>
        <v>0</v>
      </c>
      <c r="N93" s="23"/>
      <c r="O93" s="23"/>
      <c r="P93" s="23">
        <f t="shared" si="17"/>
        <v>0</v>
      </c>
      <c r="Q93" s="23"/>
      <c r="R93" s="23"/>
      <c r="S93" s="23">
        <f t="shared" si="18"/>
        <v>0</v>
      </c>
      <c r="T93" s="23"/>
      <c r="U93" s="23"/>
      <c r="V93" s="23">
        <f t="shared" si="19"/>
        <v>0</v>
      </c>
      <c r="W93" s="23"/>
      <c r="X93" s="23"/>
      <c r="Y93" s="23">
        <f t="shared" si="20"/>
        <v>0</v>
      </c>
      <c r="Z93" s="23"/>
      <c r="AA93" s="23"/>
      <c r="AB93" s="23">
        <f t="shared" si="21"/>
        <v>0</v>
      </c>
    </row>
    <row r="94" spans="1:28" s="17" customFormat="1" ht="47.25" x14ac:dyDescent="0.25">
      <c r="A94" s="30" t="s">
        <v>64</v>
      </c>
      <c r="B94" s="23">
        <f t="shared" si="36"/>
        <v>41364</v>
      </c>
      <c r="C94" s="23">
        <f t="shared" si="36"/>
        <v>41364</v>
      </c>
      <c r="D94" s="23">
        <f t="shared" si="36"/>
        <v>0</v>
      </c>
      <c r="E94" s="23"/>
      <c r="F94" s="23"/>
      <c r="G94" s="23">
        <f t="shared" si="8"/>
        <v>0</v>
      </c>
      <c r="H94" s="23">
        <f>11000+19364</f>
        <v>30364</v>
      </c>
      <c r="I94" s="23">
        <f>11000+19364</f>
        <v>30364</v>
      </c>
      <c r="J94" s="23">
        <f t="shared" si="15"/>
        <v>0</v>
      </c>
      <c r="K94" s="23">
        <v>11000</v>
      </c>
      <c r="L94" s="23">
        <v>11000</v>
      </c>
      <c r="M94" s="23">
        <f t="shared" si="16"/>
        <v>0</v>
      </c>
      <c r="N94" s="23"/>
      <c r="O94" s="23"/>
      <c r="P94" s="23">
        <f t="shared" si="17"/>
        <v>0</v>
      </c>
      <c r="Q94" s="23"/>
      <c r="R94" s="23"/>
      <c r="S94" s="23">
        <f t="shared" si="18"/>
        <v>0</v>
      </c>
      <c r="T94" s="23"/>
      <c r="U94" s="23"/>
      <c r="V94" s="23">
        <f t="shared" si="19"/>
        <v>0</v>
      </c>
      <c r="W94" s="23"/>
      <c r="X94" s="23"/>
      <c r="Y94" s="23">
        <f t="shared" si="20"/>
        <v>0</v>
      </c>
      <c r="Z94" s="23"/>
      <c r="AA94" s="23"/>
      <c r="AB94" s="23">
        <f t="shared" si="21"/>
        <v>0</v>
      </c>
    </row>
    <row r="95" spans="1:28" s="17" customFormat="1" x14ac:dyDescent="0.25">
      <c r="A95" s="30" t="s">
        <v>65</v>
      </c>
      <c r="B95" s="23">
        <f t="shared" si="36"/>
        <v>8000</v>
      </c>
      <c r="C95" s="23">
        <f t="shared" si="36"/>
        <v>8000</v>
      </c>
      <c r="D95" s="23">
        <f t="shared" si="36"/>
        <v>0</v>
      </c>
      <c r="E95" s="23"/>
      <c r="F95" s="23"/>
      <c r="G95" s="23">
        <f t="shared" ref="G95:G219" si="37">F95-E95</f>
        <v>0</v>
      </c>
      <c r="H95" s="23"/>
      <c r="I95" s="23"/>
      <c r="J95" s="23">
        <f t="shared" si="15"/>
        <v>0</v>
      </c>
      <c r="K95" s="23">
        <v>8000</v>
      </c>
      <c r="L95" s="23">
        <v>8000</v>
      </c>
      <c r="M95" s="23">
        <f t="shared" si="16"/>
        <v>0</v>
      </c>
      <c r="N95" s="23"/>
      <c r="O95" s="23"/>
      <c r="P95" s="23">
        <f t="shared" si="17"/>
        <v>0</v>
      </c>
      <c r="Q95" s="23"/>
      <c r="R95" s="23"/>
      <c r="S95" s="23">
        <f t="shared" si="18"/>
        <v>0</v>
      </c>
      <c r="T95" s="23"/>
      <c r="U95" s="23"/>
      <c r="V95" s="23">
        <f t="shared" si="19"/>
        <v>0</v>
      </c>
      <c r="W95" s="23"/>
      <c r="X95" s="23"/>
      <c r="Y95" s="23">
        <f t="shared" si="20"/>
        <v>0</v>
      </c>
      <c r="Z95" s="23"/>
      <c r="AA95" s="23"/>
      <c r="AB95" s="23">
        <f t="shared" si="21"/>
        <v>0</v>
      </c>
    </row>
    <row r="96" spans="1:28" s="17" customFormat="1" x14ac:dyDescent="0.25">
      <c r="A96" s="30" t="s">
        <v>66</v>
      </c>
      <c r="B96" s="23">
        <f t="shared" si="36"/>
        <v>14000</v>
      </c>
      <c r="C96" s="23">
        <f t="shared" si="36"/>
        <v>14000</v>
      </c>
      <c r="D96" s="23">
        <f t="shared" si="36"/>
        <v>0</v>
      </c>
      <c r="E96" s="23"/>
      <c r="F96" s="23"/>
      <c r="G96" s="23">
        <f t="shared" si="37"/>
        <v>0</v>
      </c>
      <c r="H96" s="23"/>
      <c r="I96" s="23"/>
      <c r="J96" s="23">
        <f t="shared" si="15"/>
        <v>0</v>
      </c>
      <c r="K96" s="23">
        <f>11000+3000</f>
        <v>14000</v>
      </c>
      <c r="L96" s="23">
        <f>11000+3000</f>
        <v>14000</v>
      </c>
      <c r="M96" s="23">
        <f t="shared" si="16"/>
        <v>0</v>
      </c>
      <c r="N96" s="23"/>
      <c r="O96" s="23"/>
      <c r="P96" s="23">
        <f t="shared" si="17"/>
        <v>0</v>
      </c>
      <c r="Q96" s="23"/>
      <c r="R96" s="23"/>
      <c r="S96" s="23">
        <f t="shared" si="18"/>
        <v>0</v>
      </c>
      <c r="T96" s="23"/>
      <c r="U96" s="23"/>
      <c r="V96" s="23">
        <f t="shared" si="19"/>
        <v>0</v>
      </c>
      <c r="W96" s="23"/>
      <c r="X96" s="23"/>
      <c r="Y96" s="23">
        <f t="shared" si="20"/>
        <v>0</v>
      </c>
      <c r="Z96" s="23"/>
      <c r="AA96" s="23"/>
      <c r="AB96" s="23">
        <f t="shared" si="21"/>
        <v>0</v>
      </c>
    </row>
    <row r="97" spans="1:28" s="17" customFormat="1" x14ac:dyDescent="0.25">
      <c r="A97" s="30" t="s">
        <v>67</v>
      </c>
      <c r="B97" s="23">
        <f t="shared" si="36"/>
        <v>5000</v>
      </c>
      <c r="C97" s="23">
        <f t="shared" si="36"/>
        <v>5000</v>
      </c>
      <c r="D97" s="23">
        <f t="shared" si="36"/>
        <v>0</v>
      </c>
      <c r="E97" s="23"/>
      <c r="F97" s="23"/>
      <c r="G97" s="23">
        <f t="shared" si="37"/>
        <v>0</v>
      </c>
      <c r="H97" s="23"/>
      <c r="I97" s="23"/>
      <c r="J97" s="23">
        <f t="shared" si="15"/>
        <v>0</v>
      </c>
      <c r="K97" s="23">
        <v>5000</v>
      </c>
      <c r="L97" s="23">
        <v>5000</v>
      </c>
      <c r="M97" s="23">
        <f t="shared" si="16"/>
        <v>0</v>
      </c>
      <c r="N97" s="23"/>
      <c r="O97" s="23"/>
      <c r="P97" s="23">
        <f t="shared" si="17"/>
        <v>0</v>
      </c>
      <c r="Q97" s="23"/>
      <c r="R97" s="23"/>
      <c r="S97" s="23">
        <f t="shared" si="18"/>
        <v>0</v>
      </c>
      <c r="T97" s="23"/>
      <c r="U97" s="23"/>
      <c r="V97" s="23">
        <f t="shared" si="19"/>
        <v>0</v>
      </c>
      <c r="W97" s="23"/>
      <c r="X97" s="23"/>
      <c r="Y97" s="23">
        <f t="shared" si="20"/>
        <v>0</v>
      </c>
      <c r="Z97" s="23"/>
      <c r="AA97" s="23"/>
      <c r="AB97" s="23">
        <f t="shared" si="21"/>
        <v>0</v>
      </c>
    </row>
    <row r="98" spans="1:28" s="17" customFormat="1" x14ac:dyDescent="0.25">
      <c r="A98" s="30" t="s">
        <v>68</v>
      </c>
      <c r="B98" s="23">
        <f t="shared" si="36"/>
        <v>11000</v>
      </c>
      <c r="C98" s="23">
        <f t="shared" si="36"/>
        <v>11000</v>
      </c>
      <c r="D98" s="23">
        <f t="shared" si="36"/>
        <v>0</v>
      </c>
      <c r="E98" s="23"/>
      <c r="F98" s="23"/>
      <c r="G98" s="23">
        <f t="shared" si="37"/>
        <v>0</v>
      </c>
      <c r="H98" s="23"/>
      <c r="I98" s="23"/>
      <c r="J98" s="23">
        <f t="shared" si="15"/>
        <v>0</v>
      </c>
      <c r="K98" s="23">
        <v>11000</v>
      </c>
      <c r="L98" s="23">
        <v>11000</v>
      </c>
      <c r="M98" s="23">
        <f t="shared" si="16"/>
        <v>0</v>
      </c>
      <c r="N98" s="23"/>
      <c r="O98" s="23"/>
      <c r="P98" s="23">
        <f t="shared" si="17"/>
        <v>0</v>
      </c>
      <c r="Q98" s="23"/>
      <c r="R98" s="23"/>
      <c r="S98" s="23">
        <f t="shared" si="18"/>
        <v>0</v>
      </c>
      <c r="T98" s="23"/>
      <c r="U98" s="23"/>
      <c r="V98" s="23">
        <f t="shared" si="19"/>
        <v>0</v>
      </c>
      <c r="W98" s="23"/>
      <c r="X98" s="23"/>
      <c r="Y98" s="23">
        <f t="shared" si="20"/>
        <v>0</v>
      </c>
      <c r="Z98" s="23"/>
      <c r="AA98" s="23"/>
      <c r="AB98" s="23">
        <f t="shared" si="21"/>
        <v>0</v>
      </c>
    </row>
    <row r="99" spans="1:28" s="17" customFormat="1" x14ac:dyDescent="0.25">
      <c r="A99" s="30" t="s">
        <v>69</v>
      </c>
      <c r="B99" s="23">
        <f t="shared" si="36"/>
        <v>9000</v>
      </c>
      <c r="C99" s="23">
        <f t="shared" si="36"/>
        <v>9000</v>
      </c>
      <c r="D99" s="23">
        <f t="shared" si="36"/>
        <v>0</v>
      </c>
      <c r="E99" s="23"/>
      <c r="F99" s="23"/>
      <c r="G99" s="23">
        <f t="shared" si="37"/>
        <v>0</v>
      </c>
      <c r="H99" s="23"/>
      <c r="I99" s="23"/>
      <c r="J99" s="23">
        <f t="shared" si="15"/>
        <v>0</v>
      </c>
      <c r="K99" s="23">
        <v>9000</v>
      </c>
      <c r="L99" s="23">
        <v>9000</v>
      </c>
      <c r="M99" s="23">
        <f t="shared" si="16"/>
        <v>0</v>
      </c>
      <c r="N99" s="23"/>
      <c r="O99" s="23"/>
      <c r="P99" s="23">
        <f t="shared" si="17"/>
        <v>0</v>
      </c>
      <c r="Q99" s="23"/>
      <c r="R99" s="23"/>
      <c r="S99" s="23">
        <f t="shared" si="18"/>
        <v>0</v>
      </c>
      <c r="T99" s="23"/>
      <c r="U99" s="23"/>
      <c r="V99" s="23">
        <f t="shared" si="19"/>
        <v>0</v>
      </c>
      <c r="W99" s="23"/>
      <c r="X99" s="23"/>
      <c r="Y99" s="23">
        <f t="shared" si="20"/>
        <v>0</v>
      </c>
      <c r="Z99" s="23"/>
      <c r="AA99" s="23"/>
      <c r="AB99" s="23">
        <f t="shared" si="21"/>
        <v>0</v>
      </c>
    </row>
    <row r="100" spans="1:28" s="17" customFormat="1" ht="31.5" x14ac:dyDescent="0.25">
      <c r="A100" s="30" t="s">
        <v>70</v>
      </c>
      <c r="B100" s="23">
        <f t="shared" si="36"/>
        <v>12270</v>
      </c>
      <c r="C100" s="23">
        <f t="shared" si="36"/>
        <v>12270</v>
      </c>
      <c r="D100" s="23">
        <f t="shared" si="36"/>
        <v>0</v>
      </c>
      <c r="E100" s="23"/>
      <c r="F100" s="23"/>
      <c r="G100" s="23">
        <f t="shared" si="37"/>
        <v>0</v>
      </c>
      <c r="H100" s="23"/>
      <c r="I100" s="23"/>
      <c r="J100" s="23">
        <f t="shared" si="15"/>
        <v>0</v>
      </c>
      <c r="K100" s="23">
        <f>3270+9000</f>
        <v>12270</v>
      </c>
      <c r="L100" s="23">
        <f>3270+9000</f>
        <v>12270</v>
      </c>
      <c r="M100" s="23">
        <f t="shared" si="16"/>
        <v>0</v>
      </c>
      <c r="N100" s="23"/>
      <c r="O100" s="23"/>
      <c r="P100" s="23">
        <f t="shared" si="17"/>
        <v>0</v>
      </c>
      <c r="Q100" s="23"/>
      <c r="R100" s="23"/>
      <c r="S100" s="23">
        <f t="shared" si="18"/>
        <v>0</v>
      </c>
      <c r="T100" s="23"/>
      <c r="U100" s="23"/>
      <c r="V100" s="23">
        <f t="shared" si="19"/>
        <v>0</v>
      </c>
      <c r="W100" s="23"/>
      <c r="X100" s="23"/>
      <c r="Y100" s="23">
        <f t="shared" si="20"/>
        <v>0</v>
      </c>
      <c r="Z100" s="23"/>
      <c r="AA100" s="23"/>
      <c r="AB100" s="23">
        <f t="shared" si="21"/>
        <v>0</v>
      </c>
    </row>
    <row r="101" spans="1:28" s="17" customFormat="1" ht="31.5" x14ac:dyDescent="0.25">
      <c r="A101" s="30" t="s">
        <v>71</v>
      </c>
      <c r="B101" s="23">
        <f t="shared" si="36"/>
        <v>12034</v>
      </c>
      <c r="C101" s="23">
        <f t="shared" si="36"/>
        <v>12034</v>
      </c>
      <c r="D101" s="23">
        <f t="shared" si="36"/>
        <v>0</v>
      </c>
      <c r="E101" s="23"/>
      <c r="F101" s="23"/>
      <c r="G101" s="23">
        <f t="shared" si="37"/>
        <v>0</v>
      </c>
      <c r="H101" s="23"/>
      <c r="I101" s="23"/>
      <c r="J101" s="23">
        <f t="shared" si="15"/>
        <v>0</v>
      </c>
      <c r="K101" s="23">
        <f>3034+9000</f>
        <v>12034</v>
      </c>
      <c r="L101" s="23">
        <f>3034+9000</f>
        <v>12034</v>
      </c>
      <c r="M101" s="23">
        <f t="shared" si="16"/>
        <v>0</v>
      </c>
      <c r="N101" s="23"/>
      <c r="O101" s="23"/>
      <c r="P101" s="23">
        <f t="shared" si="17"/>
        <v>0</v>
      </c>
      <c r="Q101" s="23"/>
      <c r="R101" s="23"/>
      <c r="S101" s="23">
        <f t="shared" si="18"/>
        <v>0</v>
      </c>
      <c r="T101" s="23"/>
      <c r="U101" s="23"/>
      <c r="V101" s="23">
        <f t="shared" si="19"/>
        <v>0</v>
      </c>
      <c r="W101" s="23"/>
      <c r="X101" s="23"/>
      <c r="Y101" s="23">
        <f t="shared" si="20"/>
        <v>0</v>
      </c>
      <c r="Z101" s="23"/>
      <c r="AA101" s="23"/>
      <c r="AB101" s="23">
        <f t="shared" si="21"/>
        <v>0</v>
      </c>
    </row>
    <row r="102" spans="1:28" s="17" customFormat="1" x14ac:dyDescent="0.25">
      <c r="A102" s="30" t="s">
        <v>72</v>
      </c>
      <c r="B102" s="23">
        <f t="shared" si="36"/>
        <v>9000</v>
      </c>
      <c r="C102" s="23">
        <f t="shared" si="36"/>
        <v>9000</v>
      </c>
      <c r="D102" s="23">
        <f t="shared" si="36"/>
        <v>0</v>
      </c>
      <c r="E102" s="23"/>
      <c r="F102" s="23"/>
      <c r="G102" s="23">
        <f t="shared" si="37"/>
        <v>0</v>
      </c>
      <c r="H102" s="23"/>
      <c r="I102" s="23"/>
      <c r="J102" s="23">
        <f t="shared" si="15"/>
        <v>0</v>
      </c>
      <c r="K102" s="23">
        <v>9000</v>
      </c>
      <c r="L102" s="23">
        <v>9000</v>
      </c>
      <c r="M102" s="23">
        <f t="shared" si="16"/>
        <v>0</v>
      </c>
      <c r="N102" s="23"/>
      <c r="O102" s="23"/>
      <c r="P102" s="23">
        <f t="shared" si="17"/>
        <v>0</v>
      </c>
      <c r="Q102" s="23"/>
      <c r="R102" s="23"/>
      <c r="S102" s="23">
        <f t="shared" si="18"/>
        <v>0</v>
      </c>
      <c r="T102" s="23"/>
      <c r="U102" s="23"/>
      <c r="V102" s="23">
        <f t="shared" si="19"/>
        <v>0</v>
      </c>
      <c r="W102" s="23"/>
      <c r="X102" s="23"/>
      <c r="Y102" s="23">
        <f t="shared" si="20"/>
        <v>0</v>
      </c>
      <c r="Z102" s="23"/>
      <c r="AA102" s="23"/>
      <c r="AB102" s="23">
        <f t="shared" si="21"/>
        <v>0</v>
      </c>
    </row>
    <row r="103" spans="1:28" s="17" customFormat="1" x14ac:dyDescent="0.25">
      <c r="A103" s="30" t="s">
        <v>73</v>
      </c>
      <c r="B103" s="23">
        <f t="shared" si="36"/>
        <v>10000</v>
      </c>
      <c r="C103" s="23">
        <f t="shared" si="36"/>
        <v>10000</v>
      </c>
      <c r="D103" s="23">
        <f t="shared" si="36"/>
        <v>0</v>
      </c>
      <c r="E103" s="23"/>
      <c r="F103" s="23"/>
      <c r="G103" s="23">
        <f t="shared" si="37"/>
        <v>0</v>
      </c>
      <c r="H103" s="23"/>
      <c r="I103" s="23"/>
      <c r="J103" s="23">
        <f t="shared" si="15"/>
        <v>0</v>
      </c>
      <c r="K103" s="23">
        <v>10000</v>
      </c>
      <c r="L103" s="23">
        <v>10000</v>
      </c>
      <c r="M103" s="23">
        <f t="shared" si="16"/>
        <v>0</v>
      </c>
      <c r="N103" s="23"/>
      <c r="O103" s="23"/>
      <c r="P103" s="23">
        <f t="shared" si="17"/>
        <v>0</v>
      </c>
      <c r="Q103" s="23"/>
      <c r="R103" s="23"/>
      <c r="S103" s="23">
        <f t="shared" si="18"/>
        <v>0</v>
      </c>
      <c r="T103" s="23"/>
      <c r="U103" s="23"/>
      <c r="V103" s="23">
        <f t="shared" si="19"/>
        <v>0</v>
      </c>
      <c r="W103" s="23"/>
      <c r="X103" s="23"/>
      <c r="Y103" s="23">
        <f t="shared" si="20"/>
        <v>0</v>
      </c>
      <c r="Z103" s="23"/>
      <c r="AA103" s="23"/>
      <c r="AB103" s="23">
        <f t="shared" si="21"/>
        <v>0</v>
      </c>
    </row>
    <row r="104" spans="1:28" s="17" customFormat="1" ht="31.5" x14ac:dyDescent="0.25">
      <c r="A104" s="30" t="s">
        <v>382</v>
      </c>
      <c r="B104" s="23">
        <f t="shared" si="36"/>
        <v>6898</v>
      </c>
      <c r="C104" s="23">
        <f t="shared" si="36"/>
        <v>6898</v>
      </c>
      <c r="D104" s="23">
        <f t="shared" si="36"/>
        <v>0</v>
      </c>
      <c r="E104" s="23"/>
      <c r="F104" s="23"/>
      <c r="G104" s="23">
        <f t="shared" si="37"/>
        <v>0</v>
      </c>
      <c r="H104" s="23"/>
      <c r="I104" s="23"/>
      <c r="J104" s="23">
        <f t="shared" si="15"/>
        <v>0</v>
      </c>
      <c r="K104" s="23">
        <f>5500+1398</f>
        <v>6898</v>
      </c>
      <c r="L104" s="23">
        <f>5500+1398</f>
        <v>6898</v>
      </c>
      <c r="M104" s="23">
        <f t="shared" si="16"/>
        <v>0</v>
      </c>
      <c r="N104" s="23"/>
      <c r="O104" s="23"/>
      <c r="P104" s="23">
        <f t="shared" si="17"/>
        <v>0</v>
      </c>
      <c r="Q104" s="23"/>
      <c r="R104" s="23"/>
      <c r="S104" s="23">
        <f t="shared" si="18"/>
        <v>0</v>
      </c>
      <c r="T104" s="23"/>
      <c r="U104" s="23"/>
      <c r="V104" s="23">
        <f t="shared" si="19"/>
        <v>0</v>
      </c>
      <c r="W104" s="23"/>
      <c r="X104" s="23"/>
      <c r="Y104" s="23">
        <f t="shared" si="20"/>
        <v>0</v>
      </c>
      <c r="Z104" s="23"/>
      <c r="AA104" s="23"/>
      <c r="AB104" s="23">
        <f t="shared" si="21"/>
        <v>0</v>
      </c>
    </row>
    <row r="105" spans="1:28" s="17" customFormat="1" x14ac:dyDescent="0.25">
      <c r="A105" s="30" t="s">
        <v>75</v>
      </c>
      <c r="B105" s="23">
        <f t="shared" si="36"/>
        <v>9000</v>
      </c>
      <c r="C105" s="23">
        <f t="shared" si="36"/>
        <v>9000</v>
      </c>
      <c r="D105" s="23">
        <f t="shared" si="36"/>
        <v>0</v>
      </c>
      <c r="E105" s="23"/>
      <c r="F105" s="23"/>
      <c r="G105" s="23">
        <f t="shared" si="37"/>
        <v>0</v>
      </c>
      <c r="H105" s="23"/>
      <c r="I105" s="23"/>
      <c r="J105" s="23">
        <f t="shared" si="15"/>
        <v>0</v>
      </c>
      <c r="K105" s="23">
        <v>9000</v>
      </c>
      <c r="L105" s="23">
        <v>9000</v>
      </c>
      <c r="M105" s="23">
        <f t="shared" si="16"/>
        <v>0</v>
      </c>
      <c r="N105" s="23"/>
      <c r="O105" s="23"/>
      <c r="P105" s="23">
        <f t="shared" si="17"/>
        <v>0</v>
      </c>
      <c r="Q105" s="23"/>
      <c r="R105" s="23"/>
      <c r="S105" s="23">
        <f t="shared" si="18"/>
        <v>0</v>
      </c>
      <c r="T105" s="23"/>
      <c r="U105" s="23"/>
      <c r="V105" s="23">
        <f t="shared" si="19"/>
        <v>0</v>
      </c>
      <c r="W105" s="23"/>
      <c r="X105" s="23"/>
      <c r="Y105" s="23">
        <f t="shared" si="20"/>
        <v>0</v>
      </c>
      <c r="Z105" s="23"/>
      <c r="AA105" s="23"/>
      <c r="AB105" s="23">
        <f t="shared" si="21"/>
        <v>0</v>
      </c>
    </row>
    <row r="106" spans="1:28" s="17" customFormat="1" x14ac:dyDescent="0.25">
      <c r="A106" s="30" t="s">
        <v>76</v>
      </c>
      <c r="B106" s="23">
        <f t="shared" si="36"/>
        <v>5500</v>
      </c>
      <c r="C106" s="23">
        <f t="shared" si="36"/>
        <v>5500</v>
      </c>
      <c r="D106" s="23">
        <f t="shared" si="36"/>
        <v>0</v>
      </c>
      <c r="E106" s="23"/>
      <c r="F106" s="23"/>
      <c r="G106" s="23">
        <f t="shared" si="37"/>
        <v>0</v>
      </c>
      <c r="H106" s="23"/>
      <c r="I106" s="23"/>
      <c r="J106" s="23">
        <f t="shared" si="15"/>
        <v>0</v>
      </c>
      <c r="K106" s="23">
        <v>5500</v>
      </c>
      <c r="L106" s="23">
        <v>5500</v>
      </c>
      <c r="M106" s="23">
        <f t="shared" si="16"/>
        <v>0</v>
      </c>
      <c r="N106" s="23"/>
      <c r="O106" s="23"/>
      <c r="P106" s="23">
        <f t="shared" si="17"/>
        <v>0</v>
      </c>
      <c r="Q106" s="23"/>
      <c r="R106" s="23"/>
      <c r="S106" s="23">
        <f t="shared" si="18"/>
        <v>0</v>
      </c>
      <c r="T106" s="23"/>
      <c r="U106" s="23"/>
      <c r="V106" s="23">
        <f t="shared" si="19"/>
        <v>0</v>
      </c>
      <c r="W106" s="23"/>
      <c r="X106" s="23"/>
      <c r="Y106" s="23">
        <f t="shared" si="20"/>
        <v>0</v>
      </c>
      <c r="Z106" s="23"/>
      <c r="AA106" s="23"/>
      <c r="AB106" s="23">
        <f t="shared" si="21"/>
        <v>0</v>
      </c>
    </row>
    <row r="107" spans="1:28" s="17" customFormat="1" ht="47.25" x14ac:dyDescent="0.25">
      <c r="A107" s="30" t="s">
        <v>77</v>
      </c>
      <c r="B107" s="23">
        <f t="shared" si="36"/>
        <v>8727</v>
      </c>
      <c r="C107" s="23">
        <f t="shared" si="36"/>
        <v>8727</v>
      </c>
      <c r="D107" s="23">
        <f t="shared" si="36"/>
        <v>0</v>
      </c>
      <c r="E107" s="23"/>
      <c r="F107" s="23"/>
      <c r="G107" s="23">
        <f t="shared" si="37"/>
        <v>0</v>
      </c>
      <c r="H107" s="23"/>
      <c r="I107" s="23"/>
      <c r="J107" s="23">
        <f t="shared" si="15"/>
        <v>0</v>
      </c>
      <c r="K107" s="23">
        <f>2000+1227+5500</f>
        <v>8727</v>
      </c>
      <c r="L107" s="23">
        <f>2000+1227+5500</f>
        <v>8727</v>
      </c>
      <c r="M107" s="23">
        <f t="shared" si="16"/>
        <v>0</v>
      </c>
      <c r="N107" s="23"/>
      <c r="O107" s="23"/>
      <c r="P107" s="23">
        <f t="shared" si="17"/>
        <v>0</v>
      </c>
      <c r="Q107" s="23"/>
      <c r="R107" s="23"/>
      <c r="S107" s="23">
        <f t="shared" si="18"/>
        <v>0</v>
      </c>
      <c r="T107" s="23"/>
      <c r="U107" s="23"/>
      <c r="V107" s="23">
        <f t="shared" si="19"/>
        <v>0</v>
      </c>
      <c r="W107" s="23"/>
      <c r="X107" s="23"/>
      <c r="Y107" s="23">
        <f t="shared" si="20"/>
        <v>0</v>
      </c>
      <c r="Z107" s="23"/>
      <c r="AA107" s="23"/>
      <c r="AB107" s="23">
        <f t="shared" si="21"/>
        <v>0</v>
      </c>
    </row>
    <row r="108" spans="1:28" s="17" customFormat="1" x14ac:dyDescent="0.25">
      <c r="A108" s="30" t="s">
        <v>78</v>
      </c>
      <c r="B108" s="23">
        <f t="shared" si="36"/>
        <v>5500</v>
      </c>
      <c r="C108" s="23">
        <f t="shared" si="36"/>
        <v>5500</v>
      </c>
      <c r="D108" s="23">
        <f t="shared" si="36"/>
        <v>0</v>
      </c>
      <c r="E108" s="23"/>
      <c r="F108" s="23"/>
      <c r="G108" s="23">
        <f t="shared" si="37"/>
        <v>0</v>
      </c>
      <c r="H108" s="23"/>
      <c r="I108" s="23"/>
      <c r="J108" s="23">
        <f t="shared" si="15"/>
        <v>0</v>
      </c>
      <c r="K108" s="23">
        <v>5500</v>
      </c>
      <c r="L108" s="23">
        <v>5500</v>
      </c>
      <c r="M108" s="23">
        <f t="shared" si="16"/>
        <v>0</v>
      </c>
      <c r="N108" s="23"/>
      <c r="O108" s="23"/>
      <c r="P108" s="23">
        <f t="shared" si="17"/>
        <v>0</v>
      </c>
      <c r="Q108" s="23"/>
      <c r="R108" s="23"/>
      <c r="S108" s="23">
        <f t="shared" si="18"/>
        <v>0</v>
      </c>
      <c r="T108" s="23"/>
      <c r="U108" s="23"/>
      <c r="V108" s="23">
        <f t="shared" si="19"/>
        <v>0</v>
      </c>
      <c r="W108" s="23"/>
      <c r="X108" s="23"/>
      <c r="Y108" s="23">
        <f t="shared" si="20"/>
        <v>0</v>
      </c>
      <c r="Z108" s="23"/>
      <c r="AA108" s="23"/>
      <c r="AB108" s="23">
        <f t="shared" si="21"/>
        <v>0</v>
      </c>
    </row>
    <row r="109" spans="1:28" s="17" customFormat="1" x14ac:dyDescent="0.25">
      <c r="A109" s="30" t="s">
        <v>79</v>
      </c>
      <c r="B109" s="23">
        <f t="shared" si="36"/>
        <v>4500</v>
      </c>
      <c r="C109" s="23">
        <f t="shared" si="36"/>
        <v>4500</v>
      </c>
      <c r="D109" s="23">
        <f t="shared" si="36"/>
        <v>0</v>
      </c>
      <c r="E109" s="23"/>
      <c r="F109" s="23"/>
      <c r="G109" s="23">
        <f t="shared" si="37"/>
        <v>0</v>
      </c>
      <c r="H109" s="23"/>
      <c r="I109" s="23"/>
      <c r="J109" s="23">
        <f t="shared" si="15"/>
        <v>0</v>
      </c>
      <c r="K109" s="23">
        <v>4500</v>
      </c>
      <c r="L109" s="23">
        <v>4500</v>
      </c>
      <c r="M109" s="23">
        <f t="shared" si="16"/>
        <v>0</v>
      </c>
      <c r="N109" s="23"/>
      <c r="O109" s="23"/>
      <c r="P109" s="23">
        <f t="shared" si="17"/>
        <v>0</v>
      </c>
      <c r="Q109" s="23"/>
      <c r="R109" s="23"/>
      <c r="S109" s="23">
        <f t="shared" si="18"/>
        <v>0</v>
      </c>
      <c r="T109" s="23"/>
      <c r="U109" s="23"/>
      <c r="V109" s="23">
        <f t="shared" si="19"/>
        <v>0</v>
      </c>
      <c r="W109" s="23"/>
      <c r="X109" s="23"/>
      <c r="Y109" s="23">
        <f t="shared" si="20"/>
        <v>0</v>
      </c>
      <c r="Z109" s="23"/>
      <c r="AA109" s="23"/>
      <c r="AB109" s="23">
        <f t="shared" si="21"/>
        <v>0</v>
      </c>
    </row>
    <row r="110" spans="1:28" s="17" customFormat="1" x14ac:dyDescent="0.25">
      <c r="A110" s="30" t="s">
        <v>80</v>
      </c>
      <c r="B110" s="23">
        <f t="shared" si="36"/>
        <v>4500</v>
      </c>
      <c r="C110" s="23">
        <f t="shared" si="36"/>
        <v>4500</v>
      </c>
      <c r="D110" s="23">
        <f t="shared" si="36"/>
        <v>0</v>
      </c>
      <c r="E110" s="23"/>
      <c r="F110" s="23"/>
      <c r="G110" s="23">
        <f t="shared" si="37"/>
        <v>0</v>
      </c>
      <c r="H110" s="23"/>
      <c r="I110" s="23"/>
      <c r="J110" s="23">
        <f t="shared" si="15"/>
        <v>0</v>
      </c>
      <c r="K110" s="23">
        <v>4500</v>
      </c>
      <c r="L110" s="23">
        <v>4500</v>
      </c>
      <c r="M110" s="23">
        <f t="shared" si="16"/>
        <v>0</v>
      </c>
      <c r="N110" s="23"/>
      <c r="O110" s="23"/>
      <c r="P110" s="23">
        <f t="shared" si="17"/>
        <v>0</v>
      </c>
      <c r="Q110" s="23"/>
      <c r="R110" s="23"/>
      <c r="S110" s="23">
        <f t="shared" si="18"/>
        <v>0</v>
      </c>
      <c r="T110" s="23"/>
      <c r="U110" s="23"/>
      <c r="V110" s="23">
        <f t="shared" si="19"/>
        <v>0</v>
      </c>
      <c r="W110" s="23"/>
      <c r="X110" s="23"/>
      <c r="Y110" s="23">
        <f t="shared" si="20"/>
        <v>0</v>
      </c>
      <c r="Z110" s="23"/>
      <c r="AA110" s="23"/>
      <c r="AB110" s="23">
        <f t="shared" si="21"/>
        <v>0</v>
      </c>
    </row>
    <row r="111" spans="1:28" s="17" customFormat="1" x14ac:dyDescent="0.25">
      <c r="A111" s="30" t="s">
        <v>81</v>
      </c>
      <c r="B111" s="23">
        <f t="shared" si="36"/>
        <v>14000</v>
      </c>
      <c r="C111" s="23">
        <f t="shared" si="36"/>
        <v>14000</v>
      </c>
      <c r="D111" s="23">
        <f t="shared" si="36"/>
        <v>0</v>
      </c>
      <c r="E111" s="23"/>
      <c r="F111" s="23"/>
      <c r="G111" s="23">
        <f t="shared" si="37"/>
        <v>0</v>
      </c>
      <c r="H111" s="23"/>
      <c r="I111" s="23"/>
      <c r="J111" s="23">
        <f t="shared" si="15"/>
        <v>0</v>
      </c>
      <c r="K111" s="23">
        <v>14000</v>
      </c>
      <c r="L111" s="23">
        <v>14000</v>
      </c>
      <c r="M111" s="23">
        <f t="shared" si="16"/>
        <v>0</v>
      </c>
      <c r="N111" s="23"/>
      <c r="O111" s="23"/>
      <c r="P111" s="23">
        <f t="shared" si="17"/>
        <v>0</v>
      </c>
      <c r="Q111" s="23"/>
      <c r="R111" s="23"/>
      <c r="S111" s="23">
        <f t="shared" si="18"/>
        <v>0</v>
      </c>
      <c r="T111" s="23"/>
      <c r="U111" s="23"/>
      <c r="V111" s="23">
        <f t="shared" si="19"/>
        <v>0</v>
      </c>
      <c r="W111" s="23"/>
      <c r="X111" s="23"/>
      <c r="Y111" s="23">
        <f t="shared" si="20"/>
        <v>0</v>
      </c>
      <c r="Z111" s="23"/>
      <c r="AA111" s="23"/>
      <c r="AB111" s="23">
        <f t="shared" si="21"/>
        <v>0</v>
      </c>
    </row>
    <row r="112" spans="1:28" s="17" customFormat="1" ht="31.5" x14ac:dyDescent="0.25">
      <c r="A112" s="30" t="s">
        <v>82</v>
      </c>
      <c r="B112" s="23">
        <f t="shared" si="36"/>
        <v>16600</v>
      </c>
      <c r="C112" s="23">
        <f t="shared" si="36"/>
        <v>16600</v>
      </c>
      <c r="D112" s="23">
        <f t="shared" si="36"/>
        <v>0</v>
      </c>
      <c r="E112" s="23"/>
      <c r="F112" s="23"/>
      <c r="G112" s="23">
        <f t="shared" si="37"/>
        <v>0</v>
      </c>
      <c r="H112" s="23">
        <v>3600</v>
      </c>
      <c r="I112" s="23">
        <v>3600</v>
      </c>
      <c r="J112" s="23">
        <f t="shared" si="15"/>
        <v>0</v>
      </c>
      <c r="K112" s="23">
        <v>13000</v>
      </c>
      <c r="L112" s="23">
        <v>13000</v>
      </c>
      <c r="M112" s="23">
        <f t="shared" si="16"/>
        <v>0</v>
      </c>
      <c r="N112" s="23"/>
      <c r="O112" s="23"/>
      <c r="P112" s="23">
        <f t="shared" si="17"/>
        <v>0</v>
      </c>
      <c r="Q112" s="23"/>
      <c r="R112" s="23"/>
      <c r="S112" s="23">
        <f t="shared" si="18"/>
        <v>0</v>
      </c>
      <c r="T112" s="23"/>
      <c r="U112" s="23"/>
      <c r="V112" s="23">
        <f t="shared" si="19"/>
        <v>0</v>
      </c>
      <c r="W112" s="23"/>
      <c r="X112" s="23"/>
      <c r="Y112" s="23">
        <f t="shared" si="20"/>
        <v>0</v>
      </c>
      <c r="Z112" s="23"/>
      <c r="AA112" s="23"/>
      <c r="AB112" s="23">
        <f t="shared" si="21"/>
        <v>0</v>
      </c>
    </row>
    <row r="113" spans="1:28" s="17" customFormat="1" x14ac:dyDescent="0.25">
      <c r="A113" s="30" t="s">
        <v>83</v>
      </c>
      <c r="B113" s="23">
        <f t="shared" si="36"/>
        <v>13000</v>
      </c>
      <c r="C113" s="23">
        <f t="shared" si="36"/>
        <v>13000</v>
      </c>
      <c r="D113" s="23">
        <f t="shared" si="36"/>
        <v>0</v>
      </c>
      <c r="E113" s="23"/>
      <c r="F113" s="23"/>
      <c r="G113" s="23">
        <f t="shared" si="37"/>
        <v>0</v>
      </c>
      <c r="H113" s="23"/>
      <c r="I113" s="23"/>
      <c r="J113" s="23">
        <f t="shared" si="15"/>
        <v>0</v>
      </c>
      <c r="K113" s="23">
        <v>13000</v>
      </c>
      <c r="L113" s="23">
        <v>13000</v>
      </c>
      <c r="M113" s="23">
        <f t="shared" si="16"/>
        <v>0</v>
      </c>
      <c r="N113" s="23"/>
      <c r="O113" s="23"/>
      <c r="P113" s="23">
        <f t="shared" si="17"/>
        <v>0</v>
      </c>
      <c r="Q113" s="23"/>
      <c r="R113" s="23"/>
      <c r="S113" s="23">
        <f t="shared" si="18"/>
        <v>0</v>
      </c>
      <c r="T113" s="23"/>
      <c r="U113" s="23"/>
      <c r="V113" s="23">
        <f t="shared" si="19"/>
        <v>0</v>
      </c>
      <c r="W113" s="23"/>
      <c r="X113" s="23"/>
      <c r="Y113" s="23">
        <f t="shared" si="20"/>
        <v>0</v>
      </c>
      <c r="Z113" s="23"/>
      <c r="AA113" s="23"/>
      <c r="AB113" s="23">
        <f t="shared" si="21"/>
        <v>0</v>
      </c>
    </row>
    <row r="114" spans="1:28" s="17" customFormat="1" ht="31.5" x14ac:dyDescent="0.25">
      <c r="A114" s="30" t="s">
        <v>84</v>
      </c>
      <c r="B114" s="23">
        <f t="shared" si="36"/>
        <v>14355</v>
      </c>
      <c r="C114" s="23">
        <f t="shared" si="36"/>
        <v>14355</v>
      </c>
      <c r="D114" s="23">
        <f t="shared" si="36"/>
        <v>0</v>
      </c>
      <c r="E114" s="23"/>
      <c r="F114" s="23"/>
      <c r="G114" s="23">
        <f t="shared" si="37"/>
        <v>0</v>
      </c>
      <c r="H114" s="23">
        <v>1355</v>
      </c>
      <c r="I114" s="23">
        <v>1355</v>
      </c>
      <c r="J114" s="23">
        <f t="shared" si="15"/>
        <v>0</v>
      </c>
      <c r="K114" s="23">
        <v>13000</v>
      </c>
      <c r="L114" s="23">
        <v>13000</v>
      </c>
      <c r="M114" s="23">
        <f t="shared" si="16"/>
        <v>0</v>
      </c>
      <c r="N114" s="23"/>
      <c r="O114" s="23"/>
      <c r="P114" s="23">
        <f t="shared" si="17"/>
        <v>0</v>
      </c>
      <c r="Q114" s="23"/>
      <c r="R114" s="23"/>
      <c r="S114" s="23">
        <f t="shared" si="18"/>
        <v>0</v>
      </c>
      <c r="T114" s="23"/>
      <c r="U114" s="23"/>
      <c r="V114" s="23">
        <f t="shared" si="19"/>
        <v>0</v>
      </c>
      <c r="W114" s="23"/>
      <c r="X114" s="23"/>
      <c r="Y114" s="23">
        <f t="shared" si="20"/>
        <v>0</v>
      </c>
      <c r="Z114" s="23"/>
      <c r="AA114" s="23"/>
      <c r="AB114" s="23">
        <f t="shared" si="21"/>
        <v>0</v>
      </c>
    </row>
    <row r="115" spans="1:28" s="14" customFormat="1" ht="78.75" x14ac:dyDescent="0.25">
      <c r="A115" s="29" t="s">
        <v>222</v>
      </c>
      <c r="B115" s="16">
        <f t="shared" si="36"/>
        <v>405959</v>
      </c>
      <c r="C115" s="16">
        <f t="shared" si="36"/>
        <v>405959</v>
      </c>
      <c r="D115" s="16">
        <f t="shared" si="36"/>
        <v>0</v>
      </c>
      <c r="E115" s="16">
        <f>SUM(E116:E145)</f>
        <v>0</v>
      </c>
      <c r="F115" s="16">
        <f>SUM(F116:F145)</f>
        <v>0</v>
      </c>
      <c r="G115" s="16">
        <f t="shared" si="37"/>
        <v>0</v>
      </c>
      <c r="H115" s="16">
        <f>SUM(H116:H145)</f>
        <v>0</v>
      </c>
      <c r="I115" s="16">
        <f>SUM(I116:I145)</f>
        <v>0</v>
      </c>
      <c r="J115" s="16">
        <f t="shared" si="15"/>
        <v>0</v>
      </c>
      <c r="K115" s="16">
        <f>SUM(K116:K145)</f>
        <v>405959</v>
      </c>
      <c r="L115" s="16">
        <f>SUM(L116:L145)</f>
        <v>405959</v>
      </c>
      <c r="M115" s="16">
        <f t="shared" si="16"/>
        <v>0</v>
      </c>
      <c r="N115" s="16">
        <f>SUM(N116:N145)</f>
        <v>0</v>
      </c>
      <c r="O115" s="16">
        <f>SUM(O116:O145)</f>
        <v>0</v>
      </c>
      <c r="P115" s="16">
        <f t="shared" si="17"/>
        <v>0</v>
      </c>
      <c r="Q115" s="16">
        <f>SUM(Q116:Q145)</f>
        <v>0</v>
      </c>
      <c r="R115" s="16">
        <f>SUM(R116:R145)</f>
        <v>0</v>
      </c>
      <c r="S115" s="16">
        <f t="shared" si="18"/>
        <v>0</v>
      </c>
      <c r="T115" s="16">
        <f>SUM(T116:T145)</f>
        <v>0</v>
      </c>
      <c r="U115" s="16">
        <f>SUM(U116:U145)</f>
        <v>0</v>
      </c>
      <c r="V115" s="16">
        <f t="shared" si="19"/>
        <v>0</v>
      </c>
      <c r="W115" s="16">
        <f>SUM(W116:W145)</f>
        <v>0</v>
      </c>
      <c r="X115" s="16">
        <f>SUM(X116:X145)</f>
        <v>0</v>
      </c>
      <c r="Y115" s="16">
        <f t="shared" si="20"/>
        <v>0</v>
      </c>
      <c r="Z115" s="16">
        <f>SUM(Z116:Z145)</f>
        <v>0</v>
      </c>
      <c r="AA115" s="16">
        <f>SUM(AA116:AA145)</f>
        <v>0</v>
      </c>
      <c r="AB115" s="16">
        <f t="shared" si="21"/>
        <v>0</v>
      </c>
    </row>
    <row r="116" spans="1:28" s="17" customFormat="1" x14ac:dyDescent="0.25">
      <c r="A116" s="30" t="s">
        <v>223</v>
      </c>
      <c r="B116" s="23">
        <f t="shared" si="36"/>
        <v>15999</v>
      </c>
      <c r="C116" s="23">
        <f t="shared" si="36"/>
        <v>15999</v>
      </c>
      <c r="D116" s="23">
        <f t="shared" si="36"/>
        <v>0</v>
      </c>
      <c r="E116" s="23"/>
      <c r="F116" s="23"/>
      <c r="G116" s="23">
        <f t="shared" si="37"/>
        <v>0</v>
      </c>
      <c r="H116" s="23"/>
      <c r="I116" s="23"/>
      <c r="J116" s="23">
        <f t="shared" si="15"/>
        <v>0</v>
      </c>
      <c r="K116" s="23">
        <v>15999</v>
      </c>
      <c r="L116" s="23">
        <v>15999</v>
      </c>
      <c r="M116" s="23">
        <f t="shared" si="16"/>
        <v>0</v>
      </c>
      <c r="N116" s="23"/>
      <c r="O116" s="23"/>
      <c r="P116" s="23">
        <f t="shared" si="17"/>
        <v>0</v>
      </c>
      <c r="Q116" s="23"/>
      <c r="R116" s="23"/>
      <c r="S116" s="23">
        <f t="shared" si="18"/>
        <v>0</v>
      </c>
      <c r="T116" s="23"/>
      <c r="U116" s="23"/>
      <c r="V116" s="23">
        <f t="shared" si="19"/>
        <v>0</v>
      </c>
      <c r="W116" s="23"/>
      <c r="X116" s="23"/>
      <c r="Y116" s="23">
        <f t="shared" si="20"/>
        <v>0</v>
      </c>
      <c r="Z116" s="23"/>
      <c r="AA116" s="23"/>
      <c r="AB116" s="23">
        <f t="shared" si="21"/>
        <v>0</v>
      </c>
    </row>
    <row r="117" spans="1:28" s="17" customFormat="1" x14ac:dyDescent="0.25">
      <c r="A117" s="30" t="s">
        <v>51</v>
      </c>
      <c r="B117" s="23">
        <f t="shared" si="36"/>
        <v>15999</v>
      </c>
      <c r="C117" s="23">
        <f t="shared" si="36"/>
        <v>15999</v>
      </c>
      <c r="D117" s="23">
        <f t="shared" si="36"/>
        <v>0</v>
      </c>
      <c r="E117" s="23"/>
      <c r="F117" s="23"/>
      <c r="G117" s="23">
        <f t="shared" si="37"/>
        <v>0</v>
      </c>
      <c r="H117" s="23"/>
      <c r="I117" s="23"/>
      <c r="J117" s="23">
        <f t="shared" si="15"/>
        <v>0</v>
      </c>
      <c r="K117" s="23">
        <v>15999</v>
      </c>
      <c r="L117" s="23">
        <v>15999</v>
      </c>
      <c r="M117" s="23">
        <f t="shared" si="16"/>
        <v>0</v>
      </c>
      <c r="N117" s="23"/>
      <c r="O117" s="23"/>
      <c r="P117" s="23">
        <f t="shared" si="17"/>
        <v>0</v>
      </c>
      <c r="Q117" s="23"/>
      <c r="R117" s="23"/>
      <c r="S117" s="23">
        <f t="shared" si="18"/>
        <v>0</v>
      </c>
      <c r="T117" s="23"/>
      <c r="U117" s="23"/>
      <c r="V117" s="23">
        <f t="shared" si="19"/>
        <v>0</v>
      </c>
      <c r="W117" s="23"/>
      <c r="X117" s="23"/>
      <c r="Y117" s="23">
        <f t="shared" si="20"/>
        <v>0</v>
      </c>
      <c r="Z117" s="23"/>
      <c r="AA117" s="23"/>
      <c r="AB117" s="23">
        <f t="shared" si="21"/>
        <v>0</v>
      </c>
    </row>
    <row r="118" spans="1:28" s="17" customFormat="1" x14ac:dyDescent="0.25">
      <c r="A118" s="30" t="s">
        <v>52</v>
      </c>
      <c r="B118" s="23">
        <f t="shared" si="36"/>
        <v>11000</v>
      </c>
      <c r="C118" s="23">
        <f t="shared" si="36"/>
        <v>11000</v>
      </c>
      <c r="D118" s="23">
        <f t="shared" si="36"/>
        <v>0</v>
      </c>
      <c r="E118" s="23"/>
      <c r="F118" s="23"/>
      <c r="G118" s="23">
        <f t="shared" si="37"/>
        <v>0</v>
      </c>
      <c r="H118" s="23"/>
      <c r="I118" s="23"/>
      <c r="J118" s="23">
        <f t="shared" si="15"/>
        <v>0</v>
      </c>
      <c r="K118" s="23">
        <v>11000</v>
      </c>
      <c r="L118" s="23">
        <v>11000</v>
      </c>
      <c r="M118" s="23">
        <f t="shared" si="16"/>
        <v>0</v>
      </c>
      <c r="N118" s="23"/>
      <c r="O118" s="23"/>
      <c r="P118" s="23">
        <f t="shared" si="17"/>
        <v>0</v>
      </c>
      <c r="Q118" s="23"/>
      <c r="R118" s="23"/>
      <c r="S118" s="23">
        <f t="shared" si="18"/>
        <v>0</v>
      </c>
      <c r="T118" s="23"/>
      <c r="U118" s="23"/>
      <c r="V118" s="23">
        <f t="shared" si="19"/>
        <v>0</v>
      </c>
      <c r="W118" s="23"/>
      <c r="X118" s="23"/>
      <c r="Y118" s="23">
        <f t="shared" si="20"/>
        <v>0</v>
      </c>
      <c r="Z118" s="23"/>
      <c r="AA118" s="23"/>
      <c r="AB118" s="23">
        <f t="shared" si="21"/>
        <v>0</v>
      </c>
    </row>
    <row r="119" spans="1:28" s="17" customFormat="1" x14ac:dyDescent="0.25">
      <c r="A119" s="30" t="s">
        <v>53</v>
      </c>
      <c r="B119" s="23">
        <f t="shared" si="36"/>
        <v>10998</v>
      </c>
      <c r="C119" s="23">
        <f t="shared" si="36"/>
        <v>10998</v>
      </c>
      <c r="D119" s="23">
        <f t="shared" si="36"/>
        <v>0</v>
      </c>
      <c r="E119" s="23"/>
      <c r="F119" s="23"/>
      <c r="G119" s="23">
        <f t="shared" si="37"/>
        <v>0</v>
      </c>
      <c r="H119" s="23"/>
      <c r="I119" s="23"/>
      <c r="J119" s="23">
        <f t="shared" si="15"/>
        <v>0</v>
      </c>
      <c r="K119" s="23">
        <v>10998</v>
      </c>
      <c r="L119" s="23">
        <v>10998</v>
      </c>
      <c r="M119" s="23">
        <f t="shared" si="16"/>
        <v>0</v>
      </c>
      <c r="N119" s="23"/>
      <c r="O119" s="23"/>
      <c r="P119" s="23">
        <f t="shared" si="17"/>
        <v>0</v>
      </c>
      <c r="Q119" s="23"/>
      <c r="R119" s="23"/>
      <c r="S119" s="23">
        <f t="shared" si="18"/>
        <v>0</v>
      </c>
      <c r="T119" s="23"/>
      <c r="U119" s="23"/>
      <c r="V119" s="23">
        <f t="shared" si="19"/>
        <v>0</v>
      </c>
      <c r="W119" s="23"/>
      <c r="X119" s="23"/>
      <c r="Y119" s="23">
        <f t="shared" si="20"/>
        <v>0</v>
      </c>
      <c r="Z119" s="23"/>
      <c r="AA119" s="23"/>
      <c r="AB119" s="23">
        <f t="shared" si="21"/>
        <v>0</v>
      </c>
    </row>
    <row r="120" spans="1:28" s="17" customFormat="1" x14ac:dyDescent="0.25">
      <c r="A120" s="30" t="s">
        <v>55</v>
      </c>
      <c r="B120" s="23">
        <f t="shared" si="36"/>
        <v>14999</v>
      </c>
      <c r="C120" s="23">
        <f t="shared" si="36"/>
        <v>14999</v>
      </c>
      <c r="D120" s="23">
        <f t="shared" si="36"/>
        <v>0</v>
      </c>
      <c r="E120" s="23"/>
      <c r="F120" s="23"/>
      <c r="G120" s="23">
        <f t="shared" si="37"/>
        <v>0</v>
      </c>
      <c r="H120" s="23"/>
      <c r="I120" s="23"/>
      <c r="J120" s="23">
        <f t="shared" si="15"/>
        <v>0</v>
      </c>
      <c r="K120" s="23">
        <v>14999</v>
      </c>
      <c r="L120" s="23">
        <v>14999</v>
      </c>
      <c r="M120" s="23">
        <f t="shared" si="16"/>
        <v>0</v>
      </c>
      <c r="N120" s="23"/>
      <c r="O120" s="23"/>
      <c r="P120" s="23">
        <f t="shared" si="17"/>
        <v>0</v>
      </c>
      <c r="Q120" s="23"/>
      <c r="R120" s="23"/>
      <c r="S120" s="23">
        <f t="shared" si="18"/>
        <v>0</v>
      </c>
      <c r="T120" s="23"/>
      <c r="U120" s="23"/>
      <c r="V120" s="23">
        <f t="shared" si="19"/>
        <v>0</v>
      </c>
      <c r="W120" s="23"/>
      <c r="X120" s="23"/>
      <c r="Y120" s="23">
        <f t="shared" si="20"/>
        <v>0</v>
      </c>
      <c r="Z120" s="23"/>
      <c r="AA120" s="23"/>
      <c r="AB120" s="23">
        <f t="shared" si="21"/>
        <v>0</v>
      </c>
    </row>
    <row r="121" spans="1:28" s="17" customFormat="1" x14ac:dyDescent="0.25">
      <c r="A121" s="30" t="s">
        <v>224</v>
      </c>
      <c r="B121" s="23">
        <f t="shared" si="36"/>
        <v>13998</v>
      </c>
      <c r="C121" s="23">
        <f t="shared" si="36"/>
        <v>13998</v>
      </c>
      <c r="D121" s="23">
        <f t="shared" si="36"/>
        <v>0</v>
      </c>
      <c r="E121" s="23"/>
      <c r="F121" s="23"/>
      <c r="G121" s="23">
        <f t="shared" si="37"/>
        <v>0</v>
      </c>
      <c r="H121" s="23"/>
      <c r="I121" s="23"/>
      <c r="J121" s="23">
        <f t="shared" si="15"/>
        <v>0</v>
      </c>
      <c r="K121" s="23">
        <v>13998</v>
      </c>
      <c r="L121" s="23">
        <v>13998</v>
      </c>
      <c r="M121" s="23">
        <f t="shared" si="16"/>
        <v>0</v>
      </c>
      <c r="N121" s="23"/>
      <c r="O121" s="23"/>
      <c r="P121" s="23">
        <f t="shared" si="17"/>
        <v>0</v>
      </c>
      <c r="Q121" s="23"/>
      <c r="R121" s="23"/>
      <c r="S121" s="23">
        <f t="shared" si="18"/>
        <v>0</v>
      </c>
      <c r="T121" s="23"/>
      <c r="U121" s="23"/>
      <c r="V121" s="23">
        <f t="shared" si="19"/>
        <v>0</v>
      </c>
      <c r="W121" s="23"/>
      <c r="X121" s="23"/>
      <c r="Y121" s="23">
        <f t="shared" si="20"/>
        <v>0</v>
      </c>
      <c r="Z121" s="23"/>
      <c r="AA121" s="23"/>
      <c r="AB121" s="23">
        <f t="shared" si="21"/>
        <v>0</v>
      </c>
    </row>
    <row r="122" spans="1:28" s="17" customFormat="1" x14ac:dyDescent="0.25">
      <c r="A122" s="30" t="s">
        <v>57</v>
      </c>
      <c r="B122" s="23">
        <f t="shared" si="36"/>
        <v>10998</v>
      </c>
      <c r="C122" s="23">
        <f t="shared" si="36"/>
        <v>10998</v>
      </c>
      <c r="D122" s="23">
        <f t="shared" si="36"/>
        <v>0</v>
      </c>
      <c r="E122" s="23"/>
      <c r="F122" s="23"/>
      <c r="G122" s="23">
        <f t="shared" si="37"/>
        <v>0</v>
      </c>
      <c r="H122" s="23"/>
      <c r="I122" s="23"/>
      <c r="J122" s="23">
        <f t="shared" si="15"/>
        <v>0</v>
      </c>
      <c r="K122" s="23">
        <v>10998</v>
      </c>
      <c r="L122" s="23">
        <v>10998</v>
      </c>
      <c r="M122" s="23">
        <f t="shared" si="16"/>
        <v>0</v>
      </c>
      <c r="N122" s="23"/>
      <c r="O122" s="23"/>
      <c r="P122" s="23">
        <f t="shared" si="17"/>
        <v>0</v>
      </c>
      <c r="Q122" s="23"/>
      <c r="R122" s="23"/>
      <c r="S122" s="23">
        <f t="shared" si="18"/>
        <v>0</v>
      </c>
      <c r="T122" s="23"/>
      <c r="U122" s="23"/>
      <c r="V122" s="23">
        <f t="shared" si="19"/>
        <v>0</v>
      </c>
      <c r="W122" s="23"/>
      <c r="X122" s="23"/>
      <c r="Y122" s="23">
        <f t="shared" si="20"/>
        <v>0</v>
      </c>
      <c r="Z122" s="23"/>
      <c r="AA122" s="23"/>
      <c r="AB122" s="23">
        <f t="shared" si="21"/>
        <v>0</v>
      </c>
    </row>
    <row r="123" spans="1:28" s="17" customFormat="1" x14ac:dyDescent="0.25">
      <c r="A123" s="30" t="s">
        <v>225</v>
      </c>
      <c r="B123" s="23">
        <f t="shared" si="36"/>
        <v>13998</v>
      </c>
      <c r="C123" s="23">
        <f t="shared" si="36"/>
        <v>13998</v>
      </c>
      <c r="D123" s="23">
        <f t="shared" si="36"/>
        <v>0</v>
      </c>
      <c r="E123" s="23"/>
      <c r="F123" s="23"/>
      <c r="G123" s="23">
        <f t="shared" si="37"/>
        <v>0</v>
      </c>
      <c r="H123" s="23"/>
      <c r="I123" s="23"/>
      <c r="J123" s="23">
        <f t="shared" si="15"/>
        <v>0</v>
      </c>
      <c r="K123" s="23">
        <v>13998</v>
      </c>
      <c r="L123" s="23">
        <v>13998</v>
      </c>
      <c r="M123" s="23">
        <f t="shared" si="16"/>
        <v>0</v>
      </c>
      <c r="N123" s="23"/>
      <c r="O123" s="23"/>
      <c r="P123" s="23">
        <f t="shared" si="17"/>
        <v>0</v>
      </c>
      <c r="Q123" s="23"/>
      <c r="R123" s="23"/>
      <c r="S123" s="23">
        <f t="shared" si="18"/>
        <v>0</v>
      </c>
      <c r="T123" s="23"/>
      <c r="U123" s="23"/>
      <c r="V123" s="23">
        <f t="shared" si="19"/>
        <v>0</v>
      </c>
      <c r="W123" s="23"/>
      <c r="X123" s="23"/>
      <c r="Y123" s="23">
        <f t="shared" si="20"/>
        <v>0</v>
      </c>
      <c r="Z123" s="23"/>
      <c r="AA123" s="23"/>
      <c r="AB123" s="23">
        <f t="shared" si="21"/>
        <v>0</v>
      </c>
    </row>
    <row r="124" spans="1:28" s="17" customFormat="1" x14ac:dyDescent="0.25">
      <c r="A124" s="30" t="s">
        <v>59</v>
      </c>
      <c r="B124" s="23">
        <f t="shared" si="36"/>
        <v>15999</v>
      </c>
      <c r="C124" s="23">
        <f t="shared" si="36"/>
        <v>15999</v>
      </c>
      <c r="D124" s="23">
        <f t="shared" si="36"/>
        <v>0</v>
      </c>
      <c r="E124" s="23"/>
      <c r="F124" s="23"/>
      <c r="G124" s="23">
        <f t="shared" si="37"/>
        <v>0</v>
      </c>
      <c r="H124" s="23"/>
      <c r="I124" s="23"/>
      <c r="J124" s="23">
        <f t="shared" si="15"/>
        <v>0</v>
      </c>
      <c r="K124" s="23">
        <v>15999</v>
      </c>
      <c r="L124" s="23">
        <v>15999</v>
      </c>
      <c r="M124" s="23">
        <f t="shared" si="16"/>
        <v>0</v>
      </c>
      <c r="N124" s="23"/>
      <c r="O124" s="23"/>
      <c r="P124" s="23">
        <f t="shared" si="17"/>
        <v>0</v>
      </c>
      <c r="Q124" s="23"/>
      <c r="R124" s="23"/>
      <c r="S124" s="23">
        <f t="shared" si="18"/>
        <v>0</v>
      </c>
      <c r="T124" s="23"/>
      <c r="U124" s="23"/>
      <c r="V124" s="23">
        <f t="shared" si="19"/>
        <v>0</v>
      </c>
      <c r="W124" s="23"/>
      <c r="X124" s="23"/>
      <c r="Y124" s="23">
        <f t="shared" si="20"/>
        <v>0</v>
      </c>
      <c r="Z124" s="23"/>
      <c r="AA124" s="23"/>
      <c r="AB124" s="23">
        <f t="shared" si="21"/>
        <v>0</v>
      </c>
    </row>
    <row r="125" spans="1:28" s="17" customFormat="1" x14ac:dyDescent="0.25">
      <c r="A125" s="30" t="s">
        <v>226</v>
      </c>
      <c r="B125" s="23">
        <f t="shared" si="36"/>
        <v>13998</v>
      </c>
      <c r="C125" s="23">
        <f t="shared" si="36"/>
        <v>13998</v>
      </c>
      <c r="D125" s="23">
        <f t="shared" si="36"/>
        <v>0</v>
      </c>
      <c r="E125" s="23"/>
      <c r="F125" s="23"/>
      <c r="G125" s="23">
        <f t="shared" si="37"/>
        <v>0</v>
      </c>
      <c r="H125" s="23"/>
      <c r="I125" s="23"/>
      <c r="J125" s="23">
        <f t="shared" si="15"/>
        <v>0</v>
      </c>
      <c r="K125" s="23">
        <v>13998</v>
      </c>
      <c r="L125" s="23">
        <v>13998</v>
      </c>
      <c r="M125" s="23">
        <f t="shared" si="16"/>
        <v>0</v>
      </c>
      <c r="N125" s="23"/>
      <c r="O125" s="23"/>
      <c r="P125" s="23">
        <f t="shared" si="17"/>
        <v>0</v>
      </c>
      <c r="Q125" s="23"/>
      <c r="R125" s="23"/>
      <c r="S125" s="23">
        <f t="shared" si="18"/>
        <v>0</v>
      </c>
      <c r="T125" s="23"/>
      <c r="U125" s="23"/>
      <c r="V125" s="23">
        <f t="shared" si="19"/>
        <v>0</v>
      </c>
      <c r="W125" s="23"/>
      <c r="X125" s="23"/>
      <c r="Y125" s="23">
        <f t="shared" si="20"/>
        <v>0</v>
      </c>
      <c r="Z125" s="23"/>
      <c r="AA125" s="23"/>
      <c r="AB125" s="23">
        <f t="shared" si="21"/>
        <v>0</v>
      </c>
    </row>
    <row r="126" spans="1:28" s="17" customFormat="1" x14ac:dyDescent="0.25">
      <c r="A126" s="30" t="s">
        <v>227</v>
      </c>
      <c r="B126" s="23">
        <f t="shared" si="36"/>
        <v>13998</v>
      </c>
      <c r="C126" s="23">
        <f t="shared" si="36"/>
        <v>13998</v>
      </c>
      <c r="D126" s="23">
        <f t="shared" si="36"/>
        <v>0</v>
      </c>
      <c r="E126" s="23"/>
      <c r="F126" s="23"/>
      <c r="G126" s="23">
        <f t="shared" si="37"/>
        <v>0</v>
      </c>
      <c r="H126" s="23"/>
      <c r="I126" s="23"/>
      <c r="J126" s="23">
        <f t="shared" si="15"/>
        <v>0</v>
      </c>
      <c r="K126" s="23">
        <v>13998</v>
      </c>
      <c r="L126" s="23">
        <v>13998</v>
      </c>
      <c r="M126" s="23">
        <f t="shared" si="16"/>
        <v>0</v>
      </c>
      <c r="N126" s="23"/>
      <c r="O126" s="23"/>
      <c r="P126" s="23">
        <f t="shared" si="17"/>
        <v>0</v>
      </c>
      <c r="Q126" s="23"/>
      <c r="R126" s="23"/>
      <c r="S126" s="23">
        <f t="shared" si="18"/>
        <v>0</v>
      </c>
      <c r="T126" s="23"/>
      <c r="U126" s="23"/>
      <c r="V126" s="23">
        <f t="shared" si="19"/>
        <v>0</v>
      </c>
      <c r="W126" s="23"/>
      <c r="X126" s="23"/>
      <c r="Y126" s="23">
        <f t="shared" si="20"/>
        <v>0</v>
      </c>
      <c r="Z126" s="23"/>
      <c r="AA126" s="23"/>
      <c r="AB126" s="23">
        <f t="shared" si="21"/>
        <v>0</v>
      </c>
    </row>
    <row r="127" spans="1:28" s="17" customFormat="1" x14ac:dyDescent="0.25">
      <c r="A127" s="30" t="s">
        <v>63</v>
      </c>
      <c r="B127" s="23">
        <f t="shared" si="36"/>
        <v>13998</v>
      </c>
      <c r="C127" s="23">
        <f t="shared" si="36"/>
        <v>13998</v>
      </c>
      <c r="D127" s="23">
        <f t="shared" si="36"/>
        <v>0</v>
      </c>
      <c r="E127" s="23"/>
      <c r="F127" s="23"/>
      <c r="G127" s="23">
        <f t="shared" si="37"/>
        <v>0</v>
      </c>
      <c r="H127" s="23"/>
      <c r="I127" s="23"/>
      <c r="J127" s="23">
        <f t="shared" si="15"/>
        <v>0</v>
      </c>
      <c r="K127" s="23">
        <v>13998</v>
      </c>
      <c r="L127" s="23">
        <v>13998</v>
      </c>
      <c r="M127" s="23">
        <f t="shared" si="16"/>
        <v>0</v>
      </c>
      <c r="N127" s="23"/>
      <c r="O127" s="23"/>
      <c r="P127" s="23">
        <f t="shared" si="17"/>
        <v>0</v>
      </c>
      <c r="Q127" s="23"/>
      <c r="R127" s="23"/>
      <c r="S127" s="23">
        <f t="shared" si="18"/>
        <v>0</v>
      </c>
      <c r="T127" s="23"/>
      <c r="U127" s="23"/>
      <c r="V127" s="23">
        <f t="shared" si="19"/>
        <v>0</v>
      </c>
      <c r="W127" s="23"/>
      <c r="X127" s="23"/>
      <c r="Y127" s="23">
        <f t="shared" si="20"/>
        <v>0</v>
      </c>
      <c r="Z127" s="23"/>
      <c r="AA127" s="23"/>
      <c r="AB127" s="23">
        <f t="shared" si="21"/>
        <v>0</v>
      </c>
    </row>
    <row r="128" spans="1:28" s="17" customFormat="1" x14ac:dyDescent="0.25">
      <c r="A128" s="30" t="s">
        <v>65</v>
      </c>
      <c r="B128" s="23">
        <f t="shared" si="36"/>
        <v>13998</v>
      </c>
      <c r="C128" s="23">
        <f t="shared" si="36"/>
        <v>13998</v>
      </c>
      <c r="D128" s="23">
        <f t="shared" si="36"/>
        <v>0</v>
      </c>
      <c r="E128" s="23"/>
      <c r="F128" s="23"/>
      <c r="G128" s="23">
        <f t="shared" si="37"/>
        <v>0</v>
      </c>
      <c r="H128" s="23"/>
      <c r="I128" s="23"/>
      <c r="J128" s="23">
        <f t="shared" si="15"/>
        <v>0</v>
      </c>
      <c r="K128" s="23">
        <v>13998</v>
      </c>
      <c r="L128" s="23">
        <v>13998</v>
      </c>
      <c r="M128" s="23">
        <f t="shared" si="16"/>
        <v>0</v>
      </c>
      <c r="N128" s="23"/>
      <c r="O128" s="23"/>
      <c r="P128" s="23">
        <f t="shared" si="17"/>
        <v>0</v>
      </c>
      <c r="Q128" s="23"/>
      <c r="R128" s="23"/>
      <c r="S128" s="23">
        <f t="shared" si="18"/>
        <v>0</v>
      </c>
      <c r="T128" s="23"/>
      <c r="U128" s="23"/>
      <c r="V128" s="23">
        <f t="shared" si="19"/>
        <v>0</v>
      </c>
      <c r="W128" s="23"/>
      <c r="X128" s="23"/>
      <c r="Y128" s="23">
        <f t="shared" si="20"/>
        <v>0</v>
      </c>
      <c r="Z128" s="23"/>
      <c r="AA128" s="23"/>
      <c r="AB128" s="23">
        <f t="shared" si="21"/>
        <v>0</v>
      </c>
    </row>
    <row r="129" spans="1:28" s="17" customFormat="1" x14ac:dyDescent="0.25">
      <c r="A129" s="30" t="s">
        <v>66</v>
      </c>
      <c r="B129" s="23">
        <f t="shared" si="36"/>
        <v>15999</v>
      </c>
      <c r="C129" s="23">
        <f t="shared" si="36"/>
        <v>15999</v>
      </c>
      <c r="D129" s="23">
        <f t="shared" si="36"/>
        <v>0</v>
      </c>
      <c r="E129" s="23"/>
      <c r="F129" s="23"/>
      <c r="G129" s="23">
        <f t="shared" si="37"/>
        <v>0</v>
      </c>
      <c r="H129" s="23"/>
      <c r="I129" s="23"/>
      <c r="J129" s="23">
        <f t="shared" si="15"/>
        <v>0</v>
      </c>
      <c r="K129" s="23">
        <v>15999</v>
      </c>
      <c r="L129" s="23">
        <v>15999</v>
      </c>
      <c r="M129" s="23">
        <f t="shared" si="16"/>
        <v>0</v>
      </c>
      <c r="N129" s="23"/>
      <c r="O129" s="23"/>
      <c r="P129" s="23">
        <f t="shared" si="17"/>
        <v>0</v>
      </c>
      <c r="Q129" s="23"/>
      <c r="R129" s="23"/>
      <c r="S129" s="23">
        <f t="shared" si="18"/>
        <v>0</v>
      </c>
      <c r="T129" s="23"/>
      <c r="U129" s="23"/>
      <c r="V129" s="23">
        <f t="shared" si="19"/>
        <v>0</v>
      </c>
      <c r="W129" s="23"/>
      <c r="X129" s="23"/>
      <c r="Y129" s="23">
        <f t="shared" si="20"/>
        <v>0</v>
      </c>
      <c r="Z129" s="23"/>
      <c r="AA129" s="23"/>
      <c r="AB129" s="23">
        <f t="shared" si="21"/>
        <v>0</v>
      </c>
    </row>
    <row r="130" spans="1:28" s="17" customFormat="1" x14ac:dyDescent="0.25">
      <c r="A130" s="30" t="s">
        <v>67</v>
      </c>
      <c r="B130" s="23">
        <f t="shared" si="36"/>
        <v>10998</v>
      </c>
      <c r="C130" s="23">
        <f t="shared" si="36"/>
        <v>10998</v>
      </c>
      <c r="D130" s="23">
        <f t="shared" si="36"/>
        <v>0</v>
      </c>
      <c r="E130" s="23"/>
      <c r="F130" s="23"/>
      <c r="G130" s="23">
        <f t="shared" si="37"/>
        <v>0</v>
      </c>
      <c r="H130" s="23"/>
      <c r="I130" s="23"/>
      <c r="J130" s="23">
        <f t="shared" si="15"/>
        <v>0</v>
      </c>
      <c r="K130" s="23">
        <v>10998</v>
      </c>
      <c r="L130" s="23">
        <v>10998</v>
      </c>
      <c r="M130" s="23">
        <f t="shared" si="16"/>
        <v>0</v>
      </c>
      <c r="N130" s="23"/>
      <c r="O130" s="23"/>
      <c r="P130" s="23">
        <f t="shared" si="17"/>
        <v>0</v>
      </c>
      <c r="Q130" s="23"/>
      <c r="R130" s="23"/>
      <c r="S130" s="23">
        <f t="shared" si="18"/>
        <v>0</v>
      </c>
      <c r="T130" s="23"/>
      <c r="U130" s="23"/>
      <c r="V130" s="23">
        <f t="shared" si="19"/>
        <v>0</v>
      </c>
      <c r="W130" s="23"/>
      <c r="X130" s="23"/>
      <c r="Y130" s="23">
        <f t="shared" si="20"/>
        <v>0</v>
      </c>
      <c r="Z130" s="23"/>
      <c r="AA130" s="23"/>
      <c r="AB130" s="23">
        <f t="shared" si="21"/>
        <v>0</v>
      </c>
    </row>
    <row r="131" spans="1:28" s="17" customFormat="1" x14ac:dyDescent="0.25">
      <c r="A131" s="30" t="s">
        <v>68</v>
      </c>
      <c r="B131" s="23">
        <f t="shared" si="36"/>
        <v>15999</v>
      </c>
      <c r="C131" s="23">
        <f t="shared" si="36"/>
        <v>15999</v>
      </c>
      <c r="D131" s="23">
        <f t="shared" si="36"/>
        <v>0</v>
      </c>
      <c r="E131" s="23"/>
      <c r="F131" s="23"/>
      <c r="G131" s="23">
        <f t="shared" si="37"/>
        <v>0</v>
      </c>
      <c r="H131" s="23"/>
      <c r="I131" s="23"/>
      <c r="J131" s="23">
        <f t="shared" si="15"/>
        <v>0</v>
      </c>
      <c r="K131" s="23">
        <v>15999</v>
      </c>
      <c r="L131" s="23">
        <v>15999</v>
      </c>
      <c r="M131" s="23">
        <f t="shared" si="16"/>
        <v>0</v>
      </c>
      <c r="N131" s="23"/>
      <c r="O131" s="23"/>
      <c r="P131" s="23">
        <f t="shared" si="17"/>
        <v>0</v>
      </c>
      <c r="Q131" s="23"/>
      <c r="R131" s="23"/>
      <c r="S131" s="23">
        <f t="shared" si="18"/>
        <v>0</v>
      </c>
      <c r="T131" s="23"/>
      <c r="U131" s="23"/>
      <c r="V131" s="23">
        <f t="shared" si="19"/>
        <v>0</v>
      </c>
      <c r="W131" s="23"/>
      <c r="X131" s="23"/>
      <c r="Y131" s="23">
        <f t="shared" si="20"/>
        <v>0</v>
      </c>
      <c r="Z131" s="23"/>
      <c r="AA131" s="23"/>
      <c r="AB131" s="23">
        <f t="shared" si="21"/>
        <v>0</v>
      </c>
    </row>
    <row r="132" spans="1:28" s="17" customFormat="1" x14ac:dyDescent="0.25">
      <c r="A132" s="30" t="s">
        <v>228</v>
      </c>
      <c r="B132" s="23">
        <f t="shared" si="36"/>
        <v>13998</v>
      </c>
      <c r="C132" s="23">
        <f t="shared" si="36"/>
        <v>13998</v>
      </c>
      <c r="D132" s="23">
        <f t="shared" si="36"/>
        <v>0</v>
      </c>
      <c r="E132" s="23"/>
      <c r="F132" s="23"/>
      <c r="G132" s="23">
        <f t="shared" si="37"/>
        <v>0</v>
      </c>
      <c r="H132" s="23"/>
      <c r="I132" s="23"/>
      <c r="J132" s="23">
        <f t="shared" si="15"/>
        <v>0</v>
      </c>
      <c r="K132" s="23">
        <v>13998</v>
      </c>
      <c r="L132" s="23">
        <v>13998</v>
      </c>
      <c r="M132" s="23">
        <f t="shared" si="16"/>
        <v>0</v>
      </c>
      <c r="N132" s="23"/>
      <c r="O132" s="23"/>
      <c r="P132" s="23">
        <f t="shared" si="17"/>
        <v>0</v>
      </c>
      <c r="Q132" s="23"/>
      <c r="R132" s="23"/>
      <c r="S132" s="23">
        <f t="shared" si="18"/>
        <v>0</v>
      </c>
      <c r="T132" s="23"/>
      <c r="U132" s="23"/>
      <c r="V132" s="23">
        <f t="shared" si="19"/>
        <v>0</v>
      </c>
      <c r="W132" s="23"/>
      <c r="X132" s="23"/>
      <c r="Y132" s="23">
        <f t="shared" si="20"/>
        <v>0</v>
      </c>
      <c r="Z132" s="23"/>
      <c r="AA132" s="23"/>
      <c r="AB132" s="23">
        <f t="shared" si="21"/>
        <v>0</v>
      </c>
    </row>
    <row r="133" spans="1:28" s="17" customFormat="1" x14ac:dyDescent="0.25">
      <c r="A133" s="30" t="s">
        <v>229</v>
      </c>
      <c r="B133" s="23">
        <f t="shared" si="36"/>
        <v>13998</v>
      </c>
      <c r="C133" s="23">
        <f t="shared" si="36"/>
        <v>13998</v>
      </c>
      <c r="D133" s="23">
        <f t="shared" si="36"/>
        <v>0</v>
      </c>
      <c r="E133" s="23"/>
      <c r="F133" s="23"/>
      <c r="G133" s="23">
        <f t="shared" si="37"/>
        <v>0</v>
      </c>
      <c r="H133" s="23"/>
      <c r="I133" s="23"/>
      <c r="J133" s="23">
        <f t="shared" si="15"/>
        <v>0</v>
      </c>
      <c r="K133" s="23">
        <v>13998</v>
      </c>
      <c r="L133" s="23">
        <v>13998</v>
      </c>
      <c r="M133" s="23">
        <f t="shared" si="16"/>
        <v>0</v>
      </c>
      <c r="N133" s="23"/>
      <c r="O133" s="23"/>
      <c r="P133" s="23">
        <f t="shared" si="17"/>
        <v>0</v>
      </c>
      <c r="Q133" s="23"/>
      <c r="R133" s="23"/>
      <c r="S133" s="23">
        <f t="shared" si="18"/>
        <v>0</v>
      </c>
      <c r="T133" s="23"/>
      <c r="U133" s="23"/>
      <c r="V133" s="23">
        <f t="shared" si="19"/>
        <v>0</v>
      </c>
      <c r="W133" s="23"/>
      <c r="X133" s="23"/>
      <c r="Y133" s="23">
        <f t="shared" si="20"/>
        <v>0</v>
      </c>
      <c r="Z133" s="23"/>
      <c r="AA133" s="23"/>
      <c r="AB133" s="23">
        <f t="shared" si="21"/>
        <v>0</v>
      </c>
    </row>
    <row r="134" spans="1:28" s="17" customFormat="1" x14ac:dyDescent="0.25">
      <c r="A134" s="30" t="s">
        <v>73</v>
      </c>
      <c r="B134" s="23">
        <f t="shared" si="36"/>
        <v>15999</v>
      </c>
      <c r="C134" s="23">
        <f t="shared" si="36"/>
        <v>15999</v>
      </c>
      <c r="D134" s="23">
        <f t="shared" si="36"/>
        <v>0</v>
      </c>
      <c r="E134" s="23"/>
      <c r="F134" s="23"/>
      <c r="G134" s="23">
        <f t="shared" si="37"/>
        <v>0</v>
      </c>
      <c r="H134" s="23"/>
      <c r="I134" s="23"/>
      <c r="J134" s="23">
        <f t="shared" si="15"/>
        <v>0</v>
      </c>
      <c r="K134" s="23">
        <v>15999</v>
      </c>
      <c r="L134" s="23">
        <v>15999</v>
      </c>
      <c r="M134" s="23">
        <f t="shared" si="16"/>
        <v>0</v>
      </c>
      <c r="N134" s="23"/>
      <c r="O134" s="23"/>
      <c r="P134" s="23">
        <f t="shared" si="17"/>
        <v>0</v>
      </c>
      <c r="Q134" s="23"/>
      <c r="R134" s="23"/>
      <c r="S134" s="23">
        <f t="shared" si="18"/>
        <v>0</v>
      </c>
      <c r="T134" s="23"/>
      <c r="U134" s="23"/>
      <c r="V134" s="23">
        <f t="shared" si="19"/>
        <v>0</v>
      </c>
      <c r="W134" s="23"/>
      <c r="X134" s="23"/>
      <c r="Y134" s="23">
        <f t="shared" si="20"/>
        <v>0</v>
      </c>
      <c r="Z134" s="23"/>
      <c r="AA134" s="23"/>
      <c r="AB134" s="23">
        <f t="shared" si="21"/>
        <v>0</v>
      </c>
    </row>
    <row r="135" spans="1:28" s="17" customFormat="1" x14ac:dyDescent="0.25">
      <c r="A135" s="30" t="s">
        <v>74</v>
      </c>
      <c r="B135" s="23">
        <f t="shared" si="36"/>
        <v>10998</v>
      </c>
      <c r="C135" s="23">
        <f t="shared" si="36"/>
        <v>10998</v>
      </c>
      <c r="D135" s="23">
        <f t="shared" si="36"/>
        <v>0</v>
      </c>
      <c r="E135" s="23"/>
      <c r="F135" s="23"/>
      <c r="G135" s="23">
        <f t="shared" si="37"/>
        <v>0</v>
      </c>
      <c r="H135" s="23"/>
      <c r="I135" s="23"/>
      <c r="J135" s="23">
        <f t="shared" si="15"/>
        <v>0</v>
      </c>
      <c r="K135" s="23">
        <v>10998</v>
      </c>
      <c r="L135" s="23">
        <v>10998</v>
      </c>
      <c r="M135" s="23">
        <f t="shared" si="16"/>
        <v>0</v>
      </c>
      <c r="N135" s="23"/>
      <c r="O135" s="23"/>
      <c r="P135" s="23">
        <f t="shared" si="17"/>
        <v>0</v>
      </c>
      <c r="Q135" s="23"/>
      <c r="R135" s="23"/>
      <c r="S135" s="23">
        <f t="shared" si="18"/>
        <v>0</v>
      </c>
      <c r="T135" s="23"/>
      <c r="U135" s="23"/>
      <c r="V135" s="23">
        <f t="shared" si="19"/>
        <v>0</v>
      </c>
      <c r="W135" s="23"/>
      <c r="X135" s="23"/>
      <c r="Y135" s="23">
        <f t="shared" si="20"/>
        <v>0</v>
      </c>
      <c r="Z135" s="23"/>
      <c r="AA135" s="23"/>
      <c r="AB135" s="23">
        <f t="shared" si="21"/>
        <v>0</v>
      </c>
    </row>
    <row r="136" spans="1:28" s="17" customFormat="1" x14ac:dyDescent="0.25">
      <c r="A136" s="30" t="s">
        <v>75</v>
      </c>
      <c r="B136" s="23">
        <f t="shared" si="36"/>
        <v>13998</v>
      </c>
      <c r="C136" s="23">
        <f t="shared" si="36"/>
        <v>13998</v>
      </c>
      <c r="D136" s="23">
        <f t="shared" si="36"/>
        <v>0</v>
      </c>
      <c r="E136" s="23"/>
      <c r="F136" s="23"/>
      <c r="G136" s="23">
        <f t="shared" si="37"/>
        <v>0</v>
      </c>
      <c r="H136" s="23"/>
      <c r="I136" s="23"/>
      <c r="J136" s="23">
        <f t="shared" si="15"/>
        <v>0</v>
      </c>
      <c r="K136" s="23">
        <v>13998</v>
      </c>
      <c r="L136" s="23">
        <v>13998</v>
      </c>
      <c r="M136" s="23">
        <f t="shared" si="16"/>
        <v>0</v>
      </c>
      <c r="N136" s="23"/>
      <c r="O136" s="23"/>
      <c r="P136" s="23">
        <f t="shared" si="17"/>
        <v>0</v>
      </c>
      <c r="Q136" s="23"/>
      <c r="R136" s="23"/>
      <c r="S136" s="23">
        <f t="shared" si="18"/>
        <v>0</v>
      </c>
      <c r="T136" s="23"/>
      <c r="U136" s="23"/>
      <c r="V136" s="23">
        <f t="shared" si="19"/>
        <v>0</v>
      </c>
      <c r="W136" s="23"/>
      <c r="X136" s="23"/>
      <c r="Y136" s="23">
        <f t="shared" si="20"/>
        <v>0</v>
      </c>
      <c r="Z136" s="23"/>
      <c r="AA136" s="23"/>
      <c r="AB136" s="23">
        <f t="shared" si="21"/>
        <v>0</v>
      </c>
    </row>
    <row r="137" spans="1:28" s="17" customFormat="1" x14ac:dyDescent="0.25">
      <c r="A137" s="30" t="s">
        <v>76</v>
      </c>
      <c r="B137" s="23">
        <f t="shared" si="36"/>
        <v>10998</v>
      </c>
      <c r="C137" s="23">
        <f t="shared" si="36"/>
        <v>10998</v>
      </c>
      <c r="D137" s="23">
        <f t="shared" si="36"/>
        <v>0</v>
      </c>
      <c r="E137" s="23"/>
      <c r="F137" s="23"/>
      <c r="G137" s="23">
        <f t="shared" si="37"/>
        <v>0</v>
      </c>
      <c r="H137" s="23"/>
      <c r="I137" s="23"/>
      <c r="J137" s="23">
        <f t="shared" si="15"/>
        <v>0</v>
      </c>
      <c r="K137" s="23">
        <v>10998</v>
      </c>
      <c r="L137" s="23">
        <v>10998</v>
      </c>
      <c r="M137" s="23">
        <f t="shared" si="16"/>
        <v>0</v>
      </c>
      <c r="N137" s="23"/>
      <c r="O137" s="23"/>
      <c r="P137" s="23">
        <f t="shared" si="17"/>
        <v>0</v>
      </c>
      <c r="Q137" s="23"/>
      <c r="R137" s="23"/>
      <c r="S137" s="23">
        <f t="shared" si="18"/>
        <v>0</v>
      </c>
      <c r="T137" s="23"/>
      <c r="U137" s="23"/>
      <c r="V137" s="23">
        <f t="shared" si="19"/>
        <v>0</v>
      </c>
      <c r="W137" s="23"/>
      <c r="X137" s="23"/>
      <c r="Y137" s="23">
        <f t="shared" si="20"/>
        <v>0</v>
      </c>
      <c r="Z137" s="23"/>
      <c r="AA137" s="23"/>
      <c r="AB137" s="23">
        <f t="shared" si="21"/>
        <v>0</v>
      </c>
    </row>
    <row r="138" spans="1:28" s="17" customFormat="1" x14ac:dyDescent="0.25">
      <c r="A138" s="30" t="s">
        <v>230</v>
      </c>
      <c r="B138" s="23">
        <f t="shared" si="36"/>
        <v>10998</v>
      </c>
      <c r="C138" s="23">
        <f t="shared" si="36"/>
        <v>10998</v>
      </c>
      <c r="D138" s="23">
        <f t="shared" si="36"/>
        <v>0</v>
      </c>
      <c r="E138" s="23"/>
      <c r="F138" s="23"/>
      <c r="G138" s="23">
        <f t="shared" si="37"/>
        <v>0</v>
      </c>
      <c r="H138" s="23"/>
      <c r="I138" s="23"/>
      <c r="J138" s="23">
        <f t="shared" si="15"/>
        <v>0</v>
      </c>
      <c r="K138" s="23">
        <v>10998</v>
      </c>
      <c r="L138" s="23">
        <v>10998</v>
      </c>
      <c r="M138" s="23">
        <f t="shared" si="16"/>
        <v>0</v>
      </c>
      <c r="N138" s="23"/>
      <c r="O138" s="23"/>
      <c r="P138" s="23">
        <f t="shared" si="17"/>
        <v>0</v>
      </c>
      <c r="Q138" s="23"/>
      <c r="R138" s="23"/>
      <c r="S138" s="23">
        <f t="shared" si="18"/>
        <v>0</v>
      </c>
      <c r="T138" s="23"/>
      <c r="U138" s="23"/>
      <c r="V138" s="23">
        <f t="shared" si="19"/>
        <v>0</v>
      </c>
      <c r="W138" s="23"/>
      <c r="X138" s="23"/>
      <c r="Y138" s="23">
        <f t="shared" si="20"/>
        <v>0</v>
      </c>
      <c r="Z138" s="23"/>
      <c r="AA138" s="23"/>
      <c r="AB138" s="23">
        <f t="shared" si="21"/>
        <v>0</v>
      </c>
    </row>
    <row r="139" spans="1:28" s="17" customFormat="1" x14ac:dyDescent="0.25">
      <c r="A139" s="30" t="s">
        <v>78</v>
      </c>
      <c r="B139" s="23">
        <f t="shared" si="36"/>
        <v>4000</v>
      </c>
      <c r="C139" s="23">
        <f t="shared" si="36"/>
        <v>4000</v>
      </c>
      <c r="D139" s="23">
        <f t="shared" si="36"/>
        <v>0</v>
      </c>
      <c r="E139" s="23"/>
      <c r="F139" s="23"/>
      <c r="G139" s="23">
        <f t="shared" si="37"/>
        <v>0</v>
      </c>
      <c r="H139" s="23"/>
      <c r="I139" s="23"/>
      <c r="J139" s="23">
        <f t="shared" si="15"/>
        <v>0</v>
      </c>
      <c r="K139" s="23">
        <v>4000</v>
      </c>
      <c r="L139" s="23">
        <v>4000</v>
      </c>
      <c r="M139" s="23">
        <f t="shared" si="16"/>
        <v>0</v>
      </c>
      <c r="N139" s="23"/>
      <c r="O139" s="23"/>
      <c r="P139" s="23">
        <f t="shared" si="17"/>
        <v>0</v>
      </c>
      <c r="Q139" s="23"/>
      <c r="R139" s="23"/>
      <c r="S139" s="23">
        <f t="shared" si="18"/>
        <v>0</v>
      </c>
      <c r="T139" s="23"/>
      <c r="U139" s="23"/>
      <c r="V139" s="23">
        <f t="shared" si="19"/>
        <v>0</v>
      </c>
      <c r="W139" s="23"/>
      <c r="X139" s="23"/>
      <c r="Y139" s="23">
        <f t="shared" si="20"/>
        <v>0</v>
      </c>
      <c r="Z139" s="23"/>
      <c r="AA139" s="23"/>
      <c r="AB139" s="23">
        <f t="shared" si="21"/>
        <v>0</v>
      </c>
    </row>
    <row r="140" spans="1:28" s="17" customFormat="1" x14ac:dyDescent="0.25">
      <c r="A140" s="30" t="s">
        <v>79</v>
      </c>
      <c r="B140" s="23">
        <f t="shared" si="36"/>
        <v>9000</v>
      </c>
      <c r="C140" s="23">
        <f t="shared" si="36"/>
        <v>9000</v>
      </c>
      <c r="D140" s="23">
        <f t="shared" si="36"/>
        <v>0</v>
      </c>
      <c r="E140" s="23"/>
      <c r="F140" s="23"/>
      <c r="G140" s="23">
        <f t="shared" si="37"/>
        <v>0</v>
      </c>
      <c r="H140" s="23"/>
      <c r="I140" s="23"/>
      <c r="J140" s="23">
        <f t="shared" si="15"/>
        <v>0</v>
      </c>
      <c r="K140" s="23">
        <v>9000</v>
      </c>
      <c r="L140" s="23">
        <v>9000</v>
      </c>
      <c r="M140" s="23">
        <f t="shared" si="16"/>
        <v>0</v>
      </c>
      <c r="N140" s="23"/>
      <c r="O140" s="23"/>
      <c r="P140" s="23">
        <f t="shared" si="17"/>
        <v>0</v>
      </c>
      <c r="Q140" s="23"/>
      <c r="R140" s="23"/>
      <c r="S140" s="23">
        <f t="shared" si="18"/>
        <v>0</v>
      </c>
      <c r="T140" s="23"/>
      <c r="U140" s="23"/>
      <c r="V140" s="23">
        <f t="shared" si="19"/>
        <v>0</v>
      </c>
      <c r="W140" s="23"/>
      <c r="X140" s="23"/>
      <c r="Y140" s="23">
        <f t="shared" si="20"/>
        <v>0</v>
      </c>
      <c r="Z140" s="23"/>
      <c r="AA140" s="23"/>
      <c r="AB140" s="23">
        <f t="shared" si="21"/>
        <v>0</v>
      </c>
    </row>
    <row r="141" spans="1:28" s="17" customFormat="1" x14ac:dyDescent="0.25">
      <c r="A141" s="30" t="s">
        <v>80</v>
      </c>
      <c r="B141" s="23">
        <f t="shared" si="36"/>
        <v>10998</v>
      </c>
      <c r="C141" s="23">
        <f t="shared" si="36"/>
        <v>10998</v>
      </c>
      <c r="D141" s="23">
        <f t="shared" si="36"/>
        <v>0</v>
      </c>
      <c r="E141" s="23"/>
      <c r="F141" s="23"/>
      <c r="G141" s="23">
        <f t="shared" si="37"/>
        <v>0</v>
      </c>
      <c r="H141" s="23"/>
      <c r="I141" s="23"/>
      <c r="J141" s="23">
        <f t="shared" si="15"/>
        <v>0</v>
      </c>
      <c r="K141" s="23">
        <v>10998</v>
      </c>
      <c r="L141" s="23">
        <v>10998</v>
      </c>
      <c r="M141" s="23">
        <f t="shared" si="16"/>
        <v>0</v>
      </c>
      <c r="N141" s="23"/>
      <c r="O141" s="23"/>
      <c r="P141" s="23">
        <f t="shared" si="17"/>
        <v>0</v>
      </c>
      <c r="Q141" s="23"/>
      <c r="R141" s="23"/>
      <c r="S141" s="23">
        <f t="shared" si="18"/>
        <v>0</v>
      </c>
      <c r="T141" s="23"/>
      <c r="U141" s="23"/>
      <c r="V141" s="23">
        <f t="shared" si="19"/>
        <v>0</v>
      </c>
      <c r="W141" s="23"/>
      <c r="X141" s="23"/>
      <c r="Y141" s="23">
        <f t="shared" si="20"/>
        <v>0</v>
      </c>
      <c r="Z141" s="23"/>
      <c r="AA141" s="23"/>
      <c r="AB141" s="23">
        <f t="shared" si="21"/>
        <v>0</v>
      </c>
    </row>
    <row r="142" spans="1:28" s="17" customFormat="1" x14ac:dyDescent="0.25">
      <c r="A142" s="30" t="s">
        <v>81</v>
      </c>
      <c r="B142" s="23">
        <f t="shared" si="36"/>
        <v>17000</v>
      </c>
      <c r="C142" s="23">
        <f t="shared" si="36"/>
        <v>17000</v>
      </c>
      <c r="D142" s="23">
        <f t="shared" si="36"/>
        <v>0</v>
      </c>
      <c r="E142" s="23"/>
      <c r="F142" s="23"/>
      <c r="G142" s="23">
        <f t="shared" si="37"/>
        <v>0</v>
      </c>
      <c r="H142" s="23"/>
      <c r="I142" s="23"/>
      <c r="J142" s="23">
        <f t="shared" si="15"/>
        <v>0</v>
      </c>
      <c r="K142" s="23">
        <v>17000</v>
      </c>
      <c r="L142" s="23">
        <v>17000</v>
      </c>
      <c r="M142" s="23">
        <f t="shared" si="16"/>
        <v>0</v>
      </c>
      <c r="N142" s="23"/>
      <c r="O142" s="23"/>
      <c r="P142" s="23">
        <f t="shared" si="17"/>
        <v>0</v>
      </c>
      <c r="Q142" s="23"/>
      <c r="R142" s="23"/>
      <c r="S142" s="23">
        <f t="shared" si="18"/>
        <v>0</v>
      </c>
      <c r="T142" s="23"/>
      <c r="U142" s="23"/>
      <c r="V142" s="23">
        <f t="shared" si="19"/>
        <v>0</v>
      </c>
      <c r="W142" s="23"/>
      <c r="X142" s="23"/>
      <c r="Y142" s="23">
        <f t="shared" si="20"/>
        <v>0</v>
      </c>
      <c r="Z142" s="23"/>
      <c r="AA142" s="23"/>
      <c r="AB142" s="23">
        <f t="shared" si="21"/>
        <v>0</v>
      </c>
    </row>
    <row r="143" spans="1:28" s="17" customFormat="1" x14ac:dyDescent="0.25">
      <c r="A143" s="30" t="s">
        <v>231</v>
      </c>
      <c r="B143" s="23">
        <f t="shared" ref="B143:D217" si="38">E143+H143+K143+N143+Q143+T143+Z143+W143</f>
        <v>16999</v>
      </c>
      <c r="C143" s="23">
        <f t="shared" si="38"/>
        <v>16999</v>
      </c>
      <c r="D143" s="23">
        <f t="shared" si="38"/>
        <v>0</v>
      </c>
      <c r="E143" s="23"/>
      <c r="F143" s="23"/>
      <c r="G143" s="23">
        <f t="shared" si="37"/>
        <v>0</v>
      </c>
      <c r="H143" s="23"/>
      <c r="I143" s="23"/>
      <c r="J143" s="23">
        <f t="shared" si="15"/>
        <v>0</v>
      </c>
      <c r="K143" s="23">
        <v>16999</v>
      </c>
      <c r="L143" s="23">
        <v>16999</v>
      </c>
      <c r="M143" s="23">
        <f t="shared" si="16"/>
        <v>0</v>
      </c>
      <c r="N143" s="23"/>
      <c r="O143" s="23"/>
      <c r="P143" s="23">
        <f t="shared" si="17"/>
        <v>0</v>
      </c>
      <c r="Q143" s="23"/>
      <c r="R143" s="23"/>
      <c r="S143" s="23">
        <f t="shared" si="18"/>
        <v>0</v>
      </c>
      <c r="T143" s="23"/>
      <c r="U143" s="23"/>
      <c r="V143" s="23">
        <f t="shared" si="19"/>
        <v>0</v>
      </c>
      <c r="W143" s="23"/>
      <c r="X143" s="23"/>
      <c r="Y143" s="23">
        <f t="shared" si="20"/>
        <v>0</v>
      </c>
      <c r="Z143" s="23"/>
      <c r="AA143" s="23"/>
      <c r="AB143" s="23">
        <f t="shared" si="21"/>
        <v>0</v>
      </c>
    </row>
    <row r="144" spans="1:28" s="17" customFormat="1" x14ac:dyDescent="0.25">
      <c r="A144" s="30" t="s">
        <v>83</v>
      </c>
      <c r="B144" s="23">
        <f t="shared" si="38"/>
        <v>17000</v>
      </c>
      <c r="C144" s="23">
        <f t="shared" si="38"/>
        <v>17000</v>
      </c>
      <c r="D144" s="23">
        <f t="shared" si="38"/>
        <v>0</v>
      </c>
      <c r="E144" s="23"/>
      <c r="F144" s="23"/>
      <c r="G144" s="23">
        <f t="shared" si="37"/>
        <v>0</v>
      </c>
      <c r="H144" s="23"/>
      <c r="I144" s="23"/>
      <c r="J144" s="23">
        <f t="shared" si="15"/>
        <v>0</v>
      </c>
      <c r="K144" s="23">
        <v>17000</v>
      </c>
      <c r="L144" s="23">
        <v>17000</v>
      </c>
      <c r="M144" s="23">
        <f t="shared" si="16"/>
        <v>0</v>
      </c>
      <c r="N144" s="23"/>
      <c r="O144" s="23"/>
      <c r="P144" s="23">
        <f t="shared" si="17"/>
        <v>0</v>
      </c>
      <c r="Q144" s="23"/>
      <c r="R144" s="23"/>
      <c r="S144" s="23">
        <f t="shared" si="18"/>
        <v>0</v>
      </c>
      <c r="T144" s="23"/>
      <c r="U144" s="23"/>
      <c r="V144" s="23">
        <f t="shared" si="19"/>
        <v>0</v>
      </c>
      <c r="W144" s="23"/>
      <c r="X144" s="23"/>
      <c r="Y144" s="23">
        <f t="shared" si="20"/>
        <v>0</v>
      </c>
      <c r="Z144" s="23"/>
      <c r="AA144" s="23"/>
      <c r="AB144" s="23">
        <f t="shared" si="21"/>
        <v>0</v>
      </c>
    </row>
    <row r="145" spans="1:189" s="17" customFormat="1" x14ac:dyDescent="0.25">
      <c r="A145" s="30" t="s">
        <v>232</v>
      </c>
      <c r="B145" s="23">
        <f t="shared" si="38"/>
        <v>16999</v>
      </c>
      <c r="C145" s="23">
        <f t="shared" si="38"/>
        <v>16999</v>
      </c>
      <c r="D145" s="23">
        <f t="shared" si="38"/>
        <v>0</v>
      </c>
      <c r="E145" s="23"/>
      <c r="F145" s="23"/>
      <c r="G145" s="23">
        <f t="shared" si="37"/>
        <v>0</v>
      </c>
      <c r="H145" s="23"/>
      <c r="I145" s="23"/>
      <c r="J145" s="23">
        <f t="shared" si="15"/>
        <v>0</v>
      </c>
      <c r="K145" s="23">
        <v>16999</v>
      </c>
      <c r="L145" s="23">
        <v>16999</v>
      </c>
      <c r="M145" s="23">
        <f t="shared" si="16"/>
        <v>0</v>
      </c>
      <c r="N145" s="23"/>
      <c r="O145" s="23"/>
      <c r="P145" s="23">
        <f t="shared" si="17"/>
        <v>0</v>
      </c>
      <c r="Q145" s="23"/>
      <c r="R145" s="23"/>
      <c r="S145" s="23">
        <f t="shared" si="18"/>
        <v>0</v>
      </c>
      <c r="T145" s="23"/>
      <c r="U145" s="23"/>
      <c r="V145" s="23">
        <f t="shared" si="19"/>
        <v>0</v>
      </c>
      <c r="W145" s="23"/>
      <c r="X145" s="23"/>
      <c r="Y145" s="23">
        <f t="shared" si="20"/>
        <v>0</v>
      </c>
      <c r="Z145" s="23"/>
      <c r="AA145" s="23"/>
      <c r="AB145" s="23">
        <f t="shared" si="21"/>
        <v>0</v>
      </c>
    </row>
    <row r="146" spans="1:189" s="17" customFormat="1" ht="63" x14ac:dyDescent="0.25">
      <c r="A146" s="30" t="s">
        <v>240</v>
      </c>
      <c r="B146" s="23">
        <f t="shared" si="38"/>
        <v>29264</v>
      </c>
      <c r="C146" s="23">
        <f t="shared" si="38"/>
        <v>29264</v>
      </c>
      <c r="D146" s="23">
        <f t="shared" si="38"/>
        <v>0</v>
      </c>
      <c r="E146" s="23"/>
      <c r="F146" s="23"/>
      <c r="G146" s="23">
        <f>F146-E146</f>
        <v>0</v>
      </c>
      <c r="H146" s="23"/>
      <c r="I146" s="23"/>
      <c r="J146" s="23">
        <f>I146-H146</f>
        <v>0</v>
      </c>
      <c r="K146" s="23">
        <v>29264</v>
      </c>
      <c r="L146" s="23">
        <v>29264</v>
      </c>
      <c r="M146" s="23">
        <f>L146-K146</f>
        <v>0</v>
      </c>
      <c r="N146" s="23"/>
      <c r="O146" s="23"/>
      <c r="P146" s="23">
        <f>O146-N146</f>
        <v>0</v>
      </c>
      <c r="Q146" s="23"/>
      <c r="R146" s="23"/>
      <c r="S146" s="23">
        <f>R146-Q146</f>
        <v>0</v>
      </c>
      <c r="T146" s="23"/>
      <c r="U146" s="23"/>
      <c r="V146" s="23">
        <f>U146-T146</f>
        <v>0</v>
      </c>
      <c r="W146" s="23"/>
      <c r="X146" s="23"/>
      <c r="Y146" s="23">
        <f>X146-W146</f>
        <v>0</v>
      </c>
      <c r="Z146" s="23"/>
      <c r="AA146" s="23"/>
      <c r="AB146" s="23">
        <f>AA146-Z146</f>
        <v>0</v>
      </c>
    </row>
    <row r="147" spans="1:189" s="14" customFormat="1" ht="31.5" x14ac:dyDescent="0.25">
      <c r="A147" s="15" t="s">
        <v>85</v>
      </c>
      <c r="B147" s="16">
        <f t="shared" si="38"/>
        <v>2297600</v>
      </c>
      <c r="C147" s="16">
        <f t="shared" si="38"/>
        <v>2297600</v>
      </c>
      <c r="D147" s="16">
        <f t="shared" si="38"/>
        <v>0</v>
      </c>
      <c r="E147" s="16">
        <f t="shared" ref="E147:AA147" si="39">SUM(E148)</f>
        <v>434000</v>
      </c>
      <c r="F147" s="16">
        <f t="shared" si="39"/>
        <v>434000</v>
      </c>
      <c r="G147" s="16">
        <f t="shared" si="37"/>
        <v>0</v>
      </c>
      <c r="H147" s="16">
        <f t="shared" si="39"/>
        <v>5730</v>
      </c>
      <c r="I147" s="16">
        <f t="shared" si="39"/>
        <v>5730</v>
      </c>
      <c r="J147" s="16">
        <f t="shared" si="15"/>
        <v>0</v>
      </c>
      <c r="K147" s="16">
        <f t="shared" si="39"/>
        <v>139300</v>
      </c>
      <c r="L147" s="16">
        <f t="shared" si="39"/>
        <v>139300</v>
      </c>
      <c r="M147" s="16">
        <f t="shared" si="16"/>
        <v>0</v>
      </c>
      <c r="N147" s="16">
        <f t="shared" si="39"/>
        <v>1714934</v>
      </c>
      <c r="O147" s="16">
        <f t="shared" si="39"/>
        <v>1714934</v>
      </c>
      <c r="P147" s="16">
        <f t="shared" si="17"/>
        <v>0</v>
      </c>
      <c r="Q147" s="16">
        <f t="shared" si="39"/>
        <v>0</v>
      </c>
      <c r="R147" s="16">
        <f t="shared" si="39"/>
        <v>0</v>
      </c>
      <c r="S147" s="16">
        <f t="shared" si="18"/>
        <v>0</v>
      </c>
      <c r="T147" s="16">
        <f t="shared" si="39"/>
        <v>3636</v>
      </c>
      <c r="U147" s="16">
        <f t="shared" si="39"/>
        <v>3636</v>
      </c>
      <c r="V147" s="16">
        <f t="shared" si="19"/>
        <v>0</v>
      </c>
      <c r="W147" s="16">
        <f t="shared" si="39"/>
        <v>0</v>
      </c>
      <c r="X147" s="16">
        <f t="shared" si="39"/>
        <v>0</v>
      </c>
      <c r="Y147" s="16">
        <f t="shared" si="20"/>
        <v>0</v>
      </c>
      <c r="Z147" s="16">
        <f t="shared" si="39"/>
        <v>0</v>
      </c>
      <c r="AA147" s="16">
        <f t="shared" si="39"/>
        <v>0</v>
      </c>
      <c r="AB147" s="16">
        <f t="shared" si="21"/>
        <v>0</v>
      </c>
    </row>
    <row r="148" spans="1:189" s="17" customFormat="1" x14ac:dyDescent="0.25">
      <c r="A148" s="15" t="s">
        <v>13</v>
      </c>
      <c r="B148" s="16">
        <f t="shared" si="38"/>
        <v>2297600</v>
      </c>
      <c r="C148" s="16">
        <f t="shared" si="38"/>
        <v>2297600</v>
      </c>
      <c r="D148" s="16">
        <f t="shared" si="38"/>
        <v>0</v>
      </c>
      <c r="E148" s="16">
        <f>SUM(E149:E167)</f>
        <v>434000</v>
      </c>
      <c r="F148" s="16">
        <f>SUM(F149:F167)</f>
        <v>434000</v>
      </c>
      <c r="G148" s="16">
        <f t="shared" si="37"/>
        <v>0</v>
      </c>
      <c r="H148" s="16">
        <f>SUM(H149:H167)</f>
        <v>5730</v>
      </c>
      <c r="I148" s="16">
        <f>SUM(I149:I167)</f>
        <v>5730</v>
      </c>
      <c r="J148" s="16">
        <f t="shared" si="15"/>
        <v>0</v>
      </c>
      <c r="K148" s="16">
        <f>SUM(K149:K167)</f>
        <v>139300</v>
      </c>
      <c r="L148" s="16">
        <f>SUM(L149:L167)</f>
        <v>139300</v>
      </c>
      <c r="M148" s="16">
        <f t="shared" si="16"/>
        <v>0</v>
      </c>
      <c r="N148" s="16">
        <f>SUM(N149:N167)</f>
        <v>1714934</v>
      </c>
      <c r="O148" s="16">
        <f>SUM(O149:O167)</f>
        <v>1714934</v>
      </c>
      <c r="P148" s="16">
        <f t="shared" si="17"/>
        <v>0</v>
      </c>
      <c r="Q148" s="16">
        <f>SUM(Q149:Q167)</f>
        <v>0</v>
      </c>
      <c r="R148" s="16">
        <f>SUM(R149:R167)</f>
        <v>0</v>
      </c>
      <c r="S148" s="16">
        <f t="shared" si="18"/>
        <v>0</v>
      </c>
      <c r="T148" s="16">
        <f>SUM(T149:T167)</f>
        <v>3636</v>
      </c>
      <c r="U148" s="16">
        <f>SUM(U149:U167)</f>
        <v>3636</v>
      </c>
      <c r="V148" s="16">
        <f t="shared" si="19"/>
        <v>0</v>
      </c>
      <c r="W148" s="16">
        <f>SUM(W149:W167)</f>
        <v>0</v>
      </c>
      <c r="X148" s="16">
        <f>SUM(X149:X167)</f>
        <v>0</v>
      </c>
      <c r="Y148" s="16">
        <f t="shared" si="20"/>
        <v>0</v>
      </c>
      <c r="Z148" s="16">
        <f>SUM(Z149:Z167)</f>
        <v>0</v>
      </c>
      <c r="AA148" s="16">
        <f>SUM(AA149:AA167)</f>
        <v>0</v>
      </c>
      <c r="AB148" s="16">
        <f t="shared" si="21"/>
        <v>0</v>
      </c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</row>
    <row r="149" spans="1:189" s="17" customFormat="1" x14ac:dyDescent="0.25">
      <c r="A149" s="27" t="s">
        <v>86</v>
      </c>
      <c r="B149" s="23">
        <f t="shared" si="38"/>
        <v>57000</v>
      </c>
      <c r="C149" s="23">
        <f t="shared" si="38"/>
        <v>57000</v>
      </c>
      <c r="D149" s="23">
        <f t="shared" si="38"/>
        <v>0</v>
      </c>
      <c r="E149" s="23">
        <v>57000</v>
      </c>
      <c r="F149" s="23">
        <v>57000</v>
      </c>
      <c r="G149" s="23">
        <f t="shared" si="37"/>
        <v>0</v>
      </c>
      <c r="H149" s="23"/>
      <c r="I149" s="23"/>
      <c r="J149" s="23">
        <f t="shared" si="15"/>
        <v>0</v>
      </c>
      <c r="K149" s="23"/>
      <c r="L149" s="23"/>
      <c r="M149" s="23">
        <f t="shared" si="16"/>
        <v>0</v>
      </c>
      <c r="N149" s="23"/>
      <c r="O149" s="23"/>
      <c r="P149" s="23">
        <f t="shared" si="17"/>
        <v>0</v>
      </c>
      <c r="Q149" s="23"/>
      <c r="R149" s="23"/>
      <c r="S149" s="23">
        <f t="shared" si="18"/>
        <v>0</v>
      </c>
      <c r="T149" s="23"/>
      <c r="U149" s="23"/>
      <c r="V149" s="23">
        <f t="shared" si="19"/>
        <v>0</v>
      </c>
      <c r="W149" s="23"/>
      <c r="X149" s="23"/>
      <c r="Y149" s="23">
        <f t="shared" si="20"/>
        <v>0</v>
      </c>
      <c r="Z149" s="23"/>
      <c r="AA149" s="23"/>
      <c r="AB149" s="23">
        <f t="shared" si="21"/>
        <v>0</v>
      </c>
    </row>
    <row r="150" spans="1:189" s="17" customFormat="1" ht="31.5" x14ac:dyDescent="0.25">
      <c r="A150" s="27" t="s">
        <v>383</v>
      </c>
      <c r="B150" s="23">
        <f t="shared" si="38"/>
        <v>18285</v>
      </c>
      <c r="C150" s="23">
        <f t="shared" si="38"/>
        <v>18285</v>
      </c>
      <c r="D150" s="23">
        <f t="shared" si="38"/>
        <v>0</v>
      </c>
      <c r="E150" s="23"/>
      <c r="F150" s="23"/>
      <c r="G150" s="23">
        <f t="shared" si="37"/>
        <v>0</v>
      </c>
      <c r="H150" s="23"/>
      <c r="I150" s="23"/>
      <c r="J150" s="23">
        <f t="shared" si="15"/>
        <v>0</v>
      </c>
      <c r="K150" s="23">
        <v>18285</v>
      </c>
      <c r="L150" s="23">
        <v>18285</v>
      </c>
      <c r="M150" s="23">
        <f t="shared" si="16"/>
        <v>0</v>
      </c>
      <c r="N150" s="23"/>
      <c r="O150" s="23"/>
      <c r="P150" s="23">
        <f t="shared" si="17"/>
        <v>0</v>
      </c>
      <c r="Q150" s="23"/>
      <c r="R150" s="23"/>
      <c r="S150" s="23">
        <f t="shared" si="18"/>
        <v>0</v>
      </c>
      <c r="T150" s="23"/>
      <c r="U150" s="23"/>
      <c r="V150" s="23">
        <f t="shared" si="19"/>
        <v>0</v>
      </c>
      <c r="W150" s="23"/>
      <c r="X150" s="23"/>
      <c r="Y150" s="23">
        <f t="shared" si="20"/>
        <v>0</v>
      </c>
      <c r="Z150" s="23"/>
      <c r="AA150" s="23"/>
      <c r="AB150" s="23">
        <f t="shared" si="21"/>
        <v>0</v>
      </c>
    </row>
    <row r="151" spans="1:189" s="17" customFormat="1" ht="47.25" x14ac:dyDescent="0.25">
      <c r="A151" s="19" t="s">
        <v>14</v>
      </c>
      <c r="B151" s="20">
        <f t="shared" si="38"/>
        <v>260000</v>
      </c>
      <c r="C151" s="20">
        <f t="shared" si="38"/>
        <v>260000</v>
      </c>
      <c r="D151" s="20">
        <f t="shared" si="38"/>
        <v>0</v>
      </c>
      <c r="E151" s="20">
        <f>190000+70000</f>
        <v>260000</v>
      </c>
      <c r="F151" s="20">
        <f>190000+70000</f>
        <v>260000</v>
      </c>
      <c r="G151" s="20">
        <f t="shared" si="37"/>
        <v>0</v>
      </c>
      <c r="H151" s="20"/>
      <c r="I151" s="20"/>
      <c r="J151" s="20">
        <f t="shared" si="15"/>
        <v>0</v>
      </c>
      <c r="K151" s="20"/>
      <c r="L151" s="20"/>
      <c r="M151" s="20">
        <f t="shared" si="16"/>
        <v>0</v>
      </c>
      <c r="N151" s="20"/>
      <c r="O151" s="20"/>
      <c r="P151" s="20">
        <f t="shared" si="17"/>
        <v>0</v>
      </c>
      <c r="Q151" s="20"/>
      <c r="R151" s="20"/>
      <c r="S151" s="20">
        <f t="shared" si="18"/>
        <v>0</v>
      </c>
      <c r="T151" s="20"/>
      <c r="U151" s="20"/>
      <c r="V151" s="20">
        <f t="shared" si="19"/>
        <v>0</v>
      </c>
      <c r="W151" s="20"/>
      <c r="X151" s="20"/>
      <c r="Y151" s="20">
        <f t="shared" si="20"/>
        <v>0</v>
      </c>
      <c r="Z151" s="20"/>
      <c r="AA151" s="20"/>
      <c r="AB151" s="20">
        <f t="shared" si="21"/>
        <v>0</v>
      </c>
    </row>
    <row r="152" spans="1:189" s="17" customFormat="1" ht="47.25" x14ac:dyDescent="0.25">
      <c r="A152" s="19" t="s">
        <v>374</v>
      </c>
      <c r="B152" s="20">
        <f t="shared" si="38"/>
        <v>5730</v>
      </c>
      <c r="C152" s="20">
        <f t="shared" si="38"/>
        <v>5730</v>
      </c>
      <c r="D152" s="20">
        <f t="shared" si="38"/>
        <v>0</v>
      </c>
      <c r="E152" s="20"/>
      <c r="F152" s="20"/>
      <c r="G152" s="20">
        <f t="shared" si="37"/>
        <v>0</v>
      </c>
      <c r="H152" s="20">
        <v>5730</v>
      </c>
      <c r="I152" s="20">
        <v>5730</v>
      </c>
      <c r="J152" s="20">
        <f t="shared" si="15"/>
        <v>0</v>
      </c>
      <c r="K152" s="20"/>
      <c r="L152" s="20"/>
      <c r="M152" s="20">
        <f t="shared" si="16"/>
        <v>0</v>
      </c>
      <c r="N152" s="20"/>
      <c r="O152" s="20"/>
      <c r="P152" s="20">
        <f t="shared" si="17"/>
        <v>0</v>
      </c>
      <c r="Q152" s="20"/>
      <c r="R152" s="20"/>
      <c r="S152" s="20">
        <f t="shared" si="18"/>
        <v>0</v>
      </c>
      <c r="T152" s="20"/>
      <c r="U152" s="20"/>
      <c r="V152" s="20">
        <f t="shared" si="19"/>
        <v>0</v>
      </c>
      <c r="W152" s="20"/>
      <c r="X152" s="20"/>
      <c r="Y152" s="20">
        <f t="shared" si="20"/>
        <v>0</v>
      </c>
      <c r="Z152" s="20"/>
      <c r="AA152" s="20"/>
      <c r="AB152" s="20">
        <f t="shared" si="21"/>
        <v>0</v>
      </c>
    </row>
    <row r="153" spans="1:189" s="17" customFormat="1" ht="47.25" x14ac:dyDescent="0.25">
      <c r="A153" s="19" t="s">
        <v>348</v>
      </c>
      <c r="B153" s="20">
        <f t="shared" si="38"/>
        <v>2498</v>
      </c>
      <c r="C153" s="20">
        <f t="shared" si="38"/>
        <v>2498</v>
      </c>
      <c r="D153" s="20">
        <f t="shared" si="38"/>
        <v>0</v>
      </c>
      <c r="E153" s="20"/>
      <c r="F153" s="20"/>
      <c r="G153" s="20">
        <f t="shared" si="37"/>
        <v>0</v>
      </c>
      <c r="H153" s="20"/>
      <c r="I153" s="20"/>
      <c r="J153" s="20">
        <f t="shared" ref="J153:J288" si="40">I153-H153</f>
        <v>0</v>
      </c>
      <c r="K153" s="20">
        <v>2498</v>
      </c>
      <c r="L153" s="20">
        <v>2498</v>
      </c>
      <c r="M153" s="20">
        <f t="shared" ref="M153:M288" si="41">L153-K153</f>
        <v>0</v>
      </c>
      <c r="N153" s="20"/>
      <c r="O153" s="20"/>
      <c r="P153" s="20">
        <f t="shared" ref="P153:P288" si="42">O153-N153</f>
        <v>0</v>
      </c>
      <c r="Q153" s="20"/>
      <c r="R153" s="20"/>
      <c r="S153" s="20">
        <f t="shared" ref="S153:S288" si="43">R153-Q153</f>
        <v>0</v>
      </c>
      <c r="T153" s="20"/>
      <c r="U153" s="20"/>
      <c r="V153" s="20">
        <f t="shared" ref="V153:V288" si="44">U153-T153</f>
        <v>0</v>
      </c>
      <c r="W153" s="20"/>
      <c r="X153" s="20"/>
      <c r="Y153" s="20">
        <f t="shared" ref="Y153:Y288" si="45">X153-W153</f>
        <v>0</v>
      </c>
      <c r="Z153" s="20"/>
      <c r="AA153" s="20"/>
      <c r="AB153" s="20">
        <f t="shared" ref="AB153:AB288" si="46">AA153-Z153</f>
        <v>0</v>
      </c>
    </row>
    <row r="154" spans="1:189" s="17" customFormat="1" ht="31.5" x14ac:dyDescent="0.25">
      <c r="A154" s="30" t="s">
        <v>233</v>
      </c>
      <c r="B154" s="23">
        <f t="shared" si="38"/>
        <v>15571</v>
      </c>
      <c r="C154" s="23">
        <f t="shared" si="38"/>
        <v>15571</v>
      </c>
      <c r="D154" s="23">
        <f t="shared" si="38"/>
        <v>0</v>
      </c>
      <c r="E154" s="23"/>
      <c r="F154" s="23"/>
      <c r="G154" s="23">
        <f t="shared" si="37"/>
        <v>0</v>
      </c>
      <c r="H154" s="23"/>
      <c r="I154" s="23"/>
      <c r="J154" s="23">
        <f t="shared" si="40"/>
        <v>0</v>
      </c>
      <c r="K154" s="23">
        <v>15571</v>
      </c>
      <c r="L154" s="23">
        <v>15571</v>
      </c>
      <c r="M154" s="23">
        <f t="shared" si="41"/>
        <v>0</v>
      </c>
      <c r="N154" s="23"/>
      <c r="O154" s="23"/>
      <c r="P154" s="23">
        <f t="shared" si="42"/>
        <v>0</v>
      </c>
      <c r="Q154" s="23"/>
      <c r="R154" s="23"/>
      <c r="S154" s="23">
        <f t="shared" si="43"/>
        <v>0</v>
      </c>
      <c r="T154" s="23"/>
      <c r="U154" s="23"/>
      <c r="V154" s="23">
        <f t="shared" si="44"/>
        <v>0</v>
      </c>
      <c r="W154" s="23"/>
      <c r="X154" s="23"/>
      <c r="Y154" s="23">
        <f t="shared" si="45"/>
        <v>0</v>
      </c>
      <c r="Z154" s="23"/>
      <c r="AA154" s="23"/>
      <c r="AB154" s="23">
        <f t="shared" si="46"/>
        <v>0</v>
      </c>
    </row>
    <row r="155" spans="1:189" s="17" customFormat="1" ht="31.5" x14ac:dyDescent="0.25">
      <c r="A155" s="30" t="s">
        <v>234</v>
      </c>
      <c r="B155" s="23">
        <f t="shared" si="38"/>
        <v>15993</v>
      </c>
      <c r="C155" s="23">
        <f t="shared" si="38"/>
        <v>15993</v>
      </c>
      <c r="D155" s="23">
        <f t="shared" si="38"/>
        <v>0</v>
      </c>
      <c r="E155" s="23"/>
      <c r="F155" s="23"/>
      <c r="G155" s="23">
        <f t="shared" si="37"/>
        <v>0</v>
      </c>
      <c r="H155" s="23"/>
      <c r="I155" s="23"/>
      <c r="J155" s="23">
        <f t="shared" si="40"/>
        <v>0</v>
      </c>
      <c r="K155" s="23">
        <v>15993</v>
      </c>
      <c r="L155" s="23">
        <v>15993</v>
      </c>
      <c r="M155" s="23">
        <f t="shared" si="41"/>
        <v>0</v>
      </c>
      <c r="N155" s="23"/>
      <c r="O155" s="23"/>
      <c r="P155" s="23">
        <f t="shared" si="42"/>
        <v>0</v>
      </c>
      <c r="Q155" s="23"/>
      <c r="R155" s="23"/>
      <c r="S155" s="23">
        <f t="shared" si="43"/>
        <v>0</v>
      </c>
      <c r="T155" s="23"/>
      <c r="U155" s="23"/>
      <c r="V155" s="23">
        <f t="shared" si="44"/>
        <v>0</v>
      </c>
      <c r="W155" s="23"/>
      <c r="X155" s="23"/>
      <c r="Y155" s="23">
        <f t="shared" si="45"/>
        <v>0</v>
      </c>
      <c r="Z155" s="23"/>
      <c r="AA155" s="23"/>
      <c r="AB155" s="23">
        <f t="shared" si="46"/>
        <v>0</v>
      </c>
    </row>
    <row r="156" spans="1:189" s="17" customFormat="1" ht="31.5" x14ac:dyDescent="0.25">
      <c r="A156" s="30" t="s">
        <v>235</v>
      </c>
      <c r="B156" s="23">
        <f t="shared" si="38"/>
        <v>12998</v>
      </c>
      <c r="C156" s="23">
        <f t="shared" si="38"/>
        <v>12998</v>
      </c>
      <c r="D156" s="23">
        <f t="shared" si="38"/>
        <v>0</v>
      </c>
      <c r="E156" s="23"/>
      <c r="F156" s="23"/>
      <c r="G156" s="23">
        <f t="shared" si="37"/>
        <v>0</v>
      </c>
      <c r="H156" s="23"/>
      <c r="I156" s="23"/>
      <c r="J156" s="23">
        <f t="shared" si="40"/>
        <v>0</v>
      </c>
      <c r="K156" s="23">
        <v>12998</v>
      </c>
      <c r="L156" s="23">
        <v>12998</v>
      </c>
      <c r="M156" s="23">
        <f t="shared" si="41"/>
        <v>0</v>
      </c>
      <c r="N156" s="23"/>
      <c r="O156" s="23"/>
      <c r="P156" s="23">
        <f t="shared" si="42"/>
        <v>0</v>
      </c>
      <c r="Q156" s="23"/>
      <c r="R156" s="23"/>
      <c r="S156" s="23">
        <f t="shared" si="43"/>
        <v>0</v>
      </c>
      <c r="T156" s="23"/>
      <c r="U156" s="23"/>
      <c r="V156" s="23">
        <f t="shared" si="44"/>
        <v>0</v>
      </c>
      <c r="W156" s="23"/>
      <c r="X156" s="23"/>
      <c r="Y156" s="23">
        <f t="shared" si="45"/>
        <v>0</v>
      </c>
      <c r="Z156" s="23"/>
      <c r="AA156" s="23"/>
      <c r="AB156" s="23">
        <f t="shared" si="46"/>
        <v>0</v>
      </c>
    </row>
    <row r="157" spans="1:189" s="17" customFormat="1" ht="31.5" x14ac:dyDescent="0.25">
      <c r="A157" s="30" t="s">
        <v>236</v>
      </c>
      <c r="B157" s="23">
        <f t="shared" si="38"/>
        <v>12999</v>
      </c>
      <c r="C157" s="23">
        <f t="shared" si="38"/>
        <v>12999</v>
      </c>
      <c r="D157" s="23">
        <f t="shared" si="38"/>
        <v>0</v>
      </c>
      <c r="E157" s="23"/>
      <c r="F157" s="23"/>
      <c r="G157" s="23">
        <f t="shared" si="37"/>
        <v>0</v>
      </c>
      <c r="H157" s="23"/>
      <c r="I157" s="23"/>
      <c r="J157" s="23">
        <f t="shared" si="40"/>
        <v>0</v>
      </c>
      <c r="K157" s="23">
        <v>12999</v>
      </c>
      <c r="L157" s="23">
        <v>12999</v>
      </c>
      <c r="M157" s="23">
        <f t="shared" si="41"/>
        <v>0</v>
      </c>
      <c r="N157" s="23"/>
      <c r="O157" s="23"/>
      <c r="P157" s="23">
        <f t="shared" si="42"/>
        <v>0</v>
      </c>
      <c r="Q157" s="23"/>
      <c r="R157" s="23"/>
      <c r="S157" s="23">
        <f t="shared" si="43"/>
        <v>0</v>
      </c>
      <c r="T157" s="23"/>
      <c r="U157" s="23"/>
      <c r="V157" s="23">
        <f t="shared" si="44"/>
        <v>0</v>
      </c>
      <c r="W157" s="23"/>
      <c r="X157" s="23"/>
      <c r="Y157" s="23">
        <f t="shared" si="45"/>
        <v>0</v>
      </c>
      <c r="Z157" s="23"/>
      <c r="AA157" s="23"/>
      <c r="AB157" s="23">
        <f t="shared" si="46"/>
        <v>0</v>
      </c>
    </row>
    <row r="158" spans="1:189" s="17" customFormat="1" ht="31.5" x14ac:dyDescent="0.25">
      <c r="A158" s="30" t="s">
        <v>237</v>
      </c>
      <c r="B158" s="23">
        <f t="shared" si="38"/>
        <v>7000</v>
      </c>
      <c r="C158" s="23">
        <f t="shared" si="38"/>
        <v>7000</v>
      </c>
      <c r="D158" s="23">
        <f t="shared" si="38"/>
        <v>0</v>
      </c>
      <c r="E158" s="23"/>
      <c r="F158" s="23"/>
      <c r="G158" s="23">
        <f t="shared" si="37"/>
        <v>0</v>
      </c>
      <c r="H158" s="23"/>
      <c r="I158" s="23"/>
      <c r="J158" s="23">
        <f t="shared" si="40"/>
        <v>0</v>
      </c>
      <c r="K158" s="23">
        <v>7000</v>
      </c>
      <c r="L158" s="23">
        <v>7000</v>
      </c>
      <c r="M158" s="23">
        <f t="shared" si="41"/>
        <v>0</v>
      </c>
      <c r="N158" s="23"/>
      <c r="O158" s="23"/>
      <c r="P158" s="23">
        <f t="shared" si="42"/>
        <v>0</v>
      </c>
      <c r="Q158" s="23"/>
      <c r="R158" s="23"/>
      <c r="S158" s="23">
        <f t="shared" si="43"/>
        <v>0</v>
      </c>
      <c r="T158" s="23"/>
      <c r="U158" s="23"/>
      <c r="V158" s="23">
        <f t="shared" si="44"/>
        <v>0</v>
      </c>
      <c r="W158" s="23"/>
      <c r="X158" s="23"/>
      <c r="Y158" s="23">
        <f t="shared" si="45"/>
        <v>0</v>
      </c>
      <c r="Z158" s="23"/>
      <c r="AA158" s="23"/>
      <c r="AB158" s="23">
        <f t="shared" si="46"/>
        <v>0</v>
      </c>
    </row>
    <row r="159" spans="1:189" s="17" customFormat="1" ht="47.25" x14ac:dyDescent="0.25">
      <c r="A159" s="27" t="s">
        <v>87</v>
      </c>
      <c r="B159" s="23">
        <f t="shared" si="38"/>
        <v>117000</v>
      </c>
      <c r="C159" s="23">
        <f t="shared" si="38"/>
        <v>117000</v>
      </c>
      <c r="D159" s="23">
        <f t="shared" si="38"/>
        <v>0</v>
      </c>
      <c r="E159" s="23">
        <v>117000</v>
      </c>
      <c r="F159" s="23">
        <v>117000</v>
      </c>
      <c r="G159" s="23">
        <f t="shared" si="37"/>
        <v>0</v>
      </c>
      <c r="H159" s="23"/>
      <c r="I159" s="23"/>
      <c r="J159" s="23">
        <f t="shared" si="40"/>
        <v>0</v>
      </c>
      <c r="K159" s="23"/>
      <c r="L159" s="23"/>
      <c r="M159" s="23">
        <f t="shared" si="41"/>
        <v>0</v>
      </c>
      <c r="N159" s="23"/>
      <c r="O159" s="23"/>
      <c r="P159" s="23">
        <f t="shared" si="42"/>
        <v>0</v>
      </c>
      <c r="Q159" s="23"/>
      <c r="R159" s="23"/>
      <c r="S159" s="23">
        <f t="shared" si="43"/>
        <v>0</v>
      </c>
      <c r="T159" s="23"/>
      <c r="U159" s="23"/>
      <c r="V159" s="23">
        <f t="shared" si="44"/>
        <v>0</v>
      </c>
      <c r="W159" s="23"/>
      <c r="X159" s="23"/>
      <c r="Y159" s="23">
        <f t="shared" si="45"/>
        <v>0</v>
      </c>
      <c r="Z159" s="23"/>
      <c r="AA159" s="23"/>
      <c r="AB159" s="23">
        <f t="shared" si="46"/>
        <v>0</v>
      </c>
    </row>
    <row r="160" spans="1:189" s="17" customFormat="1" ht="31.5" x14ac:dyDescent="0.25">
      <c r="A160" s="27" t="s">
        <v>88</v>
      </c>
      <c r="B160" s="23">
        <f t="shared" si="38"/>
        <v>16062</v>
      </c>
      <c r="C160" s="23">
        <f t="shared" si="38"/>
        <v>16062</v>
      </c>
      <c r="D160" s="23">
        <f t="shared" si="38"/>
        <v>0</v>
      </c>
      <c r="E160" s="23"/>
      <c r="F160" s="23"/>
      <c r="G160" s="23">
        <f t="shared" si="37"/>
        <v>0</v>
      </c>
      <c r="H160" s="23"/>
      <c r="I160" s="23"/>
      <c r="J160" s="23">
        <f t="shared" si="40"/>
        <v>0</v>
      </c>
      <c r="K160" s="23">
        <v>12426</v>
      </c>
      <c r="L160" s="23">
        <v>12426</v>
      </c>
      <c r="M160" s="23">
        <f t="shared" si="41"/>
        <v>0</v>
      </c>
      <c r="N160" s="23"/>
      <c r="O160" s="23"/>
      <c r="P160" s="23">
        <f t="shared" si="42"/>
        <v>0</v>
      </c>
      <c r="Q160" s="23"/>
      <c r="R160" s="23"/>
      <c r="S160" s="23">
        <f t="shared" si="43"/>
        <v>0</v>
      </c>
      <c r="T160" s="23">
        <v>3636</v>
      </c>
      <c r="U160" s="23">
        <v>3636</v>
      </c>
      <c r="V160" s="23">
        <f t="shared" si="44"/>
        <v>0</v>
      </c>
      <c r="W160" s="23"/>
      <c r="X160" s="23"/>
      <c r="Y160" s="23">
        <f t="shared" si="45"/>
        <v>0</v>
      </c>
      <c r="Z160" s="23"/>
      <c r="AA160" s="23"/>
      <c r="AB160" s="23">
        <f t="shared" si="46"/>
        <v>0</v>
      </c>
    </row>
    <row r="161" spans="1:189" s="17" customFormat="1" ht="47.25" x14ac:dyDescent="0.25">
      <c r="A161" s="27" t="s">
        <v>355</v>
      </c>
      <c r="B161" s="23">
        <f t="shared" si="38"/>
        <v>13200</v>
      </c>
      <c r="C161" s="23">
        <f t="shared" si="38"/>
        <v>13200</v>
      </c>
      <c r="D161" s="23">
        <f t="shared" si="38"/>
        <v>0</v>
      </c>
      <c r="E161" s="23"/>
      <c r="F161" s="23"/>
      <c r="G161" s="23">
        <f t="shared" si="37"/>
        <v>0</v>
      </c>
      <c r="H161" s="23"/>
      <c r="I161" s="23"/>
      <c r="J161" s="23">
        <f t="shared" si="40"/>
        <v>0</v>
      </c>
      <c r="K161" s="23">
        <v>13200</v>
      </c>
      <c r="L161" s="23">
        <v>13200</v>
      </c>
      <c r="M161" s="23">
        <f t="shared" si="41"/>
        <v>0</v>
      </c>
      <c r="N161" s="23"/>
      <c r="O161" s="23"/>
      <c r="P161" s="23">
        <f t="shared" si="42"/>
        <v>0</v>
      </c>
      <c r="Q161" s="23"/>
      <c r="R161" s="23"/>
      <c r="S161" s="23">
        <f t="shared" si="43"/>
        <v>0</v>
      </c>
      <c r="T161" s="23"/>
      <c r="U161" s="23"/>
      <c r="V161" s="23">
        <f t="shared" si="44"/>
        <v>0</v>
      </c>
      <c r="W161" s="23"/>
      <c r="X161" s="23"/>
      <c r="Y161" s="23">
        <f t="shared" si="45"/>
        <v>0</v>
      </c>
      <c r="Z161" s="23"/>
      <c r="AA161" s="23"/>
      <c r="AB161" s="23">
        <f t="shared" si="46"/>
        <v>0</v>
      </c>
    </row>
    <row r="162" spans="1:189" s="17" customFormat="1" ht="47.25" x14ac:dyDescent="0.25">
      <c r="A162" s="31" t="s">
        <v>89</v>
      </c>
      <c r="B162" s="23">
        <f t="shared" si="38"/>
        <v>3630</v>
      </c>
      <c r="C162" s="23">
        <f t="shared" si="38"/>
        <v>3630</v>
      </c>
      <c r="D162" s="23">
        <f t="shared" si="38"/>
        <v>0</v>
      </c>
      <c r="E162" s="23"/>
      <c r="F162" s="23"/>
      <c r="G162" s="23">
        <f t="shared" si="37"/>
        <v>0</v>
      </c>
      <c r="H162" s="23"/>
      <c r="I162" s="23"/>
      <c r="J162" s="23">
        <f t="shared" si="40"/>
        <v>0</v>
      </c>
      <c r="K162" s="23">
        <v>3630</v>
      </c>
      <c r="L162" s="23">
        <v>3630</v>
      </c>
      <c r="M162" s="23">
        <f t="shared" si="41"/>
        <v>0</v>
      </c>
      <c r="N162" s="23"/>
      <c r="O162" s="23"/>
      <c r="P162" s="23">
        <f t="shared" si="42"/>
        <v>0</v>
      </c>
      <c r="Q162" s="23"/>
      <c r="R162" s="23"/>
      <c r="S162" s="23">
        <f t="shared" si="43"/>
        <v>0</v>
      </c>
      <c r="T162" s="23"/>
      <c r="U162" s="23"/>
      <c r="V162" s="23">
        <f t="shared" si="44"/>
        <v>0</v>
      </c>
      <c r="W162" s="23"/>
      <c r="X162" s="23"/>
      <c r="Y162" s="23">
        <f t="shared" si="45"/>
        <v>0</v>
      </c>
      <c r="Z162" s="23"/>
      <c r="AA162" s="23"/>
      <c r="AB162" s="23">
        <f t="shared" si="46"/>
        <v>0</v>
      </c>
    </row>
    <row r="163" spans="1:189" s="17" customFormat="1" ht="78.75" x14ac:dyDescent="0.25">
      <c r="A163" s="31" t="s">
        <v>90</v>
      </c>
      <c r="B163" s="23">
        <f t="shared" si="38"/>
        <v>864178</v>
      </c>
      <c r="C163" s="23">
        <f t="shared" si="38"/>
        <v>864178</v>
      </c>
      <c r="D163" s="23">
        <f t="shared" si="38"/>
        <v>0</v>
      </c>
      <c r="E163" s="23"/>
      <c r="F163" s="23"/>
      <c r="G163" s="23">
        <f t="shared" si="37"/>
        <v>0</v>
      </c>
      <c r="H163" s="23"/>
      <c r="I163" s="23"/>
      <c r="J163" s="23">
        <f t="shared" si="40"/>
        <v>0</v>
      </c>
      <c r="K163" s="23"/>
      <c r="L163" s="23"/>
      <c r="M163" s="23">
        <f t="shared" si="41"/>
        <v>0</v>
      </c>
      <c r="N163" s="23">
        <v>864178</v>
      </c>
      <c r="O163" s="23">
        <v>864178</v>
      </c>
      <c r="P163" s="23">
        <f t="shared" si="42"/>
        <v>0</v>
      </c>
      <c r="Q163" s="23"/>
      <c r="R163" s="23"/>
      <c r="S163" s="23">
        <f t="shared" si="43"/>
        <v>0</v>
      </c>
      <c r="T163" s="23"/>
      <c r="U163" s="23"/>
      <c r="V163" s="23">
        <f t="shared" si="44"/>
        <v>0</v>
      </c>
      <c r="W163" s="23"/>
      <c r="X163" s="23"/>
      <c r="Y163" s="23">
        <f t="shared" si="45"/>
        <v>0</v>
      </c>
      <c r="Z163" s="23"/>
      <c r="AA163" s="23"/>
      <c r="AB163" s="23">
        <f t="shared" si="46"/>
        <v>0</v>
      </c>
    </row>
    <row r="164" spans="1:189" s="17" customFormat="1" ht="63" x14ac:dyDescent="0.25">
      <c r="A164" s="31" t="s">
        <v>91</v>
      </c>
      <c r="B164" s="23">
        <f t="shared" si="38"/>
        <v>12598</v>
      </c>
      <c r="C164" s="23">
        <f t="shared" si="38"/>
        <v>12598</v>
      </c>
      <c r="D164" s="23">
        <f t="shared" si="38"/>
        <v>0</v>
      </c>
      <c r="E164" s="23"/>
      <c r="F164" s="23"/>
      <c r="G164" s="23">
        <f t="shared" si="37"/>
        <v>0</v>
      </c>
      <c r="H164" s="23"/>
      <c r="I164" s="23"/>
      <c r="J164" s="23">
        <f t="shared" si="40"/>
        <v>0</v>
      </c>
      <c r="K164" s="23"/>
      <c r="L164" s="23"/>
      <c r="M164" s="23">
        <f t="shared" si="41"/>
        <v>0</v>
      </c>
      <c r="N164" s="23">
        <f>138928-126330</f>
        <v>12598</v>
      </c>
      <c r="O164" s="23">
        <f>138928-126330</f>
        <v>12598</v>
      </c>
      <c r="P164" s="23">
        <f t="shared" si="42"/>
        <v>0</v>
      </c>
      <c r="Q164" s="23"/>
      <c r="R164" s="23"/>
      <c r="S164" s="23">
        <f t="shared" si="43"/>
        <v>0</v>
      </c>
      <c r="T164" s="23"/>
      <c r="U164" s="23"/>
      <c r="V164" s="23">
        <f t="shared" si="44"/>
        <v>0</v>
      </c>
      <c r="W164" s="23"/>
      <c r="X164" s="23"/>
      <c r="Y164" s="23">
        <f t="shared" si="45"/>
        <v>0</v>
      </c>
      <c r="Z164" s="23"/>
      <c r="AA164" s="23"/>
      <c r="AB164" s="23">
        <f t="shared" si="46"/>
        <v>0</v>
      </c>
    </row>
    <row r="165" spans="1:189" s="17" customFormat="1" ht="47.25" x14ac:dyDescent="0.25">
      <c r="A165" s="31" t="s">
        <v>92</v>
      </c>
      <c r="B165" s="23">
        <f t="shared" si="38"/>
        <v>838158</v>
      </c>
      <c r="C165" s="23">
        <f t="shared" si="38"/>
        <v>838158</v>
      </c>
      <c r="D165" s="23">
        <f t="shared" si="38"/>
        <v>0</v>
      </c>
      <c r="E165" s="23"/>
      <c r="F165" s="23"/>
      <c r="G165" s="23">
        <f t="shared" si="37"/>
        <v>0</v>
      </c>
      <c r="H165" s="23"/>
      <c r="I165" s="23"/>
      <c r="J165" s="23">
        <f t="shared" si="40"/>
        <v>0</v>
      </c>
      <c r="K165" s="23"/>
      <c r="L165" s="23"/>
      <c r="M165" s="23">
        <f t="shared" si="41"/>
        <v>0</v>
      </c>
      <c r="N165" s="23">
        <v>838158</v>
      </c>
      <c r="O165" s="23">
        <v>838158</v>
      </c>
      <c r="P165" s="23">
        <f t="shared" si="42"/>
        <v>0</v>
      </c>
      <c r="Q165" s="23"/>
      <c r="R165" s="23"/>
      <c r="S165" s="23">
        <f t="shared" si="43"/>
        <v>0</v>
      </c>
      <c r="T165" s="23"/>
      <c r="U165" s="23"/>
      <c r="V165" s="23">
        <f t="shared" si="44"/>
        <v>0</v>
      </c>
      <c r="W165" s="23"/>
      <c r="X165" s="23"/>
      <c r="Y165" s="23">
        <f t="shared" si="45"/>
        <v>0</v>
      </c>
      <c r="Z165" s="23"/>
      <c r="AA165" s="23"/>
      <c r="AB165" s="23">
        <f t="shared" si="46"/>
        <v>0</v>
      </c>
    </row>
    <row r="166" spans="1:189" s="17" customFormat="1" ht="31.5" x14ac:dyDescent="0.25">
      <c r="A166" s="31" t="s">
        <v>370</v>
      </c>
      <c r="B166" s="23">
        <f t="shared" si="38"/>
        <v>7000</v>
      </c>
      <c r="C166" s="23">
        <f t="shared" si="38"/>
        <v>7000</v>
      </c>
      <c r="D166" s="23">
        <f t="shared" si="38"/>
        <v>0</v>
      </c>
      <c r="E166" s="23"/>
      <c r="F166" s="23"/>
      <c r="G166" s="23">
        <f t="shared" si="37"/>
        <v>0</v>
      </c>
      <c r="H166" s="23"/>
      <c r="I166" s="23"/>
      <c r="J166" s="23">
        <f t="shared" si="40"/>
        <v>0</v>
      </c>
      <c r="K166" s="23">
        <v>7000</v>
      </c>
      <c r="L166" s="23">
        <v>7000</v>
      </c>
      <c r="M166" s="23">
        <f t="shared" si="41"/>
        <v>0</v>
      </c>
      <c r="N166" s="23"/>
      <c r="O166" s="23"/>
      <c r="P166" s="23">
        <f t="shared" si="42"/>
        <v>0</v>
      </c>
      <c r="Q166" s="23"/>
      <c r="R166" s="23"/>
      <c r="S166" s="23">
        <f t="shared" si="43"/>
        <v>0</v>
      </c>
      <c r="T166" s="23"/>
      <c r="U166" s="23"/>
      <c r="V166" s="23">
        <f t="shared" si="44"/>
        <v>0</v>
      </c>
      <c r="W166" s="23"/>
      <c r="X166" s="23"/>
      <c r="Y166" s="23">
        <f t="shared" si="45"/>
        <v>0</v>
      </c>
      <c r="Z166" s="23"/>
      <c r="AA166" s="23"/>
      <c r="AB166" s="23">
        <f t="shared" si="46"/>
        <v>0</v>
      </c>
    </row>
    <row r="167" spans="1:189" s="17" customFormat="1" ht="63" x14ac:dyDescent="0.25">
      <c r="A167" s="31" t="s">
        <v>93</v>
      </c>
      <c r="B167" s="23">
        <f t="shared" si="38"/>
        <v>17700</v>
      </c>
      <c r="C167" s="23">
        <f t="shared" si="38"/>
        <v>17700</v>
      </c>
      <c r="D167" s="23">
        <f t="shared" si="38"/>
        <v>0</v>
      </c>
      <c r="E167" s="23"/>
      <c r="F167" s="23"/>
      <c r="G167" s="23">
        <f t="shared" si="37"/>
        <v>0</v>
      </c>
      <c r="H167" s="23"/>
      <c r="I167" s="23"/>
      <c r="J167" s="23">
        <f t="shared" si="40"/>
        <v>0</v>
      </c>
      <c r="K167" s="23">
        <v>17700</v>
      </c>
      <c r="L167" s="23">
        <v>17700</v>
      </c>
      <c r="M167" s="23">
        <f t="shared" si="41"/>
        <v>0</v>
      </c>
      <c r="N167" s="23"/>
      <c r="O167" s="23"/>
      <c r="P167" s="23">
        <f t="shared" si="42"/>
        <v>0</v>
      </c>
      <c r="Q167" s="23"/>
      <c r="R167" s="23"/>
      <c r="S167" s="23">
        <f t="shared" si="43"/>
        <v>0</v>
      </c>
      <c r="T167" s="23"/>
      <c r="U167" s="23"/>
      <c r="V167" s="23">
        <f t="shared" si="44"/>
        <v>0</v>
      </c>
      <c r="W167" s="23"/>
      <c r="X167" s="23"/>
      <c r="Y167" s="23">
        <f t="shared" si="45"/>
        <v>0</v>
      </c>
      <c r="Z167" s="23"/>
      <c r="AA167" s="23"/>
      <c r="AB167" s="23">
        <f t="shared" si="46"/>
        <v>0</v>
      </c>
    </row>
    <row r="168" spans="1:189" s="17" customFormat="1" ht="31.5" x14ac:dyDescent="0.25">
      <c r="A168" s="15" t="s">
        <v>94</v>
      </c>
      <c r="B168" s="16">
        <f t="shared" si="38"/>
        <v>1397019</v>
      </c>
      <c r="C168" s="16">
        <f t="shared" si="38"/>
        <v>1397019</v>
      </c>
      <c r="D168" s="16">
        <f t="shared" si="38"/>
        <v>0</v>
      </c>
      <c r="E168" s="16">
        <f t="shared" ref="E168:AA168" si="47">SUM(E169)</f>
        <v>46418</v>
      </c>
      <c r="F168" s="16">
        <f t="shared" si="47"/>
        <v>46418</v>
      </c>
      <c r="G168" s="16">
        <f t="shared" si="37"/>
        <v>0</v>
      </c>
      <c r="H168" s="16">
        <f t="shared" si="47"/>
        <v>30000</v>
      </c>
      <c r="I168" s="16">
        <f t="shared" si="47"/>
        <v>30000</v>
      </c>
      <c r="J168" s="16">
        <f t="shared" si="40"/>
        <v>0</v>
      </c>
      <c r="K168" s="16">
        <f t="shared" si="47"/>
        <v>20000</v>
      </c>
      <c r="L168" s="16">
        <f t="shared" si="47"/>
        <v>20000</v>
      </c>
      <c r="M168" s="16">
        <f t="shared" si="41"/>
        <v>0</v>
      </c>
      <c r="N168" s="16">
        <f t="shared" si="47"/>
        <v>942146</v>
      </c>
      <c r="O168" s="16">
        <f t="shared" si="47"/>
        <v>942146</v>
      </c>
      <c r="P168" s="16">
        <f t="shared" si="42"/>
        <v>0</v>
      </c>
      <c r="Q168" s="16">
        <f t="shared" si="47"/>
        <v>0</v>
      </c>
      <c r="R168" s="16">
        <f t="shared" si="47"/>
        <v>0</v>
      </c>
      <c r="S168" s="16">
        <f t="shared" si="43"/>
        <v>0</v>
      </c>
      <c r="T168" s="16">
        <f t="shared" si="47"/>
        <v>358455</v>
      </c>
      <c r="U168" s="16">
        <f t="shared" si="47"/>
        <v>358455</v>
      </c>
      <c r="V168" s="16">
        <f t="shared" si="44"/>
        <v>0</v>
      </c>
      <c r="W168" s="16">
        <f t="shared" si="47"/>
        <v>0</v>
      </c>
      <c r="X168" s="16">
        <f t="shared" si="47"/>
        <v>0</v>
      </c>
      <c r="Y168" s="16">
        <f t="shared" si="45"/>
        <v>0</v>
      </c>
      <c r="Z168" s="16">
        <f t="shared" si="47"/>
        <v>0</v>
      </c>
      <c r="AA168" s="16">
        <f t="shared" si="47"/>
        <v>0</v>
      </c>
      <c r="AB168" s="16">
        <f t="shared" si="46"/>
        <v>0</v>
      </c>
    </row>
    <row r="169" spans="1:189" s="17" customFormat="1" x14ac:dyDescent="0.25">
      <c r="A169" s="15" t="s">
        <v>13</v>
      </c>
      <c r="B169" s="16">
        <f t="shared" si="38"/>
        <v>1397019</v>
      </c>
      <c r="C169" s="16">
        <f t="shared" si="38"/>
        <v>1397019</v>
      </c>
      <c r="D169" s="16">
        <f t="shared" si="38"/>
        <v>0</v>
      </c>
      <c r="E169" s="16">
        <f t="shared" ref="E169" si="48">SUM(E170:E174)</f>
        <v>46418</v>
      </c>
      <c r="F169" s="16">
        <f t="shared" ref="F169:AA169" si="49">SUM(F170:F174)</f>
        <v>46418</v>
      </c>
      <c r="G169" s="16">
        <f t="shared" si="37"/>
        <v>0</v>
      </c>
      <c r="H169" s="16">
        <f t="shared" ref="H169" si="50">SUM(H170:H174)</f>
        <v>30000</v>
      </c>
      <c r="I169" s="16">
        <f t="shared" si="49"/>
        <v>30000</v>
      </c>
      <c r="J169" s="16">
        <f t="shared" si="40"/>
        <v>0</v>
      </c>
      <c r="K169" s="16">
        <f t="shared" ref="K169" si="51">SUM(K170:K174)</f>
        <v>20000</v>
      </c>
      <c r="L169" s="16">
        <f t="shared" si="49"/>
        <v>20000</v>
      </c>
      <c r="M169" s="16">
        <f t="shared" si="41"/>
        <v>0</v>
      </c>
      <c r="N169" s="16">
        <f t="shared" ref="N169" si="52">SUM(N170:N174)</f>
        <v>942146</v>
      </c>
      <c r="O169" s="16">
        <f t="shared" si="49"/>
        <v>942146</v>
      </c>
      <c r="P169" s="16">
        <f t="shared" si="42"/>
        <v>0</v>
      </c>
      <c r="Q169" s="16">
        <f t="shared" ref="Q169" si="53">SUM(Q170:Q174)</f>
        <v>0</v>
      </c>
      <c r="R169" s="16">
        <f t="shared" si="49"/>
        <v>0</v>
      </c>
      <c r="S169" s="16">
        <f t="shared" si="43"/>
        <v>0</v>
      </c>
      <c r="T169" s="16">
        <f t="shared" ref="T169" si="54">SUM(T170:T174)</f>
        <v>358455</v>
      </c>
      <c r="U169" s="16">
        <f t="shared" si="49"/>
        <v>358455</v>
      </c>
      <c r="V169" s="16">
        <f t="shared" si="44"/>
        <v>0</v>
      </c>
      <c r="W169" s="16">
        <f t="shared" ref="W169" si="55">SUM(W170:W174)</f>
        <v>0</v>
      </c>
      <c r="X169" s="16">
        <f t="shared" ref="X169" si="56">SUM(X170:X174)</f>
        <v>0</v>
      </c>
      <c r="Y169" s="16">
        <f t="shared" si="45"/>
        <v>0</v>
      </c>
      <c r="Z169" s="16">
        <f t="shared" ref="Z169" si="57">SUM(Z170:Z174)</f>
        <v>0</v>
      </c>
      <c r="AA169" s="16">
        <f t="shared" si="49"/>
        <v>0</v>
      </c>
      <c r="AB169" s="16">
        <f t="shared" si="46"/>
        <v>0</v>
      </c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</row>
    <row r="170" spans="1:189" s="17" customFormat="1" ht="94.5" x14ac:dyDescent="0.25">
      <c r="A170" s="22" t="s">
        <v>95</v>
      </c>
      <c r="B170" s="23">
        <f t="shared" si="38"/>
        <v>942146</v>
      </c>
      <c r="C170" s="23">
        <f t="shared" si="38"/>
        <v>942146</v>
      </c>
      <c r="D170" s="23">
        <f t="shared" si="38"/>
        <v>0</v>
      </c>
      <c r="E170" s="23"/>
      <c r="F170" s="23"/>
      <c r="G170" s="23">
        <f t="shared" si="37"/>
        <v>0</v>
      </c>
      <c r="H170" s="23"/>
      <c r="I170" s="23"/>
      <c r="J170" s="23">
        <f t="shared" si="40"/>
        <v>0</v>
      </c>
      <c r="K170" s="23"/>
      <c r="L170" s="23"/>
      <c r="M170" s="23">
        <f t="shared" si="41"/>
        <v>0</v>
      </c>
      <c r="N170" s="23">
        <f>2000000-1057854</f>
        <v>942146</v>
      </c>
      <c r="O170" s="23">
        <f>2000000-1057854</f>
        <v>942146</v>
      </c>
      <c r="P170" s="23">
        <f t="shared" si="42"/>
        <v>0</v>
      </c>
      <c r="Q170" s="23"/>
      <c r="R170" s="23"/>
      <c r="S170" s="23">
        <f t="shared" si="43"/>
        <v>0</v>
      </c>
      <c r="T170" s="23"/>
      <c r="U170" s="23"/>
      <c r="V170" s="23">
        <f t="shared" si="44"/>
        <v>0</v>
      </c>
      <c r="W170" s="23"/>
      <c r="X170" s="23"/>
      <c r="Y170" s="23">
        <f t="shared" si="45"/>
        <v>0</v>
      </c>
      <c r="Z170" s="23"/>
      <c r="AA170" s="23"/>
      <c r="AB170" s="23">
        <f t="shared" si="46"/>
        <v>0</v>
      </c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</row>
    <row r="171" spans="1:189" s="17" customFormat="1" x14ac:dyDescent="0.25">
      <c r="A171" s="22" t="s">
        <v>96</v>
      </c>
      <c r="B171" s="23">
        <f t="shared" si="38"/>
        <v>20000</v>
      </c>
      <c r="C171" s="23">
        <f t="shared" si="38"/>
        <v>20000</v>
      </c>
      <c r="D171" s="23">
        <f t="shared" si="38"/>
        <v>0</v>
      </c>
      <c r="E171" s="23"/>
      <c r="F171" s="23"/>
      <c r="G171" s="23">
        <f t="shared" si="37"/>
        <v>0</v>
      </c>
      <c r="H171" s="23"/>
      <c r="I171" s="23"/>
      <c r="J171" s="23">
        <f t="shared" si="40"/>
        <v>0</v>
      </c>
      <c r="K171" s="23">
        <v>20000</v>
      </c>
      <c r="L171" s="23">
        <v>20000</v>
      </c>
      <c r="M171" s="23">
        <f t="shared" si="41"/>
        <v>0</v>
      </c>
      <c r="N171" s="23"/>
      <c r="O171" s="23"/>
      <c r="P171" s="23">
        <f t="shared" si="42"/>
        <v>0</v>
      </c>
      <c r="Q171" s="23"/>
      <c r="R171" s="23"/>
      <c r="S171" s="23">
        <f t="shared" si="43"/>
        <v>0</v>
      </c>
      <c r="T171" s="23"/>
      <c r="U171" s="23"/>
      <c r="V171" s="23">
        <f t="shared" si="44"/>
        <v>0</v>
      </c>
      <c r="W171" s="23"/>
      <c r="X171" s="23"/>
      <c r="Y171" s="23">
        <f t="shared" si="45"/>
        <v>0</v>
      </c>
      <c r="Z171" s="23"/>
      <c r="AA171" s="23"/>
      <c r="AB171" s="23">
        <f t="shared" si="46"/>
        <v>0</v>
      </c>
    </row>
    <row r="172" spans="1:189" s="17" customFormat="1" ht="31.5" x14ac:dyDescent="0.25">
      <c r="A172" s="22" t="s">
        <v>97</v>
      </c>
      <c r="B172" s="23">
        <f t="shared" si="38"/>
        <v>30000</v>
      </c>
      <c r="C172" s="23">
        <f t="shared" si="38"/>
        <v>30000</v>
      </c>
      <c r="D172" s="23">
        <f t="shared" si="38"/>
        <v>0</v>
      </c>
      <c r="E172" s="23"/>
      <c r="F172" s="23"/>
      <c r="G172" s="23">
        <f t="shared" si="37"/>
        <v>0</v>
      </c>
      <c r="H172" s="23">
        <v>30000</v>
      </c>
      <c r="I172" s="23">
        <v>30000</v>
      </c>
      <c r="J172" s="23">
        <f t="shared" si="40"/>
        <v>0</v>
      </c>
      <c r="K172" s="23"/>
      <c r="L172" s="23"/>
      <c r="M172" s="23">
        <f t="shared" si="41"/>
        <v>0</v>
      </c>
      <c r="N172" s="23"/>
      <c r="O172" s="23"/>
      <c r="P172" s="23">
        <f t="shared" si="42"/>
        <v>0</v>
      </c>
      <c r="Q172" s="23"/>
      <c r="R172" s="23"/>
      <c r="S172" s="23">
        <f t="shared" si="43"/>
        <v>0</v>
      </c>
      <c r="T172" s="23"/>
      <c r="U172" s="23"/>
      <c r="V172" s="23">
        <f t="shared" si="44"/>
        <v>0</v>
      </c>
      <c r="W172" s="23"/>
      <c r="X172" s="23"/>
      <c r="Y172" s="23">
        <f t="shared" si="45"/>
        <v>0</v>
      </c>
      <c r="Z172" s="23"/>
      <c r="AA172" s="23"/>
      <c r="AB172" s="23">
        <f t="shared" si="46"/>
        <v>0</v>
      </c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</row>
    <row r="173" spans="1:189" s="14" customFormat="1" ht="78.75" x14ac:dyDescent="0.25">
      <c r="A173" s="27" t="s">
        <v>98</v>
      </c>
      <c r="B173" s="23">
        <f t="shared" si="38"/>
        <v>54873</v>
      </c>
      <c r="C173" s="23">
        <f t="shared" si="38"/>
        <v>54873</v>
      </c>
      <c r="D173" s="23">
        <f t="shared" si="38"/>
        <v>0</v>
      </c>
      <c r="E173" s="23"/>
      <c r="F173" s="23"/>
      <c r="G173" s="23">
        <f t="shared" si="37"/>
        <v>0</v>
      </c>
      <c r="H173" s="23"/>
      <c r="I173" s="23"/>
      <c r="J173" s="23">
        <f t="shared" si="40"/>
        <v>0</v>
      </c>
      <c r="K173" s="23"/>
      <c r="L173" s="23"/>
      <c r="M173" s="23">
        <f t="shared" si="41"/>
        <v>0</v>
      </c>
      <c r="N173" s="23"/>
      <c r="O173" s="23"/>
      <c r="P173" s="23">
        <f t="shared" si="42"/>
        <v>0</v>
      </c>
      <c r="Q173" s="23"/>
      <c r="R173" s="23"/>
      <c r="S173" s="23">
        <f t="shared" si="43"/>
        <v>0</v>
      </c>
      <c r="T173" s="23">
        <v>54873</v>
      </c>
      <c r="U173" s="23">
        <v>54873</v>
      </c>
      <c r="V173" s="23">
        <f t="shared" si="44"/>
        <v>0</v>
      </c>
      <c r="W173" s="23"/>
      <c r="X173" s="23"/>
      <c r="Y173" s="23">
        <f t="shared" si="45"/>
        <v>0</v>
      </c>
      <c r="Z173" s="23"/>
      <c r="AA173" s="23"/>
      <c r="AB173" s="23">
        <f t="shared" si="46"/>
        <v>0</v>
      </c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  <c r="FB173" s="17"/>
      <c r="FC173" s="17"/>
      <c r="FD173" s="17"/>
      <c r="FE173" s="17"/>
      <c r="FF173" s="17"/>
      <c r="FG173" s="17"/>
      <c r="FH173" s="17"/>
      <c r="FI173" s="17"/>
      <c r="FJ173" s="17"/>
      <c r="FK173" s="17"/>
      <c r="FL173" s="17"/>
      <c r="FM173" s="17"/>
      <c r="FN173" s="17"/>
      <c r="FO173" s="17"/>
      <c r="FP173" s="17"/>
      <c r="FQ173" s="17"/>
      <c r="FR173" s="17"/>
      <c r="FS173" s="17"/>
      <c r="FT173" s="17"/>
      <c r="FU173" s="17"/>
      <c r="FV173" s="17"/>
      <c r="FW173" s="17"/>
      <c r="FX173" s="17"/>
      <c r="FY173" s="17"/>
      <c r="FZ173" s="17"/>
      <c r="GA173" s="17"/>
      <c r="GB173" s="17"/>
      <c r="GC173" s="17"/>
      <c r="GD173" s="17"/>
      <c r="GE173" s="17"/>
      <c r="GF173" s="17"/>
      <c r="GG173" s="17"/>
    </row>
    <row r="174" spans="1:189" s="14" customFormat="1" ht="47.25" x14ac:dyDescent="0.25">
      <c r="A174" s="27" t="s">
        <v>99</v>
      </c>
      <c r="B174" s="23">
        <f t="shared" si="38"/>
        <v>350000</v>
      </c>
      <c r="C174" s="23">
        <f t="shared" si="38"/>
        <v>350000</v>
      </c>
      <c r="D174" s="23">
        <f t="shared" si="38"/>
        <v>0</v>
      </c>
      <c r="E174" s="23">
        <v>46418</v>
      </c>
      <c r="F174" s="23">
        <v>46418</v>
      </c>
      <c r="G174" s="23">
        <f t="shared" si="37"/>
        <v>0</v>
      </c>
      <c r="H174" s="23"/>
      <c r="I174" s="23"/>
      <c r="J174" s="23">
        <f t="shared" si="40"/>
        <v>0</v>
      </c>
      <c r="K174" s="23"/>
      <c r="L174" s="23"/>
      <c r="M174" s="23">
        <f t="shared" si="41"/>
        <v>0</v>
      </c>
      <c r="N174" s="23"/>
      <c r="O174" s="23"/>
      <c r="P174" s="23">
        <f t="shared" si="42"/>
        <v>0</v>
      </c>
      <c r="Q174" s="23"/>
      <c r="R174" s="23"/>
      <c r="S174" s="23">
        <f t="shared" si="43"/>
        <v>0</v>
      </c>
      <c r="T174" s="23">
        <v>303582</v>
      </c>
      <c r="U174" s="23">
        <v>303582</v>
      </c>
      <c r="V174" s="23">
        <f t="shared" si="44"/>
        <v>0</v>
      </c>
      <c r="W174" s="23"/>
      <c r="X174" s="23"/>
      <c r="Y174" s="23">
        <f t="shared" si="45"/>
        <v>0</v>
      </c>
      <c r="Z174" s="23">
        <v>0</v>
      </c>
      <c r="AA174" s="23">
        <v>0</v>
      </c>
      <c r="AB174" s="23">
        <f t="shared" si="46"/>
        <v>0</v>
      </c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  <c r="FB174" s="17"/>
      <c r="FC174" s="17"/>
      <c r="FD174" s="17"/>
      <c r="FE174" s="17"/>
      <c r="FF174" s="17"/>
      <c r="FG174" s="17"/>
      <c r="FH174" s="17"/>
      <c r="FI174" s="17"/>
      <c r="FJ174" s="17"/>
      <c r="FK174" s="17"/>
      <c r="FL174" s="17"/>
      <c r="FM174" s="17"/>
      <c r="FN174" s="17"/>
      <c r="FO174" s="17"/>
      <c r="FP174" s="17"/>
      <c r="FQ174" s="17"/>
      <c r="FR174" s="17"/>
      <c r="FS174" s="17"/>
      <c r="FT174" s="17"/>
      <c r="FU174" s="17"/>
      <c r="FV174" s="17"/>
      <c r="FW174" s="17"/>
      <c r="FX174" s="17"/>
      <c r="FY174" s="17"/>
      <c r="FZ174" s="17"/>
      <c r="GA174" s="17"/>
      <c r="GB174" s="17"/>
      <c r="GC174" s="17"/>
      <c r="GD174" s="17"/>
      <c r="GE174" s="17"/>
      <c r="GF174" s="17"/>
      <c r="GG174" s="17"/>
    </row>
    <row r="175" spans="1:189" s="17" customFormat="1" x14ac:dyDescent="0.25">
      <c r="A175" s="15" t="s">
        <v>100</v>
      </c>
      <c r="B175" s="16">
        <f t="shared" si="38"/>
        <v>15827754</v>
      </c>
      <c r="C175" s="16">
        <f t="shared" si="38"/>
        <v>15956014</v>
      </c>
      <c r="D175" s="16">
        <f t="shared" si="38"/>
        <v>128260</v>
      </c>
      <c r="E175" s="16">
        <f>SUM(E176,E193,E203,E263,E291,E330,E366,E245)</f>
        <v>605914</v>
      </c>
      <c r="F175" s="16">
        <f>SUM(F176,F193,F203,F263,F291,F330,F366,F245)</f>
        <v>605914</v>
      </c>
      <c r="G175" s="16">
        <f>F175-E175</f>
        <v>0</v>
      </c>
      <c r="H175" s="16">
        <f>SUM(H176,H193,H203,H263,H291,H330,H366,H245)</f>
        <v>292912</v>
      </c>
      <c r="I175" s="16">
        <f>SUM(I176,I193,I203,I263,I291,I330,I366,I245)</f>
        <v>292912</v>
      </c>
      <c r="J175" s="16">
        <f t="shared" si="40"/>
        <v>0</v>
      </c>
      <c r="K175" s="16">
        <f>SUM(K176,K193,K203,K263,K291,K330,K366,K245)</f>
        <v>954867</v>
      </c>
      <c r="L175" s="16">
        <f>SUM(L176,L193,L203,L263,L291,L330,L366,L245)</f>
        <v>1076077</v>
      </c>
      <c r="M175" s="16">
        <f t="shared" si="41"/>
        <v>121210</v>
      </c>
      <c r="N175" s="16">
        <f>SUM(N176,N193,N203,N263,N291,N330,N366,N245)</f>
        <v>4758746</v>
      </c>
      <c r="O175" s="16">
        <f>SUM(O176,O193,O203,O263,O291,O330,O366,O245)</f>
        <v>4758746</v>
      </c>
      <c r="P175" s="16">
        <f t="shared" si="42"/>
        <v>0</v>
      </c>
      <c r="Q175" s="16">
        <f>SUM(Q176,Q193,Q203,Q263,Q291,Q330,Q366,Q245)</f>
        <v>490567</v>
      </c>
      <c r="R175" s="16">
        <f>SUM(R176,R193,R203,R263,R291,R330,R366,R245)</f>
        <v>495117</v>
      </c>
      <c r="S175" s="16">
        <f t="shared" si="43"/>
        <v>4550</v>
      </c>
      <c r="T175" s="16">
        <f>SUM(T176,T193,T203,T263,T291,T330,T366,T245)</f>
        <v>4331414</v>
      </c>
      <c r="U175" s="16">
        <f>SUM(U176,U193,U203,U263,U291,U330,U366,U245)</f>
        <v>4331414</v>
      </c>
      <c r="V175" s="16">
        <f t="shared" si="44"/>
        <v>0</v>
      </c>
      <c r="W175" s="16">
        <f>SUM(W176,W193,W203,W263,W291,W330,W366,W245)</f>
        <v>41250</v>
      </c>
      <c r="X175" s="16">
        <f>SUM(X176,X193,X203,X263,X291,X330,X366,X245)</f>
        <v>43750</v>
      </c>
      <c r="Y175" s="16">
        <f t="shared" si="45"/>
        <v>2500</v>
      </c>
      <c r="Z175" s="16">
        <f>SUM(Z176,Z193,Z203,Z263,Z291,Z330,Z366,Z245)</f>
        <v>4352084</v>
      </c>
      <c r="AA175" s="16">
        <f>SUM(AA176,AA193,AA203,AA263,AA291,AA330,AA366,AA245)</f>
        <v>4352084</v>
      </c>
      <c r="AB175" s="16">
        <f t="shared" si="46"/>
        <v>0</v>
      </c>
    </row>
    <row r="176" spans="1:189" s="17" customFormat="1" x14ac:dyDescent="0.25">
      <c r="A176" s="15" t="s">
        <v>12</v>
      </c>
      <c r="B176" s="16">
        <f t="shared" si="38"/>
        <v>196473</v>
      </c>
      <c r="C176" s="16">
        <f t="shared" si="38"/>
        <v>196473</v>
      </c>
      <c r="D176" s="16">
        <f>G176+J176+M176+P176+S176+V176+AB176+Y176</f>
        <v>0</v>
      </c>
      <c r="E176" s="16">
        <f>SUM(E177,E183,E185,E189,E191)</f>
        <v>0</v>
      </c>
      <c r="F176" s="16">
        <f>SUM(F177,F183,F185,F189,F191)</f>
        <v>0</v>
      </c>
      <c r="G176" s="16">
        <f>F176-E176</f>
        <v>0</v>
      </c>
      <c r="H176" s="16">
        <f t="shared" ref="H176" si="58">SUM(H177,H183,H185,H189,H191)</f>
        <v>0</v>
      </c>
      <c r="I176" s="16">
        <f t="shared" ref="I176" si="59">SUM(I177,I183,I185,I189,I191)</f>
        <v>0</v>
      </c>
      <c r="J176" s="16">
        <f t="shared" si="40"/>
        <v>0</v>
      </c>
      <c r="K176" s="16">
        <f t="shared" ref="K176" si="60">SUM(K177,K183,K185,K189,K191)</f>
        <v>125989</v>
      </c>
      <c r="L176" s="16">
        <f t="shared" ref="L176" si="61">SUM(L177,L183,L185,L189,L191)</f>
        <v>125989</v>
      </c>
      <c r="M176" s="16">
        <f t="shared" si="41"/>
        <v>0</v>
      </c>
      <c r="N176" s="16">
        <f t="shared" ref="N176" si="62">SUM(N177,N183,N185,N189,N191)</f>
        <v>0</v>
      </c>
      <c r="O176" s="16">
        <f t="shared" ref="O176" si="63">SUM(O177,O183,O185,O189,O191)</f>
        <v>0</v>
      </c>
      <c r="P176" s="16">
        <f t="shared" si="42"/>
        <v>0</v>
      </c>
      <c r="Q176" s="16">
        <f t="shared" ref="Q176" si="64">SUM(Q177,Q183,Q185,Q189,Q191)</f>
        <v>0</v>
      </c>
      <c r="R176" s="16">
        <f t="shared" ref="R176" si="65">SUM(R177,R183,R185,R189,R191)</f>
        <v>0</v>
      </c>
      <c r="S176" s="16">
        <f t="shared" si="43"/>
        <v>0</v>
      </c>
      <c r="T176" s="16">
        <f t="shared" ref="T176" si="66">SUM(T177,T183,T185,T189,T191)</f>
        <v>0</v>
      </c>
      <c r="U176" s="16">
        <f t="shared" ref="U176" si="67">SUM(U177,U183,U185,U189,U191)</f>
        <v>0</v>
      </c>
      <c r="V176" s="16">
        <f t="shared" si="44"/>
        <v>0</v>
      </c>
      <c r="W176" s="16">
        <f t="shared" ref="W176" si="68">SUM(W177,W183,W185,W189,W191)</f>
        <v>0</v>
      </c>
      <c r="X176" s="16">
        <f t="shared" ref="X176" si="69">SUM(X177,X183,X185,X189,X191)</f>
        <v>0</v>
      </c>
      <c r="Y176" s="16">
        <f t="shared" si="45"/>
        <v>0</v>
      </c>
      <c r="Z176" s="16">
        <f t="shared" ref="Z176" si="70">SUM(Z177,Z183,Z185,Z189,Z191)</f>
        <v>70484</v>
      </c>
      <c r="AA176" s="16">
        <f t="shared" ref="AA176" si="71">SUM(AA177,AA183,AA185,AA189,AA191)</f>
        <v>70484</v>
      </c>
      <c r="AB176" s="16">
        <f t="shared" si="46"/>
        <v>0</v>
      </c>
    </row>
    <row r="177" spans="1:189" s="17" customFormat="1" x14ac:dyDescent="0.25">
      <c r="A177" s="15" t="s">
        <v>101</v>
      </c>
      <c r="B177" s="16">
        <f t="shared" si="38"/>
        <v>73596</v>
      </c>
      <c r="C177" s="16">
        <f t="shared" si="38"/>
        <v>73596</v>
      </c>
      <c r="D177" s="16">
        <f t="shared" si="38"/>
        <v>0</v>
      </c>
      <c r="E177" s="16">
        <f t="shared" ref="E177" si="72">SUM(E178:E182)</f>
        <v>0</v>
      </c>
      <c r="F177" s="16">
        <f t="shared" ref="F177:AA177" si="73">SUM(F178:F182)</f>
        <v>0</v>
      </c>
      <c r="G177" s="16">
        <f t="shared" si="37"/>
        <v>0</v>
      </c>
      <c r="H177" s="16">
        <f t="shared" ref="H177" si="74">SUM(H178:H182)</f>
        <v>0</v>
      </c>
      <c r="I177" s="16">
        <f t="shared" si="73"/>
        <v>0</v>
      </c>
      <c r="J177" s="16">
        <f t="shared" si="40"/>
        <v>0</v>
      </c>
      <c r="K177" s="16">
        <f t="shared" ref="K177" si="75">SUM(K178:K182)</f>
        <v>73596</v>
      </c>
      <c r="L177" s="16">
        <f t="shared" si="73"/>
        <v>73596</v>
      </c>
      <c r="M177" s="16">
        <f t="shared" si="41"/>
        <v>0</v>
      </c>
      <c r="N177" s="16">
        <f t="shared" ref="N177" si="76">SUM(N178:N182)</f>
        <v>0</v>
      </c>
      <c r="O177" s="16">
        <f t="shared" si="73"/>
        <v>0</v>
      </c>
      <c r="P177" s="16">
        <f t="shared" si="42"/>
        <v>0</v>
      </c>
      <c r="Q177" s="16">
        <f t="shared" ref="Q177" si="77">SUM(Q178:Q182)</f>
        <v>0</v>
      </c>
      <c r="R177" s="16">
        <f t="shared" si="73"/>
        <v>0</v>
      </c>
      <c r="S177" s="16">
        <f t="shared" si="43"/>
        <v>0</v>
      </c>
      <c r="T177" s="16">
        <f t="shared" ref="T177" si="78">SUM(T178:T182)</f>
        <v>0</v>
      </c>
      <c r="U177" s="16">
        <f t="shared" si="73"/>
        <v>0</v>
      </c>
      <c r="V177" s="16">
        <f t="shared" si="44"/>
        <v>0</v>
      </c>
      <c r="W177" s="16">
        <f t="shared" ref="W177" si="79">SUM(W178:W182)</f>
        <v>0</v>
      </c>
      <c r="X177" s="16">
        <f t="shared" ref="X177" si="80">SUM(X178:X182)</f>
        <v>0</v>
      </c>
      <c r="Y177" s="16">
        <f t="shared" si="45"/>
        <v>0</v>
      </c>
      <c r="Z177" s="16">
        <f t="shared" ref="Z177" si="81">SUM(Z178:Z182)</f>
        <v>0</v>
      </c>
      <c r="AA177" s="16">
        <f t="shared" si="73"/>
        <v>0</v>
      </c>
      <c r="AB177" s="16">
        <f t="shared" si="46"/>
        <v>0</v>
      </c>
    </row>
    <row r="178" spans="1:189" s="17" customFormat="1" ht="31.5" x14ac:dyDescent="0.25">
      <c r="A178" s="22" t="s">
        <v>102</v>
      </c>
      <c r="B178" s="23">
        <f t="shared" si="38"/>
        <v>60280</v>
      </c>
      <c r="C178" s="23">
        <f t="shared" si="38"/>
        <v>60280</v>
      </c>
      <c r="D178" s="23">
        <f t="shared" si="38"/>
        <v>0</v>
      </c>
      <c r="E178" s="23"/>
      <c r="F178" s="23"/>
      <c r="G178" s="23">
        <f t="shared" si="37"/>
        <v>0</v>
      </c>
      <c r="H178" s="23"/>
      <c r="I178" s="23"/>
      <c r="J178" s="23">
        <f t="shared" si="40"/>
        <v>0</v>
      </c>
      <c r="K178" s="23">
        <f>70000-9720</f>
        <v>60280</v>
      </c>
      <c r="L178" s="23">
        <f>70000-9720</f>
        <v>60280</v>
      </c>
      <c r="M178" s="23">
        <f t="shared" si="41"/>
        <v>0</v>
      </c>
      <c r="N178" s="23"/>
      <c r="O178" s="23"/>
      <c r="P178" s="23">
        <f t="shared" si="42"/>
        <v>0</v>
      </c>
      <c r="Q178" s="23"/>
      <c r="R178" s="23"/>
      <c r="S178" s="23">
        <f t="shared" si="43"/>
        <v>0</v>
      </c>
      <c r="T178" s="23"/>
      <c r="U178" s="23"/>
      <c r="V178" s="23">
        <f t="shared" si="44"/>
        <v>0</v>
      </c>
      <c r="W178" s="23"/>
      <c r="X178" s="23"/>
      <c r="Y178" s="23">
        <f t="shared" si="45"/>
        <v>0</v>
      </c>
      <c r="Z178" s="23"/>
      <c r="AA178" s="23"/>
      <c r="AB178" s="23">
        <f t="shared" si="46"/>
        <v>0</v>
      </c>
    </row>
    <row r="179" spans="1:189" s="17" customFormat="1" ht="47.25" x14ac:dyDescent="0.25">
      <c r="A179" s="22" t="s">
        <v>419</v>
      </c>
      <c r="B179" s="23">
        <f t="shared" si="38"/>
        <v>9720</v>
      </c>
      <c r="C179" s="23">
        <f t="shared" si="38"/>
        <v>9720</v>
      </c>
      <c r="D179" s="23">
        <f t="shared" si="38"/>
        <v>0</v>
      </c>
      <c r="E179" s="23"/>
      <c r="F179" s="23"/>
      <c r="G179" s="23">
        <f t="shared" si="37"/>
        <v>0</v>
      </c>
      <c r="H179" s="23"/>
      <c r="I179" s="23"/>
      <c r="J179" s="23">
        <f t="shared" si="40"/>
        <v>0</v>
      </c>
      <c r="K179" s="23">
        <v>9720</v>
      </c>
      <c r="L179" s="23">
        <v>9720</v>
      </c>
      <c r="M179" s="23">
        <f t="shared" si="41"/>
        <v>0</v>
      </c>
      <c r="N179" s="23"/>
      <c r="O179" s="23"/>
      <c r="P179" s="23">
        <f t="shared" si="42"/>
        <v>0</v>
      </c>
      <c r="Q179" s="23"/>
      <c r="R179" s="23"/>
      <c r="S179" s="23">
        <f t="shared" si="43"/>
        <v>0</v>
      </c>
      <c r="T179" s="23"/>
      <c r="U179" s="23"/>
      <c r="V179" s="23">
        <f t="shared" si="44"/>
        <v>0</v>
      </c>
      <c r="W179" s="23"/>
      <c r="X179" s="23"/>
      <c r="Y179" s="23">
        <f t="shared" si="45"/>
        <v>0</v>
      </c>
      <c r="Z179" s="23"/>
      <c r="AA179" s="23"/>
      <c r="AB179" s="23">
        <f t="shared" si="46"/>
        <v>0</v>
      </c>
    </row>
    <row r="180" spans="1:189" s="17" customFormat="1" ht="31.5" x14ac:dyDescent="0.25">
      <c r="A180" s="22" t="s">
        <v>244</v>
      </c>
      <c r="B180" s="23">
        <f t="shared" si="38"/>
        <v>918</v>
      </c>
      <c r="C180" s="23">
        <f t="shared" si="38"/>
        <v>918</v>
      </c>
      <c r="D180" s="23">
        <f t="shared" si="38"/>
        <v>0</v>
      </c>
      <c r="E180" s="23"/>
      <c r="F180" s="23"/>
      <c r="G180" s="23">
        <f t="shared" si="37"/>
        <v>0</v>
      </c>
      <c r="H180" s="23"/>
      <c r="I180" s="23"/>
      <c r="J180" s="23">
        <f t="shared" si="40"/>
        <v>0</v>
      </c>
      <c r="K180" s="23">
        <v>918</v>
      </c>
      <c r="L180" s="23">
        <v>918</v>
      </c>
      <c r="M180" s="23">
        <f t="shared" si="41"/>
        <v>0</v>
      </c>
      <c r="N180" s="23"/>
      <c r="O180" s="23"/>
      <c r="P180" s="23">
        <f t="shared" si="42"/>
        <v>0</v>
      </c>
      <c r="Q180" s="23"/>
      <c r="R180" s="23"/>
      <c r="S180" s="23">
        <f t="shared" si="43"/>
        <v>0</v>
      </c>
      <c r="T180" s="23"/>
      <c r="U180" s="23"/>
      <c r="V180" s="23">
        <f t="shared" si="44"/>
        <v>0</v>
      </c>
      <c r="W180" s="23"/>
      <c r="X180" s="23"/>
      <c r="Y180" s="23">
        <f t="shared" si="45"/>
        <v>0</v>
      </c>
      <c r="Z180" s="23"/>
      <c r="AA180" s="23"/>
      <c r="AB180" s="23">
        <f t="shared" si="46"/>
        <v>0</v>
      </c>
    </row>
    <row r="181" spans="1:189" s="17" customFormat="1" ht="31.5" x14ac:dyDescent="0.25">
      <c r="A181" s="22" t="s">
        <v>103</v>
      </c>
      <c r="B181" s="23">
        <f t="shared" si="38"/>
        <v>1198</v>
      </c>
      <c r="C181" s="23">
        <f t="shared" si="38"/>
        <v>1198</v>
      </c>
      <c r="D181" s="23">
        <f t="shared" si="38"/>
        <v>0</v>
      </c>
      <c r="E181" s="23"/>
      <c r="F181" s="23"/>
      <c r="G181" s="23">
        <f t="shared" si="37"/>
        <v>0</v>
      </c>
      <c r="H181" s="23"/>
      <c r="I181" s="23"/>
      <c r="J181" s="23">
        <f t="shared" si="40"/>
        <v>0</v>
      </c>
      <c r="K181" s="23">
        <v>1198</v>
      </c>
      <c r="L181" s="23">
        <v>1198</v>
      </c>
      <c r="M181" s="23">
        <f t="shared" si="41"/>
        <v>0</v>
      </c>
      <c r="N181" s="23"/>
      <c r="O181" s="23"/>
      <c r="P181" s="23">
        <f t="shared" si="42"/>
        <v>0</v>
      </c>
      <c r="Q181" s="23"/>
      <c r="R181" s="23"/>
      <c r="S181" s="23">
        <f t="shared" si="43"/>
        <v>0</v>
      </c>
      <c r="T181" s="23"/>
      <c r="U181" s="23"/>
      <c r="V181" s="23">
        <f t="shared" si="44"/>
        <v>0</v>
      </c>
      <c r="W181" s="23"/>
      <c r="X181" s="23"/>
      <c r="Y181" s="23">
        <f t="shared" si="45"/>
        <v>0</v>
      </c>
      <c r="Z181" s="23"/>
      <c r="AA181" s="23"/>
      <c r="AB181" s="23">
        <f t="shared" si="46"/>
        <v>0</v>
      </c>
    </row>
    <row r="182" spans="1:189" s="17" customFormat="1" ht="31.5" x14ac:dyDescent="0.25">
      <c r="A182" s="22" t="s">
        <v>104</v>
      </c>
      <c r="B182" s="23">
        <f t="shared" si="38"/>
        <v>1480</v>
      </c>
      <c r="C182" s="23">
        <f t="shared" si="38"/>
        <v>1480</v>
      </c>
      <c r="D182" s="23">
        <f t="shared" si="38"/>
        <v>0</v>
      </c>
      <c r="E182" s="23"/>
      <c r="F182" s="23"/>
      <c r="G182" s="23">
        <f t="shared" si="37"/>
        <v>0</v>
      </c>
      <c r="H182" s="23"/>
      <c r="I182" s="23"/>
      <c r="J182" s="23">
        <f t="shared" si="40"/>
        <v>0</v>
      </c>
      <c r="K182" s="23">
        <f>1164+316</f>
        <v>1480</v>
      </c>
      <c r="L182" s="23">
        <f>1164+316</f>
        <v>1480</v>
      </c>
      <c r="M182" s="23">
        <f t="shared" si="41"/>
        <v>0</v>
      </c>
      <c r="N182" s="23"/>
      <c r="O182" s="23"/>
      <c r="P182" s="23">
        <f t="shared" si="42"/>
        <v>0</v>
      </c>
      <c r="Q182" s="23"/>
      <c r="R182" s="23"/>
      <c r="S182" s="23">
        <f t="shared" si="43"/>
        <v>0</v>
      </c>
      <c r="T182" s="23"/>
      <c r="U182" s="23"/>
      <c r="V182" s="23">
        <f t="shared" si="44"/>
        <v>0</v>
      </c>
      <c r="W182" s="23"/>
      <c r="X182" s="23"/>
      <c r="Y182" s="23">
        <f t="shared" si="45"/>
        <v>0</v>
      </c>
      <c r="Z182" s="23"/>
      <c r="AA182" s="23"/>
      <c r="AB182" s="23">
        <f t="shared" si="46"/>
        <v>0</v>
      </c>
    </row>
    <row r="183" spans="1:189" s="14" customFormat="1" x14ac:dyDescent="0.25">
      <c r="A183" s="15" t="s">
        <v>105</v>
      </c>
      <c r="B183" s="16">
        <f t="shared" si="38"/>
        <v>44144</v>
      </c>
      <c r="C183" s="16">
        <f t="shared" si="38"/>
        <v>44144</v>
      </c>
      <c r="D183" s="16">
        <f t="shared" si="38"/>
        <v>0</v>
      </c>
      <c r="E183" s="16">
        <f t="shared" ref="E183:AA183" si="82">SUM(E184:E184)</f>
        <v>0</v>
      </c>
      <c r="F183" s="16">
        <f t="shared" si="82"/>
        <v>0</v>
      </c>
      <c r="G183" s="16">
        <f t="shared" si="37"/>
        <v>0</v>
      </c>
      <c r="H183" s="16">
        <f t="shared" si="82"/>
        <v>0</v>
      </c>
      <c r="I183" s="16">
        <f t="shared" si="82"/>
        <v>0</v>
      </c>
      <c r="J183" s="16">
        <f t="shared" si="40"/>
        <v>0</v>
      </c>
      <c r="K183" s="16">
        <f t="shared" si="82"/>
        <v>0</v>
      </c>
      <c r="L183" s="16">
        <f t="shared" si="82"/>
        <v>0</v>
      </c>
      <c r="M183" s="16">
        <f t="shared" si="41"/>
        <v>0</v>
      </c>
      <c r="N183" s="16">
        <f t="shared" si="82"/>
        <v>0</v>
      </c>
      <c r="O183" s="16">
        <f t="shared" si="82"/>
        <v>0</v>
      </c>
      <c r="P183" s="16">
        <f t="shared" si="42"/>
        <v>0</v>
      </c>
      <c r="Q183" s="16">
        <f t="shared" si="82"/>
        <v>0</v>
      </c>
      <c r="R183" s="16">
        <f t="shared" si="82"/>
        <v>0</v>
      </c>
      <c r="S183" s="16">
        <f t="shared" si="43"/>
        <v>0</v>
      </c>
      <c r="T183" s="16">
        <f t="shared" si="82"/>
        <v>0</v>
      </c>
      <c r="U183" s="16">
        <f t="shared" si="82"/>
        <v>0</v>
      </c>
      <c r="V183" s="16">
        <f t="shared" si="44"/>
        <v>0</v>
      </c>
      <c r="W183" s="16">
        <f t="shared" si="82"/>
        <v>0</v>
      </c>
      <c r="X183" s="16">
        <f t="shared" si="82"/>
        <v>0</v>
      </c>
      <c r="Y183" s="16">
        <f t="shared" si="45"/>
        <v>0</v>
      </c>
      <c r="Z183" s="16">
        <f t="shared" si="82"/>
        <v>44144</v>
      </c>
      <c r="AA183" s="16">
        <f t="shared" si="82"/>
        <v>44144</v>
      </c>
      <c r="AB183" s="16">
        <f t="shared" si="46"/>
        <v>0</v>
      </c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  <c r="FB183" s="17"/>
      <c r="FC183" s="17"/>
      <c r="FD183" s="17"/>
      <c r="FE183" s="17"/>
      <c r="FF183" s="17"/>
      <c r="FG183" s="17"/>
      <c r="FH183" s="17"/>
      <c r="FI183" s="17"/>
      <c r="FJ183" s="17"/>
      <c r="FK183" s="17"/>
      <c r="FL183" s="17"/>
      <c r="FM183" s="17"/>
      <c r="FN183" s="17"/>
      <c r="FO183" s="17"/>
      <c r="FP183" s="17"/>
      <c r="FQ183" s="17"/>
      <c r="FR183" s="17"/>
      <c r="FS183" s="17"/>
      <c r="FT183" s="17"/>
      <c r="FU183" s="17"/>
      <c r="FV183" s="17"/>
      <c r="FW183" s="17"/>
      <c r="FX183" s="17"/>
      <c r="FY183" s="17"/>
      <c r="FZ183" s="17"/>
      <c r="GA183" s="17"/>
      <c r="GB183" s="17"/>
      <c r="GC183" s="17"/>
      <c r="GD183" s="17"/>
      <c r="GE183" s="17"/>
      <c r="GF183" s="17"/>
      <c r="GG183" s="17"/>
    </row>
    <row r="184" spans="1:189" s="17" customFormat="1" ht="47.25" x14ac:dyDescent="0.25">
      <c r="A184" s="27" t="s">
        <v>106</v>
      </c>
      <c r="B184" s="23">
        <f t="shared" si="38"/>
        <v>44144</v>
      </c>
      <c r="C184" s="23">
        <f t="shared" si="38"/>
        <v>44144</v>
      </c>
      <c r="D184" s="23">
        <f t="shared" si="38"/>
        <v>0</v>
      </c>
      <c r="E184" s="23"/>
      <c r="F184" s="23"/>
      <c r="G184" s="23">
        <f t="shared" si="37"/>
        <v>0</v>
      </c>
      <c r="H184" s="23"/>
      <c r="I184" s="23"/>
      <c r="J184" s="23">
        <f t="shared" si="40"/>
        <v>0</v>
      </c>
      <c r="K184" s="23">
        <v>0</v>
      </c>
      <c r="L184" s="23">
        <v>0</v>
      </c>
      <c r="M184" s="23">
        <f t="shared" si="41"/>
        <v>0</v>
      </c>
      <c r="N184" s="23"/>
      <c r="O184" s="23"/>
      <c r="P184" s="23">
        <f t="shared" si="42"/>
        <v>0</v>
      </c>
      <c r="Q184" s="23"/>
      <c r="R184" s="23"/>
      <c r="S184" s="23">
        <f t="shared" si="43"/>
        <v>0</v>
      </c>
      <c r="T184" s="23"/>
      <c r="U184" s="23"/>
      <c r="V184" s="23">
        <f t="shared" si="44"/>
        <v>0</v>
      </c>
      <c r="W184" s="23"/>
      <c r="X184" s="23"/>
      <c r="Y184" s="23">
        <f t="shared" si="45"/>
        <v>0</v>
      </c>
      <c r="Z184" s="23">
        <v>44144</v>
      </c>
      <c r="AA184" s="23">
        <v>44144</v>
      </c>
      <c r="AB184" s="23">
        <f t="shared" si="46"/>
        <v>0</v>
      </c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</row>
    <row r="185" spans="1:189" s="17" customFormat="1" ht="31.5" x14ac:dyDescent="0.25">
      <c r="A185" s="15" t="s">
        <v>107</v>
      </c>
      <c r="B185" s="16">
        <f t="shared" si="38"/>
        <v>44029</v>
      </c>
      <c r="C185" s="16">
        <f t="shared" si="38"/>
        <v>44029</v>
      </c>
      <c r="D185" s="16">
        <f t="shared" si="38"/>
        <v>0</v>
      </c>
      <c r="E185" s="16">
        <f t="shared" ref="E185" si="83">SUM(E186:E188)</f>
        <v>0</v>
      </c>
      <c r="F185" s="16">
        <f t="shared" ref="F185:AA185" si="84">SUM(F186:F188)</f>
        <v>0</v>
      </c>
      <c r="G185" s="16">
        <f t="shared" si="37"/>
        <v>0</v>
      </c>
      <c r="H185" s="16">
        <f t="shared" ref="H185" si="85">SUM(H186:H188)</f>
        <v>0</v>
      </c>
      <c r="I185" s="16">
        <f t="shared" si="84"/>
        <v>0</v>
      </c>
      <c r="J185" s="16">
        <f t="shared" si="40"/>
        <v>0</v>
      </c>
      <c r="K185" s="16">
        <f t="shared" ref="K185" si="86">SUM(K186:K188)</f>
        <v>44029</v>
      </c>
      <c r="L185" s="16">
        <f t="shared" si="84"/>
        <v>44029</v>
      </c>
      <c r="M185" s="16">
        <f t="shared" si="41"/>
        <v>0</v>
      </c>
      <c r="N185" s="16">
        <f t="shared" ref="N185" si="87">SUM(N186:N188)</f>
        <v>0</v>
      </c>
      <c r="O185" s="16">
        <f t="shared" si="84"/>
        <v>0</v>
      </c>
      <c r="P185" s="16">
        <f t="shared" si="42"/>
        <v>0</v>
      </c>
      <c r="Q185" s="16">
        <f t="shared" ref="Q185" si="88">SUM(Q186:Q188)</f>
        <v>0</v>
      </c>
      <c r="R185" s="16">
        <f t="shared" si="84"/>
        <v>0</v>
      </c>
      <c r="S185" s="16">
        <f t="shared" si="43"/>
        <v>0</v>
      </c>
      <c r="T185" s="16">
        <f t="shared" ref="T185" si="89">SUM(T186:T188)</f>
        <v>0</v>
      </c>
      <c r="U185" s="16">
        <f t="shared" si="84"/>
        <v>0</v>
      </c>
      <c r="V185" s="16">
        <f t="shared" si="44"/>
        <v>0</v>
      </c>
      <c r="W185" s="16">
        <f t="shared" ref="W185" si="90">SUM(W186:W188)</f>
        <v>0</v>
      </c>
      <c r="X185" s="16">
        <f t="shared" ref="X185" si="91">SUM(X186:X188)</f>
        <v>0</v>
      </c>
      <c r="Y185" s="16">
        <f t="shared" si="45"/>
        <v>0</v>
      </c>
      <c r="Z185" s="16">
        <f t="shared" ref="Z185" si="92">SUM(Z186:Z188)</f>
        <v>0</v>
      </c>
      <c r="AA185" s="16">
        <f t="shared" si="84"/>
        <v>0</v>
      </c>
      <c r="AB185" s="16">
        <f t="shared" si="46"/>
        <v>0</v>
      </c>
    </row>
    <row r="186" spans="1:189" s="17" customFormat="1" x14ac:dyDescent="0.25">
      <c r="A186" s="30" t="s">
        <v>108</v>
      </c>
      <c r="B186" s="23">
        <f t="shared" si="38"/>
        <v>12000</v>
      </c>
      <c r="C186" s="23">
        <f t="shared" si="38"/>
        <v>12000</v>
      </c>
      <c r="D186" s="23">
        <f t="shared" si="38"/>
        <v>0</v>
      </c>
      <c r="E186" s="23"/>
      <c r="F186" s="23"/>
      <c r="G186" s="23">
        <f t="shared" si="37"/>
        <v>0</v>
      </c>
      <c r="H186" s="23"/>
      <c r="I186" s="23"/>
      <c r="J186" s="23">
        <f t="shared" si="40"/>
        <v>0</v>
      </c>
      <c r="K186" s="23">
        <v>12000</v>
      </c>
      <c r="L186" s="23">
        <v>12000</v>
      </c>
      <c r="M186" s="23">
        <f t="shared" si="41"/>
        <v>0</v>
      </c>
      <c r="N186" s="23"/>
      <c r="O186" s="23"/>
      <c r="P186" s="23">
        <f t="shared" si="42"/>
        <v>0</v>
      </c>
      <c r="Q186" s="23"/>
      <c r="R186" s="23"/>
      <c r="S186" s="23">
        <f t="shared" si="43"/>
        <v>0</v>
      </c>
      <c r="T186" s="23"/>
      <c r="U186" s="23"/>
      <c r="V186" s="23">
        <f t="shared" si="44"/>
        <v>0</v>
      </c>
      <c r="W186" s="23"/>
      <c r="X186" s="23"/>
      <c r="Y186" s="23">
        <f t="shared" si="45"/>
        <v>0</v>
      </c>
      <c r="Z186" s="23"/>
      <c r="AA186" s="23"/>
      <c r="AB186" s="23">
        <f t="shared" si="46"/>
        <v>0</v>
      </c>
    </row>
    <row r="187" spans="1:189" s="17" customFormat="1" x14ac:dyDescent="0.25">
      <c r="A187" s="30" t="s">
        <v>412</v>
      </c>
      <c r="B187" s="23">
        <f t="shared" si="38"/>
        <v>2029</v>
      </c>
      <c r="C187" s="23">
        <f t="shared" si="38"/>
        <v>2029</v>
      </c>
      <c r="D187" s="23">
        <f t="shared" si="38"/>
        <v>0</v>
      </c>
      <c r="E187" s="23"/>
      <c r="F187" s="23"/>
      <c r="G187" s="23">
        <f t="shared" si="37"/>
        <v>0</v>
      </c>
      <c r="H187" s="23"/>
      <c r="I187" s="23"/>
      <c r="J187" s="23">
        <f t="shared" si="40"/>
        <v>0</v>
      </c>
      <c r="K187" s="23">
        <v>2029</v>
      </c>
      <c r="L187" s="23">
        <v>2029</v>
      </c>
      <c r="M187" s="23">
        <f t="shared" si="41"/>
        <v>0</v>
      </c>
      <c r="N187" s="23"/>
      <c r="O187" s="23"/>
      <c r="P187" s="23">
        <f t="shared" si="42"/>
        <v>0</v>
      </c>
      <c r="Q187" s="23"/>
      <c r="R187" s="23"/>
      <c r="S187" s="23">
        <f t="shared" si="43"/>
        <v>0</v>
      </c>
      <c r="T187" s="23"/>
      <c r="U187" s="23"/>
      <c r="V187" s="23">
        <f t="shared" si="44"/>
        <v>0</v>
      </c>
      <c r="W187" s="23"/>
      <c r="X187" s="23"/>
      <c r="Y187" s="23">
        <f t="shared" si="45"/>
        <v>0</v>
      </c>
      <c r="Z187" s="23"/>
      <c r="AA187" s="23"/>
      <c r="AB187" s="23">
        <f t="shared" si="46"/>
        <v>0</v>
      </c>
    </row>
    <row r="188" spans="1:189" s="17" customFormat="1" ht="31.5" x14ac:dyDescent="0.25">
      <c r="A188" s="30" t="s">
        <v>109</v>
      </c>
      <c r="B188" s="23">
        <f t="shared" si="38"/>
        <v>30000</v>
      </c>
      <c r="C188" s="23">
        <f t="shared" si="38"/>
        <v>30000</v>
      </c>
      <c r="D188" s="23">
        <f t="shared" si="38"/>
        <v>0</v>
      </c>
      <c r="E188" s="23"/>
      <c r="F188" s="23"/>
      <c r="G188" s="23">
        <f t="shared" si="37"/>
        <v>0</v>
      </c>
      <c r="H188" s="23"/>
      <c r="I188" s="23"/>
      <c r="J188" s="23">
        <f t="shared" si="40"/>
        <v>0</v>
      </c>
      <c r="K188" s="23">
        <f>20000+10000</f>
        <v>30000</v>
      </c>
      <c r="L188" s="23">
        <f>20000+10000</f>
        <v>30000</v>
      </c>
      <c r="M188" s="23">
        <f t="shared" si="41"/>
        <v>0</v>
      </c>
      <c r="N188" s="23"/>
      <c r="O188" s="23"/>
      <c r="P188" s="23">
        <f t="shared" si="42"/>
        <v>0</v>
      </c>
      <c r="Q188" s="23"/>
      <c r="R188" s="23"/>
      <c r="S188" s="23">
        <f t="shared" si="43"/>
        <v>0</v>
      </c>
      <c r="T188" s="23"/>
      <c r="U188" s="23"/>
      <c r="V188" s="23">
        <f t="shared" si="44"/>
        <v>0</v>
      </c>
      <c r="W188" s="23"/>
      <c r="X188" s="23"/>
      <c r="Y188" s="23">
        <f t="shared" si="45"/>
        <v>0</v>
      </c>
      <c r="Z188" s="23"/>
      <c r="AA188" s="23"/>
      <c r="AB188" s="23">
        <f t="shared" si="46"/>
        <v>0</v>
      </c>
    </row>
    <row r="189" spans="1:189" s="17" customFormat="1" x14ac:dyDescent="0.25">
      <c r="A189" s="15" t="s">
        <v>110</v>
      </c>
      <c r="B189" s="16">
        <f t="shared" si="38"/>
        <v>26340</v>
      </c>
      <c r="C189" s="16">
        <f t="shared" si="38"/>
        <v>26340</v>
      </c>
      <c r="D189" s="16">
        <f t="shared" si="38"/>
        <v>0</v>
      </c>
      <c r="E189" s="16">
        <f>SUM(E190)</f>
        <v>0</v>
      </c>
      <c r="F189" s="16">
        <f>SUM(F190)</f>
        <v>0</v>
      </c>
      <c r="G189" s="16">
        <f t="shared" si="37"/>
        <v>0</v>
      </c>
      <c r="H189" s="16">
        <f t="shared" ref="H189:AA189" si="93">SUM(H190)</f>
        <v>0</v>
      </c>
      <c r="I189" s="16">
        <f t="shared" si="93"/>
        <v>0</v>
      </c>
      <c r="J189" s="16">
        <f t="shared" si="40"/>
        <v>0</v>
      </c>
      <c r="K189" s="16">
        <f t="shared" si="93"/>
        <v>0</v>
      </c>
      <c r="L189" s="16">
        <f t="shared" si="93"/>
        <v>0</v>
      </c>
      <c r="M189" s="16">
        <f t="shared" si="41"/>
        <v>0</v>
      </c>
      <c r="N189" s="16">
        <f t="shared" si="93"/>
        <v>0</v>
      </c>
      <c r="O189" s="16">
        <f t="shared" si="93"/>
        <v>0</v>
      </c>
      <c r="P189" s="16">
        <f t="shared" si="42"/>
        <v>0</v>
      </c>
      <c r="Q189" s="16">
        <f t="shared" si="93"/>
        <v>0</v>
      </c>
      <c r="R189" s="16">
        <f t="shared" si="93"/>
        <v>0</v>
      </c>
      <c r="S189" s="16">
        <f t="shared" si="43"/>
        <v>0</v>
      </c>
      <c r="T189" s="16">
        <f t="shared" si="93"/>
        <v>0</v>
      </c>
      <c r="U189" s="16">
        <f t="shared" si="93"/>
        <v>0</v>
      </c>
      <c r="V189" s="16">
        <f t="shared" si="44"/>
        <v>0</v>
      </c>
      <c r="W189" s="16">
        <f t="shared" si="93"/>
        <v>0</v>
      </c>
      <c r="X189" s="16">
        <f t="shared" si="93"/>
        <v>0</v>
      </c>
      <c r="Y189" s="16">
        <f t="shared" si="45"/>
        <v>0</v>
      </c>
      <c r="Z189" s="16">
        <f t="shared" si="93"/>
        <v>26340</v>
      </c>
      <c r="AA189" s="16">
        <f t="shared" si="93"/>
        <v>26340</v>
      </c>
      <c r="AB189" s="16">
        <f t="shared" si="46"/>
        <v>0</v>
      </c>
    </row>
    <row r="190" spans="1:189" s="17" customFormat="1" ht="31.5" x14ac:dyDescent="0.25">
      <c r="A190" s="22" t="s">
        <v>111</v>
      </c>
      <c r="B190" s="23">
        <f t="shared" si="38"/>
        <v>26340</v>
      </c>
      <c r="C190" s="23">
        <f t="shared" si="38"/>
        <v>26340</v>
      </c>
      <c r="D190" s="23">
        <f t="shared" si="38"/>
        <v>0</v>
      </c>
      <c r="E190" s="23"/>
      <c r="F190" s="23"/>
      <c r="G190" s="23">
        <f t="shared" si="37"/>
        <v>0</v>
      </c>
      <c r="H190" s="23"/>
      <c r="I190" s="23"/>
      <c r="J190" s="23">
        <f t="shared" si="40"/>
        <v>0</v>
      </c>
      <c r="K190" s="23"/>
      <c r="L190" s="23"/>
      <c r="M190" s="23">
        <f t="shared" si="41"/>
        <v>0</v>
      </c>
      <c r="N190" s="23"/>
      <c r="O190" s="23"/>
      <c r="P190" s="23">
        <f t="shared" si="42"/>
        <v>0</v>
      </c>
      <c r="Q190" s="23"/>
      <c r="R190" s="23"/>
      <c r="S190" s="23">
        <f t="shared" si="43"/>
        <v>0</v>
      </c>
      <c r="T190" s="23"/>
      <c r="U190" s="23"/>
      <c r="V190" s="23">
        <f t="shared" si="44"/>
        <v>0</v>
      </c>
      <c r="W190" s="23"/>
      <c r="X190" s="23"/>
      <c r="Y190" s="23">
        <f t="shared" si="45"/>
        <v>0</v>
      </c>
      <c r="Z190" s="23">
        <v>26340</v>
      </c>
      <c r="AA190" s="23">
        <v>26340</v>
      </c>
      <c r="AB190" s="23">
        <f t="shared" si="46"/>
        <v>0</v>
      </c>
    </row>
    <row r="191" spans="1:189" s="17" customFormat="1" x14ac:dyDescent="0.25">
      <c r="A191" s="15" t="s">
        <v>123</v>
      </c>
      <c r="B191" s="16">
        <f t="shared" si="38"/>
        <v>8364</v>
      </c>
      <c r="C191" s="16">
        <f t="shared" si="38"/>
        <v>8364</v>
      </c>
      <c r="D191" s="16">
        <f>G191+J191+M191+P191+S191+V191+AB191+Y191</f>
        <v>0</v>
      </c>
      <c r="E191" s="16">
        <f>SUM(E192:E192)</f>
        <v>0</v>
      </c>
      <c r="F191" s="16">
        <f>SUM(F192:F192)</f>
        <v>0</v>
      </c>
      <c r="G191" s="16">
        <f t="shared" si="37"/>
        <v>0</v>
      </c>
      <c r="H191" s="16">
        <f t="shared" ref="H191:I191" si="94">SUM(H192:H192)</f>
        <v>0</v>
      </c>
      <c r="I191" s="16">
        <f t="shared" si="94"/>
        <v>0</v>
      </c>
      <c r="J191" s="16">
        <f t="shared" si="40"/>
        <v>0</v>
      </c>
      <c r="K191" s="16">
        <f t="shared" ref="K191:L191" si="95">SUM(K192:K192)</f>
        <v>8364</v>
      </c>
      <c r="L191" s="16">
        <f t="shared" si="95"/>
        <v>8364</v>
      </c>
      <c r="M191" s="16">
        <f t="shared" si="41"/>
        <v>0</v>
      </c>
      <c r="N191" s="16">
        <f t="shared" ref="N191:O191" si="96">SUM(N192:N192)</f>
        <v>0</v>
      </c>
      <c r="O191" s="16">
        <f t="shared" si="96"/>
        <v>0</v>
      </c>
      <c r="P191" s="16">
        <f t="shared" si="42"/>
        <v>0</v>
      </c>
      <c r="Q191" s="16">
        <f t="shared" ref="Q191:R191" si="97">SUM(Q192:Q192)</f>
        <v>0</v>
      </c>
      <c r="R191" s="16">
        <f t="shared" si="97"/>
        <v>0</v>
      </c>
      <c r="S191" s="16">
        <f t="shared" si="43"/>
        <v>0</v>
      </c>
      <c r="T191" s="16">
        <f t="shared" ref="T191:U191" si="98">SUM(T192:T192)</f>
        <v>0</v>
      </c>
      <c r="U191" s="16">
        <f t="shared" si="98"/>
        <v>0</v>
      </c>
      <c r="V191" s="16">
        <f t="shared" si="44"/>
        <v>0</v>
      </c>
      <c r="W191" s="16">
        <f t="shared" ref="W191:X191" si="99">SUM(W192:W192)</f>
        <v>0</v>
      </c>
      <c r="X191" s="16">
        <f t="shared" si="99"/>
        <v>0</v>
      </c>
      <c r="Y191" s="16">
        <f t="shared" si="45"/>
        <v>0</v>
      </c>
      <c r="Z191" s="16">
        <f t="shared" ref="Z191:AA191" si="100">SUM(Z192:Z192)</f>
        <v>0</v>
      </c>
      <c r="AA191" s="16">
        <f t="shared" si="100"/>
        <v>0</v>
      </c>
      <c r="AB191" s="16">
        <f t="shared" si="46"/>
        <v>0</v>
      </c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</row>
    <row r="192" spans="1:189" s="17" customFormat="1" x14ac:dyDescent="0.25">
      <c r="A192" s="22" t="s">
        <v>392</v>
      </c>
      <c r="B192" s="23">
        <f t="shared" si="38"/>
        <v>8364</v>
      </c>
      <c r="C192" s="23">
        <f t="shared" si="38"/>
        <v>8364</v>
      </c>
      <c r="D192" s="23">
        <f>G192+J192+M192+P192+S192+V192+AB192+Y192</f>
        <v>0</v>
      </c>
      <c r="E192" s="23"/>
      <c r="F192" s="23"/>
      <c r="G192" s="23">
        <f t="shared" si="37"/>
        <v>0</v>
      </c>
      <c r="H192" s="23"/>
      <c r="I192" s="23"/>
      <c r="J192" s="23">
        <f t="shared" si="40"/>
        <v>0</v>
      </c>
      <c r="K192" s="23">
        <v>8364</v>
      </c>
      <c r="L192" s="23">
        <v>8364</v>
      </c>
      <c r="M192" s="23">
        <f t="shared" si="41"/>
        <v>0</v>
      </c>
      <c r="N192" s="23"/>
      <c r="O192" s="23"/>
      <c r="P192" s="23">
        <f t="shared" si="42"/>
        <v>0</v>
      </c>
      <c r="Q192" s="23"/>
      <c r="R192" s="23"/>
      <c r="S192" s="23">
        <f t="shared" si="43"/>
        <v>0</v>
      </c>
      <c r="T192" s="23"/>
      <c r="U192" s="23"/>
      <c r="V192" s="23">
        <f t="shared" si="44"/>
        <v>0</v>
      </c>
      <c r="W192" s="23"/>
      <c r="X192" s="23"/>
      <c r="Y192" s="23">
        <f t="shared" si="45"/>
        <v>0</v>
      </c>
      <c r="Z192" s="23"/>
      <c r="AA192" s="23"/>
      <c r="AB192" s="23">
        <f t="shared" si="46"/>
        <v>0</v>
      </c>
    </row>
    <row r="193" spans="1:189" s="17" customFormat="1" x14ac:dyDescent="0.25">
      <c r="A193" s="21" t="s">
        <v>18</v>
      </c>
      <c r="B193" s="18">
        <f t="shared" si="38"/>
        <v>331587</v>
      </c>
      <c r="C193" s="18">
        <f t="shared" si="38"/>
        <v>376083</v>
      </c>
      <c r="D193" s="18">
        <f t="shared" si="38"/>
        <v>44496</v>
      </c>
      <c r="E193" s="18">
        <f>SUM(E194,E198)</f>
        <v>0</v>
      </c>
      <c r="F193" s="18">
        <f>SUM(F194,F198)</f>
        <v>0</v>
      </c>
      <c r="G193" s="18">
        <f t="shared" si="37"/>
        <v>0</v>
      </c>
      <c r="H193" s="18">
        <f t="shared" ref="H193" si="101">SUM(H194,H198)</f>
        <v>4845</v>
      </c>
      <c r="I193" s="18">
        <f t="shared" ref="I193:AA193" si="102">SUM(I194,I198)</f>
        <v>4845</v>
      </c>
      <c r="J193" s="18">
        <f t="shared" si="40"/>
        <v>0</v>
      </c>
      <c r="K193" s="18">
        <f t="shared" ref="K193" si="103">SUM(K194,K198)</f>
        <v>47000</v>
      </c>
      <c r="L193" s="18">
        <f t="shared" si="102"/>
        <v>91496</v>
      </c>
      <c r="M193" s="18">
        <f t="shared" si="41"/>
        <v>44496</v>
      </c>
      <c r="N193" s="18">
        <f t="shared" ref="N193" si="104">SUM(N194,N198)</f>
        <v>0</v>
      </c>
      <c r="O193" s="18">
        <f t="shared" si="102"/>
        <v>0</v>
      </c>
      <c r="P193" s="18">
        <f t="shared" si="42"/>
        <v>0</v>
      </c>
      <c r="Q193" s="18">
        <f t="shared" ref="Q193" si="105">SUM(Q194,Q198)</f>
        <v>11141</v>
      </c>
      <c r="R193" s="18">
        <f t="shared" si="102"/>
        <v>11141</v>
      </c>
      <c r="S193" s="18">
        <f t="shared" si="43"/>
        <v>0</v>
      </c>
      <c r="T193" s="18">
        <f t="shared" ref="T193" si="106">SUM(T194,T198)</f>
        <v>268601</v>
      </c>
      <c r="U193" s="18">
        <f t="shared" si="102"/>
        <v>268601</v>
      </c>
      <c r="V193" s="18">
        <f t="shared" si="44"/>
        <v>0</v>
      </c>
      <c r="W193" s="18">
        <f t="shared" ref="W193" si="107">SUM(W194,W198)</f>
        <v>0</v>
      </c>
      <c r="X193" s="18">
        <f t="shared" ref="X193" si="108">SUM(X194,X198)</f>
        <v>0</v>
      </c>
      <c r="Y193" s="18">
        <f t="shared" si="45"/>
        <v>0</v>
      </c>
      <c r="Z193" s="18">
        <f t="shared" ref="Z193" si="109">SUM(Z194,Z198)</f>
        <v>0</v>
      </c>
      <c r="AA193" s="18">
        <f t="shared" si="102"/>
        <v>0</v>
      </c>
      <c r="AB193" s="18">
        <f t="shared" si="46"/>
        <v>0</v>
      </c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</row>
    <row r="194" spans="1:189" s="17" customFormat="1" ht="31.5" x14ac:dyDescent="0.25">
      <c r="A194" s="15" t="s">
        <v>107</v>
      </c>
      <c r="B194" s="18">
        <f t="shared" si="38"/>
        <v>15986</v>
      </c>
      <c r="C194" s="18">
        <f t="shared" si="38"/>
        <v>15986</v>
      </c>
      <c r="D194" s="18">
        <f t="shared" si="38"/>
        <v>0</v>
      </c>
      <c r="E194" s="18">
        <f>SUM(E195:E197)</f>
        <v>0</v>
      </c>
      <c r="F194" s="18">
        <f>SUM(F195:F197)</f>
        <v>0</v>
      </c>
      <c r="G194" s="18">
        <f t="shared" si="37"/>
        <v>0</v>
      </c>
      <c r="H194" s="18">
        <f t="shared" ref="H194" si="110">SUM(H195:H197)</f>
        <v>4845</v>
      </c>
      <c r="I194" s="18">
        <f t="shared" ref="I194" si="111">SUM(I195:I197)</f>
        <v>4845</v>
      </c>
      <c r="J194" s="18">
        <f t="shared" si="40"/>
        <v>0</v>
      </c>
      <c r="K194" s="18">
        <f t="shared" ref="K194" si="112">SUM(K195:K197)</f>
        <v>0</v>
      </c>
      <c r="L194" s="18">
        <f t="shared" ref="L194" si="113">SUM(L195:L197)</f>
        <v>0</v>
      </c>
      <c r="M194" s="18">
        <f t="shared" si="41"/>
        <v>0</v>
      </c>
      <c r="N194" s="18">
        <f t="shared" ref="N194" si="114">SUM(N195:N197)</f>
        <v>0</v>
      </c>
      <c r="O194" s="18">
        <f t="shared" ref="O194" si="115">SUM(O195:O197)</f>
        <v>0</v>
      </c>
      <c r="P194" s="18">
        <f t="shared" si="42"/>
        <v>0</v>
      </c>
      <c r="Q194" s="18">
        <f t="shared" ref="Q194" si="116">SUM(Q195:Q197)</f>
        <v>11141</v>
      </c>
      <c r="R194" s="18">
        <f t="shared" ref="R194" si="117">SUM(R195:R197)</f>
        <v>11141</v>
      </c>
      <c r="S194" s="18">
        <f t="shared" si="43"/>
        <v>0</v>
      </c>
      <c r="T194" s="18">
        <f t="shared" ref="T194" si="118">SUM(T195:T197)</f>
        <v>0</v>
      </c>
      <c r="U194" s="18">
        <f t="shared" ref="U194" si="119">SUM(U195:U197)</f>
        <v>0</v>
      </c>
      <c r="V194" s="18">
        <f t="shared" si="44"/>
        <v>0</v>
      </c>
      <c r="W194" s="18">
        <f t="shared" ref="W194" si="120">SUM(W195:W197)</f>
        <v>0</v>
      </c>
      <c r="X194" s="18">
        <f t="shared" ref="X194" si="121">SUM(X195:X197)</f>
        <v>0</v>
      </c>
      <c r="Y194" s="18">
        <f t="shared" si="45"/>
        <v>0</v>
      </c>
      <c r="Z194" s="18">
        <f t="shared" ref="Z194" si="122">SUM(Z195:Z197)</f>
        <v>0</v>
      </c>
      <c r="AA194" s="18">
        <f t="shared" ref="AA194" si="123">SUM(AA195:AA197)</f>
        <v>0</v>
      </c>
      <c r="AB194" s="18">
        <f t="shared" si="46"/>
        <v>0</v>
      </c>
    </row>
    <row r="195" spans="1:189" s="17" customFormat="1" x14ac:dyDescent="0.25">
      <c r="A195" s="30" t="s">
        <v>112</v>
      </c>
      <c r="B195" s="23">
        <f t="shared" si="38"/>
        <v>10000</v>
      </c>
      <c r="C195" s="23">
        <f t="shared" si="38"/>
        <v>10000</v>
      </c>
      <c r="D195" s="23">
        <f t="shared" si="38"/>
        <v>0</v>
      </c>
      <c r="E195" s="23"/>
      <c r="F195" s="23"/>
      <c r="G195" s="23">
        <f t="shared" si="37"/>
        <v>0</v>
      </c>
      <c r="H195" s="23"/>
      <c r="I195" s="23"/>
      <c r="J195" s="23">
        <f t="shared" si="40"/>
        <v>0</v>
      </c>
      <c r="K195" s="23"/>
      <c r="L195" s="23"/>
      <c r="M195" s="23">
        <f t="shared" si="41"/>
        <v>0</v>
      </c>
      <c r="N195" s="23"/>
      <c r="O195" s="23"/>
      <c r="P195" s="23">
        <f t="shared" si="42"/>
        <v>0</v>
      </c>
      <c r="Q195" s="23">
        <v>10000</v>
      </c>
      <c r="R195" s="23">
        <v>10000</v>
      </c>
      <c r="S195" s="23">
        <f t="shared" si="43"/>
        <v>0</v>
      </c>
      <c r="T195" s="23"/>
      <c r="U195" s="23"/>
      <c r="V195" s="23">
        <f t="shared" si="44"/>
        <v>0</v>
      </c>
      <c r="W195" s="23"/>
      <c r="X195" s="23"/>
      <c r="Y195" s="23">
        <f t="shared" si="45"/>
        <v>0</v>
      </c>
      <c r="Z195" s="23"/>
      <c r="AA195" s="23"/>
      <c r="AB195" s="23">
        <f t="shared" si="46"/>
        <v>0</v>
      </c>
    </row>
    <row r="196" spans="1:189" s="17" customFormat="1" ht="47.25" x14ac:dyDescent="0.25">
      <c r="A196" s="22" t="s">
        <v>390</v>
      </c>
      <c r="B196" s="23">
        <f t="shared" si="38"/>
        <v>4845</v>
      </c>
      <c r="C196" s="23">
        <f t="shared" si="38"/>
        <v>4845</v>
      </c>
      <c r="D196" s="23">
        <f t="shared" si="38"/>
        <v>0</v>
      </c>
      <c r="E196" s="23"/>
      <c r="F196" s="23"/>
      <c r="G196" s="23">
        <f t="shared" si="37"/>
        <v>0</v>
      </c>
      <c r="H196" s="23">
        <v>4845</v>
      </c>
      <c r="I196" s="23">
        <v>4845</v>
      </c>
      <c r="J196" s="23">
        <f t="shared" si="40"/>
        <v>0</v>
      </c>
      <c r="K196" s="23"/>
      <c r="L196" s="23"/>
      <c r="M196" s="23">
        <f t="shared" si="41"/>
        <v>0</v>
      </c>
      <c r="N196" s="23"/>
      <c r="O196" s="23"/>
      <c r="P196" s="23">
        <f t="shared" si="42"/>
        <v>0</v>
      </c>
      <c r="Q196" s="23"/>
      <c r="R196" s="23"/>
      <c r="S196" s="23">
        <f t="shared" si="43"/>
        <v>0</v>
      </c>
      <c r="T196" s="23"/>
      <c r="U196" s="23"/>
      <c r="V196" s="23">
        <f t="shared" si="44"/>
        <v>0</v>
      </c>
      <c r="W196" s="23"/>
      <c r="X196" s="23"/>
      <c r="Y196" s="23">
        <f t="shared" si="45"/>
        <v>0</v>
      </c>
      <c r="Z196" s="23">
        <v>0</v>
      </c>
      <c r="AA196" s="23">
        <v>0</v>
      </c>
      <c r="AB196" s="23">
        <f t="shared" si="46"/>
        <v>0</v>
      </c>
    </row>
    <row r="197" spans="1:189" s="17" customFormat="1" ht="31.5" x14ac:dyDescent="0.25">
      <c r="A197" s="30" t="s">
        <v>243</v>
      </c>
      <c r="B197" s="23">
        <f t="shared" si="38"/>
        <v>1141</v>
      </c>
      <c r="C197" s="23">
        <f t="shared" si="38"/>
        <v>1141</v>
      </c>
      <c r="D197" s="23">
        <f t="shared" si="38"/>
        <v>0</v>
      </c>
      <c r="E197" s="23"/>
      <c r="F197" s="23"/>
      <c r="G197" s="23">
        <f t="shared" si="37"/>
        <v>0</v>
      </c>
      <c r="H197" s="23"/>
      <c r="I197" s="23"/>
      <c r="J197" s="23">
        <f t="shared" si="40"/>
        <v>0</v>
      </c>
      <c r="K197" s="23"/>
      <c r="L197" s="23"/>
      <c r="M197" s="23">
        <f t="shared" si="41"/>
        <v>0</v>
      </c>
      <c r="N197" s="23"/>
      <c r="O197" s="23"/>
      <c r="P197" s="23">
        <f t="shared" si="42"/>
        <v>0</v>
      </c>
      <c r="Q197" s="23">
        <v>1141</v>
      </c>
      <c r="R197" s="23">
        <v>1141</v>
      </c>
      <c r="S197" s="23">
        <f t="shared" si="43"/>
        <v>0</v>
      </c>
      <c r="T197" s="23"/>
      <c r="U197" s="23"/>
      <c r="V197" s="23">
        <f t="shared" si="44"/>
        <v>0</v>
      </c>
      <c r="W197" s="23"/>
      <c r="X197" s="23"/>
      <c r="Y197" s="23">
        <f t="shared" si="45"/>
        <v>0</v>
      </c>
      <c r="Z197" s="23"/>
      <c r="AA197" s="23"/>
      <c r="AB197" s="23">
        <f t="shared" si="46"/>
        <v>0</v>
      </c>
    </row>
    <row r="198" spans="1:189" s="17" customFormat="1" x14ac:dyDescent="0.25">
      <c r="A198" s="15" t="s">
        <v>113</v>
      </c>
      <c r="B198" s="16">
        <f t="shared" si="38"/>
        <v>315601</v>
      </c>
      <c r="C198" s="16">
        <f t="shared" si="38"/>
        <v>360097</v>
      </c>
      <c r="D198" s="16">
        <f t="shared" si="38"/>
        <v>44496</v>
      </c>
      <c r="E198" s="16">
        <f t="shared" ref="E198" si="124">SUM(E199:E202)</f>
        <v>0</v>
      </c>
      <c r="F198" s="16">
        <f t="shared" ref="F198:AA198" si="125">SUM(F199:F202)</f>
        <v>0</v>
      </c>
      <c r="G198" s="16">
        <f t="shared" si="37"/>
        <v>0</v>
      </c>
      <c r="H198" s="16">
        <f t="shared" ref="H198" si="126">SUM(H199:H202)</f>
        <v>0</v>
      </c>
      <c r="I198" s="16">
        <f t="shared" si="125"/>
        <v>0</v>
      </c>
      <c r="J198" s="16">
        <f t="shared" si="40"/>
        <v>0</v>
      </c>
      <c r="K198" s="16">
        <f t="shared" ref="K198" si="127">SUM(K199:K202)</f>
        <v>47000</v>
      </c>
      <c r="L198" s="16">
        <f t="shared" si="125"/>
        <v>91496</v>
      </c>
      <c r="M198" s="16">
        <f t="shared" si="41"/>
        <v>44496</v>
      </c>
      <c r="N198" s="16">
        <f t="shared" ref="N198" si="128">SUM(N199:N202)</f>
        <v>0</v>
      </c>
      <c r="O198" s="16">
        <f t="shared" si="125"/>
        <v>0</v>
      </c>
      <c r="P198" s="16">
        <f t="shared" si="42"/>
        <v>0</v>
      </c>
      <c r="Q198" s="16">
        <f t="shared" ref="Q198" si="129">SUM(Q199:Q202)</f>
        <v>0</v>
      </c>
      <c r="R198" s="16">
        <f t="shared" si="125"/>
        <v>0</v>
      </c>
      <c r="S198" s="16">
        <f t="shared" si="43"/>
        <v>0</v>
      </c>
      <c r="T198" s="16">
        <f t="shared" ref="T198" si="130">SUM(T199:T202)</f>
        <v>268601</v>
      </c>
      <c r="U198" s="16">
        <f t="shared" si="125"/>
        <v>268601</v>
      </c>
      <c r="V198" s="16">
        <f t="shared" si="44"/>
        <v>0</v>
      </c>
      <c r="W198" s="16">
        <f t="shared" ref="W198" si="131">SUM(W199:W202)</f>
        <v>0</v>
      </c>
      <c r="X198" s="16">
        <f t="shared" ref="X198" si="132">SUM(X199:X202)</f>
        <v>0</v>
      </c>
      <c r="Y198" s="16">
        <f t="shared" si="45"/>
        <v>0</v>
      </c>
      <c r="Z198" s="16">
        <f t="shared" ref="Z198" si="133">SUM(Z199:Z202)</f>
        <v>0</v>
      </c>
      <c r="AA198" s="16">
        <f t="shared" si="125"/>
        <v>0</v>
      </c>
      <c r="AB198" s="16">
        <f t="shared" si="46"/>
        <v>0</v>
      </c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</row>
    <row r="199" spans="1:189" s="17" customFormat="1" ht="78.75" x14ac:dyDescent="0.25">
      <c r="A199" s="22" t="s">
        <v>114</v>
      </c>
      <c r="B199" s="23">
        <f t="shared" si="38"/>
        <v>47000</v>
      </c>
      <c r="C199" s="23">
        <f t="shared" si="38"/>
        <v>47000</v>
      </c>
      <c r="D199" s="23">
        <f t="shared" si="38"/>
        <v>0</v>
      </c>
      <c r="E199" s="23"/>
      <c r="F199" s="23"/>
      <c r="G199" s="23">
        <f t="shared" si="37"/>
        <v>0</v>
      </c>
      <c r="H199" s="23"/>
      <c r="I199" s="23"/>
      <c r="J199" s="23">
        <f t="shared" si="40"/>
        <v>0</v>
      </c>
      <c r="K199" s="23">
        <v>47000</v>
      </c>
      <c r="L199" s="23">
        <v>47000</v>
      </c>
      <c r="M199" s="23">
        <f t="shared" si="41"/>
        <v>0</v>
      </c>
      <c r="N199" s="23"/>
      <c r="O199" s="23"/>
      <c r="P199" s="23">
        <f t="shared" si="42"/>
        <v>0</v>
      </c>
      <c r="Q199" s="23"/>
      <c r="R199" s="23"/>
      <c r="S199" s="23">
        <f t="shared" si="43"/>
        <v>0</v>
      </c>
      <c r="T199" s="23"/>
      <c r="U199" s="23"/>
      <c r="V199" s="23">
        <f t="shared" si="44"/>
        <v>0</v>
      </c>
      <c r="W199" s="23"/>
      <c r="X199" s="23"/>
      <c r="Y199" s="23">
        <f t="shared" si="45"/>
        <v>0</v>
      </c>
      <c r="Z199" s="23"/>
      <c r="AA199" s="23"/>
      <c r="AB199" s="23">
        <f t="shared" si="46"/>
        <v>0</v>
      </c>
    </row>
    <row r="200" spans="1:189" s="17" customFormat="1" ht="78.75" x14ac:dyDescent="0.25">
      <c r="A200" s="22" t="s">
        <v>115</v>
      </c>
      <c r="B200" s="23">
        <f t="shared" si="38"/>
        <v>184253</v>
      </c>
      <c r="C200" s="23">
        <f t="shared" si="38"/>
        <v>228749</v>
      </c>
      <c r="D200" s="23">
        <f t="shared" si="38"/>
        <v>44496</v>
      </c>
      <c r="E200" s="23"/>
      <c r="F200" s="23"/>
      <c r="G200" s="23">
        <f t="shared" si="37"/>
        <v>0</v>
      </c>
      <c r="H200" s="23"/>
      <c r="I200" s="23"/>
      <c r="J200" s="23">
        <f t="shared" si="40"/>
        <v>0</v>
      </c>
      <c r="K200" s="23"/>
      <c r="L200" s="23">
        <v>44496</v>
      </c>
      <c r="M200" s="23">
        <f t="shared" si="41"/>
        <v>44496</v>
      </c>
      <c r="N200" s="23"/>
      <c r="O200" s="23"/>
      <c r="P200" s="23">
        <f t="shared" si="42"/>
        <v>0</v>
      </c>
      <c r="Q200" s="23"/>
      <c r="R200" s="23"/>
      <c r="S200" s="23">
        <f t="shared" si="43"/>
        <v>0</v>
      </c>
      <c r="T200" s="23">
        <v>184253</v>
      </c>
      <c r="U200" s="23">
        <v>184253</v>
      </c>
      <c r="V200" s="23">
        <f t="shared" si="44"/>
        <v>0</v>
      </c>
      <c r="W200" s="23"/>
      <c r="X200" s="23"/>
      <c r="Y200" s="23">
        <f t="shared" si="45"/>
        <v>0</v>
      </c>
      <c r="Z200" s="23"/>
      <c r="AA200" s="23"/>
      <c r="AB200" s="23">
        <f t="shared" si="46"/>
        <v>0</v>
      </c>
    </row>
    <row r="201" spans="1:189" s="17" customFormat="1" ht="31.5" x14ac:dyDescent="0.25">
      <c r="A201" s="22" t="s">
        <v>116</v>
      </c>
      <c r="B201" s="23">
        <f t="shared" si="38"/>
        <v>11886</v>
      </c>
      <c r="C201" s="23">
        <f t="shared" si="38"/>
        <v>11886</v>
      </c>
      <c r="D201" s="23">
        <f t="shared" si="38"/>
        <v>0</v>
      </c>
      <c r="E201" s="23"/>
      <c r="F201" s="23"/>
      <c r="G201" s="23">
        <f t="shared" si="37"/>
        <v>0</v>
      </c>
      <c r="H201" s="23"/>
      <c r="I201" s="23"/>
      <c r="J201" s="23">
        <f t="shared" si="40"/>
        <v>0</v>
      </c>
      <c r="K201" s="23"/>
      <c r="L201" s="23"/>
      <c r="M201" s="23">
        <f t="shared" si="41"/>
        <v>0</v>
      </c>
      <c r="N201" s="23"/>
      <c r="O201" s="23"/>
      <c r="P201" s="23">
        <f t="shared" si="42"/>
        <v>0</v>
      </c>
      <c r="Q201" s="23"/>
      <c r="R201" s="23"/>
      <c r="S201" s="23">
        <f t="shared" si="43"/>
        <v>0</v>
      </c>
      <c r="T201" s="23">
        <v>11886</v>
      </c>
      <c r="U201" s="23">
        <v>11886</v>
      </c>
      <c r="V201" s="23">
        <f t="shared" si="44"/>
        <v>0</v>
      </c>
      <c r="W201" s="23"/>
      <c r="X201" s="23"/>
      <c r="Y201" s="23">
        <f t="shared" si="45"/>
        <v>0</v>
      </c>
      <c r="Z201" s="23"/>
      <c r="AA201" s="23"/>
      <c r="AB201" s="23">
        <f t="shared" si="46"/>
        <v>0</v>
      </c>
    </row>
    <row r="202" spans="1:189" s="17" customFormat="1" ht="31.5" x14ac:dyDescent="0.25">
      <c r="A202" s="22" t="s">
        <v>117</v>
      </c>
      <c r="B202" s="23">
        <f t="shared" si="38"/>
        <v>72462</v>
      </c>
      <c r="C202" s="23">
        <f t="shared" si="38"/>
        <v>72462</v>
      </c>
      <c r="D202" s="23">
        <f t="shared" si="38"/>
        <v>0</v>
      </c>
      <c r="E202" s="23"/>
      <c r="F202" s="23"/>
      <c r="G202" s="23">
        <f t="shared" si="37"/>
        <v>0</v>
      </c>
      <c r="H202" s="23"/>
      <c r="I202" s="23"/>
      <c r="J202" s="23">
        <f t="shared" si="40"/>
        <v>0</v>
      </c>
      <c r="K202" s="23">
        <v>0</v>
      </c>
      <c r="L202" s="23">
        <v>0</v>
      </c>
      <c r="M202" s="23">
        <f t="shared" si="41"/>
        <v>0</v>
      </c>
      <c r="N202" s="23"/>
      <c r="O202" s="23"/>
      <c r="P202" s="23">
        <f t="shared" si="42"/>
        <v>0</v>
      </c>
      <c r="Q202" s="23"/>
      <c r="R202" s="23"/>
      <c r="S202" s="23">
        <f t="shared" si="43"/>
        <v>0</v>
      </c>
      <c r="T202" s="23">
        <v>72462</v>
      </c>
      <c r="U202" s="23">
        <v>72462</v>
      </c>
      <c r="V202" s="23">
        <f t="shared" si="44"/>
        <v>0</v>
      </c>
      <c r="W202" s="23"/>
      <c r="X202" s="23"/>
      <c r="Y202" s="23">
        <f t="shared" si="45"/>
        <v>0</v>
      </c>
      <c r="Z202" s="23"/>
      <c r="AA202" s="23"/>
      <c r="AB202" s="23">
        <f t="shared" si="46"/>
        <v>0</v>
      </c>
    </row>
    <row r="203" spans="1:189" s="17" customFormat="1" x14ac:dyDescent="0.25">
      <c r="A203" s="15" t="s">
        <v>31</v>
      </c>
      <c r="B203" s="16">
        <f t="shared" si="38"/>
        <v>4739618</v>
      </c>
      <c r="C203" s="16">
        <f t="shared" si="38"/>
        <v>4823381</v>
      </c>
      <c r="D203" s="16">
        <f t="shared" si="38"/>
        <v>83763</v>
      </c>
      <c r="E203" s="16">
        <f>SUM(E204,E222,E235,E218)</f>
        <v>200000</v>
      </c>
      <c r="F203" s="16">
        <f>SUM(F204,F222,F235,F218)</f>
        <v>200000</v>
      </c>
      <c r="G203" s="16">
        <f t="shared" si="37"/>
        <v>0</v>
      </c>
      <c r="H203" s="16">
        <f>SUM(H204,H222,H235,H218)</f>
        <v>0</v>
      </c>
      <c r="I203" s="16">
        <f>SUM(I204,I222,I235,I218)</f>
        <v>0</v>
      </c>
      <c r="J203" s="16">
        <f t="shared" si="40"/>
        <v>0</v>
      </c>
      <c r="K203" s="16">
        <f>SUM(K204,K222,K235,K218)</f>
        <v>83648</v>
      </c>
      <c r="L203" s="16">
        <f>SUM(L204,L222,L235,L218)</f>
        <v>160361</v>
      </c>
      <c r="M203" s="16">
        <f t="shared" si="41"/>
        <v>76713</v>
      </c>
      <c r="N203" s="16">
        <f>SUM(N204,N222,N235,N218)</f>
        <v>1663</v>
      </c>
      <c r="O203" s="16">
        <f>SUM(O204,O222,O235,O218)</f>
        <v>1663</v>
      </c>
      <c r="P203" s="16">
        <f t="shared" si="42"/>
        <v>0</v>
      </c>
      <c r="Q203" s="16">
        <f>SUM(Q204,Q222,Q235,Q218)</f>
        <v>261249</v>
      </c>
      <c r="R203" s="16">
        <f>SUM(R204,R222,R235,R218)</f>
        <v>265799</v>
      </c>
      <c r="S203" s="16">
        <f t="shared" si="43"/>
        <v>4550</v>
      </c>
      <c r="T203" s="16">
        <f>SUM(T204,T222,T235,T218)</f>
        <v>390208</v>
      </c>
      <c r="U203" s="16">
        <f>SUM(U204,U222,U235,U218)</f>
        <v>390208</v>
      </c>
      <c r="V203" s="16">
        <f t="shared" si="44"/>
        <v>0</v>
      </c>
      <c r="W203" s="16">
        <f t="shared" ref="W203" si="134">SUM(W204,W222,W235,W218)</f>
        <v>31250</v>
      </c>
      <c r="X203" s="16">
        <f>SUM(X204,X222,X235,X218)</f>
        <v>33750</v>
      </c>
      <c r="Y203" s="16">
        <f t="shared" si="45"/>
        <v>2500</v>
      </c>
      <c r="Z203" s="16">
        <f>SUM(Z204,Z222,Z235,Z218)</f>
        <v>3771600</v>
      </c>
      <c r="AA203" s="16">
        <f>SUM(AA204,AA222,AA235,AA218)</f>
        <v>3771600</v>
      </c>
      <c r="AB203" s="16">
        <f t="shared" si="46"/>
        <v>0</v>
      </c>
    </row>
    <row r="204" spans="1:189" s="17" customFormat="1" x14ac:dyDescent="0.25">
      <c r="A204" s="15" t="s">
        <v>101</v>
      </c>
      <c r="B204" s="16">
        <f t="shared" si="38"/>
        <v>299547</v>
      </c>
      <c r="C204" s="16">
        <f t="shared" si="38"/>
        <v>308179</v>
      </c>
      <c r="D204" s="16">
        <f t="shared" si="38"/>
        <v>8632</v>
      </c>
      <c r="E204" s="16">
        <f>SUM(E205:E217)</f>
        <v>0</v>
      </c>
      <c r="F204" s="16">
        <f>SUM(F205:F217)</f>
        <v>0</v>
      </c>
      <c r="G204" s="16">
        <f t="shared" si="37"/>
        <v>0</v>
      </c>
      <c r="H204" s="16">
        <f>SUM(H205:H217)</f>
        <v>0</v>
      </c>
      <c r="I204" s="16">
        <f>SUM(I205:I217)</f>
        <v>0</v>
      </c>
      <c r="J204" s="16">
        <f t="shared" si="40"/>
        <v>0</v>
      </c>
      <c r="K204" s="16">
        <f>SUM(K205:K217)</f>
        <v>25813</v>
      </c>
      <c r="L204" s="16">
        <f>SUM(L205:L217)</f>
        <v>34445</v>
      </c>
      <c r="M204" s="16">
        <f t="shared" si="41"/>
        <v>8632</v>
      </c>
      <c r="N204" s="16">
        <f>SUM(N205:N217)</f>
        <v>0</v>
      </c>
      <c r="O204" s="16">
        <f>SUM(O205:O217)</f>
        <v>0</v>
      </c>
      <c r="P204" s="16">
        <f t="shared" si="42"/>
        <v>0</v>
      </c>
      <c r="Q204" s="16">
        <f>SUM(Q205:Q217)</f>
        <v>218968</v>
      </c>
      <c r="R204" s="16">
        <f>SUM(R205:R217)</f>
        <v>218968</v>
      </c>
      <c r="S204" s="16">
        <f t="shared" si="43"/>
        <v>0</v>
      </c>
      <c r="T204" s="16">
        <f>SUM(T205:T217)</f>
        <v>26016</v>
      </c>
      <c r="U204" s="16">
        <f>SUM(U205:U217)</f>
        <v>26016</v>
      </c>
      <c r="V204" s="16">
        <f t="shared" si="44"/>
        <v>0</v>
      </c>
      <c r="W204" s="16">
        <f t="shared" ref="W204" si="135">SUM(W205:W217)</f>
        <v>28750</v>
      </c>
      <c r="X204" s="16">
        <f>SUM(X205:X217)</f>
        <v>28750</v>
      </c>
      <c r="Y204" s="16">
        <f t="shared" si="45"/>
        <v>0</v>
      </c>
      <c r="Z204" s="16">
        <f>SUM(Z205:Z217)</f>
        <v>0</v>
      </c>
      <c r="AA204" s="16">
        <f>SUM(AA205:AA217)</f>
        <v>0</v>
      </c>
      <c r="AB204" s="16">
        <f t="shared" si="46"/>
        <v>0</v>
      </c>
    </row>
    <row r="205" spans="1:189" s="14" customFormat="1" ht="47.25" x14ac:dyDescent="0.25">
      <c r="A205" s="22" t="s">
        <v>118</v>
      </c>
      <c r="B205" s="23">
        <f t="shared" si="38"/>
        <v>26016</v>
      </c>
      <c r="C205" s="23">
        <f t="shared" si="38"/>
        <v>26016</v>
      </c>
      <c r="D205" s="23">
        <f t="shared" si="38"/>
        <v>0</v>
      </c>
      <c r="E205" s="23"/>
      <c r="F205" s="23"/>
      <c r="G205" s="23">
        <f t="shared" si="37"/>
        <v>0</v>
      </c>
      <c r="H205" s="23"/>
      <c r="I205" s="23"/>
      <c r="J205" s="23">
        <f t="shared" si="40"/>
        <v>0</v>
      </c>
      <c r="K205" s="23"/>
      <c r="L205" s="23"/>
      <c r="M205" s="23">
        <f t="shared" si="41"/>
        <v>0</v>
      </c>
      <c r="N205" s="23"/>
      <c r="O205" s="23"/>
      <c r="P205" s="23">
        <f t="shared" si="42"/>
        <v>0</v>
      </c>
      <c r="Q205" s="23"/>
      <c r="R205" s="23"/>
      <c r="S205" s="23">
        <f t="shared" si="43"/>
        <v>0</v>
      </c>
      <c r="T205" s="23">
        <f>26016</f>
        <v>26016</v>
      </c>
      <c r="U205" s="23">
        <f>26016</f>
        <v>26016</v>
      </c>
      <c r="V205" s="23">
        <f t="shared" si="44"/>
        <v>0</v>
      </c>
      <c r="W205" s="23"/>
      <c r="X205" s="23"/>
      <c r="Y205" s="23">
        <f t="shared" si="45"/>
        <v>0</v>
      </c>
      <c r="Z205" s="23"/>
      <c r="AA205" s="23"/>
      <c r="AB205" s="23">
        <f t="shared" si="46"/>
        <v>0</v>
      </c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  <c r="FY205" s="17"/>
      <c r="FZ205" s="17"/>
      <c r="GA205" s="17"/>
      <c r="GB205" s="17"/>
      <c r="GC205" s="17"/>
      <c r="GD205" s="17"/>
      <c r="GE205" s="17"/>
      <c r="GF205" s="17"/>
      <c r="GG205" s="17"/>
    </row>
    <row r="206" spans="1:189" s="14" customFormat="1" ht="31.5" x14ac:dyDescent="0.25">
      <c r="A206" s="22" t="s">
        <v>245</v>
      </c>
      <c r="B206" s="23">
        <f t="shared" si="38"/>
        <v>20188</v>
      </c>
      <c r="C206" s="23">
        <f t="shared" si="38"/>
        <v>20188</v>
      </c>
      <c r="D206" s="23">
        <f t="shared" si="38"/>
        <v>0</v>
      </c>
      <c r="E206" s="23"/>
      <c r="F206" s="23"/>
      <c r="G206" s="23">
        <f t="shared" si="37"/>
        <v>0</v>
      </c>
      <c r="H206" s="23"/>
      <c r="I206" s="23"/>
      <c r="J206" s="23">
        <f t="shared" si="40"/>
        <v>0</v>
      </c>
      <c r="K206" s="23">
        <f>8340+9240+1408+1200</f>
        <v>20188</v>
      </c>
      <c r="L206" s="23">
        <f>8340+9240+1408+1200</f>
        <v>20188</v>
      </c>
      <c r="M206" s="23">
        <f t="shared" si="41"/>
        <v>0</v>
      </c>
      <c r="N206" s="23"/>
      <c r="O206" s="23"/>
      <c r="P206" s="23">
        <f t="shared" si="42"/>
        <v>0</v>
      </c>
      <c r="Q206" s="23"/>
      <c r="R206" s="23"/>
      <c r="S206" s="23">
        <f t="shared" si="43"/>
        <v>0</v>
      </c>
      <c r="T206" s="23"/>
      <c r="U206" s="23"/>
      <c r="V206" s="23">
        <f t="shared" si="44"/>
        <v>0</v>
      </c>
      <c r="W206" s="23"/>
      <c r="X206" s="23"/>
      <c r="Y206" s="23">
        <f t="shared" si="45"/>
        <v>0</v>
      </c>
      <c r="Z206" s="23"/>
      <c r="AA206" s="23"/>
      <c r="AB206" s="23">
        <f t="shared" si="46"/>
        <v>0</v>
      </c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  <c r="FD206" s="17"/>
      <c r="FE206" s="17"/>
      <c r="FF206" s="17"/>
      <c r="FG206" s="17"/>
      <c r="FH206" s="17"/>
      <c r="FI206" s="17"/>
      <c r="FJ206" s="17"/>
      <c r="FK206" s="17"/>
      <c r="FL206" s="17"/>
      <c r="FM206" s="17"/>
      <c r="FN206" s="17"/>
      <c r="FO206" s="17"/>
      <c r="FP206" s="17"/>
      <c r="FQ206" s="17"/>
      <c r="FR206" s="17"/>
      <c r="FS206" s="17"/>
      <c r="FT206" s="17"/>
      <c r="FU206" s="17"/>
      <c r="FV206" s="17"/>
      <c r="FW206" s="17"/>
      <c r="FX206" s="17"/>
      <c r="FY206" s="17"/>
      <c r="FZ206" s="17"/>
      <c r="GA206" s="17"/>
      <c r="GB206" s="17"/>
      <c r="GC206" s="17"/>
      <c r="GD206" s="17"/>
      <c r="GE206" s="17"/>
      <c r="GF206" s="17"/>
      <c r="GG206" s="17"/>
    </row>
    <row r="207" spans="1:189" s="14" customFormat="1" ht="31.5" x14ac:dyDescent="0.25">
      <c r="A207" s="22" t="s">
        <v>250</v>
      </c>
      <c r="B207" s="23">
        <f t="shared" si="38"/>
        <v>6940</v>
      </c>
      <c r="C207" s="23">
        <f t="shared" si="38"/>
        <v>6940</v>
      </c>
      <c r="D207" s="23">
        <f t="shared" si="38"/>
        <v>0</v>
      </c>
      <c r="E207" s="23"/>
      <c r="F207" s="23"/>
      <c r="G207" s="23">
        <f t="shared" si="37"/>
        <v>0</v>
      </c>
      <c r="H207" s="23"/>
      <c r="I207" s="23"/>
      <c r="J207" s="23">
        <f t="shared" si="40"/>
        <v>0</v>
      </c>
      <c r="K207" s="23">
        <v>1371</v>
      </c>
      <c r="L207" s="23">
        <v>1371</v>
      </c>
      <c r="M207" s="23">
        <f t="shared" si="41"/>
        <v>0</v>
      </c>
      <c r="N207" s="23"/>
      <c r="O207" s="23"/>
      <c r="P207" s="23">
        <f t="shared" si="42"/>
        <v>0</v>
      </c>
      <c r="Q207" s="23">
        <f>3840+1729</f>
        <v>5569</v>
      </c>
      <c r="R207" s="23">
        <f>3840+1729</f>
        <v>5569</v>
      </c>
      <c r="S207" s="23">
        <f t="shared" si="43"/>
        <v>0</v>
      </c>
      <c r="T207" s="23"/>
      <c r="U207" s="23"/>
      <c r="V207" s="23">
        <f t="shared" si="44"/>
        <v>0</v>
      </c>
      <c r="W207" s="23"/>
      <c r="X207" s="23"/>
      <c r="Y207" s="23">
        <f>X207-W207</f>
        <v>0</v>
      </c>
      <c r="Z207" s="23"/>
      <c r="AA207" s="23"/>
      <c r="AB207" s="23">
        <f t="shared" si="46"/>
        <v>0</v>
      </c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  <c r="FK207" s="17"/>
      <c r="FL207" s="17"/>
      <c r="FM207" s="17"/>
      <c r="FN207" s="17"/>
      <c r="FO207" s="17"/>
      <c r="FP207" s="17"/>
      <c r="FQ207" s="17"/>
      <c r="FR207" s="17"/>
      <c r="FS207" s="17"/>
      <c r="FT207" s="17"/>
      <c r="FU207" s="17"/>
      <c r="FV207" s="17"/>
      <c r="FW207" s="17"/>
      <c r="FX207" s="17"/>
      <c r="FY207" s="17"/>
      <c r="FZ207" s="17"/>
      <c r="GA207" s="17"/>
      <c r="GB207" s="17"/>
      <c r="GC207" s="17"/>
      <c r="GD207" s="17"/>
      <c r="GE207" s="17"/>
      <c r="GF207" s="17"/>
      <c r="GG207" s="17"/>
    </row>
    <row r="208" spans="1:189" s="17" customFormat="1" x14ac:dyDescent="0.25">
      <c r="A208" s="22" t="s">
        <v>418</v>
      </c>
      <c r="B208" s="23">
        <f t="shared" si="38"/>
        <v>918</v>
      </c>
      <c r="C208" s="23">
        <f t="shared" si="38"/>
        <v>918</v>
      </c>
      <c r="D208" s="23">
        <f t="shared" si="38"/>
        <v>0</v>
      </c>
      <c r="E208" s="23"/>
      <c r="F208" s="23"/>
      <c r="G208" s="23">
        <f t="shared" si="37"/>
        <v>0</v>
      </c>
      <c r="H208" s="23"/>
      <c r="I208" s="23"/>
      <c r="J208" s="23">
        <f t="shared" si="40"/>
        <v>0</v>
      </c>
      <c r="K208" s="23">
        <v>918</v>
      </c>
      <c r="L208" s="23">
        <v>918</v>
      </c>
      <c r="M208" s="23">
        <f t="shared" si="41"/>
        <v>0</v>
      </c>
      <c r="N208" s="23"/>
      <c r="O208" s="23"/>
      <c r="P208" s="23">
        <f t="shared" si="42"/>
        <v>0</v>
      </c>
      <c r="Q208" s="23"/>
      <c r="R208" s="23"/>
      <c r="S208" s="23">
        <f t="shared" si="43"/>
        <v>0</v>
      </c>
      <c r="T208" s="23"/>
      <c r="U208" s="23"/>
      <c r="V208" s="23">
        <f t="shared" si="44"/>
        <v>0</v>
      </c>
      <c r="W208" s="23"/>
      <c r="X208" s="23"/>
      <c r="Y208" s="23">
        <f t="shared" ref="Y208:Y213" si="136">X208-W208</f>
        <v>0</v>
      </c>
      <c r="Z208" s="23"/>
      <c r="AA208" s="23"/>
      <c r="AB208" s="23">
        <f t="shared" si="46"/>
        <v>0</v>
      </c>
    </row>
    <row r="209" spans="1:189" s="14" customFormat="1" ht="31.5" x14ac:dyDescent="0.25">
      <c r="A209" s="22" t="s">
        <v>346</v>
      </c>
      <c r="B209" s="23">
        <f t="shared" si="38"/>
        <v>28750</v>
      </c>
      <c r="C209" s="23">
        <f t="shared" si="38"/>
        <v>28750</v>
      </c>
      <c r="D209" s="23">
        <f t="shared" si="38"/>
        <v>0</v>
      </c>
      <c r="E209" s="23"/>
      <c r="F209" s="23"/>
      <c r="G209" s="23">
        <f t="shared" si="37"/>
        <v>0</v>
      </c>
      <c r="H209" s="23"/>
      <c r="I209" s="23"/>
      <c r="J209" s="23">
        <f t="shared" si="40"/>
        <v>0</v>
      </c>
      <c r="K209" s="23"/>
      <c r="L209" s="23"/>
      <c r="M209" s="23">
        <f t="shared" si="41"/>
        <v>0</v>
      </c>
      <c r="N209" s="23"/>
      <c r="O209" s="23"/>
      <c r="P209" s="23">
        <f t="shared" si="42"/>
        <v>0</v>
      </c>
      <c r="Q209" s="23"/>
      <c r="R209" s="23"/>
      <c r="S209" s="23">
        <f t="shared" si="43"/>
        <v>0</v>
      </c>
      <c r="T209" s="23"/>
      <c r="U209" s="23"/>
      <c r="V209" s="23">
        <f t="shared" si="44"/>
        <v>0</v>
      </c>
      <c r="W209" s="23">
        <v>28750</v>
      </c>
      <c r="X209" s="23">
        <v>28750</v>
      </c>
      <c r="Y209" s="23">
        <f t="shared" si="136"/>
        <v>0</v>
      </c>
      <c r="Z209" s="23"/>
      <c r="AA209" s="23"/>
      <c r="AB209" s="23">
        <f t="shared" si="46"/>
        <v>0</v>
      </c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  <c r="FY209" s="17"/>
      <c r="FZ209" s="17"/>
      <c r="GA209" s="17"/>
      <c r="GB209" s="17"/>
      <c r="GC209" s="17"/>
      <c r="GD209" s="17"/>
      <c r="GE209" s="17"/>
      <c r="GF209" s="17"/>
      <c r="GG209" s="17"/>
    </row>
    <row r="210" spans="1:189" s="14" customFormat="1" ht="31.5" x14ac:dyDescent="0.25">
      <c r="A210" s="22" t="s">
        <v>345</v>
      </c>
      <c r="B210" s="23">
        <f t="shared" si="38"/>
        <v>2347</v>
      </c>
      <c r="C210" s="23">
        <f t="shared" si="38"/>
        <v>2347</v>
      </c>
      <c r="D210" s="23">
        <f t="shared" si="38"/>
        <v>0</v>
      </c>
      <c r="E210" s="23"/>
      <c r="F210" s="23"/>
      <c r="G210" s="23">
        <f t="shared" si="37"/>
        <v>0</v>
      </c>
      <c r="H210" s="23"/>
      <c r="I210" s="23"/>
      <c r="J210" s="23">
        <f t="shared" si="40"/>
        <v>0</v>
      </c>
      <c r="K210" s="23"/>
      <c r="L210" s="23"/>
      <c r="M210" s="23">
        <f t="shared" si="41"/>
        <v>0</v>
      </c>
      <c r="N210" s="23"/>
      <c r="O210" s="23"/>
      <c r="P210" s="23">
        <f t="shared" si="42"/>
        <v>0</v>
      </c>
      <c r="Q210" s="23">
        <v>2347</v>
      </c>
      <c r="R210" s="23">
        <v>2347</v>
      </c>
      <c r="S210" s="23">
        <f t="shared" si="43"/>
        <v>0</v>
      </c>
      <c r="T210" s="23"/>
      <c r="U210" s="23"/>
      <c r="V210" s="23">
        <f t="shared" si="44"/>
        <v>0</v>
      </c>
      <c r="W210" s="23"/>
      <c r="X210" s="23"/>
      <c r="Y210" s="23">
        <f t="shared" si="136"/>
        <v>0</v>
      </c>
      <c r="Z210" s="23"/>
      <c r="AA210" s="23"/>
      <c r="AB210" s="23">
        <f t="shared" si="46"/>
        <v>0</v>
      </c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  <c r="FD210" s="17"/>
      <c r="FE210" s="17"/>
      <c r="FF210" s="17"/>
      <c r="FG210" s="17"/>
      <c r="FH210" s="17"/>
      <c r="FI210" s="17"/>
      <c r="FJ210" s="17"/>
      <c r="FK210" s="17"/>
      <c r="FL210" s="17"/>
      <c r="FM210" s="17"/>
      <c r="FN210" s="17"/>
      <c r="FO210" s="17"/>
      <c r="FP210" s="17"/>
      <c r="FQ210" s="17"/>
      <c r="FR210" s="17"/>
      <c r="FS210" s="17"/>
      <c r="FT210" s="17"/>
      <c r="FU210" s="17"/>
      <c r="FV210" s="17"/>
      <c r="FW210" s="17"/>
      <c r="FX210" s="17"/>
      <c r="FY210" s="17"/>
      <c r="FZ210" s="17"/>
      <c r="GA210" s="17"/>
      <c r="GB210" s="17"/>
      <c r="GC210" s="17"/>
      <c r="GD210" s="17"/>
      <c r="GE210" s="17"/>
      <c r="GF210" s="17"/>
      <c r="GG210" s="17"/>
    </row>
    <row r="211" spans="1:189" s="14" customFormat="1" ht="31.5" x14ac:dyDescent="0.25">
      <c r="A211" s="22" t="s">
        <v>429</v>
      </c>
      <c r="B211" s="23">
        <f t="shared" ref="B211:B212" si="137">E211+H211+K211+N211+Q211+T211+Z211+W211</f>
        <v>0</v>
      </c>
      <c r="C211" s="23">
        <f t="shared" ref="C211:C212" si="138">F211+I211+L211+O211+R211+U211+AA211+X211</f>
        <v>6834</v>
      </c>
      <c r="D211" s="23">
        <f t="shared" ref="D211:D212" si="139">G211+J211+M211+P211+S211+V211+AB211+Y211</f>
        <v>6834</v>
      </c>
      <c r="E211" s="23"/>
      <c r="F211" s="23"/>
      <c r="G211" s="23">
        <f t="shared" ref="G211:G212" si="140">F211-E211</f>
        <v>0</v>
      </c>
      <c r="H211" s="23"/>
      <c r="I211" s="23"/>
      <c r="J211" s="23">
        <f t="shared" ref="J211:J212" si="141">I211-H211</f>
        <v>0</v>
      </c>
      <c r="K211" s="23"/>
      <c r="L211" s="23">
        <v>6834</v>
      </c>
      <c r="M211" s="23">
        <f t="shared" ref="M211:M212" si="142">L211-K211</f>
        <v>6834</v>
      </c>
      <c r="N211" s="23"/>
      <c r="O211" s="23"/>
      <c r="P211" s="23">
        <f t="shared" ref="P211:P212" si="143">O211-N211</f>
        <v>0</v>
      </c>
      <c r="Q211" s="23"/>
      <c r="R211" s="23"/>
      <c r="S211" s="23">
        <f t="shared" ref="S211:S212" si="144">R211-Q211</f>
        <v>0</v>
      </c>
      <c r="T211" s="23"/>
      <c r="U211" s="23"/>
      <c r="V211" s="23">
        <f t="shared" ref="V211:V212" si="145">U211-T211</f>
        <v>0</v>
      </c>
      <c r="W211" s="23"/>
      <c r="X211" s="23"/>
      <c r="Y211" s="23">
        <f t="shared" ref="Y211:Y212" si="146">X211-W211</f>
        <v>0</v>
      </c>
      <c r="Z211" s="23"/>
      <c r="AA211" s="23"/>
      <c r="AB211" s="23">
        <f t="shared" ref="AB211:AB212" si="147">AA211-Z211</f>
        <v>0</v>
      </c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</row>
    <row r="212" spans="1:189" s="14" customFormat="1" x14ac:dyDescent="0.25">
      <c r="A212" s="22" t="s">
        <v>430</v>
      </c>
      <c r="B212" s="23">
        <f t="shared" si="137"/>
        <v>0</v>
      </c>
      <c r="C212" s="23">
        <f t="shared" si="138"/>
        <v>1798</v>
      </c>
      <c r="D212" s="23">
        <f t="shared" si="139"/>
        <v>1798</v>
      </c>
      <c r="E212" s="23"/>
      <c r="F212" s="23"/>
      <c r="G212" s="23">
        <f t="shared" si="140"/>
        <v>0</v>
      </c>
      <c r="H212" s="23"/>
      <c r="I212" s="23"/>
      <c r="J212" s="23">
        <f t="shared" si="141"/>
        <v>0</v>
      </c>
      <c r="K212" s="23"/>
      <c r="L212" s="23">
        <v>1798</v>
      </c>
      <c r="M212" s="23">
        <f t="shared" si="142"/>
        <v>1798</v>
      </c>
      <c r="N212" s="23"/>
      <c r="O212" s="23"/>
      <c r="P212" s="23">
        <f t="shared" si="143"/>
        <v>0</v>
      </c>
      <c r="Q212" s="23"/>
      <c r="R212" s="23"/>
      <c r="S212" s="23">
        <f t="shared" si="144"/>
        <v>0</v>
      </c>
      <c r="T212" s="23"/>
      <c r="U212" s="23"/>
      <c r="V212" s="23">
        <f t="shared" si="145"/>
        <v>0</v>
      </c>
      <c r="W212" s="23"/>
      <c r="X212" s="23"/>
      <c r="Y212" s="23">
        <f t="shared" si="146"/>
        <v>0</v>
      </c>
      <c r="Z212" s="23"/>
      <c r="AA212" s="23"/>
      <c r="AB212" s="23">
        <f t="shared" si="147"/>
        <v>0</v>
      </c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</row>
    <row r="213" spans="1:189" s="14" customFormat="1" x14ac:dyDescent="0.25">
      <c r="A213" s="22" t="s">
        <v>344</v>
      </c>
      <c r="B213" s="23">
        <f t="shared" si="38"/>
        <v>3336</v>
      </c>
      <c r="C213" s="23">
        <f t="shared" si="38"/>
        <v>3336</v>
      </c>
      <c r="D213" s="23">
        <f t="shared" si="38"/>
        <v>0</v>
      </c>
      <c r="E213" s="23"/>
      <c r="F213" s="23"/>
      <c r="G213" s="23">
        <f t="shared" si="37"/>
        <v>0</v>
      </c>
      <c r="H213" s="23"/>
      <c r="I213" s="23"/>
      <c r="J213" s="23">
        <f t="shared" si="40"/>
        <v>0</v>
      </c>
      <c r="K213" s="23">
        <v>3336</v>
      </c>
      <c r="L213" s="23">
        <v>3336</v>
      </c>
      <c r="M213" s="23">
        <f t="shared" si="41"/>
        <v>0</v>
      </c>
      <c r="N213" s="23"/>
      <c r="O213" s="23"/>
      <c r="P213" s="23">
        <f t="shared" si="42"/>
        <v>0</v>
      </c>
      <c r="Q213" s="23"/>
      <c r="R213" s="23"/>
      <c r="S213" s="23">
        <f t="shared" si="43"/>
        <v>0</v>
      </c>
      <c r="T213" s="23"/>
      <c r="U213" s="23"/>
      <c r="V213" s="23">
        <f t="shared" si="44"/>
        <v>0</v>
      </c>
      <c r="W213" s="23"/>
      <c r="X213" s="23"/>
      <c r="Y213" s="23">
        <f t="shared" si="136"/>
        <v>0</v>
      </c>
      <c r="Z213" s="23"/>
      <c r="AA213" s="23"/>
      <c r="AB213" s="23">
        <f t="shared" si="46"/>
        <v>0</v>
      </c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  <c r="FK213" s="17"/>
      <c r="FL213" s="17"/>
      <c r="FM213" s="17"/>
      <c r="FN213" s="17"/>
      <c r="FO213" s="17"/>
      <c r="FP213" s="17"/>
      <c r="FQ213" s="17"/>
      <c r="FR213" s="17"/>
      <c r="FS213" s="17"/>
      <c r="FT213" s="17"/>
      <c r="FU213" s="17"/>
      <c r="FV213" s="17"/>
      <c r="FW213" s="17"/>
      <c r="FX213" s="17"/>
      <c r="FY213" s="17"/>
      <c r="FZ213" s="17"/>
      <c r="GA213" s="17"/>
      <c r="GB213" s="17"/>
      <c r="GC213" s="17"/>
      <c r="GD213" s="17"/>
      <c r="GE213" s="17"/>
      <c r="GF213" s="17"/>
      <c r="GG213" s="17"/>
    </row>
    <row r="214" spans="1:189" s="14" customFormat="1" x14ac:dyDescent="0.25">
      <c r="A214" s="22" t="s">
        <v>246</v>
      </c>
      <c r="B214" s="23">
        <f t="shared" si="38"/>
        <v>2600</v>
      </c>
      <c r="C214" s="23">
        <f t="shared" si="38"/>
        <v>2600</v>
      </c>
      <c r="D214" s="23">
        <f t="shared" si="38"/>
        <v>0</v>
      </c>
      <c r="E214" s="23"/>
      <c r="F214" s="23"/>
      <c r="G214" s="23">
        <f t="shared" si="37"/>
        <v>0</v>
      </c>
      <c r="H214" s="23"/>
      <c r="I214" s="23"/>
      <c r="J214" s="23">
        <f t="shared" si="40"/>
        <v>0</v>
      </c>
      <c r="K214" s="23"/>
      <c r="L214" s="23"/>
      <c r="M214" s="23">
        <f t="shared" si="41"/>
        <v>0</v>
      </c>
      <c r="N214" s="23"/>
      <c r="O214" s="23"/>
      <c r="P214" s="23">
        <f t="shared" si="42"/>
        <v>0</v>
      </c>
      <c r="Q214" s="23">
        <v>2600</v>
      </c>
      <c r="R214" s="23">
        <v>2600</v>
      </c>
      <c r="S214" s="23">
        <f t="shared" si="43"/>
        <v>0</v>
      </c>
      <c r="T214" s="23"/>
      <c r="U214" s="23"/>
      <c r="V214" s="23">
        <f t="shared" si="44"/>
        <v>0</v>
      </c>
      <c r="W214" s="23"/>
      <c r="X214" s="23"/>
      <c r="Y214" s="23">
        <f t="shared" si="45"/>
        <v>0</v>
      </c>
      <c r="Z214" s="23"/>
      <c r="AA214" s="23"/>
      <c r="AB214" s="23">
        <f t="shared" si="46"/>
        <v>0</v>
      </c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  <c r="FK214" s="17"/>
      <c r="FL214" s="17"/>
      <c r="FM214" s="17"/>
      <c r="FN214" s="17"/>
      <c r="FO214" s="17"/>
      <c r="FP214" s="17"/>
      <c r="FQ214" s="17"/>
      <c r="FR214" s="17"/>
      <c r="FS214" s="17"/>
      <c r="FT214" s="17"/>
      <c r="FU214" s="17"/>
      <c r="FV214" s="17"/>
      <c r="FW214" s="17"/>
      <c r="FX214" s="17"/>
      <c r="FY214" s="17"/>
      <c r="FZ214" s="17"/>
      <c r="GA214" s="17"/>
      <c r="GB214" s="17"/>
      <c r="GC214" s="17"/>
      <c r="GD214" s="17"/>
      <c r="GE214" s="17"/>
      <c r="GF214" s="17"/>
      <c r="GG214" s="17"/>
    </row>
    <row r="215" spans="1:189" s="14" customFormat="1" ht="31.5" x14ac:dyDescent="0.25">
      <c r="A215" s="22" t="s">
        <v>248</v>
      </c>
      <c r="B215" s="23">
        <f t="shared" si="38"/>
        <v>44571</v>
      </c>
      <c r="C215" s="23">
        <f t="shared" si="38"/>
        <v>44571</v>
      </c>
      <c r="D215" s="23">
        <f t="shared" si="38"/>
        <v>0</v>
      </c>
      <c r="E215" s="23"/>
      <c r="F215" s="23"/>
      <c r="G215" s="23">
        <f t="shared" si="37"/>
        <v>0</v>
      </c>
      <c r="H215" s="23"/>
      <c r="I215" s="23"/>
      <c r="J215" s="23">
        <f t="shared" si="40"/>
        <v>0</v>
      </c>
      <c r="K215" s="23"/>
      <c r="L215" s="23"/>
      <c r="M215" s="23">
        <f t="shared" si="41"/>
        <v>0</v>
      </c>
      <c r="N215" s="23"/>
      <c r="O215" s="23"/>
      <c r="P215" s="23">
        <f t="shared" si="42"/>
        <v>0</v>
      </c>
      <c r="Q215" s="23">
        <f>21490+20079+3002</f>
        <v>44571</v>
      </c>
      <c r="R215" s="23">
        <f>21490+20079+3002</f>
        <v>44571</v>
      </c>
      <c r="S215" s="23">
        <f t="shared" si="43"/>
        <v>0</v>
      </c>
      <c r="T215" s="23"/>
      <c r="U215" s="23"/>
      <c r="V215" s="23">
        <f t="shared" si="44"/>
        <v>0</v>
      </c>
      <c r="W215" s="23"/>
      <c r="X215" s="23"/>
      <c r="Y215" s="23">
        <f t="shared" si="45"/>
        <v>0</v>
      </c>
      <c r="Z215" s="23"/>
      <c r="AA215" s="23"/>
      <c r="AB215" s="23">
        <f t="shared" si="46"/>
        <v>0</v>
      </c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  <c r="FB215" s="17"/>
      <c r="FC215" s="17"/>
      <c r="FD215" s="17"/>
      <c r="FE215" s="17"/>
      <c r="FF215" s="17"/>
      <c r="FG215" s="17"/>
      <c r="FH215" s="17"/>
      <c r="FI215" s="17"/>
      <c r="FJ215" s="17"/>
      <c r="FK215" s="17"/>
      <c r="FL215" s="17"/>
      <c r="FM215" s="17"/>
      <c r="FN215" s="17"/>
      <c r="FO215" s="17"/>
      <c r="FP215" s="17"/>
      <c r="FQ215" s="17"/>
      <c r="FR215" s="17"/>
      <c r="FS215" s="17"/>
      <c r="FT215" s="17"/>
      <c r="FU215" s="17"/>
      <c r="FV215" s="17"/>
      <c r="FW215" s="17"/>
      <c r="FX215" s="17"/>
      <c r="FY215" s="17"/>
      <c r="FZ215" s="17"/>
      <c r="GA215" s="17"/>
      <c r="GB215" s="17"/>
      <c r="GC215" s="17"/>
      <c r="GD215" s="17"/>
      <c r="GE215" s="17"/>
      <c r="GF215" s="17"/>
      <c r="GG215" s="17"/>
    </row>
    <row r="216" spans="1:189" s="14" customFormat="1" ht="31.5" x14ac:dyDescent="0.25">
      <c r="A216" s="22" t="s">
        <v>249</v>
      </c>
      <c r="B216" s="23">
        <f t="shared" si="38"/>
        <v>2261</v>
      </c>
      <c r="C216" s="23">
        <f t="shared" si="38"/>
        <v>2261</v>
      </c>
      <c r="D216" s="23">
        <f t="shared" si="38"/>
        <v>0</v>
      </c>
      <c r="E216" s="23"/>
      <c r="F216" s="23"/>
      <c r="G216" s="23">
        <f t="shared" si="37"/>
        <v>0</v>
      </c>
      <c r="H216" s="23"/>
      <c r="I216" s="23"/>
      <c r="J216" s="23">
        <f t="shared" si="40"/>
        <v>0</v>
      </c>
      <c r="K216" s="23"/>
      <c r="L216" s="23"/>
      <c r="M216" s="23">
        <f t="shared" si="41"/>
        <v>0</v>
      </c>
      <c r="N216" s="23"/>
      <c r="O216" s="23"/>
      <c r="P216" s="23">
        <f t="shared" si="42"/>
        <v>0</v>
      </c>
      <c r="Q216" s="23">
        <f>834+1427</f>
        <v>2261</v>
      </c>
      <c r="R216" s="23">
        <f>834+1427</f>
        <v>2261</v>
      </c>
      <c r="S216" s="23">
        <f t="shared" si="43"/>
        <v>0</v>
      </c>
      <c r="T216" s="23"/>
      <c r="U216" s="23"/>
      <c r="V216" s="23">
        <f t="shared" si="44"/>
        <v>0</v>
      </c>
      <c r="W216" s="23"/>
      <c r="X216" s="23"/>
      <c r="Y216" s="23">
        <f t="shared" si="45"/>
        <v>0</v>
      </c>
      <c r="Z216" s="23"/>
      <c r="AA216" s="23"/>
      <c r="AB216" s="23">
        <f t="shared" si="46"/>
        <v>0</v>
      </c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  <c r="FD216" s="17"/>
      <c r="FE216" s="17"/>
      <c r="FF216" s="17"/>
      <c r="FG216" s="17"/>
      <c r="FH216" s="17"/>
      <c r="FI216" s="17"/>
      <c r="FJ216" s="17"/>
      <c r="FK216" s="17"/>
      <c r="FL216" s="17"/>
      <c r="FM216" s="17"/>
      <c r="FN216" s="17"/>
      <c r="FO216" s="17"/>
      <c r="FP216" s="17"/>
      <c r="FQ216" s="17"/>
      <c r="FR216" s="17"/>
      <c r="FS216" s="17"/>
      <c r="FT216" s="17"/>
      <c r="FU216" s="17"/>
      <c r="FV216" s="17"/>
      <c r="FW216" s="17"/>
      <c r="FX216" s="17"/>
      <c r="FY216" s="17"/>
      <c r="FZ216" s="17"/>
      <c r="GA216" s="17"/>
      <c r="GB216" s="17"/>
      <c r="GC216" s="17"/>
      <c r="GD216" s="17"/>
      <c r="GE216" s="17"/>
      <c r="GF216" s="17"/>
      <c r="GG216" s="17"/>
    </row>
    <row r="217" spans="1:189" s="14" customFormat="1" ht="47.25" x14ac:dyDescent="0.25">
      <c r="A217" s="22" t="s">
        <v>247</v>
      </c>
      <c r="B217" s="23">
        <f t="shared" si="38"/>
        <v>161620</v>
      </c>
      <c r="C217" s="23">
        <f t="shared" si="38"/>
        <v>161620</v>
      </c>
      <c r="D217" s="23">
        <f t="shared" si="38"/>
        <v>0</v>
      </c>
      <c r="E217" s="23"/>
      <c r="F217" s="23"/>
      <c r="G217" s="23">
        <f t="shared" si="37"/>
        <v>0</v>
      </c>
      <c r="H217" s="23"/>
      <c r="I217" s="23"/>
      <c r="J217" s="23">
        <f t="shared" si="40"/>
        <v>0</v>
      </c>
      <c r="K217" s="23"/>
      <c r="L217" s="23"/>
      <c r="M217" s="23">
        <f t="shared" si="41"/>
        <v>0</v>
      </c>
      <c r="N217" s="23"/>
      <c r="O217" s="23"/>
      <c r="P217" s="23">
        <f t="shared" si="42"/>
        <v>0</v>
      </c>
      <c r="Q217" s="23">
        <f>19453+7200+8823+23491+5400+100633-3380</f>
        <v>161620</v>
      </c>
      <c r="R217" s="23">
        <f>19453+7200+8823+23491+5400+100633-3380</f>
        <v>161620</v>
      </c>
      <c r="S217" s="23">
        <f t="shared" si="43"/>
        <v>0</v>
      </c>
      <c r="T217" s="23"/>
      <c r="U217" s="23"/>
      <c r="V217" s="23">
        <f t="shared" si="44"/>
        <v>0</v>
      </c>
      <c r="W217" s="23"/>
      <c r="X217" s="23"/>
      <c r="Y217" s="23">
        <f t="shared" si="45"/>
        <v>0</v>
      </c>
      <c r="Z217" s="23"/>
      <c r="AA217" s="23"/>
      <c r="AB217" s="23">
        <f t="shared" si="46"/>
        <v>0</v>
      </c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  <c r="FD217" s="17"/>
      <c r="FE217" s="17"/>
      <c r="FF217" s="17"/>
      <c r="FG217" s="17"/>
      <c r="FH217" s="17"/>
      <c r="FI217" s="17"/>
      <c r="FJ217" s="17"/>
      <c r="FK217" s="17"/>
      <c r="FL217" s="17"/>
      <c r="FM217" s="17"/>
      <c r="FN217" s="17"/>
      <c r="FO217" s="17"/>
      <c r="FP217" s="17"/>
      <c r="FQ217" s="17"/>
      <c r="FR217" s="17"/>
      <c r="FS217" s="17"/>
      <c r="FT217" s="17"/>
      <c r="FU217" s="17"/>
      <c r="FV217" s="17"/>
      <c r="FW217" s="17"/>
      <c r="FX217" s="17"/>
      <c r="FY217" s="17"/>
      <c r="FZ217" s="17"/>
      <c r="GA217" s="17"/>
      <c r="GB217" s="17"/>
      <c r="GC217" s="17"/>
      <c r="GD217" s="17"/>
      <c r="GE217" s="17"/>
      <c r="GF217" s="17"/>
      <c r="GG217" s="17"/>
    </row>
    <row r="218" spans="1:189" s="17" customFormat="1" x14ac:dyDescent="0.25">
      <c r="A218" s="15" t="s">
        <v>105</v>
      </c>
      <c r="B218" s="16">
        <f t="shared" ref="B218:D299" si="148">E218+H218+K218+N218+Q218+T218+Z218+W218</f>
        <v>4335792</v>
      </c>
      <c r="C218" s="16">
        <f t="shared" si="148"/>
        <v>4387802</v>
      </c>
      <c r="D218" s="16">
        <f t="shared" si="148"/>
        <v>52010</v>
      </c>
      <c r="E218" s="16">
        <f t="shared" ref="E218" si="149">SUM(E219:E221)</f>
        <v>200000</v>
      </c>
      <c r="F218" s="16">
        <f t="shared" ref="F218" si="150">SUM(F219:F221)</f>
        <v>200000</v>
      </c>
      <c r="G218" s="16">
        <f t="shared" si="37"/>
        <v>0</v>
      </c>
      <c r="H218" s="16">
        <f t="shared" ref="H218" si="151">SUM(H219:H221)</f>
        <v>0</v>
      </c>
      <c r="I218" s="16">
        <f t="shared" ref="I218" si="152">SUM(I219:I221)</f>
        <v>0</v>
      </c>
      <c r="J218" s="16">
        <f t="shared" si="40"/>
        <v>0</v>
      </c>
      <c r="K218" s="16">
        <f t="shared" ref="K218" si="153">SUM(K219:K221)</f>
        <v>0</v>
      </c>
      <c r="L218" s="16">
        <f t="shared" ref="L218" si="154">SUM(L219:L221)</f>
        <v>52010</v>
      </c>
      <c r="M218" s="16">
        <f t="shared" si="41"/>
        <v>52010</v>
      </c>
      <c r="N218" s="16">
        <f t="shared" ref="N218" si="155">SUM(N219:N221)</f>
        <v>0</v>
      </c>
      <c r="O218" s="16">
        <f t="shared" ref="O218" si="156">SUM(O219:O221)</f>
        <v>0</v>
      </c>
      <c r="P218" s="16">
        <f t="shared" si="42"/>
        <v>0</v>
      </c>
      <c r="Q218" s="16">
        <f t="shared" ref="Q218" si="157">SUM(Q219:Q221)</f>
        <v>0</v>
      </c>
      <c r="R218" s="16">
        <f t="shared" ref="R218" si="158">SUM(R219:R221)</f>
        <v>0</v>
      </c>
      <c r="S218" s="16">
        <f t="shared" si="43"/>
        <v>0</v>
      </c>
      <c r="T218" s="16">
        <f t="shared" ref="T218" si="159">SUM(T219:T221)</f>
        <v>364192</v>
      </c>
      <c r="U218" s="16">
        <f t="shared" ref="U218" si="160">SUM(U219:U221)</f>
        <v>364192</v>
      </c>
      <c r="V218" s="16">
        <f t="shared" si="44"/>
        <v>0</v>
      </c>
      <c r="W218" s="16">
        <f t="shared" ref="W218" si="161">SUM(W219:W221)</f>
        <v>0</v>
      </c>
      <c r="X218" s="16">
        <f t="shared" ref="X218" si="162">SUM(X219:X221)</f>
        <v>0</v>
      </c>
      <c r="Y218" s="16">
        <f t="shared" si="45"/>
        <v>0</v>
      </c>
      <c r="Z218" s="16">
        <f t="shared" ref="Z218" si="163">SUM(Z219:Z221)</f>
        <v>3771600</v>
      </c>
      <c r="AA218" s="16">
        <f t="shared" ref="AA218" si="164">SUM(AA219:AA221)</f>
        <v>3771600</v>
      </c>
      <c r="AB218" s="16">
        <f t="shared" si="46"/>
        <v>0</v>
      </c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</row>
    <row r="219" spans="1:189" s="17" customFormat="1" ht="31.5" x14ac:dyDescent="0.25">
      <c r="A219" s="22" t="s">
        <v>119</v>
      </c>
      <c r="B219" s="23">
        <f t="shared" si="148"/>
        <v>1000000</v>
      </c>
      <c r="C219" s="23">
        <f t="shared" si="148"/>
        <v>1052010</v>
      </c>
      <c r="D219" s="23">
        <f t="shared" si="148"/>
        <v>52010</v>
      </c>
      <c r="E219" s="23">
        <v>200000</v>
      </c>
      <c r="F219" s="23">
        <v>200000</v>
      </c>
      <c r="G219" s="23">
        <f t="shared" si="37"/>
        <v>0</v>
      </c>
      <c r="H219" s="23"/>
      <c r="I219" s="23"/>
      <c r="J219" s="23">
        <f t="shared" si="40"/>
        <v>0</v>
      </c>
      <c r="K219" s="23"/>
      <c r="L219" s="23">
        <v>52010</v>
      </c>
      <c r="M219" s="23">
        <f t="shared" si="41"/>
        <v>52010</v>
      </c>
      <c r="N219" s="23"/>
      <c r="O219" s="23"/>
      <c r="P219" s="23">
        <f t="shared" si="42"/>
        <v>0</v>
      </c>
      <c r="Q219" s="23"/>
      <c r="R219" s="23"/>
      <c r="S219" s="23">
        <f t="shared" si="43"/>
        <v>0</v>
      </c>
      <c r="T219" s="23"/>
      <c r="U219" s="23"/>
      <c r="V219" s="23">
        <f t="shared" si="44"/>
        <v>0</v>
      </c>
      <c r="W219" s="23"/>
      <c r="X219" s="23"/>
      <c r="Y219" s="23">
        <f t="shared" si="45"/>
        <v>0</v>
      </c>
      <c r="Z219" s="23">
        <f>800000</f>
        <v>800000</v>
      </c>
      <c r="AA219" s="23">
        <f>800000</f>
        <v>800000</v>
      </c>
      <c r="AB219" s="23">
        <f t="shared" si="46"/>
        <v>0</v>
      </c>
    </row>
    <row r="220" spans="1:189" s="17" customFormat="1" ht="31.5" x14ac:dyDescent="0.25">
      <c r="A220" s="22" t="s">
        <v>120</v>
      </c>
      <c r="B220" s="23">
        <f t="shared" si="148"/>
        <v>2971600</v>
      </c>
      <c r="C220" s="23">
        <f t="shared" si="148"/>
        <v>2971600</v>
      </c>
      <c r="D220" s="23">
        <f t="shared" si="148"/>
        <v>0</v>
      </c>
      <c r="E220" s="23"/>
      <c r="F220" s="23"/>
      <c r="G220" s="23">
        <f t="shared" ref="G220:G317" si="165">F220-E220</f>
        <v>0</v>
      </c>
      <c r="H220" s="23"/>
      <c r="I220" s="23"/>
      <c r="J220" s="23">
        <f t="shared" si="40"/>
        <v>0</v>
      </c>
      <c r="K220" s="23"/>
      <c r="L220" s="23"/>
      <c r="M220" s="23">
        <f t="shared" si="41"/>
        <v>0</v>
      </c>
      <c r="N220" s="23"/>
      <c r="O220" s="23"/>
      <c r="P220" s="23">
        <f t="shared" si="42"/>
        <v>0</v>
      </c>
      <c r="Q220" s="23"/>
      <c r="R220" s="23"/>
      <c r="S220" s="23">
        <f t="shared" si="43"/>
        <v>0</v>
      </c>
      <c r="T220" s="23"/>
      <c r="U220" s="23"/>
      <c r="V220" s="23">
        <f t="shared" si="44"/>
        <v>0</v>
      </c>
      <c r="W220" s="23"/>
      <c r="X220" s="23"/>
      <c r="Y220" s="23">
        <f t="shared" si="45"/>
        <v>0</v>
      </c>
      <c r="Z220" s="23">
        <v>2971600</v>
      </c>
      <c r="AA220" s="23">
        <v>2971600</v>
      </c>
      <c r="AB220" s="23">
        <f t="shared" si="46"/>
        <v>0</v>
      </c>
    </row>
    <row r="221" spans="1:189" s="17" customFormat="1" ht="47.25" x14ac:dyDescent="0.25">
      <c r="A221" s="22" t="s">
        <v>121</v>
      </c>
      <c r="B221" s="23">
        <f t="shared" si="148"/>
        <v>364192</v>
      </c>
      <c r="C221" s="23">
        <f t="shared" si="148"/>
        <v>364192</v>
      </c>
      <c r="D221" s="23">
        <f t="shared" si="148"/>
        <v>0</v>
      </c>
      <c r="E221" s="23"/>
      <c r="F221" s="23"/>
      <c r="G221" s="23">
        <f t="shared" si="165"/>
        <v>0</v>
      </c>
      <c r="H221" s="23"/>
      <c r="I221" s="23"/>
      <c r="J221" s="23">
        <f t="shared" si="40"/>
        <v>0</v>
      </c>
      <c r="K221" s="23"/>
      <c r="L221" s="23"/>
      <c r="M221" s="23">
        <f t="shared" si="41"/>
        <v>0</v>
      </c>
      <c r="N221" s="23"/>
      <c r="O221" s="23"/>
      <c r="P221" s="23">
        <f t="shared" si="42"/>
        <v>0</v>
      </c>
      <c r="Q221" s="23"/>
      <c r="R221" s="23"/>
      <c r="S221" s="23">
        <f t="shared" si="43"/>
        <v>0</v>
      </c>
      <c r="T221" s="23">
        <v>364192</v>
      </c>
      <c r="U221" s="23">
        <v>364192</v>
      </c>
      <c r="V221" s="23">
        <f t="shared" si="44"/>
        <v>0</v>
      </c>
      <c r="W221" s="23"/>
      <c r="X221" s="23"/>
      <c r="Y221" s="23">
        <f t="shared" si="45"/>
        <v>0</v>
      </c>
      <c r="Z221" s="23"/>
      <c r="AA221" s="23"/>
      <c r="AB221" s="23">
        <f t="shared" si="46"/>
        <v>0</v>
      </c>
    </row>
    <row r="222" spans="1:189" s="17" customFormat="1" ht="31.5" x14ac:dyDescent="0.25">
      <c r="A222" s="15" t="s">
        <v>107</v>
      </c>
      <c r="B222" s="16">
        <f t="shared" si="148"/>
        <v>44188</v>
      </c>
      <c r="C222" s="16">
        <f t="shared" si="148"/>
        <v>64747</v>
      </c>
      <c r="D222" s="16">
        <f t="shared" si="148"/>
        <v>20559</v>
      </c>
      <c r="E222" s="16">
        <f t="shared" ref="E222" si="166">SUM(E223:E234)</f>
        <v>0</v>
      </c>
      <c r="F222" s="16">
        <f>SUM(F223:F234)</f>
        <v>0</v>
      </c>
      <c r="G222" s="16">
        <f t="shared" si="165"/>
        <v>0</v>
      </c>
      <c r="H222" s="16">
        <f t="shared" ref="H222" si="167">SUM(H223:H234)</f>
        <v>0</v>
      </c>
      <c r="I222" s="16">
        <f>SUM(I223:I234)</f>
        <v>0</v>
      </c>
      <c r="J222" s="16">
        <f t="shared" si="40"/>
        <v>0</v>
      </c>
      <c r="K222" s="16">
        <f t="shared" ref="K222" si="168">SUM(K223:K234)</f>
        <v>24104</v>
      </c>
      <c r="L222" s="16">
        <f>SUM(L223:L234)</f>
        <v>37613</v>
      </c>
      <c r="M222" s="16">
        <f t="shared" si="41"/>
        <v>13509</v>
      </c>
      <c r="N222" s="16">
        <f t="shared" ref="N222" si="169">SUM(N223:N234)</f>
        <v>0</v>
      </c>
      <c r="O222" s="16">
        <f>SUM(O223:O234)</f>
        <v>0</v>
      </c>
      <c r="P222" s="16">
        <f t="shared" si="42"/>
        <v>0</v>
      </c>
      <c r="Q222" s="16">
        <f t="shared" ref="Q222" si="170">SUM(Q223:Q234)</f>
        <v>17584</v>
      </c>
      <c r="R222" s="16">
        <f>SUM(R223:R234)</f>
        <v>22134</v>
      </c>
      <c r="S222" s="16">
        <f t="shared" si="43"/>
        <v>4550</v>
      </c>
      <c r="T222" s="16">
        <f t="shared" ref="T222" si="171">SUM(T223:T234)</f>
        <v>0</v>
      </c>
      <c r="U222" s="16">
        <f>SUM(U223:U234)</f>
        <v>0</v>
      </c>
      <c r="V222" s="16">
        <f t="shared" si="44"/>
        <v>0</v>
      </c>
      <c r="W222" s="16">
        <f t="shared" ref="W222" si="172">SUM(W223:W234)</f>
        <v>2500</v>
      </c>
      <c r="X222" s="16">
        <f>SUM(X223:X234)</f>
        <v>5000</v>
      </c>
      <c r="Y222" s="16">
        <f t="shared" si="45"/>
        <v>2500</v>
      </c>
      <c r="Z222" s="16">
        <f t="shared" ref="Z222" si="173">SUM(Z223:Z234)</f>
        <v>0</v>
      </c>
      <c r="AA222" s="16">
        <f>SUM(AA223:AA234)</f>
        <v>0</v>
      </c>
      <c r="AB222" s="16">
        <f t="shared" si="46"/>
        <v>0</v>
      </c>
    </row>
    <row r="223" spans="1:189" s="17" customFormat="1" ht="31.5" x14ac:dyDescent="0.25">
      <c r="A223" s="22" t="s">
        <v>252</v>
      </c>
      <c r="B223" s="23">
        <f t="shared" si="148"/>
        <v>3358</v>
      </c>
      <c r="C223" s="23">
        <f t="shared" si="148"/>
        <v>3358</v>
      </c>
      <c r="D223" s="23">
        <f t="shared" si="148"/>
        <v>0</v>
      </c>
      <c r="E223" s="23"/>
      <c r="F223" s="23"/>
      <c r="G223" s="23">
        <f t="shared" si="165"/>
        <v>0</v>
      </c>
      <c r="H223" s="23"/>
      <c r="I223" s="23"/>
      <c r="J223" s="23">
        <f t="shared" si="40"/>
        <v>0</v>
      </c>
      <c r="K223" s="23"/>
      <c r="L223" s="23"/>
      <c r="M223" s="23">
        <f t="shared" si="41"/>
        <v>0</v>
      </c>
      <c r="N223" s="23"/>
      <c r="O223" s="23"/>
      <c r="P223" s="23">
        <f t="shared" si="42"/>
        <v>0</v>
      </c>
      <c r="Q223" s="23">
        <f>131668-120000-8310</f>
        <v>3358</v>
      </c>
      <c r="R223" s="23">
        <f>131668-120000-8310</f>
        <v>3358</v>
      </c>
      <c r="S223" s="23">
        <f t="shared" si="43"/>
        <v>0</v>
      </c>
      <c r="T223" s="23"/>
      <c r="U223" s="23"/>
      <c r="V223" s="23">
        <f t="shared" si="44"/>
        <v>0</v>
      </c>
      <c r="W223" s="23"/>
      <c r="X223" s="23"/>
      <c r="Y223" s="23">
        <f t="shared" si="45"/>
        <v>0</v>
      </c>
      <c r="Z223" s="23"/>
      <c r="AA223" s="23"/>
      <c r="AB223" s="23">
        <f t="shared" si="46"/>
        <v>0</v>
      </c>
    </row>
    <row r="224" spans="1:189" s="17" customFormat="1" ht="31.5" x14ac:dyDescent="0.25">
      <c r="A224" s="22" t="s">
        <v>377</v>
      </c>
      <c r="B224" s="23">
        <f t="shared" si="148"/>
        <v>3054</v>
      </c>
      <c r="C224" s="23">
        <f t="shared" si="148"/>
        <v>3054</v>
      </c>
      <c r="D224" s="23">
        <f t="shared" si="148"/>
        <v>0</v>
      </c>
      <c r="E224" s="23"/>
      <c r="F224" s="23"/>
      <c r="G224" s="23">
        <f t="shared" si="165"/>
        <v>0</v>
      </c>
      <c r="H224" s="23"/>
      <c r="I224" s="23"/>
      <c r="J224" s="23">
        <f t="shared" si="40"/>
        <v>0</v>
      </c>
      <c r="K224" s="23">
        <v>3054</v>
      </c>
      <c r="L224" s="23">
        <v>3054</v>
      </c>
      <c r="M224" s="23">
        <f t="shared" si="41"/>
        <v>0</v>
      </c>
      <c r="N224" s="23"/>
      <c r="O224" s="23"/>
      <c r="P224" s="23">
        <f t="shared" si="42"/>
        <v>0</v>
      </c>
      <c r="Q224" s="23"/>
      <c r="R224" s="23"/>
      <c r="S224" s="23">
        <f t="shared" si="43"/>
        <v>0</v>
      </c>
      <c r="T224" s="23"/>
      <c r="U224" s="23"/>
      <c r="V224" s="23">
        <f t="shared" si="44"/>
        <v>0</v>
      </c>
      <c r="W224" s="23"/>
      <c r="X224" s="23"/>
      <c r="Y224" s="23">
        <f t="shared" si="45"/>
        <v>0</v>
      </c>
      <c r="Z224" s="23"/>
      <c r="AA224" s="23"/>
      <c r="AB224" s="23">
        <f t="shared" si="46"/>
        <v>0</v>
      </c>
    </row>
    <row r="225" spans="1:189" s="17" customFormat="1" ht="31.5" x14ac:dyDescent="0.25">
      <c r="A225" s="22" t="s">
        <v>218</v>
      </c>
      <c r="B225" s="23">
        <f t="shared" si="148"/>
        <v>3744</v>
      </c>
      <c r="C225" s="23">
        <f t="shared" si="148"/>
        <v>3744</v>
      </c>
      <c r="D225" s="23">
        <f t="shared" si="148"/>
        <v>0</v>
      </c>
      <c r="E225" s="23"/>
      <c r="F225" s="23"/>
      <c r="G225" s="23">
        <f t="shared" si="165"/>
        <v>0</v>
      </c>
      <c r="H225" s="23"/>
      <c r="I225" s="23"/>
      <c r="J225" s="23">
        <f t="shared" si="40"/>
        <v>0</v>
      </c>
      <c r="K225" s="23"/>
      <c r="L225" s="23"/>
      <c r="M225" s="23">
        <f t="shared" si="41"/>
        <v>0</v>
      </c>
      <c r="N225" s="23"/>
      <c r="O225" s="23"/>
      <c r="P225" s="23">
        <f t="shared" si="42"/>
        <v>0</v>
      </c>
      <c r="Q225" s="23">
        <v>3744</v>
      </c>
      <c r="R225" s="23">
        <v>3744</v>
      </c>
      <c r="S225" s="23">
        <f t="shared" si="43"/>
        <v>0</v>
      </c>
      <c r="T225" s="23"/>
      <c r="U225" s="23"/>
      <c r="V225" s="23">
        <f t="shared" si="44"/>
        <v>0</v>
      </c>
      <c r="W225" s="23"/>
      <c r="X225" s="23"/>
      <c r="Y225" s="23">
        <f t="shared" si="45"/>
        <v>0</v>
      </c>
      <c r="Z225" s="23"/>
      <c r="AA225" s="23"/>
      <c r="AB225" s="23">
        <f t="shared" si="46"/>
        <v>0</v>
      </c>
    </row>
    <row r="226" spans="1:189" s="14" customFormat="1" ht="31.5" x14ac:dyDescent="0.25">
      <c r="A226" s="22" t="s">
        <v>251</v>
      </c>
      <c r="B226" s="23">
        <f t="shared" si="148"/>
        <v>10482</v>
      </c>
      <c r="C226" s="23">
        <f t="shared" si="148"/>
        <v>10482</v>
      </c>
      <c r="D226" s="23">
        <f t="shared" si="148"/>
        <v>0</v>
      </c>
      <c r="E226" s="23"/>
      <c r="F226" s="23"/>
      <c r="G226" s="23">
        <f t="shared" si="165"/>
        <v>0</v>
      </c>
      <c r="H226" s="23"/>
      <c r="I226" s="23"/>
      <c r="J226" s="23">
        <f t="shared" si="40"/>
        <v>0</v>
      </c>
      <c r="K226" s="23"/>
      <c r="L226" s="23"/>
      <c r="M226" s="23">
        <f t="shared" si="41"/>
        <v>0</v>
      </c>
      <c r="N226" s="23"/>
      <c r="O226" s="23"/>
      <c r="P226" s="23">
        <f t="shared" si="42"/>
        <v>0</v>
      </c>
      <c r="Q226" s="23">
        <f>3108+1842+2532+3000</f>
        <v>10482</v>
      </c>
      <c r="R226" s="23">
        <f>3108+1842+2532+3000</f>
        <v>10482</v>
      </c>
      <c r="S226" s="23">
        <f t="shared" si="43"/>
        <v>0</v>
      </c>
      <c r="T226" s="23"/>
      <c r="U226" s="23"/>
      <c r="V226" s="23">
        <f t="shared" si="44"/>
        <v>0</v>
      </c>
      <c r="W226" s="23"/>
      <c r="X226" s="23"/>
      <c r="Y226" s="23">
        <f t="shared" si="45"/>
        <v>0</v>
      </c>
      <c r="Z226" s="23"/>
      <c r="AA226" s="23"/>
      <c r="AB226" s="23">
        <f t="shared" si="46"/>
        <v>0</v>
      </c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</row>
    <row r="227" spans="1:189" s="14" customFormat="1" x14ac:dyDescent="0.25">
      <c r="A227" s="22" t="s">
        <v>253</v>
      </c>
      <c r="B227" s="23">
        <f t="shared" si="148"/>
        <v>3580</v>
      </c>
      <c r="C227" s="23">
        <f t="shared" si="148"/>
        <v>3580</v>
      </c>
      <c r="D227" s="23">
        <f t="shared" si="148"/>
        <v>0</v>
      </c>
      <c r="E227" s="23"/>
      <c r="F227" s="23"/>
      <c r="G227" s="23">
        <f t="shared" si="165"/>
        <v>0</v>
      </c>
      <c r="H227" s="23"/>
      <c r="I227" s="23"/>
      <c r="J227" s="23">
        <f t="shared" si="40"/>
        <v>0</v>
      </c>
      <c r="K227" s="23">
        <v>3580</v>
      </c>
      <c r="L227" s="23">
        <v>3580</v>
      </c>
      <c r="M227" s="23">
        <f t="shared" si="41"/>
        <v>0</v>
      </c>
      <c r="N227" s="23"/>
      <c r="O227" s="23"/>
      <c r="P227" s="23">
        <f t="shared" si="42"/>
        <v>0</v>
      </c>
      <c r="Q227" s="23"/>
      <c r="R227" s="23"/>
      <c r="S227" s="23">
        <f t="shared" si="43"/>
        <v>0</v>
      </c>
      <c r="T227" s="23"/>
      <c r="U227" s="23"/>
      <c r="V227" s="23">
        <f t="shared" si="44"/>
        <v>0</v>
      </c>
      <c r="W227" s="23"/>
      <c r="X227" s="23"/>
      <c r="Y227" s="23">
        <f t="shared" si="45"/>
        <v>0</v>
      </c>
      <c r="Z227" s="23"/>
      <c r="AA227" s="23"/>
      <c r="AB227" s="23">
        <f t="shared" si="46"/>
        <v>0</v>
      </c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</row>
    <row r="228" spans="1:189" s="17" customFormat="1" x14ac:dyDescent="0.25">
      <c r="A228" s="22" t="s">
        <v>425</v>
      </c>
      <c r="B228" s="23">
        <f t="shared" si="148"/>
        <v>4970</v>
      </c>
      <c r="C228" s="23">
        <f t="shared" si="148"/>
        <v>4970</v>
      </c>
      <c r="D228" s="23">
        <f t="shared" si="148"/>
        <v>0</v>
      </c>
      <c r="E228" s="23"/>
      <c r="F228" s="23"/>
      <c r="G228" s="23">
        <f t="shared" si="165"/>
        <v>0</v>
      </c>
      <c r="H228" s="23"/>
      <c r="I228" s="23"/>
      <c r="J228" s="23">
        <f t="shared" si="40"/>
        <v>0</v>
      </c>
      <c r="K228" s="23">
        <f>4970-2500</f>
        <v>2470</v>
      </c>
      <c r="L228" s="23">
        <f>4970-2500</f>
        <v>2470</v>
      </c>
      <c r="M228" s="23">
        <f t="shared" si="41"/>
        <v>0</v>
      </c>
      <c r="N228" s="23"/>
      <c r="O228" s="23"/>
      <c r="P228" s="23">
        <f t="shared" si="42"/>
        <v>0</v>
      </c>
      <c r="Q228" s="23"/>
      <c r="R228" s="23"/>
      <c r="S228" s="23">
        <f t="shared" si="43"/>
        <v>0</v>
      </c>
      <c r="T228" s="23"/>
      <c r="U228" s="23"/>
      <c r="V228" s="23">
        <f t="shared" si="44"/>
        <v>0</v>
      </c>
      <c r="W228" s="23">
        <v>2500</v>
      </c>
      <c r="X228" s="23">
        <v>2500</v>
      </c>
      <c r="Y228" s="23">
        <f t="shared" si="45"/>
        <v>0</v>
      </c>
      <c r="Z228" s="23"/>
      <c r="AA228" s="23"/>
      <c r="AB228" s="23">
        <f t="shared" si="46"/>
        <v>0</v>
      </c>
    </row>
    <row r="229" spans="1:189" s="17" customFormat="1" ht="31.5" x14ac:dyDescent="0.25">
      <c r="A229" s="22" t="s">
        <v>436</v>
      </c>
      <c r="B229" s="23">
        <f t="shared" si="148"/>
        <v>0</v>
      </c>
      <c r="C229" s="23">
        <f t="shared" si="148"/>
        <v>5790</v>
      </c>
      <c r="D229" s="23">
        <f t="shared" si="148"/>
        <v>5790</v>
      </c>
      <c r="E229" s="23"/>
      <c r="F229" s="23"/>
      <c r="G229" s="23">
        <f t="shared" si="165"/>
        <v>0</v>
      </c>
      <c r="H229" s="23"/>
      <c r="I229" s="23"/>
      <c r="J229" s="23">
        <f t="shared" si="40"/>
        <v>0</v>
      </c>
      <c r="K229" s="23"/>
      <c r="L229" s="23">
        <v>3290</v>
      </c>
      <c r="M229" s="23">
        <f t="shared" si="41"/>
        <v>3290</v>
      </c>
      <c r="N229" s="23"/>
      <c r="O229" s="23"/>
      <c r="P229" s="23">
        <f t="shared" si="42"/>
        <v>0</v>
      </c>
      <c r="Q229" s="23"/>
      <c r="R229" s="23"/>
      <c r="S229" s="23">
        <f t="shared" si="43"/>
        <v>0</v>
      </c>
      <c r="T229" s="23"/>
      <c r="U229" s="23"/>
      <c r="V229" s="23">
        <f t="shared" si="44"/>
        <v>0</v>
      </c>
      <c r="W229" s="23"/>
      <c r="X229" s="23">
        <v>2500</v>
      </c>
      <c r="Y229" s="23">
        <f t="shared" si="45"/>
        <v>2500</v>
      </c>
      <c r="Z229" s="23"/>
      <c r="AA229" s="23"/>
      <c r="AB229" s="23">
        <f t="shared" si="46"/>
        <v>0</v>
      </c>
    </row>
    <row r="230" spans="1:189" s="17" customFormat="1" ht="31.5" x14ac:dyDescent="0.25">
      <c r="A230" s="22" t="s">
        <v>431</v>
      </c>
      <c r="B230" s="23">
        <f t="shared" ref="B230" si="174">E230+H230+K230+N230+Q230+T230+Z230+W230</f>
        <v>0</v>
      </c>
      <c r="C230" s="23">
        <f t="shared" ref="C230" si="175">F230+I230+L230+O230+R230+U230+AA230+X230</f>
        <v>5261</v>
      </c>
      <c r="D230" s="23">
        <f t="shared" ref="D230" si="176">G230+J230+M230+P230+S230+V230+AB230+Y230</f>
        <v>5261</v>
      </c>
      <c r="E230" s="23"/>
      <c r="F230" s="23"/>
      <c r="G230" s="23">
        <f t="shared" ref="G230" si="177">F230-E230</f>
        <v>0</v>
      </c>
      <c r="H230" s="23"/>
      <c r="I230" s="23"/>
      <c r="J230" s="23">
        <f t="shared" ref="J230" si="178">I230-H230</f>
        <v>0</v>
      </c>
      <c r="K230" s="23"/>
      <c r="L230" s="23">
        <v>5261</v>
      </c>
      <c r="M230" s="23">
        <f t="shared" ref="M230" si="179">L230-K230</f>
        <v>5261</v>
      </c>
      <c r="N230" s="23"/>
      <c r="O230" s="23"/>
      <c r="P230" s="23">
        <f t="shared" ref="P230" si="180">O230-N230</f>
        <v>0</v>
      </c>
      <c r="Q230" s="23"/>
      <c r="R230" s="23"/>
      <c r="S230" s="23">
        <f t="shared" ref="S230" si="181">R230-Q230</f>
        <v>0</v>
      </c>
      <c r="T230" s="23"/>
      <c r="U230" s="23"/>
      <c r="V230" s="23">
        <f t="shared" ref="V230" si="182">U230-T230</f>
        <v>0</v>
      </c>
      <c r="W230" s="23"/>
      <c r="X230" s="23"/>
      <c r="Y230" s="23">
        <f t="shared" ref="Y230" si="183">X230-W230</f>
        <v>0</v>
      </c>
      <c r="Z230" s="23"/>
      <c r="AA230" s="23"/>
      <c r="AB230" s="23">
        <f t="shared" ref="AB230" si="184">AA230-Z230</f>
        <v>0</v>
      </c>
    </row>
    <row r="231" spans="1:189" s="17" customFormat="1" ht="31.5" x14ac:dyDescent="0.25">
      <c r="A231" s="22" t="s">
        <v>438</v>
      </c>
      <c r="B231" s="23">
        <f t="shared" ref="B231:B232" si="185">E231+H231+K231+N231+Q231+T231+Z231+W231</f>
        <v>0</v>
      </c>
      <c r="C231" s="23">
        <f t="shared" ref="C231:C232" si="186">F231+I231+L231+O231+R231+U231+AA231+X231</f>
        <v>2754</v>
      </c>
      <c r="D231" s="23">
        <f t="shared" ref="D231:D232" si="187">G231+J231+M231+P231+S231+V231+AB231+Y231</f>
        <v>2754</v>
      </c>
      <c r="E231" s="23"/>
      <c r="F231" s="23"/>
      <c r="G231" s="23">
        <f t="shared" ref="G231:G232" si="188">F231-E231</f>
        <v>0</v>
      </c>
      <c r="H231" s="23"/>
      <c r="I231" s="23"/>
      <c r="J231" s="23">
        <f t="shared" ref="J231:J232" si="189">I231-H231</f>
        <v>0</v>
      </c>
      <c r="K231" s="23"/>
      <c r="L231" s="23">
        <v>2754</v>
      </c>
      <c r="M231" s="23">
        <f t="shared" ref="M231:M232" si="190">L231-K231</f>
        <v>2754</v>
      </c>
      <c r="N231" s="23"/>
      <c r="O231" s="23"/>
      <c r="P231" s="23">
        <f t="shared" ref="P231:P232" si="191">O231-N231</f>
        <v>0</v>
      </c>
      <c r="Q231" s="23"/>
      <c r="R231" s="23"/>
      <c r="S231" s="23">
        <f t="shared" ref="S231:S232" si="192">R231-Q231</f>
        <v>0</v>
      </c>
      <c r="T231" s="23"/>
      <c r="U231" s="23"/>
      <c r="V231" s="23">
        <f t="shared" ref="V231:V232" si="193">U231-T231</f>
        <v>0</v>
      </c>
      <c r="W231" s="23"/>
      <c r="X231" s="23"/>
      <c r="Y231" s="23">
        <f t="shared" ref="Y231:Y232" si="194">X231-W231</f>
        <v>0</v>
      </c>
      <c r="Z231" s="23"/>
      <c r="AA231" s="23"/>
      <c r="AB231" s="23">
        <f t="shared" ref="AB231:AB232" si="195">AA231-Z231</f>
        <v>0</v>
      </c>
    </row>
    <row r="232" spans="1:189" s="17" customFormat="1" ht="31.5" x14ac:dyDescent="0.25">
      <c r="A232" s="22" t="s">
        <v>433</v>
      </c>
      <c r="B232" s="23">
        <f t="shared" si="185"/>
        <v>0</v>
      </c>
      <c r="C232" s="23">
        <f t="shared" si="186"/>
        <v>4550</v>
      </c>
      <c r="D232" s="23">
        <f t="shared" si="187"/>
        <v>4550</v>
      </c>
      <c r="E232" s="23"/>
      <c r="F232" s="23"/>
      <c r="G232" s="23">
        <f t="shared" si="188"/>
        <v>0</v>
      </c>
      <c r="H232" s="23"/>
      <c r="I232" s="23"/>
      <c r="J232" s="23">
        <f t="shared" si="189"/>
        <v>0</v>
      </c>
      <c r="K232" s="23"/>
      <c r="L232" s="23"/>
      <c r="M232" s="23">
        <f t="shared" si="190"/>
        <v>0</v>
      </c>
      <c r="N232" s="23"/>
      <c r="O232" s="23"/>
      <c r="P232" s="23">
        <f t="shared" si="191"/>
        <v>0</v>
      </c>
      <c r="Q232" s="23"/>
      <c r="R232" s="23">
        <v>4550</v>
      </c>
      <c r="S232" s="23">
        <f t="shared" si="192"/>
        <v>4550</v>
      </c>
      <c r="T232" s="23"/>
      <c r="U232" s="23"/>
      <c r="V232" s="23">
        <f t="shared" si="193"/>
        <v>0</v>
      </c>
      <c r="W232" s="23"/>
      <c r="X232" s="23"/>
      <c r="Y232" s="23">
        <f t="shared" si="194"/>
        <v>0</v>
      </c>
      <c r="Z232" s="23"/>
      <c r="AA232" s="23"/>
      <c r="AB232" s="23">
        <f t="shared" si="195"/>
        <v>0</v>
      </c>
    </row>
    <row r="233" spans="1:189" s="17" customFormat="1" ht="31.5" x14ac:dyDescent="0.25">
      <c r="A233" s="22" t="s">
        <v>432</v>
      </c>
      <c r="B233" s="23">
        <f t="shared" ref="B233" si="196">E233+H233+K233+N233+Q233+T233+Z233+W233</f>
        <v>0</v>
      </c>
      <c r="C233" s="23">
        <f t="shared" ref="C233" si="197">F233+I233+L233+O233+R233+U233+AA233+X233</f>
        <v>2204</v>
      </c>
      <c r="D233" s="23">
        <f t="shared" ref="D233" si="198">G233+J233+M233+P233+S233+V233+AB233+Y233</f>
        <v>2204</v>
      </c>
      <c r="E233" s="23"/>
      <c r="F233" s="23"/>
      <c r="G233" s="23">
        <f t="shared" ref="G233" si="199">F233-E233</f>
        <v>0</v>
      </c>
      <c r="H233" s="23"/>
      <c r="I233" s="23"/>
      <c r="J233" s="23">
        <f t="shared" ref="J233" si="200">I233-H233</f>
        <v>0</v>
      </c>
      <c r="K233" s="23"/>
      <c r="L233" s="23">
        <v>2204</v>
      </c>
      <c r="M233" s="23">
        <f t="shared" ref="M233" si="201">L233-K233</f>
        <v>2204</v>
      </c>
      <c r="N233" s="23"/>
      <c r="O233" s="23"/>
      <c r="P233" s="23">
        <f t="shared" ref="P233" si="202">O233-N233</f>
        <v>0</v>
      </c>
      <c r="Q233" s="23"/>
      <c r="R233" s="23"/>
      <c r="S233" s="23">
        <f t="shared" ref="S233" si="203">R233-Q233</f>
        <v>0</v>
      </c>
      <c r="T233" s="23"/>
      <c r="U233" s="23"/>
      <c r="V233" s="23">
        <f t="shared" ref="V233" si="204">U233-T233</f>
        <v>0</v>
      </c>
      <c r="W233" s="23"/>
      <c r="X233" s="23"/>
      <c r="Y233" s="23">
        <f t="shared" ref="Y233" si="205">X233-W233</f>
        <v>0</v>
      </c>
      <c r="Z233" s="23"/>
      <c r="AA233" s="23"/>
      <c r="AB233" s="23">
        <f t="shared" ref="AB233" si="206">AA233-Z233</f>
        <v>0</v>
      </c>
    </row>
    <row r="234" spans="1:189" s="17" customFormat="1" ht="31.5" x14ac:dyDescent="0.25">
      <c r="A234" s="22" t="s">
        <v>122</v>
      </c>
      <c r="B234" s="23">
        <f t="shared" si="148"/>
        <v>15000</v>
      </c>
      <c r="C234" s="23">
        <f t="shared" si="148"/>
        <v>15000</v>
      </c>
      <c r="D234" s="23">
        <f t="shared" si="148"/>
        <v>0</v>
      </c>
      <c r="E234" s="23"/>
      <c r="F234" s="23"/>
      <c r="G234" s="23">
        <f t="shared" si="165"/>
        <v>0</v>
      </c>
      <c r="H234" s="23"/>
      <c r="I234" s="23"/>
      <c r="J234" s="23">
        <f t="shared" si="40"/>
        <v>0</v>
      </c>
      <c r="K234" s="23">
        <v>15000</v>
      </c>
      <c r="L234" s="23">
        <v>15000</v>
      </c>
      <c r="M234" s="23">
        <f t="shared" si="41"/>
        <v>0</v>
      </c>
      <c r="N234" s="23"/>
      <c r="O234" s="23"/>
      <c r="P234" s="23">
        <f t="shared" si="42"/>
        <v>0</v>
      </c>
      <c r="Q234" s="23"/>
      <c r="R234" s="23"/>
      <c r="S234" s="23">
        <f t="shared" si="43"/>
        <v>0</v>
      </c>
      <c r="T234" s="23"/>
      <c r="U234" s="23"/>
      <c r="V234" s="23">
        <f t="shared" si="44"/>
        <v>0</v>
      </c>
      <c r="W234" s="23"/>
      <c r="X234" s="23"/>
      <c r="Y234" s="23">
        <f t="shared" si="45"/>
        <v>0</v>
      </c>
      <c r="Z234" s="23"/>
      <c r="AA234" s="23"/>
      <c r="AB234" s="23">
        <f t="shared" si="46"/>
        <v>0</v>
      </c>
    </row>
    <row r="235" spans="1:189" s="17" customFormat="1" x14ac:dyDescent="0.25">
      <c r="A235" s="15" t="s">
        <v>123</v>
      </c>
      <c r="B235" s="16">
        <f t="shared" si="148"/>
        <v>60091</v>
      </c>
      <c r="C235" s="16">
        <f t="shared" si="148"/>
        <v>62653</v>
      </c>
      <c r="D235" s="16">
        <f t="shared" si="148"/>
        <v>2562</v>
      </c>
      <c r="E235" s="16">
        <f>SUM(E236:E244)</f>
        <v>0</v>
      </c>
      <c r="F235" s="16">
        <f>SUM(F236:F244)</f>
        <v>0</v>
      </c>
      <c r="G235" s="16">
        <f t="shared" si="165"/>
        <v>0</v>
      </c>
      <c r="H235" s="16">
        <f>SUM(H236:H244)</f>
        <v>0</v>
      </c>
      <c r="I235" s="16">
        <f>SUM(I236:I244)</f>
        <v>0</v>
      </c>
      <c r="J235" s="16">
        <f t="shared" si="40"/>
        <v>0</v>
      </c>
      <c r="K235" s="16">
        <f>SUM(K236:K244)</f>
        <v>33731</v>
      </c>
      <c r="L235" s="16">
        <f>SUM(L236:L244)</f>
        <v>36293</v>
      </c>
      <c r="M235" s="16">
        <f t="shared" si="41"/>
        <v>2562</v>
      </c>
      <c r="N235" s="16">
        <f>SUM(N236:N244)</f>
        <v>1663</v>
      </c>
      <c r="O235" s="16">
        <f>SUM(O236:O244)</f>
        <v>1663</v>
      </c>
      <c r="P235" s="16">
        <f t="shared" si="42"/>
        <v>0</v>
      </c>
      <c r="Q235" s="16">
        <f>SUM(Q236:Q244)</f>
        <v>24697</v>
      </c>
      <c r="R235" s="16">
        <f>SUM(R236:R244)</f>
        <v>24697</v>
      </c>
      <c r="S235" s="16">
        <f t="shared" si="43"/>
        <v>0</v>
      </c>
      <c r="T235" s="16">
        <f>SUM(T236:T244)</f>
        <v>0</v>
      </c>
      <c r="U235" s="16">
        <f>SUM(U236:U244)</f>
        <v>0</v>
      </c>
      <c r="V235" s="16">
        <f t="shared" si="44"/>
        <v>0</v>
      </c>
      <c r="W235" s="16">
        <f>SUM(W236:W244)</f>
        <v>0</v>
      </c>
      <c r="X235" s="16">
        <f>SUM(X236:X244)</f>
        <v>0</v>
      </c>
      <c r="Y235" s="16">
        <f t="shared" si="45"/>
        <v>0</v>
      </c>
      <c r="Z235" s="16">
        <f>SUM(Z236:Z244)</f>
        <v>0</v>
      </c>
      <c r="AA235" s="16">
        <f>SUM(AA236:AA244)</f>
        <v>0</v>
      </c>
      <c r="AB235" s="16">
        <f t="shared" si="46"/>
        <v>0</v>
      </c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  <c r="FJ235" s="14"/>
      <c r="FK235" s="14"/>
      <c r="FL235" s="14"/>
      <c r="FM235" s="14"/>
      <c r="FN235" s="14"/>
      <c r="FO235" s="14"/>
      <c r="FP235" s="14"/>
      <c r="FQ235" s="14"/>
      <c r="FR235" s="14"/>
      <c r="FS235" s="14"/>
      <c r="FT235" s="14"/>
      <c r="FU235" s="14"/>
      <c r="FV235" s="14"/>
      <c r="FW235" s="14"/>
      <c r="FX235" s="14"/>
      <c r="FY235" s="14"/>
      <c r="FZ235" s="14"/>
      <c r="GA235" s="14"/>
      <c r="GB235" s="14"/>
      <c r="GC235" s="14"/>
      <c r="GD235" s="14"/>
      <c r="GE235" s="14"/>
      <c r="GF235" s="14"/>
      <c r="GG235" s="14"/>
    </row>
    <row r="236" spans="1:189" s="17" customFormat="1" ht="31.5" x14ac:dyDescent="0.25">
      <c r="A236" s="22" t="s">
        <v>124</v>
      </c>
      <c r="B236" s="23">
        <f t="shared" si="148"/>
        <v>7970</v>
      </c>
      <c r="C236" s="23">
        <f t="shared" si="148"/>
        <v>7970</v>
      </c>
      <c r="D236" s="23">
        <f t="shared" si="148"/>
        <v>0</v>
      </c>
      <c r="E236" s="23"/>
      <c r="F236" s="23"/>
      <c r="G236" s="23">
        <f t="shared" si="165"/>
        <v>0</v>
      </c>
      <c r="H236" s="23"/>
      <c r="I236" s="23"/>
      <c r="J236" s="23">
        <f t="shared" si="40"/>
        <v>0</v>
      </c>
      <c r="K236" s="23">
        <v>7970</v>
      </c>
      <c r="L236" s="23">
        <v>7970</v>
      </c>
      <c r="M236" s="23">
        <f t="shared" si="41"/>
        <v>0</v>
      </c>
      <c r="N236" s="23"/>
      <c r="O236" s="23"/>
      <c r="P236" s="23">
        <f t="shared" si="42"/>
        <v>0</v>
      </c>
      <c r="Q236" s="23"/>
      <c r="R236" s="23"/>
      <c r="S236" s="23">
        <f t="shared" si="43"/>
        <v>0</v>
      </c>
      <c r="T236" s="23"/>
      <c r="U236" s="23"/>
      <c r="V236" s="23">
        <f t="shared" si="44"/>
        <v>0</v>
      </c>
      <c r="W236" s="23"/>
      <c r="X236" s="23"/>
      <c r="Y236" s="23">
        <f t="shared" si="45"/>
        <v>0</v>
      </c>
      <c r="Z236" s="23"/>
      <c r="AA236" s="23"/>
      <c r="AB236" s="23">
        <f t="shared" si="46"/>
        <v>0</v>
      </c>
    </row>
    <row r="237" spans="1:189" s="17" customFormat="1" x14ac:dyDescent="0.25">
      <c r="A237" s="25" t="s">
        <v>125</v>
      </c>
      <c r="B237" s="23">
        <f t="shared" si="148"/>
        <v>4920</v>
      </c>
      <c r="C237" s="23">
        <f t="shared" si="148"/>
        <v>4920</v>
      </c>
      <c r="D237" s="23">
        <f t="shared" si="148"/>
        <v>0</v>
      </c>
      <c r="E237" s="23"/>
      <c r="F237" s="23"/>
      <c r="G237" s="23">
        <f t="shared" si="165"/>
        <v>0</v>
      </c>
      <c r="H237" s="23"/>
      <c r="I237" s="23"/>
      <c r="J237" s="23">
        <f t="shared" si="40"/>
        <v>0</v>
      </c>
      <c r="K237" s="23">
        <v>4920</v>
      </c>
      <c r="L237" s="23">
        <v>4920</v>
      </c>
      <c r="M237" s="23">
        <f t="shared" si="41"/>
        <v>0</v>
      </c>
      <c r="N237" s="23"/>
      <c r="O237" s="23"/>
      <c r="P237" s="23">
        <f t="shared" si="42"/>
        <v>0</v>
      </c>
      <c r="Q237" s="23"/>
      <c r="R237" s="23"/>
      <c r="S237" s="23">
        <f t="shared" si="43"/>
        <v>0</v>
      </c>
      <c r="T237" s="23"/>
      <c r="U237" s="23"/>
      <c r="V237" s="23">
        <f t="shared" si="44"/>
        <v>0</v>
      </c>
      <c r="W237" s="23"/>
      <c r="X237" s="23"/>
      <c r="Y237" s="23">
        <f t="shared" si="45"/>
        <v>0</v>
      </c>
      <c r="Z237" s="23"/>
      <c r="AA237" s="23"/>
      <c r="AB237" s="23">
        <f t="shared" si="46"/>
        <v>0</v>
      </c>
    </row>
    <row r="238" spans="1:189" s="17" customFormat="1" x14ac:dyDescent="0.25">
      <c r="A238" s="25" t="s">
        <v>126</v>
      </c>
      <c r="B238" s="23">
        <f t="shared" si="148"/>
        <v>4920</v>
      </c>
      <c r="C238" s="23">
        <f t="shared" si="148"/>
        <v>4920</v>
      </c>
      <c r="D238" s="23">
        <f t="shared" si="148"/>
        <v>0</v>
      </c>
      <c r="E238" s="23"/>
      <c r="F238" s="23"/>
      <c r="G238" s="23">
        <f t="shared" si="165"/>
        <v>0</v>
      </c>
      <c r="H238" s="23"/>
      <c r="I238" s="23"/>
      <c r="J238" s="23">
        <f t="shared" si="40"/>
        <v>0</v>
      </c>
      <c r="K238" s="23">
        <v>4920</v>
      </c>
      <c r="L238" s="23">
        <v>4920</v>
      </c>
      <c r="M238" s="23">
        <f t="shared" si="41"/>
        <v>0</v>
      </c>
      <c r="N238" s="23"/>
      <c r="O238" s="23"/>
      <c r="P238" s="23">
        <f t="shared" si="42"/>
        <v>0</v>
      </c>
      <c r="Q238" s="23"/>
      <c r="R238" s="23"/>
      <c r="S238" s="23">
        <f t="shared" si="43"/>
        <v>0</v>
      </c>
      <c r="T238" s="23"/>
      <c r="U238" s="23"/>
      <c r="V238" s="23">
        <f t="shared" si="44"/>
        <v>0</v>
      </c>
      <c r="W238" s="23"/>
      <c r="X238" s="23"/>
      <c r="Y238" s="23">
        <f t="shared" si="45"/>
        <v>0</v>
      </c>
      <c r="Z238" s="23"/>
      <c r="AA238" s="23"/>
      <c r="AB238" s="23">
        <f t="shared" si="46"/>
        <v>0</v>
      </c>
    </row>
    <row r="239" spans="1:189" s="17" customFormat="1" x14ac:dyDescent="0.25">
      <c r="A239" s="25" t="s">
        <v>127</v>
      </c>
      <c r="B239" s="23">
        <f t="shared" si="148"/>
        <v>4920</v>
      </c>
      <c r="C239" s="23">
        <f t="shared" si="148"/>
        <v>4920</v>
      </c>
      <c r="D239" s="23">
        <f t="shared" si="148"/>
        <v>0</v>
      </c>
      <c r="E239" s="23"/>
      <c r="F239" s="23"/>
      <c r="G239" s="23">
        <f t="shared" si="165"/>
        <v>0</v>
      </c>
      <c r="H239" s="23"/>
      <c r="I239" s="23"/>
      <c r="J239" s="23">
        <f t="shared" si="40"/>
        <v>0</v>
      </c>
      <c r="K239" s="23">
        <v>4920</v>
      </c>
      <c r="L239" s="23">
        <v>4920</v>
      </c>
      <c r="M239" s="23">
        <f t="shared" si="41"/>
        <v>0</v>
      </c>
      <c r="N239" s="23"/>
      <c r="O239" s="23"/>
      <c r="P239" s="23">
        <f t="shared" si="42"/>
        <v>0</v>
      </c>
      <c r="Q239" s="23"/>
      <c r="R239" s="23"/>
      <c r="S239" s="23">
        <f t="shared" si="43"/>
        <v>0</v>
      </c>
      <c r="T239" s="23"/>
      <c r="U239" s="23"/>
      <c r="V239" s="23">
        <f t="shared" si="44"/>
        <v>0</v>
      </c>
      <c r="W239" s="23"/>
      <c r="X239" s="23"/>
      <c r="Y239" s="23">
        <f t="shared" si="45"/>
        <v>0</v>
      </c>
      <c r="Z239" s="23"/>
      <c r="AA239" s="23"/>
      <c r="AB239" s="23">
        <f t="shared" si="46"/>
        <v>0</v>
      </c>
    </row>
    <row r="240" spans="1:189" s="17" customFormat="1" ht="47.25" x14ac:dyDescent="0.25">
      <c r="A240" s="25" t="s">
        <v>128</v>
      </c>
      <c r="B240" s="23">
        <f t="shared" si="148"/>
        <v>7066</v>
      </c>
      <c r="C240" s="23">
        <f t="shared" si="148"/>
        <v>7066</v>
      </c>
      <c r="D240" s="23">
        <f t="shared" si="148"/>
        <v>0</v>
      </c>
      <c r="E240" s="23"/>
      <c r="F240" s="23"/>
      <c r="G240" s="23">
        <f t="shared" si="165"/>
        <v>0</v>
      </c>
      <c r="H240" s="23"/>
      <c r="I240" s="23"/>
      <c r="J240" s="23">
        <f t="shared" si="40"/>
        <v>0</v>
      </c>
      <c r="K240" s="23">
        <v>7066</v>
      </c>
      <c r="L240" s="23">
        <v>7066</v>
      </c>
      <c r="M240" s="23">
        <f t="shared" si="41"/>
        <v>0</v>
      </c>
      <c r="N240" s="23"/>
      <c r="O240" s="23"/>
      <c r="P240" s="23">
        <f t="shared" si="42"/>
        <v>0</v>
      </c>
      <c r="Q240" s="23"/>
      <c r="R240" s="23"/>
      <c r="S240" s="23">
        <f t="shared" si="43"/>
        <v>0</v>
      </c>
      <c r="T240" s="23"/>
      <c r="U240" s="23"/>
      <c r="V240" s="23">
        <f t="shared" si="44"/>
        <v>0</v>
      </c>
      <c r="W240" s="23"/>
      <c r="X240" s="23"/>
      <c r="Y240" s="23">
        <f t="shared" si="45"/>
        <v>0</v>
      </c>
      <c r="Z240" s="23"/>
      <c r="AA240" s="23"/>
      <c r="AB240" s="23">
        <f t="shared" si="46"/>
        <v>0</v>
      </c>
    </row>
    <row r="241" spans="1:28" s="17" customFormat="1" ht="47.25" x14ac:dyDescent="0.25">
      <c r="A241" s="22" t="s">
        <v>220</v>
      </c>
      <c r="B241" s="23">
        <f t="shared" si="148"/>
        <v>1663</v>
      </c>
      <c r="C241" s="23">
        <f t="shared" si="148"/>
        <v>1663</v>
      </c>
      <c r="D241" s="23">
        <f t="shared" si="148"/>
        <v>0</v>
      </c>
      <c r="E241" s="23"/>
      <c r="F241" s="23"/>
      <c r="G241" s="23">
        <f t="shared" si="165"/>
        <v>0</v>
      </c>
      <c r="H241" s="23"/>
      <c r="I241" s="23"/>
      <c r="J241" s="23">
        <f t="shared" si="40"/>
        <v>0</v>
      </c>
      <c r="K241" s="23"/>
      <c r="L241" s="23"/>
      <c r="M241" s="23"/>
      <c r="N241" s="23">
        <v>1663</v>
      </c>
      <c r="O241" s="23">
        <v>1663</v>
      </c>
      <c r="P241" s="23">
        <f t="shared" si="42"/>
        <v>0</v>
      </c>
      <c r="Q241" s="23"/>
      <c r="R241" s="23"/>
      <c r="S241" s="23">
        <f t="shared" si="43"/>
        <v>0</v>
      </c>
      <c r="T241" s="23"/>
      <c r="U241" s="23"/>
      <c r="V241" s="23">
        <f t="shared" si="44"/>
        <v>0</v>
      </c>
      <c r="W241" s="23"/>
      <c r="X241" s="23"/>
      <c r="Y241" s="23">
        <f t="shared" si="45"/>
        <v>0</v>
      </c>
      <c r="Z241" s="23"/>
      <c r="AA241" s="23"/>
      <c r="AB241" s="23">
        <f t="shared" si="46"/>
        <v>0</v>
      </c>
    </row>
    <row r="242" spans="1:28" s="17" customFormat="1" ht="31.5" x14ac:dyDescent="0.25">
      <c r="A242" s="22" t="s">
        <v>434</v>
      </c>
      <c r="B242" s="23">
        <f t="shared" ref="B242" si="207">E242+H242+K242+N242+Q242+T242+Z242+W242</f>
        <v>0</v>
      </c>
      <c r="C242" s="23">
        <f t="shared" ref="C242" si="208">F242+I242+L242+O242+R242+U242+AA242+X242</f>
        <v>2562</v>
      </c>
      <c r="D242" s="23">
        <f t="shared" ref="D242" si="209">G242+J242+M242+P242+S242+V242+AB242+Y242</f>
        <v>2562</v>
      </c>
      <c r="E242" s="23"/>
      <c r="F242" s="23"/>
      <c r="G242" s="23">
        <f t="shared" ref="G242" si="210">F242-E242</f>
        <v>0</v>
      </c>
      <c r="H242" s="23"/>
      <c r="I242" s="23"/>
      <c r="J242" s="23">
        <f t="shared" ref="J242" si="211">I242-H242</f>
        <v>0</v>
      </c>
      <c r="K242" s="23"/>
      <c r="L242" s="23">
        <v>2562</v>
      </c>
      <c r="M242" s="23">
        <f t="shared" ref="M242" si="212">L242-K242</f>
        <v>2562</v>
      </c>
      <c r="N242" s="23"/>
      <c r="O242" s="23"/>
      <c r="P242" s="23">
        <f t="shared" ref="P242" si="213">O242-N242</f>
        <v>0</v>
      </c>
      <c r="Q242" s="23"/>
      <c r="R242" s="23"/>
      <c r="S242" s="23">
        <f t="shared" ref="S242" si="214">R242-Q242</f>
        <v>0</v>
      </c>
      <c r="T242" s="23"/>
      <c r="U242" s="23"/>
      <c r="V242" s="23">
        <f t="shared" ref="V242" si="215">U242-T242</f>
        <v>0</v>
      </c>
      <c r="W242" s="23"/>
      <c r="X242" s="23"/>
      <c r="Y242" s="23">
        <f t="shared" ref="Y242" si="216">X242-W242</f>
        <v>0</v>
      </c>
      <c r="Z242" s="23"/>
      <c r="AA242" s="23"/>
      <c r="AB242" s="23">
        <f t="shared" ref="AB242" si="217">AA242-Z242</f>
        <v>0</v>
      </c>
    </row>
    <row r="243" spans="1:28" s="17" customFormat="1" x14ac:dyDescent="0.25">
      <c r="A243" s="22" t="s">
        <v>219</v>
      </c>
      <c r="B243" s="23">
        <f t="shared" si="148"/>
        <v>3935</v>
      </c>
      <c r="C243" s="23">
        <f t="shared" si="148"/>
        <v>3935</v>
      </c>
      <c r="D243" s="23">
        <f t="shared" si="148"/>
        <v>0</v>
      </c>
      <c r="E243" s="23"/>
      <c r="F243" s="23"/>
      <c r="G243" s="23">
        <f t="shared" si="165"/>
        <v>0</v>
      </c>
      <c r="H243" s="23"/>
      <c r="I243" s="23"/>
      <c r="J243" s="23">
        <f t="shared" si="40"/>
        <v>0</v>
      </c>
      <c r="K243" s="23">
        <v>3935</v>
      </c>
      <c r="L243" s="23">
        <v>3935</v>
      </c>
      <c r="M243" s="23">
        <f t="shared" ref="M243" si="218">L243-K243</f>
        <v>0</v>
      </c>
      <c r="N243" s="23"/>
      <c r="O243" s="23"/>
      <c r="P243" s="23">
        <f t="shared" si="42"/>
        <v>0</v>
      </c>
      <c r="Q243" s="23"/>
      <c r="R243" s="23"/>
      <c r="S243" s="23">
        <f t="shared" si="43"/>
        <v>0</v>
      </c>
      <c r="T243" s="23"/>
      <c r="U243" s="23"/>
      <c r="V243" s="23">
        <f t="shared" si="44"/>
        <v>0</v>
      </c>
      <c r="W243" s="23"/>
      <c r="X243" s="23"/>
      <c r="Y243" s="23">
        <f t="shared" si="45"/>
        <v>0</v>
      </c>
      <c r="Z243" s="23"/>
      <c r="AA243" s="23"/>
      <c r="AB243" s="23">
        <f t="shared" si="46"/>
        <v>0</v>
      </c>
    </row>
    <row r="244" spans="1:28" s="17" customFormat="1" ht="31.5" x14ac:dyDescent="0.25">
      <c r="A244" s="22" t="s">
        <v>254</v>
      </c>
      <c r="B244" s="23">
        <f t="shared" si="148"/>
        <v>24697</v>
      </c>
      <c r="C244" s="23">
        <f t="shared" si="148"/>
        <v>24697</v>
      </c>
      <c r="D244" s="23">
        <f t="shared" si="148"/>
        <v>0</v>
      </c>
      <c r="E244" s="23"/>
      <c r="F244" s="23"/>
      <c r="G244" s="23">
        <f t="shared" si="165"/>
        <v>0</v>
      </c>
      <c r="H244" s="23"/>
      <c r="I244" s="23"/>
      <c r="J244" s="23">
        <f t="shared" si="40"/>
        <v>0</v>
      </c>
      <c r="K244" s="23"/>
      <c r="L244" s="23"/>
      <c r="M244" s="23">
        <f t="shared" si="41"/>
        <v>0</v>
      </c>
      <c r="N244" s="23"/>
      <c r="O244" s="23"/>
      <c r="P244" s="23">
        <f t="shared" si="42"/>
        <v>0</v>
      </c>
      <c r="Q244" s="23">
        <f>25000-20000+19697</f>
        <v>24697</v>
      </c>
      <c r="R244" s="23">
        <f>25000-20000+19697</f>
        <v>24697</v>
      </c>
      <c r="S244" s="23">
        <f t="shared" si="43"/>
        <v>0</v>
      </c>
      <c r="T244" s="23"/>
      <c r="U244" s="23"/>
      <c r="V244" s="23">
        <f t="shared" si="44"/>
        <v>0</v>
      </c>
      <c r="W244" s="23"/>
      <c r="X244" s="23"/>
      <c r="Y244" s="23">
        <f t="shared" si="45"/>
        <v>0</v>
      </c>
      <c r="Z244" s="23"/>
      <c r="AA244" s="23"/>
      <c r="AB244" s="23">
        <f t="shared" si="46"/>
        <v>0</v>
      </c>
    </row>
    <row r="245" spans="1:28" s="17" customFormat="1" x14ac:dyDescent="0.25">
      <c r="A245" s="15" t="s">
        <v>37</v>
      </c>
      <c r="B245" s="16">
        <f t="shared" si="148"/>
        <v>136876</v>
      </c>
      <c r="C245" s="16">
        <f t="shared" si="148"/>
        <v>136876</v>
      </c>
      <c r="D245" s="16">
        <f t="shared" si="148"/>
        <v>0</v>
      </c>
      <c r="E245" s="16">
        <f>SUM(E246,E251,E258,E260)</f>
        <v>0</v>
      </c>
      <c r="F245" s="16">
        <f>SUM(F246,F251,F258,F260)</f>
        <v>0</v>
      </c>
      <c r="G245" s="16">
        <f t="shared" si="165"/>
        <v>0</v>
      </c>
      <c r="H245" s="16">
        <f t="shared" ref="H245" si="219">SUM(H246,H251,H258,H260)</f>
        <v>0</v>
      </c>
      <c r="I245" s="16">
        <f>SUM(I246,I251,I258,I260)</f>
        <v>0</v>
      </c>
      <c r="J245" s="16">
        <f t="shared" si="40"/>
        <v>0</v>
      </c>
      <c r="K245" s="16">
        <f t="shared" ref="K245" si="220">SUM(K246,K251,K258,K260)</f>
        <v>0</v>
      </c>
      <c r="L245" s="16">
        <f>SUM(L246,L251,L258,L260)</f>
        <v>0</v>
      </c>
      <c r="M245" s="16">
        <f t="shared" si="41"/>
        <v>0</v>
      </c>
      <c r="N245" s="16">
        <f t="shared" ref="N245" si="221">SUM(N246,N251,N258,N260)</f>
        <v>0</v>
      </c>
      <c r="O245" s="16">
        <f>SUM(O246,O251,O258,O260)</f>
        <v>0</v>
      </c>
      <c r="P245" s="16">
        <f t="shared" si="42"/>
        <v>0</v>
      </c>
      <c r="Q245" s="16">
        <f t="shared" ref="Q245" si="222">SUM(Q246,Q251,Q258,Q260)</f>
        <v>136876</v>
      </c>
      <c r="R245" s="16">
        <f>SUM(R246,R251,R258,R260)</f>
        <v>136876</v>
      </c>
      <c r="S245" s="16">
        <f t="shared" si="43"/>
        <v>0</v>
      </c>
      <c r="T245" s="16">
        <f t="shared" ref="T245" si="223">SUM(T246,T251,T258,T260)</f>
        <v>0</v>
      </c>
      <c r="U245" s="16">
        <f>SUM(U246,U251,U258,U260)</f>
        <v>0</v>
      </c>
      <c r="V245" s="16">
        <f t="shared" si="44"/>
        <v>0</v>
      </c>
      <c r="W245" s="16">
        <f t="shared" ref="W245" si="224">SUM(W246,W251,W258,W260)</f>
        <v>0</v>
      </c>
      <c r="X245" s="16">
        <f>SUM(X246,X251,X258,X260)</f>
        <v>0</v>
      </c>
      <c r="Y245" s="16">
        <f t="shared" si="45"/>
        <v>0</v>
      </c>
      <c r="Z245" s="16">
        <f t="shared" ref="Z245" si="225">SUM(Z246,Z251,Z258,Z260)</f>
        <v>0</v>
      </c>
      <c r="AA245" s="16">
        <f>SUM(AA246,AA251,AA258,AA260)</f>
        <v>0</v>
      </c>
      <c r="AB245" s="16">
        <f t="shared" si="46"/>
        <v>0</v>
      </c>
    </row>
    <row r="246" spans="1:28" s="17" customFormat="1" x14ac:dyDescent="0.25">
      <c r="A246" s="15" t="s">
        <v>101</v>
      </c>
      <c r="B246" s="16">
        <f t="shared" si="148"/>
        <v>9836</v>
      </c>
      <c r="C246" s="16">
        <f t="shared" si="148"/>
        <v>11336</v>
      </c>
      <c r="D246" s="16">
        <f t="shared" si="148"/>
        <v>1500</v>
      </c>
      <c r="E246" s="16">
        <f t="shared" ref="E246" si="226">SUM(E247:E250)</f>
        <v>0</v>
      </c>
      <c r="F246" s="16">
        <f>SUM(F247:F250)</f>
        <v>0</v>
      </c>
      <c r="G246" s="16">
        <f t="shared" si="165"/>
        <v>0</v>
      </c>
      <c r="H246" s="16">
        <f t="shared" ref="H246" si="227">SUM(H247:H250)</f>
        <v>0</v>
      </c>
      <c r="I246" s="16">
        <f>SUM(I247:I250)</f>
        <v>0</v>
      </c>
      <c r="J246" s="16">
        <f t="shared" si="40"/>
        <v>0</v>
      </c>
      <c r="K246" s="16">
        <f t="shared" ref="K246" si="228">SUM(K247:K250)</f>
        <v>0</v>
      </c>
      <c r="L246" s="16">
        <f>SUM(L247:L250)</f>
        <v>0</v>
      </c>
      <c r="M246" s="16">
        <f t="shared" si="41"/>
        <v>0</v>
      </c>
      <c r="N246" s="16">
        <f t="shared" ref="N246" si="229">SUM(N247:N250)</f>
        <v>0</v>
      </c>
      <c r="O246" s="16">
        <f>SUM(O247:O250)</f>
        <v>0</v>
      </c>
      <c r="P246" s="16">
        <f t="shared" si="42"/>
        <v>0</v>
      </c>
      <c r="Q246" s="16">
        <f t="shared" ref="Q246" si="230">SUM(Q247:Q250)</f>
        <v>9836</v>
      </c>
      <c r="R246" s="16">
        <f>SUM(R247:R250)</f>
        <v>11336</v>
      </c>
      <c r="S246" s="16">
        <f t="shared" si="43"/>
        <v>1500</v>
      </c>
      <c r="T246" s="16">
        <f t="shared" ref="T246" si="231">SUM(T247:T250)</f>
        <v>0</v>
      </c>
      <c r="U246" s="16">
        <f>SUM(U247:U250)</f>
        <v>0</v>
      </c>
      <c r="V246" s="16">
        <f t="shared" si="44"/>
        <v>0</v>
      </c>
      <c r="W246" s="16">
        <f t="shared" ref="W246" si="232">SUM(W247:W250)</f>
        <v>0</v>
      </c>
      <c r="X246" s="16">
        <f>SUM(X247:X250)</f>
        <v>0</v>
      </c>
      <c r="Y246" s="16">
        <f t="shared" si="45"/>
        <v>0</v>
      </c>
      <c r="Z246" s="16">
        <f t="shared" ref="Z246" si="233">SUM(Z247:Z250)</f>
        <v>0</v>
      </c>
      <c r="AA246" s="16">
        <f>SUM(AA247:AA250)</f>
        <v>0</v>
      </c>
      <c r="AB246" s="16">
        <f t="shared" si="46"/>
        <v>0</v>
      </c>
    </row>
    <row r="247" spans="1:28" s="17" customFormat="1" x14ac:dyDescent="0.25">
      <c r="A247" s="22" t="s">
        <v>129</v>
      </c>
      <c r="B247" s="23">
        <f t="shared" si="148"/>
        <v>1944</v>
      </c>
      <c r="C247" s="23">
        <f t="shared" si="148"/>
        <v>1944</v>
      </c>
      <c r="D247" s="23">
        <f t="shared" si="148"/>
        <v>0</v>
      </c>
      <c r="E247" s="23"/>
      <c r="F247" s="23"/>
      <c r="G247" s="23">
        <f t="shared" si="165"/>
        <v>0</v>
      </c>
      <c r="H247" s="23"/>
      <c r="I247" s="23"/>
      <c r="J247" s="23">
        <f t="shared" si="40"/>
        <v>0</v>
      </c>
      <c r="K247" s="23"/>
      <c r="L247" s="23"/>
      <c r="M247" s="23">
        <f t="shared" si="41"/>
        <v>0</v>
      </c>
      <c r="N247" s="23"/>
      <c r="O247" s="23"/>
      <c r="P247" s="23">
        <f t="shared" si="42"/>
        <v>0</v>
      </c>
      <c r="Q247" s="23">
        <v>1944</v>
      </c>
      <c r="R247" s="23">
        <v>1944</v>
      </c>
      <c r="S247" s="23">
        <f t="shared" si="43"/>
        <v>0</v>
      </c>
      <c r="T247" s="23"/>
      <c r="U247" s="23"/>
      <c r="V247" s="23">
        <f t="shared" si="44"/>
        <v>0</v>
      </c>
      <c r="W247" s="23"/>
      <c r="X247" s="23"/>
      <c r="Y247" s="23">
        <f t="shared" si="45"/>
        <v>0</v>
      </c>
      <c r="Z247" s="23"/>
      <c r="AA247" s="23"/>
      <c r="AB247" s="23">
        <f t="shared" si="46"/>
        <v>0</v>
      </c>
    </row>
    <row r="248" spans="1:28" s="17" customFormat="1" x14ac:dyDescent="0.25">
      <c r="A248" s="22" t="s">
        <v>376</v>
      </c>
      <c r="B248" s="23">
        <f t="shared" si="148"/>
        <v>1198</v>
      </c>
      <c r="C248" s="23">
        <f t="shared" si="148"/>
        <v>1198</v>
      </c>
      <c r="D248" s="23">
        <f t="shared" si="148"/>
        <v>0</v>
      </c>
      <c r="E248" s="23"/>
      <c r="F248" s="23"/>
      <c r="G248" s="23">
        <f t="shared" si="165"/>
        <v>0</v>
      </c>
      <c r="H248" s="23"/>
      <c r="I248" s="23"/>
      <c r="J248" s="23">
        <f t="shared" si="40"/>
        <v>0</v>
      </c>
      <c r="K248" s="23"/>
      <c r="L248" s="23"/>
      <c r="M248" s="23">
        <f t="shared" si="41"/>
        <v>0</v>
      </c>
      <c r="N248" s="23"/>
      <c r="O248" s="23"/>
      <c r="P248" s="23">
        <f t="shared" si="42"/>
        <v>0</v>
      </c>
      <c r="Q248" s="23">
        <v>1198</v>
      </c>
      <c r="R248" s="23">
        <v>1198</v>
      </c>
      <c r="S248" s="23">
        <f t="shared" si="43"/>
        <v>0</v>
      </c>
      <c r="T248" s="23"/>
      <c r="U248" s="23"/>
      <c r="V248" s="23">
        <f t="shared" si="44"/>
        <v>0</v>
      </c>
      <c r="W248" s="23"/>
      <c r="X248" s="23"/>
      <c r="Y248" s="23">
        <f t="shared" si="45"/>
        <v>0</v>
      </c>
      <c r="Z248" s="23"/>
      <c r="AA248" s="23"/>
      <c r="AB248" s="23">
        <f t="shared" si="46"/>
        <v>0</v>
      </c>
    </row>
    <row r="249" spans="1:28" s="17" customFormat="1" x14ac:dyDescent="0.25">
      <c r="A249" s="22" t="s">
        <v>132</v>
      </c>
      <c r="B249" s="23">
        <f t="shared" ref="B249" si="234">E249+H249+K249+N249+Q249+T249+Z249+W249</f>
        <v>0</v>
      </c>
      <c r="C249" s="23">
        <f t="shared" ref="C249" si="235">F249+I249+L249+O249+R249+U249+AA249+X249</f>
        <v>1500</v>
      </c>
      <c r="D249" s="23">
        <f t="shared" ref="D249" si="236">G249+J249+M249+P249+S249+V249+AB249+Y249</f>
        <v>1500</v>
      </c>
      <c r="E249" s="23"/>
      <c r="F249" s="23"/>
      <c r="G249" s="23">
        <f t="shared" ref="G249" si="237">F249-E249</f>
        <v>0</v>
      </c>
      <c r="H249" s="23"/>
      <c r="I249" s="23"/>
      <c r="J249" s="23">
        <f t="shared" ref="J249" si="238">I249-H249</f>
        <v>0</v>
      </c>
      <c r="K249" s="23"/>
      <c r="L249" s="23"/>
      <c r="M249" s="23">
        <f t="shared" ref="M249" si="239">L249-K249</f>
        <v>0</v>
      </c>
      <c r="N249" s="23"/>
      <c r="O249" s="23"/>
      <c r="P249" s="23">
        <f t="shared" ref="P249" si="240">O249-N249</f>
        <v>0</v>
      </c>
      <c r="Q249" s="23">
        <v>0</v>
      </c>
      <c r="R249" s="23">
        <v>1500</v>
      </c>
      <c r="S249" s="23">
        <f t="shared" ref="S249" si="241">R249-Q249</f>
        <v>1500</v>
      </c>
      <c r="T249" s="23"/>
      <c r="U249" s="23"/>
      <c r="V249" s="23">
        <f t="shared" ref="V249" si="242">U249-T249</f>
        <v>0</v>
      </c>
      <c r="W249" s="23"/>
      <c r="X249" s="23"/>
      <c r="Y249" s="23">
        <f t="shared" ref="Y249" si="243">X249-W249</f>
        <v>0</v>
      </c>
      <c r="Z249" s="23"/>
      <c r="AA249" s="23"/>
      <c r="AB249" s="23">
        <f t="shared" ref="AB249" si="244">AA249-Z249</f>
        <v>0</v>
      </c>
    </row>
    <row r="250" spans="1:28" s="17" customFormat="1" x14ac:dyDescent="0.25">
      <c r="A250" s="22" t="s">
        <v>130</v>
      </c>
      <c r="B250" s="23">
        <f t="shared" si="148"/>
        <v>6694</v>
      </c>
      <c r="C250" s="23">
        <f t="shared" si="148"/>
        <v>6694</v>
      </c>
      <c r="D250" s="23">
        <f t="shared" si="148"/>
        <v>0</v>
      </c>
      <c r="E250" s="23"/>
      <c r="F250" s="23"/>
      <c r="G250" s="23">
        <f t="shared" si="165"/>
        <v>0</v>
      </c>
      <c r="H250" s="23"/>
      <c r="I250" s="23"/>
      <c r="J250" s="23">
        <f t="shared" si="40"/>
        <v>0</v>
      </c>
      <c r="K250" s="23"/>
      <c r="L250" s="23"/>
      <c r="M250" s="23">
        <f t="shared" si="41"/>
        <v>0</v>
      </c>
      <c r="N250" s="23"/>
      <c r="O250" s="23"/>
      <c r="P250" s="23">
        <f t="shared" si="42"/>
        <v>0</v>
      </c>
      <c r="Q250" s="23">
        <f>6642+52</f>
        <v>6694</v>
      </c>
      <c r="R250" s="23">
        <f>6642+52</f>
        <v>6694</v>
      </c>
      <c r="S250" s="23">
        <f t="shared" si="43"/>
        <v>0</v>
      </c>
      <c r="T250" s="23"/>
      <c r="U250" s="23"/>
      <c r="V250" s="23">
        <f t="shared" si="44"/>
        <v>0</v>
      </c>
      <c r="W250" s="23"/>
      <c r="X250" s="23"/>
      <c r="Y250" s="23">
        <f t="shared" si="45"/>
        <v>0</v>
      </c>
      <c r="Z250" s="23"/>
      <c r="AA250" s="23"/>
      <c r="AB250" s="23">
        <f t="shared" si="46"/>
        <v>0</v>
      </c>
    </row>
    <row r="251" spans="1:28" s="17" customFormat="1" ht="31.5" x14ac:dyDescent="0.25">
      <c r="A251" s="15" t="s">
        <v>107</v>
      </c>
      <c r="B251" s="16">
        <f t="shared" si="148"/>
        <v>57024</v>
      </c>
      <c r="C251" s="16">
        <f t="shared" si="148"/>
        <v>55524</v>
      </c>
      <c r="D251" s="16">
        <f t="shared" si="148"/>
        <v>-1500</v>
      </c>
      <c r="E251" s="16">
        <f>SUM(E252:E257)</f>
        <v>0</v>
      </c>
      <c r="F251" s="16">
        <f>SUM(F252:F257)</f>
        <v>0</v>
      </c>
      <c r="G251" s="16">
        <f t="shared" si="165"/>
        <v>0</v>
      </c>
      <c r="H251" s="16">
        <f>SUM(H252:H257)</f>
        <v>0</v>
      </c>
      <c r="I251" s="16">
        <f>SUM(I252:I257)</f>
        <v>0</v>
      </c>
      <c r="J251" s="16">
        <f t="shared" si="40"/>
        <v>0</v>
      </c>
      <c r="K251" s="16">
        <f>SUM(K252:K257)</f>
        <v>0</v>
      </c>
      <c r="L251" s="16">
        <f>SUM(L252:L257)</f>
        <v>0</v>
      </c>
      <c r="M251" s="16">
        <f t="shared" si="41"/>
        <v>0</v>
      </c>
      <c r="N251" s="16">
        <f>SUM(N252:N257)</f>
        <v>0</v>
      </c>
      <c r="O251" s="16">
        <f>SUM(O252:O257)</f>
        <v>0</v>
      </c>
      <c r="P251" s="16">
        <f t="shared" si="42"/>
        <v>0</v>
      </c>
      <c r="Q251" s="16">
        <f>SUM(Q252:Q257)</f>
        <v>57024</v>
      </c>
      <c r="R251" s="16">
        <f>SUM(R252:R257)</f>
        <v>55524</v>
      </c>
      <c r="S251" s="16">
        <f t="shared" si="43"/>
        <v>-1500</v>
      </c>
      <c r="T251" s="16">
        <f>SUM(T252:T257)</f>
        <v>0</v>
      </c>
      <c r="U251" s="16">
        <f>SUM(U252:U257)</f>
        <v>0</v>
      </c>
      <c r="V251" s="16">
        <f t="shared" si="44"/>
        <v>0</v>
      </c>
      <c r="W251" s="16">
        <f>SUM(W252:W257)</f>
        <v>0</v>
      </c>
      <c r="X251" s="16">
        <f>SUM(X252:X257)</f>
        <v>0</v>
      </c>
      <c r="Y251" s="16">
        <f t="shared" si="45"/>
        <v>0</v>
      </c>
      <c r="Z251" s="16">
        <f>SUM(Z252:Z257)</f>
        <v>0</v>
      </c>
      <c r="AA251" s="16">
        <f>SUM(AA252:AA257)</f>
        <v>0</v>
      </c>
      <c r="AB251" s="16">
        <f t="shared" si="46"/>
        <v>0</v>
      </c>
    </row>
    <row r="252" spans="1:28" s="17" customFormat="1" ht="31.5" x14ac:dyDescent="0.25">
      <c r="A252" s="22" t="s">
        <v>131</v>
      </c>
      <c r="B252" s="23">
        <f t="shared" si="148"/>
        <v>4434</v>
      </c>
      <c r="C252" s="23">
        <f t="shared" si="148"/>
        <v>4434</v>
      </c>
      <c r="D252" s="23">
        <f t="shared" si="148"/>
        <v>0</v>
      </c>
      <c r="E252" s="23"/>
      <c r="F252" s="23"/>
      <c r="G252" s="23">
        <f t="shared" si="165"/>
        <v>0</v>
      </c>
      <c r="H252" s="23"/>
      <c r="I252" s="23"/>
      <c r="J252" s="23">
        <f t="shared" si="40"/>
        <v>0</v>
      </c>
      <c r="K252" s="23"/>
      <c r="L252" s="23"/>
      <c r="M252" s="23">
        <f t="shared" si="41"/>
        <v>0</v>
      </c>
      <c r="N252" s="23"/>
      <c r="O252" s="23"/>
      <c r="P252" s="23">
        <f t="shared" si="42"/>
        <v>0</v>
      </c>
      <c r="Q252" s="23">
        <f>1065+3369</f>
        <v>4434</v>
      </c>
      <c r="R252" s="23">
        <f>1065+3369</f>
        <v>4434</v>
      </c>
      <c r="S252" s="23">
        <f t="shared" si="43"/>
        <v>0</v>
      </c>
      <c r="T252" s="23"/>
      <c r="U252" s="23"/>
      <c r="V252" s="23">
        <f t="shared" si="44"/>
        <v>0</v>
      </c>
      <c r="W252" s="23"/>
      <c r="X252" s="23"/>
      <c r="Y252" s="23">
        <f t="shared" si="45"/>
        <v>0</v>
      </c>
      <c r="Z252" s="23"/>
      <c r="AA252" s="23"/>
      <c r="AB252" s="23">
        <f t="shared" si="46"/>
        <v>0</v>
      </c>
    </row>
    <row r="253" spans="1:28" s="17" customFormat="1" ht="31.5" x14ac:dyDescent="0.25">
      <c r="A253" s="22" t="s">
        <v>221</v>
      </c>
      <c r="B253" s="23">
        <f t="shared" si="148"/>
        <v>23310</v>
      </c>
      <c r="C253" s="23">
        <f t="shared" si="148"/>
        <v>23310</v>
      </c>
      <c r="D253" s="23">
        <f t="shared" si="148"/>
        <v>0</v>
      </c>
      <c r="E253" s="23"/>
      <c r="F253" s="23"/>
      <c r="G253" s="23">
        <f t="shared" si="165"/>
        <v>0</v>
      </c>
      <c r="H253" s="23"/>
      <c r="I253" s="23"/>
      <c r="J253" s="23">
        <f t="shared" si="40"/>
        <v>0</v>
      </c>
      <c r="K253" s="23"/>
      <c r="L253" s="23"/>
      <c r="M253" s="23">
        <f t="shared" si="41"/>
        <v>0</v>
      </c>
      <c r="N253" s="23"/>
      <c r="O253" s="23"/>
      <c r="P253" s="23">
        <f t="shared" si="42"/>
        <v>0</v>
      </c>
      <c r="Q253" s="23">
        <v>23310</v>
      </c>
      <c r="R253" s="23">
        <v>23310</v>
      </c>
      <c r="S253" s="23">
        <f t="shared" si="43"/>
        <v>0</v>
      </c>
      <c r="T253" s="23"/>
      <c r="U253" s="23"/>
      <c r="V253" s="23">
        <f t="shared" si="44"/>
        <v>0</v>
      </c>
      <c r="W253" s="23"/>
      <c r="X253" s="23"/>
      <c r="Y253" s="23">
        <f t="shared" si="45"/>
        <v>0</v>
      </c>
      <c r="Z253" s="23"/>
      <c r="AA253" s="23"/>
      <c r="AB253" s="23">
        <f t="shared" si="46"/>
        <v>0</v>
      </c>
    </row>
    <row r="254" spans="1:28" s="17" customFormat="1" ht="31.5" x14ac:dyDescent="0.25">
      <c r="A254" s="22" t="s">
        <v>405</v>
      </c>
      <c r="B254" s="23">
        <f t="shared" si="148"/>
        <v>6600</v>
      </c>
      <c r="C254" s="23">
        <f t="shared" si="148"/>
        <v>6600</v>
      </c>
      <c r="D254" s="23">
        <f t="shared" si="148"/>
        <v>0</v>
      </c>
      <c r="E254" s="23"/>
      <c r="F254" s="23"/>
      <c r="G254" s="23">
        <f t="shared" si="165"/>
        <v>0</v>
      </c>
      <c r="H254" s="23"/>
      <c r="I254" s="23"/>
      <c r="J254" s="23">
        <f t="shared" si="40"/>
        <v>0</v>
      </c>
      <c r="K254" s="23"/>
      <c r="L254" s="23"/>
      <c r="M254" s="23">
        <f t="shared" si="41"/>
        <v>0</v>
      </c>
      <c r="N254" s="23"/>
      <c r="O254" s="23"/>
      <c r="P254" s="23">
        <f t="shared" si="42"/>
        <v>0</v>
      </c>
      <c r="Q254" s="23">
        <v>6600</v>
      </c>
      <c r="R254" s="23">
        <v>6600</v>
      </c>
      <c r="S254" s="23">
        <f t="shared" si="43"/>
        <v>0</v>
      </c>
      <c r="T254" s="23"/>
      <c r="U254" s="23"/>
      <c r="V254" s="23">
        <f t="shared" si="44"/>
        <v>0</v>
      </c>
      <c r="W254" s="23"/>
      <c r="X254" s="23"/>
      <c r="Y254" s="23">
        <f t="shared" si="45"/>
        <v>0</v>
      </c>
      <c r="Z254" s="23"/>
      <c r="AA254" s="23"/>
      <c r="AB254" s="23">
        <f t="shared" si="46"/>
        <v>0</v>
      </c>
    </row>
    <row r="255" spans="1:28" s="17" customFormat="1" x14ac:dyDescent="0.25">
      <c r="A255" s="22" t="s">
        <v>368</v>
      </c>
      <c r="B255" s="23">
        <f t="shared" si="148"/>
        <v>6499</v>
      </c>
      <c r="C255" s="23">
        <f t="shared" si="148"/>
        <v>6499</v>
      </c>
      <c r="D255" s="23">
        <f t="shared" si="148"/>
        <v>0</v>
      </c>
      <c r="E255" s="23"/>
      <c r="F255" s="23"/>
      <c r="G255" s="23">
        <f t="shared" si="165"/>
        <v>0</v>
      </c>
      <c r="H255" s="23"/>
      <c r="I255" s="23"/>
      <c r="J255" s="23">
        <f t="shared" si="40"/>
        <v>0</v>
      </c>
      <c r="K255" s="23"/>
      <c r="L255" s="23"/>
      <c r="M255" s="23">
        <f t="shared" si="41"/>
        <v>0</v>
      </c>
      <c r="N255" s="23"/>
      <c r="O255" s="23"/>
      <c r="P255" s="23">
        <f t="shared" si="42"/>
        <v>0</v>
      </c>
      <c r="Q255" s="23">
        <v>6499</v>
      </c>
      <c r="R255" s="23">
        <v>6499</v>
      </c>
      <c r="S255" s="23">
        <f t="shared" si="43"/>
        <v>0</v>
      </c>
      <c r="T255" s="23"/>
      <c r="U255" s="23"/>
      <c r="V255" s="23">
        <f t="shared" si="44"/>
        <v>0</v>
      </c>
      <c r="W255" s="23"/>
      <c r="X255" s="23"/>
      <c r="Y255" s="23">
        <f t="shared" si="45"/>
        <v>0</v>
      </c>
      <c r="Z255" s="23"/>
      <c r="AA255" s="23"/>
      <c r="AB255" s="23">
        <f t="shared" si="46"/>
        <v>0</v>
      </c>
    </row>
    <row r="256" spans="1:28" s="17" customFormat="1" x14ac:dyDescent="0.25">
      <c r="A256" s="22" t="s">
        <v>404</v>
      </c>
      <c r="B256" s="23">
        <f t="shared" si="148"/>
        <v>14681</v>
      </c>
      <c r="C256" s="23">
        <f t="shared" si="148"/>
        <v>14681</v>
      </c>
      <c r="D256" s="23">
        <f t="shared" si="148"/>
        <v>0</v>
      </c>
      <c r="E256" s="23"/>
      <c r="F256" s="23"/>
      <c r="G256" s="23">
        <f t="shared" si="165"/>
        <v>0</v>
      </c>
      <c r="H256" s="23"/>
      <c r="I256" s="23"/>
      <c r="J256" s="23">
        <f t="shared" si="40"/>
        <v>0</v>
      </c>
      <c r="K256" s="23"/>
      <c r="L256" s="23"/>
      <c r="M256" s="23">
        <f t="shared" si="41"/>
        <v>0</v>
      </c>
      <c r="N256" s="23"/>
      <c r="O256" s="23"/>
      <c r="P256" s="23">
        <f t="shared" si="42"/>
        <v>0</v>
      </c>
      <c r="Q256" s="23">
        <v>14681</v>
      </c>
      <c r="R256" s="23">
        <v>14681</v>
      </c>
      <c r="S256" s="23">
        <f t="shared" si="43"/>
        <v>0</v>
      </c>
      <c r="T256" s="23"/>
      <c r="U256" s="23"/>
      <c r="V256" s="23">
        <f t="shared" si="44"/>
        <v>0</v>
      </c>
      <c r="W256" s="23"/>
      <c r="X256" s="23"/>
      <c r="Y256" s="23">
        <f t="shared" si="45"/>
        <v>0</v>
      </c>
      <c r="Z256" s="23"/>
      <c r="AA256" s="23"/>
      <c r="AB256" s="23">
        <f t="shared" si="46"/>
        <v>0</v>
      </c>
    </row>
    <row r="257" spans="1:189" s="17" customFormat="1" x14ac:dyDescent="0.25">
      <c r="A257" s="22" t="s">
        <v>132</v>
      </c>
      <c r="B257" s="23">
        <f t="shared" si="148"/>
        <v>1500</v>
      </c>
      <c r="C257" s="23">
        <f t="shared" si="148"/>
        <v>0</v>
      </c>
      <c r="D257" s="23">
        <f t="shared" si="148"/>
        <v>-1500</v>
      </c>
      <c r="E257" s="23"/>
      <c r="F257" s="23"/>
      <c r="G257" s="23">
        <f t="shared" si="165"/>
        <v>0</v>
      </c>
      <c r="H257" s="23"/>
      <c r="I257" s="23"/>
      <c r="J257" s="23">
        <f t="shared" si="40"/>
        <v>0</v>
      </c>
      <c r="K257" s="23"/>
      <c r="L257" s="23"/>
      <c r="M257" s="23">
        <f t="shared" si="41"/>
        <v>0</v>
      </c>
      <c r="N257" s="23"/>
      <c r="O257" s="23"/>
      <c r="P257" s="23">
        <f t="shared" si="42"/>
        <v>0</v>
      </c>
      <c r="Q257" s="23">
        <v>1500</v>
      </c>
      <c r="R257" s="23">
        <v>0</v>
      </c>
      <c r="S257" s="23">
        <f t="shared" si="43"/>
        <v>-1500</v>
      </c>
      <c r="T257" s="23"/>
      <c r="U257" s="23"/>
      <c r="V257" s="23">
        <f t="shared" si="44"/>
        <v>0</v>
      </c>
      <c r="W257" s="23"/>
      <c r="X257" s="23"/>
      <c r="Y257" s="23">
        <f t="shared" si="45"/>
        <v>0</v>
      </c>
      <c r="Z257" s="23"/>
      <c r="AA257" s="23"/>
      <c r="AB257" s="23">
        <f t="shared" si="46"/>
        <v>0</v>
      </c>
    </row>
    <row r="258" spans="1:189" s="17" customFormat="1" x14ac:dyDescent="0.25">
      <c r="A258" s="15" t="s">
        <v>110</v>
      </c>
      <c r="B258" s="16">
        <f t="shared" si="148"/>
        <v>40000</v>
      </c>
      <c r="C258" s="16">
        <f t="shared" si="148"/>
        <v>40000</v>
      </c>
      <c r="D258" s="16">
        <f t="shared" si="148"/>
        <v>0</v>
      </c>
      <c r="E258" s="16">
        <f t="shared" ref="E258:AA258" si="245">SUM(E259)</f>
        <v>0</v>
      </c>
      <c r="F258" s="16">
        <f t="shared" si="245"/>
        <v>0</v>
      </c>
      <c r="G258" s="16">
        <f t="shared" si="165"/>
        <v>0</v>
      </c>
      <c r="H258" s="16">
        <f t="shared" si="245"/>
        <v>0</v>
      </c>
      <c r="I258" s="16">
        <f t="shared" si="245"/>
        <v>0</v>
      </c>
      <c r="J258" s="16">
        <f t="shared" si="40"/>
        <v>0</v>
      </c>
      <c r="K258" s="16">
        <f t="shared" si="245"/>
        <v>0</v>
      </c>
      <c r="L258" s="16">
        <f t="shared" si="245"/>
        <v>0</v>
      </c>
      <c r="M258" s="16">
        <f t="shared" si="41"/>
        <v>0</v>
      </c>
      <c r="N258" s="16">
        <f t="shared" si="245"/>
        <v>0</v>
      </c>
      <c r="O258" s="16">
        <f t="shared" si="245"/>
        <v>0</v>
      </c>
      <c r="P258" s="16">
        <f t="shared" si="42"/>
        <v>0</v>
      </c>
      <c r="Q258" s="16">
        <f t="shared" si="245"/>
        <v>40000</v>
      </c>
      <c r="R258" s="16">
        <f t="shared" si="245"/>
        <v>40000</v>
      </c>
      <c r="S258" s="16">
        <f t="shared" si="43"/>
        <v>0</v>
      </c>
      <c r="T258" s="16">
        <f t="shared" si="245"/>
        <v>0</v>
      </c>
      <c r="U258" s="16">
        <f t="shared" si="245"/>
        <v>0</v>
      </c>
      <c r="V258" s="16">
        <f t="shared" si="44"/>
        <v>0</v>
      </c>
      <c r="W258" s="16">
        <f t="shared" si="245"/>
        <v>0</v>
      </c>
      <c r="X258" s="16">
        <f t="shared" si="245"/>
        <v>0</v>
      </c>
      <c r="Y258" s="16">
        <f t="shared" si="45"/>
        <v>0</v>
      </c>
      <c r="Z258" s="16">
        <f t="shared" si="245"/>
        <v>0</v>
      </c>
      <c r="AA258" s="16">
        <f t="shared" si="245"/>
        <v>0</v>
      </c>
      <c r="AB258" s="16">
        <f t="shared" si="46"/>
        <v>0</v>
      </c>
    </row>
    <row r="259" spans="1:189" s="14" customFormat="1" x14ac:dyDescent="0.25">
      <c r="A259" s="27" t="s">
        <v>133</v>
      </c>
      <c r="B259" s="23">
        <f t="shared" si="148"/>
        <v>40000</v>
      </c>
      <c r="C259" s="23">
        <f t="shared" si="148"/>
        <v>40000</v>
      </c>
      <c r="D259" s="23">
        <f t="shared" si="148"/>
        <v>0</v>
      </c>
      <c r="E259" s="23"/>
      <c r="F259" s="23"/>
      <c r="G259" s="23">
        <f t="shared" si="165"/>
        <v>0</v>
      </c>
      <c r="H259" s="23"/>
      <c r="I259" s="23"/>
      <c r="J259" s="23">
        <f t="shared" si="40"/>
        <v>0</v>
      </c>
      <c r="K259" s="23"/>
      <c r="L259" s="23"/>
      <c r="M259" s="23">
        <f t="shared" si="41"/>
        <v>0</v>
      </c>
      <c r="N259" s="23"/>
      <c r="O259" s="23"/>
      <c r="P259" s="23">
        <f t="shared" si="42"/>
        <v>0</v>
      </c>
      <c r="Q259" s="23">
        <v>40000</v>
      </c>
      <c r="R259" s="23">
        <v>40000</v>
      </c>
      <c r="S259" s="23">
        <f t="shared" si="43"/>
        <v>0</v>
      </c>
      <c r="T259" s="23"/>
      <c r="U259" s="23"/>
      <c r="V259" s="23">
        <f t="shared" si="44"/>
        <v>0</v>
      </c>
      <c r="W259" s="23"/>
      <c r="X259" s="23"/>
      <c r="Y259" s="23">
        <f t="shared" si="45"/>
        <v>0</v>
      </c>
      <c r="Z259" s="23"/>
      <c r="AA259" s="23"/>
      <c r="AB259" s="23">
        <f t="shared" si="46"/>
        <v>0</v>
      </c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  <c r="FB259" s="17"/>
      <c r="FC259" s="17"/>
      <c r="FD259" s="17"/>
      <c r="FE259" s="17"/>
      <c r="FF259" s="17"/>
      <c r="FG259" s="17"/>
      <c r="FH259" s="17"/>
      <c r="FI259" s="17"/>
      <c r="FJ259" s="17"/>
      <c r="FK259" s="17"/>
      <c r="FL259" s="17"/>
      <c r="FM259" s="17"/>
      <c r="FN259" s="17"/>
      <c r="FO259" s="17"/>
      <c r="FP259" s="17"/>
      <c r="FQ259" s="17"/>
      <c r="FR259" s="17"/>
      <c r="FS259" s="17"/>
      <c r="FT259" s="17"/>
      <c r="FU259" s="17"/>
      <c r="FV259" s="17"/>
      <c r="FW259" s="17"/>
      <c r="FX259" s="17"/>
      <c r="FY259" s="17"/>
      <c r="FZ259" s="17"/>
      <c r="GA259" s="17"/>
      <c r="GB259" s="17"/>
      <c r="GC259" s="17"/>
      <c r="GD259" s="17"/>
      <c r="GE259" s="17"/>
      <c r="GF259" s="17"/>
      <c r="GG259" s="17"/>
    </row>
    <row r="260" spans="1:189" s="17" customFormat="1" x14ac:dyDescent="0.25">
      <c r="A260" s="15" t="s">
        <v>123</v>
      </c>
      <c r="B260" s="16">
        <f t="shared" si="148"/>
        <v>30016</v>
      </c>
      <c r="C260" s="16">
        <f t="shared" si="148"/>
        <v>30016</v>
      </c>
      <c r="D260" s="16">
        <f>G260+J260+M260+P260+S260+V260+AB260+Y260</f>
        <v>0</v>
      </c>
      <c r="E260" s="16">
        <f>SUM(E261:E262)</f>
        <v>0</v>
      </c>
      <c r="F260" s="16">
        <f>SUM(F261:F262)</f>
        <v>0</v>
      </c>
      <c r="G260" s="16">
        <f t="shared" si="165"/>
        <v>0</v>
      </c>
      <c r="H260" s="16">
        <f t="shared" ref="H260" si="246">SUM(H261:H262)</f>
        <v>0</v>
      </c>
      <c r="I260" s="16">
        <f t="shared" ref="I260" si="247">SUM(I261:I262)</f>
        <v>0</v>
      </c>
      <c r="J260" s="16">
        <f t="shared" si="40"/>
        <v>0</v>
      </c>
      <c r="K260" s="16">
        <f t="shared" ref="K260" si="248">SUM(K261:K262)</f>
        <v>0</v>
      </c>
      <c r="L260" s="16">
        <f t="shared" ref="L260" si="249">SUM(L261:L262)</f>
        <v>0</v>
      </c>
      <c r="M260" s="16">
        <f t="shared" si="41"/>
        <v>0</v>
      </c>
      <c r="N260" s="16">
        <f t="shared" ref="N260" si="250">SUM(N261:N262)</f>
        <v>0</v>
      </c>
      <c r="O260" s="16">
        <f t="shared" ref="O260" si="251">SUM(O261:O262)</f>
        <v>0</v>
      </c>
      <c r="P260" s="16">
        <f t="shared" si="42"/>
        <v>0</v>
      </c>
      <c r="Q260" s="16">
        <f t="shared" ref="Q260" si="252">SUM(Q261:Q262)</f>
        <v>30016</v>
      </c>
      <c r="R260" s="16">
        <f t="shared" ref="R260" si="253">SUM(R261:R262)</f>
        <v>30016</v>
      </c>
      <c r="S260" s="16">
        <f t="shared" si="43"/>
        <v>0</v>
      </c>
      <c r="T260" s="16">
        <f t="shared" ref="T260" si="254">SUM(T261:T262)</f>
        <v>0</v>
      </c>
      <c r="U260" s="16">
        <f t="shared" ref="U260" si="255">SUM(U261:U262)</f>
        <v>0</v>
      </c>
      <c r="V260" s="16">
        <f t="shared" si="44"/>
        <v>0</v>
      </c>
      <c r="W260" s="16">
        <f t="shared" ref="W260" si="256">SUM(W261:W262)</f>
        <v>0</v>
      </c>
      <c r="X260" s="16">
        <f t="shared" ref="X260" si="257">SUM(X261:X262)</f>
        <v>0</v>
      </c>
      <c r="Y260" s="16">
        <f t="shared" si="45"/>
        <v>0</v>
      </c>
      <c r="Z260" s="16">
        <f t="shared" ref="Z260" si="258">SUM(Z261:Z262)</f>
        <v>0</v>
      </c>
      <c r="AA260" s="16">
        <f t="shared" ref="AA260" si="259">SUM(AA261:AA262)</f>
        <v>0</v>
      </c>
      <c r="AB260" s="16">
        <f t="shared" si="46"/>
        <v>0</v>
      </c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  <c r="EJ260" s="14"/>
      <c r="EK260" s="14"/>
      <c r="EL260" s="14"/>
      <c r="EM260" s="14"/>
      <c r="EN260" s="14"/>
      <c r="EO260" s="14"/>
      <c r="EP260" s="14"/>
      <c r="EQ260" s="14"/>
      <c r="ER260" s="14"/>
      <c r="ES260" s="14"/>
      <c r="ET260" s="14"/>
      <c r="EU260" s="14"/>
      <c r="EV260" s="14"/>
      <c r="EW260" s="14"/>
      <c r="EX260" s="14"/>
      <c r="EY260" s="14"/>
      <c r="EZ260" s="14"/>
      <c r="FA260" s="14"/>
      <c r="FB260" s="14"/>
      <c r="FC260" s="14"/>
      <c r="FD260" s="14"/>
      <c r="FE260" s="14"/>
      <c r="FF260" s="14"/>
      <c r="FG260" s="14"/>
      <c r="FH260" s="14"/>
      <c r="FI260" s="14"/>
      <c r="FJ260" s="14"/>
      <c r="FK260" s="14"/>
      <c r="FL260" s="14"/>
      <c r="FM260" s="14"/>
      <c r="FN260" s="14"/>
      <c r="FO260" s="14"/>
      <c r="FP260" s="14"/>
      <c r="FQ260" s="14"/>
      <c r="FR260" s="14"/>
      <c r="FS260" s="14"/>
      <c r="FT260" s="14"/>
      <c r="FU260" s="14"/>
      <c r="FV260" s="14"/>
      <c r="FW260" s="14"/>
      <c r="FX260" s="14"/>
      <c r="FY260" s="14"/>
      <c r="FZ260" s="14"/>
      <c r="GA260" s="14"/>
      <c r="GB260" s="14"/>
      <c r="GC260" s="14"/>
      <c r="GD260" s="14"/>
      <c r="GE260" s="14"/>
      <c r="GF260" s="14"/>
      <c r="GG260" s="14"/>
    </row>
    <row r="261" spans="1:189" s="17" customFormat="1" x14ac:dyDescent="0.25">
      <c r="A261" s="22" t="s">
        <v>381</v>
      </c>
      <c r="B261" s="23">
        <f t="shared" si="148"/>
        <v>1700</v>
      </c>
      <c r="C261" s="23">
        <f t="shared" si="148"/>
        <v>1700</v>
      </c>
      <c r="D261" s="23">
        <f>G261+J261+M261+P261+S261+V261+AB261+Y261</f>
        <v>0</v>
      </c>
      <c r="E261" s="23"/>
      <c r="F261" s="23"/>
      <c r="G261" s="23">
        <f t="shared" si="165"/>
        <v>0</v>
      </c>
      <c r="H261" s="23"/>
      <c r="I261" s="23"/>
      <c r="J261" s="23">
        <f t="shared" si="40"/>
        <v>0</v>
      </c>
      <c r="K261" s="23"/>
      <c r="L261" s="23"/>
      <c r="M261" s="23">
        <f t="shared" si="41"/>
        <v>0</v>
      </c>
      <c r="N261" s="23"/>
      <c r="O261" s="23"/>
      <c r="P261" s="23">
        <f t="shared" si="42"/>
        <v>0</v>
      </c>
      <c r="Q261" s="23">
        <v>1700</v>
      </c>
      <c r="R261" s="23">
        <v>1700</v>
      </c>
      <c r="S261" s="23">
        <f t="shared" si="43"/>
        <v>0</v>
      </c>
      <c r="T261" s="23"/>
      <c r="U261" s="23"/>
      <c r="V261" s="23">
        <f t="shared" si="44"/>
        <v>0</v>
      </c>
      <c r="W261" s="23"/>
      <c r="X261" s="23"/>
      <c r="Y261" s="23">
        <f t="shared" si="45"/>
        <v>0</v>
      </c>
      <c r="Z261" s="23"/>
      <c r="AA261" s="23"/>
      <c r="AB261" s="23">
        <f t="shared" si="46"/>
        <v>0</v>
      </c>
    </row>
    <row r="262" spans="1:189" s="17" customFormat="1" ht="47.25" x14ac:dyDescent="0.25">
      <c r="A262" s="22" t="s">
        <v>410</v>
      </c>
      <c r="B262" s="23">
        <f t="shared" si="148"/>
        <v>28316</v>
      </c>
      <c r="C262" s="23">
        <f t="shared" si="148"/>
        <v>28316</v>
      </c>
      <c r="D262" s="23">
        <f>G262+J262+M262+P262+S262+V262+AB262+Y262</f>
        <v>0</v>
      </c>
      <c r="E262" s="23"/>
      <c r="F262" s="23"/>
      <c r="G262" s="23">
        <f t="shared" si="165"/>
        <v>0</v>
      </c>
      <c r="H262" s="23"/>
      <c r="I262" s="23"/>
      <c r="J262" s="23">
        <f t="shared" si="40"/>
        <v>0</v>
      </c>
      <c r="K262" s="23"/>
      <c r="L262" s="23"/>
      <c r="M262" s="23">
        <f t="shared" si="41"/>
        <v>0</v>
      </c>
      <c r="N262" s="23"/>
      <c r="O262" s="23"/>
      <c r="P262" s="23">
        <f t="shared" si="42"/>
        <v>0</v>
      </c>
      <c r="Q262" s="23">
        <f>7079+21237</f>
        <v>28316</v>
      </c>
      <c r="R262" s="23">
        <f>7079+21237</f>
        <v>28316</v>
      </c>
      <c r="S262" s="23">
        <f t="shared" si="43"/>
        <v>0</v>
      </c>
      <c r="T262" s="23"/>
      <c r="U262" s="23"/>
      <c r="V262" s="23">
        <f t="shared" si="44"/>
        <v>0</v>
      </c>
      <c r="W262" s="23"/>
      <c r="X262" s="23"/>
      <c r="Y262" s="23">
        <f t="shared" si="45"/>
        <v>0</v>
      </c>
      <c r="Z262" s="23"/>
      <c r="AA262" s="23"/>
      <c r="AB262" s="23">
        <f t="shared" si="46"/>
        <v>0</v>
      </c>
    </row>
    <row r="263" spans="1:189" s="17" customFormat="1" ht="31.5" x14ac:dyDescent="0.25">
      <c r="A263" s="15" t="s">
        <v>39</v>
      </c>
      <c r="B263" s="16">
        <f t="shared" si="148"/>
        <v>733419</v>
      </c>
      <c r="C263" s="16">
        <f t="shared" si="148"/>
        <v>733419</v>
      </c>
      <c r="D263" s="16">
        <f t="shared" si="148"/>
        <v>0</v>
      </c>
      <c r="E263" s="16">
        <f>SUM(E264,E274,E281,E286,E289,E272)</f>
        <v>0</v>
      </c>
      <c r="F263" s="16">
        <f>SUM(F264,F274,F281,F286,F289,F272)</f>
        <v>0</v>
      </c>
      <c r="G263" s="16">
        <f t="shared" si="165"/>
        <v>0</v>
      </c>
      <c r="H263" s="16">
        <f t="shared" ref="H263:I263" si="260">SUM(H264,H274,H281,H286,H289,H272)</f>
        <v>27000</v>
      </c>
      <c r="I263" s="16">
        <f t="shared" si="260"/>
        <v>27000</v>
      </c>
      <c r="J263" s="16">
        <f t="shared" si="40"/>
        <v>0</v>
      </c>
      <c r="K263" s="16">
        <f t="shared" ref="K263:L263" si="261">SUM(K264,K274,K281,K286,K289,K272)</f>
        <v>33510</v>
      </c>
      <c r="L263" s="16">
        <f t="shared" si="261"/>
        <v>33510</v>
      </c>
      <c r="M263" s="16">
        <f t="shared" si="41"/>
        <v>0</v>
      </c>
      <c r="N263" s="16">
        <f t="shared" ref="N263:O263" si="262">SUM(N264,N274,N281,N286,N289,N272)</f>
        <v>647608</v>
      </c>
      <c r="O263" s="16">
        <f t="shared" si="262"/>
        <v>647608</v>
      </c>
      <c r="P263" s="16">
        <f t="shared" si="42"/>
        <v>0</v>
      </c>
      <c r="Q263" s="16">
        <f t="shared" ref="Q263:R263" si="263">SUM(Q264,Q274,Q281,Q286,Q289,Q272)</f>
        <v>25301</v>
      </c>
      <c r="R263" s="16">
        <f t="shared" si="263"/>
        <v>25301</v>
      </c>
      <c r="S263" s="16">
        <f t="shared" si="43"/>
        <v>0</v>
      </c>
      <c r="T263" s="16">
        <f t="shared" ref="T263:U263" si="264">SUM(T264,T274,T281,T286,T289,T272)</f>
        <v>0</v>
      </c>
      <c r="U263" s="16">
        <f t="shared" si="264"/>
        <v>0</v>
      </c>
      <c r="V263" s="16">
        <f t="shared" si="44"/>
        <v>0</v>
      </c>
      <c r="W263" s="16">
        <f t="shared" ref="W263:X263" si="265">SUM(W264,W274,W281,W286,W289,W272)</f>
        <v>0</v>
      </c>
      <c r="X263" s="16">
        <f t="shared" si="265"/>
        <v>0</v>
      </c>
      <c r="Y263" s="16">
        <f t="shared" si="45"/>
        <v>0</v>
      </c>
      <c r="Z263" s="16">
        <f t="shared" ref="Z263:AA263" si="266">SUM(Z264,Z274,Z281,Z286,Z289,Z272)</f>
        <v>0</v>
      </c>
      <c r="AA263" s="16">
        <f t="shared" si="266"/>
        <v>0</v>
      </c>
      <c r="AB263" s="16">
        <f t="shared" si="46"/>
        <v>0</v>
      </c>
    </row>
    <row r="264" spans="1:189" s="17" customFormat="1" x14ac:dyDescent="0.25">
      <c r="A264" s="15" t="s">
        <v>101</v>
      </c>
      <c r="B264" s="16">
        <f t="shared" si="148"/>
        <v>48526</v>
      </c>
      <c r="C264" s="16">
        <f t="shared" si="148"/>
        <v>48526</v>
      </c>
      <c r="D264" s="16">
        <f t="shared" si="148"/>
        <v>0</v>
      </c>
      <c r="E264" s="16">
        <f t="shared" ref="E264" si="267">SUM(E265:E271)</f>
        <v>0</v>
      </c>
      <c r="F264" s="16">
        <f t="shared" ref="F264:AA264" si="268">SUM(F265:F271)</f>
        <v>0</v>
      </c>
      <c r="G264" s="16">
        <f t="shared" si="165"/>
        <v>0</v>
      </c>
      <c r="H264" s="16">
        <f t="shared" ref="H264" si="269">SUM(H265:H271)</f>
        <v>0</v>
      </c>
      <c r="I264" s="16">
        <f t="shared" si="268"/>
        <v>0</v>
      </c>
      <c r="J264" s="16">
        <f t="shared" si="40"/>
        <v>0</v>
      </c>
      <c r="K264" s="16">
        <f t="shared" ref="K264" si="270">SUM(K265:K271)</f>
        <v>2754</v>
      </c>
      <c r="L264" s="16">
        <f t="shared" si="268"/>
        <v>2754</v>
      </c>
      <c r="M264" s="16">
        <f t="shared" si="41"/>
        <v>0</v>
      </c>
      <c r="N264" s="16">
        <f t="shared" ref="N264" si="271">SUM(N265:N271)</f>
        <v>40152</v>
      </c>
      <c r="O264" s="16">
        <f t="shared" si="268"/>
        <v>40152</v>
      </c>
      <c r="P264" s="16">
        <f t="shared" si="42"/>
        <v>0</v>
      </c>
      <c r="Q264" s="16">
        <f t="shared" ref="Q264" si="272">SUM(Q265:Q271)</f>
        <v>5620</v>
      </c>
      <c r="R264" s="16">
        <f t="shared" si="268"/>
        <v>5620</v>
      </c>
      <c r="S264" s="16">
        <f t="shared" si="43"/>
        <v>0</v>
      </c>
      <c r="T264" s="16">
        <f t="shared" ref="T264" si="273">SUM(T265:T271)</f>
        <v>0</v>
      </c>
      <c r="U264" s="16">
        <f t="shared" si="268"/>
        <v>0</v>
      </c>
      <c r="V264" s="16">
        <f t="shared" si="44"/>
        <v>0</v>
      </c>
      <c r="W264" s="16">
        <f t="shared" ref="W264" si="274">SUM(W265:W271)</f>
        <v>0</v>
      </c>
      <c r="X264" s="16">
        <f t="shared" ref="X264" si="275">SUM(X265:X271)</f>
        <v>0</v>
      </c>
      <c r="Y264" s="16">
        <f t="shared" si="45"/>
        <v>0</v>
      </c>
      <c r="Z264" s="16">
        <f t="shared" ref="Z264" si="276">SUM(Z265:Z271)</f>
        <v>0</v>
      </c>
      <c r="AA264" s="16">
        <f t="shared" si="268"/>
        <v>0</v>
      </c>
      <c r="AB264" s="16">
        <f t="shared" si="46"/>
        <v>0</v>
      </c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  <c r="EI264" s="14"/>
      <c r="EJ264" s="14"/>
      <c r="EK264" s="14"/>
      <c r="EL264" s="14"/>
      <c r="EM264" s="14"/>
      <c r="EN264" s="14"/>
      <c r="EO264" s="14"/>
      <c r="EP264" s="14"/>
      <c r="EQ264" s="14"/>
      <c r="ER264" s="14"/>
      <c r="ES264" s="14"/>
      <c r="ET264" s="14"/>
      <c r="EU264" s="14"/>
      <c r="EV264" s="14"/>
      <c r="EW264" s="14"/>
      <c r="EX264" s="14"/>
      <c r="EY264" s="14"/>
      <c r="EZ264" s="14"/>
      <c r="FA264" s="14"/>
      <c r="FB264" s="14"/>
      <c r="FC264" s="14"/>
      <c r="FD264" s="14"/>
      <c r="FE264" s="14"/>
      <c r="FF264" s="14"/>
      <c r="FG264" s="14"/>
      <c r="FH264" s="14"/>
      <c r="FI264" s="14"/>
      <c r="FJ264" s="14"/>
      <c r="FK264" s="14"/>
      <c r="FL264" s="14"/>
      <c r="FM264" s="14"/>
      <c r="FN264" s="14"/>
      <c r="FO264" s="14"/>
      <c r="FP264" s="14"/>
      <c r="FQ264" s="14"/>
      <c r="FR264" s="14"/>
      <c r="FS264" s="14"/>
      <c r="FT264" s="14"/>
      <c r="FU264" s="14"/>
      <c r="FV264" s="14"/>
      <c r="FW264" s="14"/>
      <c r="FX264" s="14"/>
      <c r="FY264" s="14"/>
      <c r="FZ264" s="14"/>
      <c r="GA264" s="14"/>
      <c r="GB264" s="14"/>
      <c r="GC264" s="14"/>
      <c r="GD264" s="14"/>
      <c r="GE264" s="14"/>
      <c r="GF264" s="14"/>
      <c r="GG264" s="14"/>
    </row>
    <row r="265" spans="1:189" s="17" customFormat="1" ht="31.5" x14ac:dyDescent="0.25">
      <c r="A265" s="22" t="s">
        <v>134</v>
      </c>
      <c r="B265" s="23">
        <f t="shared" si="148"/>
        <v>2754</v>
      </c>
      <c r="C265" s="23">
        <f t="shared" si="148"/>
        <v>2754</v>
      </c>
      <c r="D265" s="23">
        <f t="shared" si="148"/>
        <v>0</v>
      </c>
      <c r="E265" s="23"/>
      <c r="F265" s="23"/>
      <c r="G265" s="23">
        <f t="shared" si="165"/>
        <v>0</v>
      </c>
      <c r="H265" s="23"/>
      <c r="I265" s="23"/>
      <c r="J265" s="23">
        <f t="shared" si="40"/>
        <v>0</v>
      </c>
      <c r="K265" s="23">
        <f>1330+1424</f>
        <v>2754</v>
      </c>
      <c r="L265" s="23">
        <f>1330+1424</f>
        <v>2754</v>
      </c>
      <c r="M265" s="23">
        <f t="shared" si="41"/>
        <v>0</v>
      </c>
      <c r="N265" s="23"/>
      <c r="O265" s="23"/>
      <c r="P265" s="23">
        <f t="shared" si="42"/>
        <v>0</v>
      </c>
      <c r="Q265" s="23"/>
      <c r="R265" s="23"/>
      <c r="S265" s="23">
        <f t="shared" si="43"/>
        <v>0</v>
      </c>
      <c r="T265" s="23"/>
      <c r="U265" s="23"/>
      <c r="V265" s="23">
        <f t="shared" si="44"/>
        <v>0</v>
      </c>
      <c r="W265" s="23"/>
      <c r="X265" s="23"/>
      <c r="Y265" s="23">
        <f t="shared" si="45"/>
        <v>0</v>
      </c>
      <c r="Z265" s="23"/>
      <c r="AA265" s="23"/>
      <c r="AB265" s="23">
        <f t="shared" si="46"/>
        <v>0</v>
      </c>
    </row>
    <row r="266" spans="1:189" s="14" customFormat="1" x14ac:dyDescent="0.25">
      <c r="A266" s="24" t="s">
        <v>135</v>
      </c>
      <c r="B266" s="26">
        <f t="shared" si="148"/>
        <v>726</v>
      </c>
      <c r="C266" s="26">
        <f t="shared" si="148"/>
        <v>726</v>
      </c>
      <c r="D266" s="26">
        <f t="shared" si="148"/>
        <v>0</v>
      </c>
      <c r="E266" s="26"/>
      <c r="F266" s="26"/>
      <c r="G266" s="26">
        <f t="shared" si="165"/>
        <v>0</v>
      </c>
      <c r="H266" s="26"/>
      <c r="I266" s="26"/>
      <c r="J266" s="26">
        <f t="shared" si="40"/>
        <v>0</v>
      </c>
      <c r="K266" s="26"/>
      <c r="L266" s="26"/>
      <c r="M266" s="26">
        <f t="shared" si="41"/>
        <v>0</v>
      </c>
      <c r="N266" s="26"/>
      <c r="O266" s="26"/>
      <c r="P266" s="26">
        <f t="shared" si="42"/>
        <v>0</v>
      </c>
      <c r="Q266" s="26">
        <v>726</v>
      </c>
      <c r="R266" s="26">
        <v>726</v>
      </c>
      <c r="S266" s="26">
        <f t="shared" si="43"/>
        <v>0</v>
      </c>
      <c r="T266" s="26"/>
      <c r="U266" s="26"/>
      <c r="V266" s="26">
        <f t="shared" si="44"/>
        <v>0</v>
      </c>
      <c r="W266" s="26"/>
      <c r="X266" s="26"/>
      <c r="Y266" s="26">
        <f t="shared" si="45"/>
        <v>0</v>
      </c>
      <c r="Z266" s="26"/>
      <c r="AA266" s="26"/>
      <c r="AB266" s="26">
        <f t="shared" si="46"/>
        <v>0</v>
      </c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  <c r="DV266" s="17"/>
      <c r="DW266" s="17"/>
      <c r="DX266" s="17"/>
      <c r="DY266" s="17"/>
      <c r="DZ266" s="17"/>
      <c r="EA266" s="17"/>
      <c r="EB266" s="17"/>
      <c r="EC266" s="17"/>
      <c r="ED266" s="17"/>
      <c r="EE266" s="17"/>
      <c r="EF266" s="17"/>
      <c r="EG266" s="17"/>
      <c r="EH266" s="17"/>
      <c r="EI266" s="17"/>
      <c r="EJ266" s="17"/>
      <c r="EK266" s="17"/>
      <c r="EL266" s="17"/>
      <c r="EM266" s="17"/>
      <c r="EN266" s="17"/>
      <c r="EO266" s="17"/>
      <c r="EP266" s="17"/>
      <c r="EQ266" s="17"/>
      <c r="ER266" s="17"/>
      <c r="ES266" s="17"/>
      <c r="ET266" s="17"/>
      <c r="EU266" s="17"/>
      <c r="EV266" s="17"/>
      <c r="EW266" s="17"/>
      <c r="EX266" s="17"/>
      <c r="EY266" s="17"/>
      <c r="EZ266" s="17"/>
      <c r="FA266" s="17"/>
      <c r="FB266" s="17"/>
      <c r="FC266" s="17"/>
      <c r="FD266" s="17"/>
      <c r="FE266" s="17"/>
      <c r="FF266" s="17"/>
      <c r="FG266" s="17"/>
      <c r="FH266" s="17"/>
      <c r="FI266" s="17"/>
      <c r="FJ266" s="17"/>
      <c r="FK266" s="17"/>
      <c r="FL266" s="17"/>
      <c r="FM266" s="17"/>
      <c r="FN266" s="17"/>
      <c r="FO266" s="17"/>
      <c r="FP266" s="17"/>
      <c r="FQ266" s="17"/>
      <c r="FR266" s="17"/>
      <c r="FS266" s="17"/>
      <c r="FT266" s="17"/>
      <c r="FU266" s="17"/>
      <c r="FV266" s="17"/>
      <c r="FW266" s="17"/>
      <c r="FX266" s="17"/>
      <c r="FY266" s="17"/>
      <c r="FZ266" s="17"/>
      <c r="GA266" s="17"/>
      <c r="GB266" s="17"/>
      <c r="GC266" s="17"/>
      <c r="GD266" s="17"/>
      <c r="GE266" s="17"/>
      <c r="GF266" s="17"/>
      <c r="GG266" s="17"/>
    </row>
    <row r="267" spans="1:189" s="14" customFormat="1" x14ac:dyDescent="0.25">
      <c r="A267" s="24" t="s">
        <v>136</v>
      </c>
      <c r="B267" s="26">
        <f t="shared" si="148"/>
        <v>4894</v>
      </c>
      <c r="C267" s="26">
        <f t="shared" si="148"/>
        <v>4894</v>
      </c>
      <c r="D267" s="26">
        <f t="shared" si="148"/>
        <v>0</v>
      </c>
      <c r="E267" s="26"/>
      <c r="F267" s="26"/>
      <c r="G267" s="26">
        <f t="shared" si="165"/>
        <v>0</v>
      </c>
      <c r="H267" s="26"/>
      <c r="I267" s="26"/>
      <c r="J267" s="26">
        <f t="shared" si="40"/>
        <v>0</v>
      </c>
      <c r="K267" s="26"/>
      <c r="L267" s="26"/>
      <c r="M267" s="26">
        <f t="shared" si="41"/>
        <v>0</v>
      </c>
      <c r="N267" s="26"/>
      <c r="O267" s="26"/>
      <c r="P267" s="26">
        <f t="shared" si="42"/>
        <v>0</v>
      </c>
      <c r="Q267" s="26">
        <v>4894</v>
      </c>
      <c r="R267" s="26">
        <v>4894</v>
      </c>
      <c r="S267" s="26">
        <f t="shared" si="43"/>
        <v>0</v>
      </c>
      <c r="T267" s="26"/>
      <c r="U267" s="26"/>
      <c r="V267" s="26">
        <f t="shared" si="44"/>
        <v>0</v>
      </c>
      <c r="W267" s="26"/>
      <c r="X267" s="26"/>
      <c r="Y267" s="26">
        <f t="shared" si="45"/>
        <v>0</v>
      </c>
      <c r="Z267" s="26"/>
      <c r="AA267" s="26"/>
      <c r="AB267" s="26">
        <f t="shared" si="46"/>
        <v>0</v>
      </c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  <c r="FD267" s="17"/>
      <c r="FE267" s="17"/>
      <c r="FF267" s="17"/>
      <c r="FG267" s="17"/>
      <c r="FH267" s="17"/>
      <c r="FI267" s="17"/>
      <c r="FJ267" s="17"/>
      <c r="FK267" s="17"/>
      <c r="FL267" s="17"/>
      <c r="FM267" s="17"/>
      <c r="FN267" s="17"/>
      <c r="FO267" s="17"/>
      <c r="FP267" s="17"/>
      <c r="FQ267" s="17"/>
      <c r="FR267" s="17"/>
      <c r="FS267" s="17"/>
      <c r="FT267" s="17"/>
      <c r="FU267" s="17"/>
      <c r="FV267" s="17"/>
      <c r="FW267" s="17"/>
      <c r="FX267" s="17"/>
      <c r="FY267" s="17"/>
      <c r="FZ267" s="17"/>
      <c r="GA267" s="17"/>
      <c r="GB267" s="17"/>
      <c r="GC267" s="17"/>
      <c r="GD267" s="17"/>
      <c r="GE267" s="17"/>
      <c r="GF267" s="17"/>
      <c r="GG267" s="17"/>
    </row>
    <row r="268" spans="1:189" s="17" customFormat="1" ht="94.5" x14ac:dyDescent="0.25">
      <c r="A268" s="27" t="s">
        <v>137</v>
      </c>
      <c r="B268" s="23">
        <f t="shared" si="148"/>
        <v>3480</v>
      </c>
      <c r="C268" s="23">
        <f t="shared" si="148"/>
        <v>3480</v>
      </c>
      <c r="D268" s="23">
        <f t="shared" si="148"/>
        <v>0</v>
      </c>
      <c r="E268" s="23"/>
      <c r="F268" s="23"/>
      <c r="G268" s="23">
        <f t="shared" si="165"/>
        <v>0</v>
      </c>
      <c r="H268" s="23"/>
      <c r="I268" s="23"/>
      <c r="J268" s="23">
        <f t="shared" si="40"/>
        <v>0</v>
      </c>
      <c r="K268" s="23"/>
      <c r="L268" s="23"/>
      <c r="M268" s="23">
        <f t="shared" si="41"/>
        <v>0</v>
      </c>
      <c r="N268" s="26">
        <v>3480</v>
      </c>
      <c r="O268" s="26">
        <v>3480</v>
      </c>
      <c r="P268" s="23">
        <f t="shared" si="42"/>
        <v>0</v>
      </c>
      <c r="Q268" s="23"/>
      <c r="R268" s="23"/>
      <c r="S268" s="23">
        <f t="shared" si="43"/>
        <v>0</v>
      </c>
      <c r="T268" s="23"/>
      <c r="U268" s="23"/>
      <c r="V268" s="23">
        <f t="shared" si="44"/>
        <v>0</v>
      </c>
      <c r="W268" s="23"/>
      <c r="X268" s="23"/>
      <c r="Y268" s="23">
        <f t="shared" si="45"/>
        <v>0</v>
      </c>
      <c r="Z268" s="23"/>
      <c r="AA268" s="23"/>
      <c r="AB268" s="23">
        <f t="shared" si="46"/>
        <v>0</v>
      </c>
    </row>
    <row r="269" spans="1:189" s="17" customFormat="1" ht="47.25" x14ac:dyDescent="0.25">
      <c r="A269" s="24" t="s">
        <v>391</v>
      </c>
      <c r="B269" s="20">
        <f t="shared" si="148"/>
        <v>27500</v>
      </c>
      <c r="C269" s="20">
        <f t="shared" si="148"/>
        <v>27500</v>
      </c>
      <c r="D269" s="20">
        <f t="shared" si="148"/>
        <v>0</v>
      </c>
      <c r="E269" s="20"/>
      <c r="F269" s="20"/>
      <c r="G269" s="20">
        <f t="shared" si="165"/>
        <v>0</v>
      </c>
      <c r="H269" s="20"/>
      <c r="I269" s="20"/>
      <c r="J269" s="20">
        <f t="shared" si="40"/>
        <v>0</v>
      </c>
      <c r="K269" s="20"/>
      <c r="L269" s="20"/>
      <c r="M269" s="20">
        <f t="shared" si="41"/>
        <v>0</v>
      </c>
      <c r="N269" s="20">
        <v>27500</v>
      </c>
      <c r="O269" s="20">
        <v>27500</v>
      </c>
      <c r="P269" s="20">
        <f t="shared" si="42"/>
        <v>0</v>
      </c>
      <c r="Q269" s="20"/>
      <c r="R269" s="20"/>
      <c r="S269" s="20">
        <f t="shared" si="43"/>
        <v>0</v>
      </c>
      <c r="T269" s="20"/>
      <c r="U269" s="20"/>
      <c r="V269" s="20">
        <f t="shared" si="44"/>
        <v>0</v>
      </c>
      <c r="W269" s="20"/>
      <c r="X269" s="20"/>
      <c r="Y269" s="20">
        <f t="shared" si="45"/>
        <v>0</v>
      </c>
      <c r="Z269" s="20"/>
      <c r="AA269" s="20"/>
      <c r="AB269" s="20">
        <f t="shared" si="46"/>
        <v>0</v>
      </c>
    </row>
    <row r="270" spans="1:189" s="17" customFormat="1" ht="110.25" x14ac:dyDescent="0.25">
      <c r="A270" s="24" t="s">
        <v>138</v>
      </c>
      <c r="B270" s="20">
        <f t="shared" si="148"/>
        <v>5500</v>
      </c>
      <c r="C270" s="20">
        <f t="shared" si="148"/>
        <v>5500</v>
      </c>
      <c r="D270" s="20">
        <f t="shared" si="148"/>
        <v>0</v>
      </c>
      <c r="E270" s="20"/>
      <c r="F270" s="20"/>
      <c r="G270" s="20">
        <f t="shared" si="165"/>
        <v>0</v>
      </c>
      <c r="H270" s="20"/>
      <c r="I270" s="20"/>
      <c r="J270" s="20">
        <f t="shared" si="40"/>
        <v>0</v>
      </c>
      <c r="K270" s="20"/>
      <c r="L270" s="20"/>
      <c r="M270" s="20">
        <f t="shared" si="41"/>
        <v>0</v>
      </c>
      <c r="N270" s="20">
        <v>5500</v>
      </c>
      <c r="O270" s="20">
        <v>5500</v>
      </c>
      <c r="P270" s="20">
        <f t="shared" si="42"/>
        <v>0</v>
      </c>
      <c r="Q270" s="20"/>
      <c r="R270" s="20"/>
      <c r="S270" s="20">
        <f t="shared" si="43"/>
        <v>0</v>
      </c>
      <c r="T270" s="20"/>
      <c r="U270" s="20"/>
      <c r="V270" s="20">
        <f t="shared" si="44"/>
        <v>0</v>
      </c>
      <c r="W270" s="20"/>
      <c r="X270" s="20"/>
      <c r="Y270" s="20">
        <f t="shared" si="45"/>
        <v>0</v>
      </c>
      <c r="Z270" s="20"/>
      <c r="AA270" s="20"/>
      <c r="AB270" s="20">
        <f t="shared" si="46"/>
        <v>0</v>
      </c>
    </row>
    <row r="271" spans="1:189" s="17" customFormat="1" ht="63" x14ac:dyDescent="0.25">
      <c r="A271" s="22" t="s">
        <v>139</v>
      </c>
      <c r="B271" s="23">
        <f t="shared" si="148"/>
        <v>3672</v>
      </c>
      <c r="C271" s="23">
        <f t="shared" si="148"/>
        <v>3672</v>
      </c>
      <c r="D271" s="23">
        <f t="shared" si="148"/>
        <v>0</v>
      </c>
      <c r="E271" s="23"/>
      <c r="F271" s="23"/>
      <c r="G271" s="23">
        <f t="shared" si="165"/>
        <v>0</v>
      </c>
      <c r="H271" s="23"/>
      <c r="I271" s="23"/>
      <c r="J271" s="23">
        <f t="shared" si="40"/>
        <v>0</v>
      </c>
      <c r="K271" s="23"/>
      <c r="L271" s="23"/>
      <c r="M271" s="23">
        <f t="shared" si="41"/>
        <v>0</v>
      </c>
      <c r="N271" s="23">
        <f>3000+672</f>
        <v>3672</v>
      </c>
      <c r="O271" s="23">
        <f>3000+672</f>
        <v>3672</v>
      </c>
      <c r="P271" s="23">
        <f t="shared" si="42"/>
        <v>0</v>
      </c>
      <c r="Q271" s="23"/>
      <c r="R271" s="23"/>
      <c r="S271" s="23">
        <f t="shared" si="43"/>
        <v>0</v>
      </c>
      <c r="T271" s="23"/>
      <c r="U271" s="23"/>
      <c r="V271" s="23">
        <f t="shared" si="44"/>
        <v>0</v>
      </c>
      <c r="W271" s="23"/>
      <c r="X271" s="23"/>
      <c r="Y271" s="23">
        <f t="shared" si="45"/>
        <v>0</v>
      </c>
      <c r="Z271" s="23"/>
      <c r="AA271" s="23"/>
      <c r="AB271" s="23">
        <f t="shared" si="46"/>
        <v>0</v>
      </c>
    </row>
    <row r="272" spans="1:189" s="14" customFormat="1" x14ac:dyDescent="0.25">
      <c r="A272" s="15" t="s">
        <v>105</v>
      </c>
      <c r="B272" s="16">
        <f t="shared" si="148"/>
        <v>386882</v>
      </c>
      <c r="C272" s="16">
        <f t="shared" si="148"/>
        <v>386882</v>
      </c>
      <c r="D272" s="16">
        <f t="shared" si="148"/>
        <v>0</v>
      </c>
      <c r="E272" s="16">
        <f t="shared" ref="E272:AA272" si="277">SUM(E273:E273)</f>
        <v>0</v>
      </c>
      <c r="F272" s="16">
        <f t="shared" si="277"/>
        <v>0</v>
      </c>
      <c r="G272" s="16">
        <f t="shared" si="165"/>
        <v>0</v>
      </c>
      <c r="H272" s="16">
        <f t="shared" si="277"/>
        <v>0</v>
      </c>
      <c r="I272" s="16">
        <f t="shared" si="277"/>
        <v>0</v>
      </c>
      <c r="J272" s="16">
        <f t="shared" si="40"/>
        <v>0</v>
      </c>
      <c r="K272" s="16">
        <f t="shared" si="277"/>
        <v>0</v>
      </c>
      <c r="L272" s="16">
        <f t="shared" si="277"/>
        <v>0</v>
      </c>
      <c r="M272" s="16">
        <f t="shared" si="41"/>
        <v>0</v>
      </c>
      <c r="N272" s="16">
        <f t="shared" si="277"/>
        <v>386882</v>
      </c>
      <c r="O272" s="16">
        <f t="shared" si="277"/>
        <v>386882</v>
      </c>
      <c r="P272" s="16">
        <f t="shared" si="42"/>
        <v>0</v>
      </c>
      <c r="Q272" s="16">
        <f t="shared" si="277"/>
        <v>0</v>
      </c>
      <c r="R272" s="16">
        <f t="shared" si="277"/>
        <v>0</v>
      </c>
      <c r="S272" s="16">
        <f t="shared" si="43"/>
        <v>0</v>
      </c>
      <c r="T272" s="16">
        <f t="shared" si="277"/>
        <v>0</v>
      </c>
      <c r="U272" s="16">
        <f t="shared" si="277"/>
        <v>0</v>
      </c>
      <c r="V272" s="16">
        <f t="shared" si="44"/>
        <v>0</v>
      </c>
      <c r="W272" s="16">
        <f t="shared" si="277"/>
        <v>0</v>
      </c>
      <c r="X272" s="16">
        <f t="shared" si="277"/>
        <v>0</v>
      </c>
      <c r="Y272" s="16">
        <f t="shared" si="45"/>
        <v>0</v>
      </c>
      <c r="Z272" s="16">
        <f t="shared" si="277"/>
        <v>0</v>
      </c>
      <c r="AA272" s="16">
        <f t="shared" si="277"/>
        <v>0</v>
      </c>
      <c r="AB272" s="16">
        <f t="shared" si="46"/>
        <v>0</v>
      </c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  <c r="DV272" s="17"/>
      <c r="DW272" s="17"/>
      <c r="DX272" s="17"/>
      <c r="DY272" s="17"/>
      <c r="DZ272" s="17"/>
      <c r="EA272" s="17"/>
      <c r="EB272" s="17"/>
      <c r="EC272" s="17"/>
      <c r="ED272" s="17"/>
      <c r="EE272" s="17"/>
      <c r="EF272" s="17"/>
      <c r="EG272" s="17"/>
      <c r="EH272" s="17"/>
      <c r="EI272" s="17"/>
      <c r="EJ272" s="17"/>
      <c r="EK272" s="17"/>
      <c r="EL272" s="17"/>
      <c r="EM272" s="17"/>
      <c r="EN272" s="17"/>
      <c r="EO272" s="17"/>
      <c r="EP272" s="17"/>
      <c r="EQ272" s="17"/>
      <c r="ER272" s="17"/>
      <c r="ES272" s="17"/>
      <c r="ET272" s="17"/>
      <c r="EU272" s="17"/>
      <c r="EV272" s="17"/>
      <c r="EW272" s="17"/>
      <c r="EX272" s="17"/>
      <c r="EY272" s="17"/>
      <c r="EZ272" s="17"/>
      <c r="FA272" s="17"/>
      <c r="FB272" s="17"/>
      <c r="FC272" s="17"/>
      <c r="FD272" s="17"/>
      <c r="FE272" s="17"/>
      <c r="FF272" s="17"/>
      <c r="FG272" s="17"/>
      <c r="FH272" s="17"/>
      <c r="FI272" s="17"/>
      <c r="FJ272" s="17"/>
      <c r="FK272" s="17"/>
      <c r="FL272" s="17"/>
      <c r="FM272" s="17"/>
      <c r="FN272" s="17"/>
      <c r="FO272" s="17"/>
      <c r="FP272" s="17"/>
      <c r="FQ272" s="17"/>
      <c r="FR272" s="17"/>
      <c r="FS272" s="17"/>
      <c r="FT272" s="17"/>
      <c r="FU272" s="17"/>
      <c r="FV272" s="17"/>
      <c r="FW272" s="17"/>
      <c r="FX272" s="17"/>
      <c r="FY272" s="17"/>
      <c r="FZ272" s="17"/>
      <c r="GA272" s="17"/>
      <c r="GB272" s="17"/>
      <c r="GC272" s="17"/>
      <c r="GD272" s="17"/>
      <c r="GE272" s="17"/>
      <c r="GF272" s="17"/>
      <c r="GG272" s="17"/>
    </row>
    <row r="273" spans="1:189" s="17" customFormat="1" ht="94.5" x14ac:dyDescent="0.25">
      <c r="A273" s="27" t="s">
        <v>372</v>
      </c>
      <c r="B273" s="23">
        <f t="shared" si="148"/>
        <v>386882</v>
      </c>
      <c r="C273" s="23">
        <f t="shared" si="148"/>
        <v>386882</v>
      </c>
      <c r="D273" s="23">
        <f t="shared" si="148"/>
        <v>0</v>
      </c>
      <c r="E273" s="23"/>
      <c r="F273" s="23"/>
      <c r="G273" s="23">
        <f t="shared" si="165"/>
        <v>0</v>
      </c>
      <c r="H273" s="23"/>
      <c r="I273" s="23"/>
      <c r="J273" s="23">
        <f t="shared" si="40"/>
        <v>0</v>
      </c>
      <c r="K273" s="23">
        <v>0</v>
      </c>
      <c r="L273" s="23">
        <v>0</v>
      </c>
      <c r="M273" s="23">
        <f t="shared" si="41"/>
        <v>0</v>
      </c>
      <c r="N273" s="23">
        <v>386882</v>
      </c>
      <c r="O273" s="23">
        <v>386882</v>
      </c>
      <c r="P273" s="23">
        <f t="shared" si="42"/>
        <v>0</v>
      </c>
      <c r="Q273" s="23"/>
      <c r="R273" s="23"/>
      <c r="S273" s="23">
        <f t="shared" si="43"/>
        <v>0</v>
      </c>
      <c r="T273" s="23"/>
      <c r="U273" s="23"/>
      <c r="V273" s="23">
        <f t="shared" si="44"/>
        <v>0</v>
      </c>
      <c r="W273" s="23"/>
      <c r="X273" s="23"/>
      <c r="Y273" s="23">
        <f t="shared" si="45"/>
        <v>0</v>
      </c>
      <c r="Z273" s="23"/>
      <c r="AA273" s="23"/>
      <c r="AB273" s="23">
        <f t="shared" si="46"/>
        <v>0</v>
      </c>
      <c r="FN273" s="14"/>
      <c r="FO273" s="14"/>
      <c r="FP273" s="14"/>
      <c r="FQ273" s="14"/>
      <c r="FR273" s="14"/>
      <c r="FS273" s="14"/>
      <c r="FT273" s="14"/>
      <c r="FU273" s="14"/>
      <c r="FV273" s="14"/>
      <c r="FW273" s="14"/>
      <c r="FX273" s="14"/>
      <c r="FY273" s="14"/>
      <c r="FZ273" s="14"/>
      <c r="GA273" s="14"/>
      <c r="GB273" s="14"/>
      <c r="GC273" s="14"/>
      <c r="GD273" s="14"/>
      <c r="GE273" s="14"/>
      <c r="GF273" s="14"/>
      <c r="GG273" s="14"/>
    </row>
    <row r="274" spans="1:189" s="17" customFormat="1" ht="31.5" x14ac:dyDescent="0.25">
      <c r="A274" s="15" t="s">
        <v>107</v>
      </c>
      <c r="B274" s="16">
        <f t="shared" si="148"/>
        <v>26490</v>
      </c>
      <c r="C274" s="16">
        <f t="shared" si="148"/>
        <v>26490</v>
      </c>
      <c r="D274" s="16">
        <f t="shared" si="148"/>
        <v>0</v>
      </c>
      <c r="E274" s="16">
        <f>SUM(E275:E280)</f>
        <v>0</v>
      </c>
      <c r="F274" s="16">
        <f>SUM(F275:F280)</f>
        <v>0</v>
      </c>
      <c r="G274" s="16">
        <f t="shared" si="165"/>
        <v>0</v>
      </c>
      <c r="H274" s="16">
        <f>SUM(H275:H280)</f>
        <v>0</v>
      </c>
      <c r="I274" s="16">
        <f>SUM(I275:I280)</f>
        <v>0</v>
      </c>
      <c r="J274" s="16">
        <f t="shared" si="40"/>
        <v>0</v>
      </c>
      <c r="K274" s="16">
        <f>SUM(K275:K280)</f>
        <v>1461</v>
      </c>
      <c r="L274" s="16">
        <f>SUM(L275:L280)</f>
        <v>1461</v>
      </c>
      <c r="M274" s="16">
        <f t="shared" si="41"/>
        <v>0</v>
      </c>
      <c r="N274" s="16">
        <f>SUM(N275:N280)</f>
        <v>5348</v>
      </c>
      <c r="O274" s="16">
        <f>SUM(O275:O280)</f>
        <v>5348</v>
      </c>
      <c r="P274" s="16">
        <f t="shared" si="42"/>
        <v>0</v>
      </c>
      <c r="Q274" s="16">
        <f>SUM(Q275:Q280)</f>
        <v>19681</v>
      </c>
      <c r="R274" s="16">
        <f>SUM(R275:R280)</f>
        <v>19681</v>
      </c>
      <c r="S274" s="16">
        <f t="shared" si="43"/>
        <v>0</v>
      </c>
      <c r="T274" s="16">
        <f>SUM(T275:T280)</f>
        <v>0</v>
      </c>
      <c r="U274" s="16">
        <f>SUM(U275:U280)</f>
        <v>0</v>
      </c>
      <c r="V274" s="16">
        <f t="shared" si="44"/>
        <v>0</v>
      </c>
      <c r="W274" s="16">
        <f>SUM(W275:W280)</f>
        <v>0</v>
      </c>
      <c r="X274" s="16">
        <f>SUM(X275:X280)</f>
        <v>0</v>
      </c>
      <c r="Y274" s="16">
        <f t="shared" si="45"/>
        <v>0</v>
      </c>
      <c r="Z274" s="16">
        <f>SUM(Z275:Z280)</f>
        <v>0</v>
      </c>
      <c r="AA274" s="16">
        <f>SUM(AA275:AA280)</f>
        <v>0</v>
      </c>
      <c r="AB274" s="16">
        <f t="shared" si="46"/>
        <v>0</v>
      </c>
    </row>
    <row r="275" spans="1:189" s="17" customFormat="1" ht="94.5" x14ac:dyDescent="0.25">
      <c r="A275" s="24" t="s">
        <v>140</v>
      </c>
      <c r="B275" s="20">
        <f t="shared" si="148"/>
        <v>1600</v>
      </c>
      <c r="C275" s="20">
        <f t="shared" si="148"/>
        <v>1600</v>
      </c>
      <c r="D275" s="20">
        <f t="shared" si="148"/>
        <v>0</v>
      </c>
      <c r="E275" s="20"/>
      <c r="F275" s="20"/>
      <c r="G275" s="20">
        <f t="shared" si="165"/>
        <v>0</v>
      </c>
      <c r="H275" s="20"/>
      <c r="I275" s="20"/>
      <c r="J275" s="20">
        <f t="shared" si="40"/>
        <v>0</v>
      </c>
      <c r="K275" s="20"/>
      <c r="L275" s="20"/>
      <c r="M275" s="20">
        <f t="shared" si="41"/>
        <v>0</v>
      </c>
      <c r="N275" s="20">
        <v>1600</v>
      </c>
      <c r="O275" s="20">
        <v>1600</v>
      </c>
      <c r="P275" s="20">
        <f t="shared" si="42"/>
        <v>0</v>
      </c>
      <c r="Q275" s="20"/>
      <c r="R275" s="20"/>
      <c r="S275" s="20">
        <f t="shared" si="43"/>
        <v>0</v>
      </c>
      <c r="T275" s="20"/>
      <c r="U275" s="20"/>
      <c r="V275" s="20">
        <f t="shared" si="44"/>
        <v>0</v>
      </c>
      <c r="W275" s="20"/>
      <c r="X275" s="20"/>
      <c r="Y275" s="20">
        <f t="shared" si="45"/>
        <v>0</v>
      </c>
      <c r="Z275" s="20"/>
      <c r="AA275" s="20"/>
      <c r="AB275" s="20">
        <f t="shared" si="46"/>
        <v>0</v>
      </c>
    </row>
    <row r="276" spans="1:189" s="14" customFormat="1" ht="78.75" x14ac:dyDescent="0.25">
      <c r="A276" s="24" t="s">
        <v>141</v>
      </c>
      <c r="B276" s="26">
        <f t="shared" si="148"/>
        <v>3748</v>
      </c>
      <c r="C276" s="26">
        <f t="shared" si="148"/>
        <v>3748</v>
      </c>
      <c r="D276" s="26">
        <f t="shared" si="148"/>
        <v>0</v>
      </c>
      <c r="E276" s="26"/>
      <c r="F276" s="26"/>
      <c r="G276" s="26">
        <f t="shared" si="165"/>
        <v>0</v>
      </c>
      <c r="H276" s="26"/>
      <c r="I276" s="26"/>
      <c r="J276" s="26">
        <f t="shared" si="40"/>
        <v>0</v>
      </c>
      <c r="K276" s="26"/>
      <c r="L276" s="26"/>
      <c r="M276" s="26">
        <f t="shared" si="41"/>
        <v>0</v>
      </c>
      <c r="N276" s="26">
        <v>3748</v>
      </c>
      <c r="O276" s="26">
        <v>3748</v>
      </c>
      <c r="P276" s="26">
        <f t="shared" si="42"/>
        <v>0</v>
      </c>
      <c r="Q276" s="26"/>
      <c r="R276" s="26"/>
      <c r="S276" s="26">
        <f t="shared" si="43"/>
        <v>0</v>
      </c>
      <c r="T276" s="26"/>
      <c r="U276" s="26"/>
      <c r="V276" s="26">
        <f t="shared" si="44"/>
        <v>0</v>
      </c>
      <c r="W276" s="26"/>
      <c r="X276" s="26"/>
      <c r="Y276" s="26">
        <f t="shared" si="45"/>
        <v>0</v>
      </c>
      <c r="Z276" s="26"/>
      <c r="AA276" s="26"/>
      <c r="AB276" s="26">
        <f t="shared" si="46"/>
        <v>0</v>
      </c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  <c r="DA276" s="17"/>
      <c r="DB276" s="17"/>
      <c r="DC276" s="17"/>
      <c r="DD276" s="17"/>
      <c r="DE276" s="17"/>
      <c r="DF276" s="17"/>
      <c r="DG276" s="17"/>
      <c r="DH276" s="17"/>
      <c r="DI276" s="17"/>
      <c r="DJ276" s="17"/>
      <c r="DK276" s="17"/>
      <c r="DL276" s="17"/>
      <c r="DM276" s="17"/>
      <c r="DN276" s="17"/>
      <c r="DO276" s="17"/>
      <c r="DP276" s="17"/>
      <c r="DQ276" s="17"/>
      <c r="DR276" s="17"/>
      <c r="DS276" s="17"/>
      <c r="DT276" s="17"/>
      <c r="DU276" s="17"/>
      <c r="DV276" s="17"/>
      <c r="DW276" s="17"/>
      <c r="DX276" s="17"/>
      <c r="DY276" s="17"/>
      <c r="DZ276" s="17"/>
      <c r="EA276" s="17"/>
      <c r="EB276" s="17"/>
      <c r="EC276" s="17"/>
      <c r="ED276" s="17"/>
      <c r="EE276" s="17"/>
      <c r="EF276" s="17"/>
      <c r="EG276" s="17"/>
      <c r="EH276" s="17"/>
      <c r="EI276" s="17"/>
      <c r="EJ276" s="17"/>
      <c r="EK276" s="17"/>
      <c r="EL276" s="17"/>
      <c r="EM276" s="17"/>
      <c r="EN276" s="17"/>
      <c r="EO276" s="17"/>
      <c r="EP276" s="17"/>
      <c r="EQ276" s="17"/>
      <c r="ER276" s="17"/>
      <c r="ES276" s="17"/>
      <c r="ET276" s="17"/>
      <c r="EU276" s="17"/>
      <c r="EV276" s="17"/>
      <c r="EW276" s="17"/>
      <c r="EX276" s="17"/>
      <c r="EY276" s="17"/>
      <c r="EZ276" s="17"/>
      <c r="FA276" s="17"/>
      <c r="FB276" s="17"/>
      <c r="FC276" s="17"/>
      <c r="FD276" s="17"/>
      <c r="FE276" s="17"/>
      <c r="FF276" s="17"/>
      <c r="FG276" s="17"/>
      <c r="FH276" s="17"/>
      <c r="FI276" s="17"/>
      <c r="FJ276" s="17"/>
      <c r="FK276" s="17"/>
      <c r="FL276" s="17"/>
      <c r="FM276" s="17"/>
      <c r="FN276" s="17"/>
      <c r="FO276" s="17"/>
      <c r="FP276" s="17"/>
      <c r="FQ276" s="17"/>
      <c r="FR276" s="17"/>
      <c r="FS276" s="17"/>
      <c r="FT276" s="17"/>
      <c r="FU276" s="17"/>
      <c r="FV276" s="17"/>
      <c r="FW276" s="17"/>
      <c r="FX276" s="17"/>
      <c r="FY276" s="17"/>
      <c r="FZ276" s="17"/>
      <c r="GA276" s="17"/>
      <c r="GB276" s="17"/>
      <c r="GC276" s="17"/>
      <c r="GD276" s="17"/>
      <c r="GE276" s="17"/>
      <c r="GF276" s="17"/>
      <c r="GG276" s="17"/>
    </row>
    <row r="277" spans="1:189" s="17" customFormat="1" ht="47.25" x14ac:dyDescent="0.25">
      <c r="A277" s="22" t="s">
        <v>406</v>
      </c>
      <c r="B277" s="23">
        <f t="shared" si="148"/>
        <v>6414</v>
      </c>
      <c r="C277" s="23">
        <f t="shared" si="148"/>
        <v>6414</v>
      </c>
      <c r="D277" s="23">
        <f t="shared" si="148"/>
        <v>0</v>
      </c>
      <c r="E277" s="23"/>
      <c r="F277" s="23"/>
      <c r="G277" s="23">
        <f t="shared" si="165"/>
        <v>0</v>
      </c>
      <c r="H277" s="23"/>
      <c r="I277" s="23"/>
      <c r="J277" s="23">
        <f t="shared" si="40"/>
        <v>0</v>
      </c>
      <c r="K277" s="23"/>
      <c r="L277" s="23"/>
      <c r="M277" s="23">
        <f t="shared" si="41"/>
        <v>0</v>
      </c>
      <c r="N277" s="23"/>
      <c r="O277" s="23"/>
      <c r="P277" s="23">
        <f t="shared" si="42"/>
        <v>0</v>
      </c>
      <c r="Q277" s="23">
        <v>6414</v>
      </c>
      <c r="R277" s="23">
        <v>6414</v>
      </c>
      <c r="S277" s="23">
        <f t="shared" si="43"/>
        <v>0</v>
      </c>
      <c r="T277" s="23"/>
      <c r="U277" s="23"/>
      <c r="V277" s="23">
        <f t="shared" si="44"/>
        <v>0</v>
      </c>
      <c r="W277" s="23"/>
      <c r="X277" s="23"/>
      <c r="Y277" s="23">
        <f t="shared" si="45"/>
        <v>0</v>
      </c>
      <c r="Z277" s="23"/>
      <c r="AA277" s="23"/>
      <c r="AB277" s="23">
        <f t="shared" si="46"/>
        <v>0</v>
      </c>
    </row>
    <row r="278" spans="1:189" s="17" customFormat="1" ht="31.5" x14ac:dyDescent="0.25">
      <c r="A278" s="22" t="s">
        <v>407</v>
      </c>
      <c r="B278" s="23">
        <f t="shared" si="148"/>
        <v>1461</v>
      </c>
      <c r="C278" s="23">
        <f t="shared" si="148"/>
        <v>1461</v>
      </c>
      <c r="D278" s="23">
        <f t="shared" si="148"/>
        <v>0</v>
      </c>
      <c r="E278" s="23"/>
      <c r="F278" s="23"/>
      <c r="G278" s="23">
        <f t="shared" si="165"/>
        <v>0</v>
      </c>
      <c r="H278" s="23"/>
      <c r="I278" s="23"/>
      <c r="J278" s="23">
        <f t="shared" si="40"/>
        <v>0</v>
      </c>
      <c r="K278" s="23"/>
      <c r="L278" s="23"/>
      <c r="M278" s="23">
        <f t="shared" si="41"/>
        <v>0</v>
      </c>
      <c r="N278" s="23"/>
      <c r="O278" s="23"/>
      <c r="P278" s="23">
        <f t="shared" si="42"/>
        <v>0</v>
      </c>
      <c r="Q278" s="23">
        <v>1461</v>
      </c>
      <c r="R278" s="23">
        <v>1461</v>
      </c>
      <c r="S278" s="23">
        <f t="shared" si="43"/>
        <v>0</v>
      </c>
      <c r="T278" s="23"/>
      <c r="U278" s="23"/>
      <c r="V278" s="23">
        <f t="shared" si="44"/>
        <v>0</v>
      </c>
      <c r="W278" s="23"/>
      <c r="X278" s="23"/>
      <c r="Y278" s="23">
        <f t="shared" si="45"/>
        <v>0</v>
      </c>
      <c r="Z278" s="23"/>
      <c r="AA278" s="23"/>
      <c r="AB278" s="23">
        <f t="shared" si="46"/>
        <v>0</v>
      </c>
    </row>
    <row r="279" spans="1:189" s="17" customFormat="1" ht="31.5" x14ac:dyDescent="0.25">
      <c r="A279" s="22" t="s">
        <v>408</v>
      </c>
      <c r="B279" s="23">
        <f t="shared" si="148"/>
        <v>1461</v>
      </c>
      <c r="C279" s="23">
        <f t="shared" si="148"/>
        <v>1461</v>
      </c>
      <c r="D279" s="23">
        <f t="shared" si="148"/>
        <v>0</v>
      </c>
      <c r="E279" s="23"/>
      <c r="F279" s="23"/>
      <c r="G279" s="23">
        <f t="shared" si="165"/>
        <v>0</v>
      </c>
      <c r="H279" s="23"/>
      <c r="I279" s="23"/>
      <c r="J279" s="23">
        <f t="shared" si="40"/>
        <v>0</v>
      </c>
      <c r="K279" s="23">
        <v>1461</v>
      </c>
      <c r="L279" s="23">
        <v>1461</v>
      </c>
      <c r="M279" s="23">
        <f t="shared" si="41"/>
        <v>0</v>
      </c>
      <c r="N279" s="23"/>
      <c r="O279" s="23"/>
      <c r="P279" s="23">
        <f t="shared" si="42"/>
        <v>0</v>
      </c>
      <c r="Q279" s="23"/>
      <c r="R279" s="23"/>
      <c r="S279" s="23">
        <f t="shared" si="43"/>
        <v>0</v>
      </c>
      <c r="T279" s="23"/>
      <c r="U279" s="23"/>
      <c r="V279" s="23">
        <f t="shared" si="44"/>
        <v>0</v>
      </c>
      <c r="W279" s="23"/>
      <c r="X279" s="23"/>
      <c r="Y279" s="23">
        <f t="shared" si="45"/>
        <v>0</v>
      </c>
      <c r="Z279" s="23"/>
      <c r="AA279" s="23"/>
      <c r="AB279" s="23">
        <f t="shared" si="46"/>
        <v>0</v>
      </c>
    </row>
    <row r="280" spans="1:189" s="17" customFormat="1" x14ac:dyDescent="0.25">
      <c r="A280" s="22" t="s">
        <v>142</v>
      </c>
      <c r="B280" s="23">
        <f t="shared" si="148"/>
        <v>11806</v>
      </c>
      <c r="C280" s="23">
        <f t="shared" si="148"/>
        <v>11806</v>
      </c>
      <c r="D280" s="23">
        <f t="shared" si="148"/>
        <v>0</v>
      </c>
      <c r="E280" s="23"/>
      <c r="F280" s="23"/>
      <c r="G280" s="23">
        <f t="shared" si="165"/>
        <v>0</v>
      </c>
      <c r="H280" s="23"/>
      <c r="I280" s="23"/>
      <c r="J280" s="23">
        <f t="shared" si="40"/>
        <v>0</v>
      </c>
      <c r="K280" s="23"/>
      <c r="L280" s="23"/>
      <c r="M280" s="23">
        <f t="shared" si="41"/>
        <v>0</v>
      </c>
      <c r="N280" s="23"/>
      <c r="O280" s="23"/>
      <c r="P280" s="23">
        <f t="shared" si="42"/>
        <v>0</v>
      </c>
      <c r="Q280" s="23">
        <v>11806</v>
      </c>
      <c r="R280" s="23">
        <v>11806</v>
      </c>
      <c r="S280" s="23">
        <f t="shared" si="43"/>
        <v>0</v>
      </c>
      <c r="T280" s="23"/>
      <c r="U280" s="23"/>
      <c r="V280" s="23">
        <f t="shared" si="44"/>
        <v>0</v>
      </c>
      <c r="W280" s="23"/>
      <c r="X280" s="23"/>
      <c r="Y280" s="23">
        <f t="shared" si="45"/>
        <v>0</v>
      </c>
      <c r="Z280" s="23"/>
      <c r="AA280" s="23"/>
      <c r="AB280" s="23">
        <f t="shared" si="46"/>
        <v>0</v>
      </c>
    </row>
    <row r="281" spans="1:189" s="17" customFormat="1" x14ac:dyDescent="0.25">
      <c r="A281" s="15" t="s">
        <v>110</v>
      </c>
      <c r="B281" s="16">
        <f t="shared" si="148"/>
        <v>211283</v>
      </c>
      <c r="C281" s="16">
        <f t="shared" si="148"/>
        <v>211283</v>
      </c>
      <c r="D281" s="16">
        <f t="shared" si="148"/>
        <v>0</v>
      </c>
      <c r="E281" s="16">
        <f t="shared" ref="E281" si="278">SUM(E282:E285)</f>
        <v>0</v>
      </c>
      <c r="F281" s="16">
        <f t="shared" ref="F281:AA281" si="279">SUM(F282:F285)</f>
        <v>0</v>
      </c>
      <c r="G281" s="16">
        <f t="shared" si="165"/>
        <v>0</v>
      </c>
      <c r="H281" s="16">
        <f t="shared" ref="H281" si="280">SUM(H282:H285)</f>
        <v>0</v>
      </c>
      <c r="I281" s="16">
        <f t="shared" si="279"/>
        <v>0</v>
      </c>
      <c r="J281" s="16">
        <f t="shared" si="40"/>
        <v>0</v>
      </c>
      <c r="K281" s="16">
        <f t="shared" ref="K281" si="281">SUM(K282:K285)</f>
        <v>29295</v>
      </c>
      <c r="L281" s="16">
        <f t="shared" si="279"/>
        <v>29295</v>
      </c>
      <c r="M281" s="16">
        <f t="shared" si="41"/>
        <v>0</v>
      </c>
      <c r="N281" s="16">
        <f t="shared" ref="N281" si="282">SUM(N282:N285)</f>
        <v>181988</v>
      </c>
      <c r="O281" s="16">
        <f t="shared" si="279"/>
        <v>181988</v>
      </c>
      <c r="P281" s="16">
        <f t="shared" si="42"/>
        <v>0</v>
      </c>
      <c r="Q281" s="16">
        <f t="shared" ref="Q281" si="283">SUM(Q282:Q285)</f>
        <v>0</v>
      </c>
      <c r="R281" s="16">
        <f t="shared" si="279"/>
        <v>0</v>
      </c>
      <c r="S281" s="16">
        <f t="shared" si="43"/>
        <v>0</v>
      </c>
      <c r="T281" s="16">
        <f t="shared" ref="T281" si="284">SUM(T282:T285)</f>
        <v>0</v>
      </c>
      <c r="U281" s="16">
        <f t="shared" si="279"/>
        <v>0</v>
      </c>
      <c r="V281" s="16">
        <f t="shared" si="44"/>
        <v>0</v>
      </c>
      <c r="W281" s="16">
        <f t="shared" ref="W281" si="285">SUM(W282:W285)</f>
        <v>0</v>
      </c>
      <c r="X281" s="16">
        <f t="shared" ref="X281" si="286">SUM(X282:X285)</f>
        <v>0</v>
      </c>
      <c r="Y281" s="16">
        <f t="shared" si="45"/>
        <v>0</v>
      </c>
      <c r="Z281" s="16">
        <f t="shared" ref="Z281" si="287">SUM(Z282:Z285)</f>
        <v>0</v>
      </c>
      <c r="AA281" s="16">
        <f t="shared" si="279"/>
        <v>0</v>
      </c>
      <c r="AB281" s="16">
        <f t="shared" si="46"/>
        <v>0</v>
      </c>
    </row>
    <row r="282" spans="1:189" s="14" customFormat="1" ht="110.25" x14ac:dyDescent="0.25">
      <c r="A282" s="24" t="s">
        <v>143</v>
      </c>
      <c r="B282" s="26">
        <f t="shared" si="148"/>
        <v>75000</v>
      </c>
      <c r="C282" s="26">
        <f t="shared" si="148"/>
        <v>75000</v>
      </c>
      <c r="D282" s="26">
        <f t="shared" si="148"/>
        <v>0</v>
      </c>
      <c r="E282" s="26"/>
      <c r="F282" s="26"/>
      <c r="G282" s="26">
        <f t="shared" si="165"/>
        <v>0</v>
      </c>
      <c r="H282" s="26"/>
      <c r="I282" s="26"/>
      <c r="J282" s="26">
        <f t="shared" si="40"/>
        <v>0</v>
      </c>
      <c r="K282" s="26"/>
      <c r="L282" s="26"/>
      <c r="M282" s="26">
        <f t="shared" si="41"/>
        <v>0</v>
      </c>
      <c r="N282" s="26">
        <v>75000</v>
      </c>
      <c r="O282" s="26">
        <v>75000</v>
      </c>
      <c r="P282" s="26">
        <f t="shared" si="42"/>
        <v>0</v>
      </c>
      <c r="Q282" s="26"/>
      <c r="R282" s="26"/>
      <c r="S282" s="26">
        <f t="shared" si="43"/>
        <v>0</v>
      </c>
      <c r="T282" s="26"/>
      <c r="U282" s="26"/>
      <c r="V282" s="26">
        <f t="shared" si="44"/>
        <v>0</v>
      </c>
      <c r="W282" s="26"/>
      <c r="X282" s="26"/>
      <c r="Y282" s="26">
        <f t="shared" si="45"/>
        <v>0</v>
      </c>
      <c r="Z282" s="26"/>
      <c r="AA282" s="26"/>
      <c r="AB282" s="26">
        <f t="shared" si="46"/>
        <v>0</v>
      </c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  <c r="DA282" s="17"/>
      <c r="DB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/>
      <c r="DQ282" s="17"/>
      <c r="DR282" s="17"/>
      <c r="DS282" s="17"/>
      <c r="DT282" s="17"/>
      <c r="DU282" s="17"/>
      <c r="DV282" s="17"/>
      <c r="DW282" s="17"/>
      <c r="DX282" s="17"/>
      <c r="DY282" s="17"/>
      <c r="DZ282" s="17"/>
      <c r="EA282" s="17"/>
      <c r="EB282" s="17"/>
      <c r="EC282" s="17"/>
      <c r="ED282" s="17"/>
      <c r="EE282" s="17"/>
      <c r="EF282" s="17"/>
      <c r="EG282" s="17"/>
      <c r="EH282" s="17"/>
      <c r="EI282" s="17"/>
      <c r="EJ282" s="17"/>
      <c r="EK282" s="17"/>
      <c r="EL282" s="17"/>
      <c r="EM282" s="17"/>
      <c r="EN282" s="17"/>
      <c r="EO282" s="17"/>
      <c r="EP282" s="17"/>
      <c r="EQ282" s="17"/>
      <c r="ER282" s="17"/>
      <c r="ES282" s="17"/>
      <c r="ET282" s="17"/>
      <c r="EU282" s="17"/>
      <c r="EV282" s="17"/>
      <c r="EW282" s="17"/>
      <c r="EX282" s="17"/>
      <c r="EY282" s="17"/>
      <c r="EZ282" s="17"/>
      <c r="FA282" s="17"/>
      <c r="FB282" s="17"/>
      <c r="FC282" s="17"/>
      <c r="FD282" s="17"/>
      <c r="FE282" s="17"/>
      <c r="FF282" s="17"/>
      <c r="FG282" s="17"/>
      <c r="FH282" s="17"/>
      <c r="FI282" s="17"/>
      <c r="FJ282" s="17"/>
      <c r="FK282" s="17"/>
      <c r="FL282" s="17"/>
      <c r="FM282" s="17"/>
      <c r="FN282" s="17"/>
      <c r="FO282" s="17"/>
      <c r="FP282" s="17"/>
      <c r="FQ282" s="17"/>
      <c r="FR282" s="17"/>
      <c r="FS282" s="17"/>
      <c r="FT282" s="17"/>
      <c r="FU282" s="17"/>
      <c r="FV282" s="17"/>
      <c r="FW282" s="17"/>
      <c r="FX282" s="17"/>
      <c r="FY282" s="17"/>
      <c r="FZ282" s="17"/>
      <c r="GA282" s="17"/>
      <c r="GB282" s="17"/>
      <c r="GC282" s="17"/>
      <c r="GD282" s="17"/>
      <c r="GE282" s="17"/>
      <c r="GF282" s="17"/>
      <c r="GG282" s="17"/>
    </row>
    <row r="283" spans="1:189" s="17" customFormat="1" ht="31.5" x14ac:dyDescent="0.25">
      <c r="A283" s="24" t="s">
        <v>409</v>
      </c>
      <c r="B283" s="20">
        <f t="shared" si="148"/>
        <v>29295</v>
      </c>
      <c r="C283" s="20">
        <f t="shared" si="148"/>
        <v>29295</v>
      </c>
      <c r="D283" s="20">
        <f t="shared" si="148"/>
        <v>0</v>
      </c>
      <c r="E283" s="20"/>
      <c r="F283" s="20"/>
      <c r="G283" s="20">
        <f t="shared" si="165"/>
        <v>0</v>
      </c>
      <c r="H283" s="20"/>
      <c r="I283" s="20"/>
      <c r="J283" s="20">
        <f t="shared" si="40"/>
        <v>0</v>
      </c>
      <c r="K283" s="20">
        <v>29295</v>
      </c>
      <c r="L283" s="20">
        <v>29295</v>
      </c>
      <c r="M283" s="20">
        <f t="shared" si="41"/>
        <v>0</v>
      </c>
      <c r="N283" s="20"/>
      <c r="O283" s="20"/>
      <c r="P283" s="20">
        <f t="shared" si="42"/>
        <v>0</v>
      </c>
      <c r="Q283" s="20"/>
      <c r="R283" s="20"/>
      <c r="S283" s="20">
        <f t="shared" si="43"/>
        <v>0</v>
      </c>
      <c r="T283" s="20"/>
      <c r="U283" s="20"/>
      <c r="V283" s="20">
        <f t="shared" si="44"/>
        <v>0</v>
      </c>
      <c r="W283" s="20"/>
      <c r="X283" s="20"/>
      <c r="Y283" s="20">
        <f t="shared" si="45"/>
        <v>0</v>
      </c>
      <c r="Z283" s="20"/>
      <c r="AA283" s="20"/>
      <c r="AB283" s="20">
        <f t="shared" si="46"/>
        <v>0</v>
      </c>
    </row>
    <row r="284" spans="1:189" s="17" customFormat="1" ht="94.5" x14ac:dyDescent="0.25">
      <c r="A284" s="24" t="s">
        <v>144</v>
      </c>
      <c r="B284" s="20">
        <f t="shared" si="148"/>
        <v>29988</v>
      </c>
      <c r="C284" s="20">
        <f t="shared" si="148"/>
        <v>29988</v>
      </c>
      <c r="D284" s="20">
        <f t="shared" si="148"/>
        <v>0</v>
      </c>
      <c r="E284" s="20"/>
      <c r="F284" s="20"/>
      <c r="G284" s="20">
        <f t="shared" si="165"/>
        <v>0</v>
      </c>
      <c r="H284" s="20"/>
      <c r="I284" s="20"/>
      <c r="J284" s="20">
        <f t="shared" si="40"/>
        <v>0</v>
      </c>
      <c r="K284" s="20"/>
      <c r="L284" s="20"/>
      <c r="M284" s="20">
        <f t="shared" si="41"/>
        <v>0</v>
      </c>
      <c r="N284" s="20">
        <f>29970+18</f>
        <v>29988</v>
      </c>
      <c r="O284" s="20">
        <f>29970+18</f>
        <v>29988</v>
      </c>
      <c r="P284" s="20">
        <f t="shared" si="42"/>
        <v>0</v>
      </c>
      <c r="Q284" s="20"/>
      <c r="R284" s="20"/>
      <c r="S284" s="20">
        <f t="shared" si="43"/>
        <v>0</v>
      </c>
      <c r="T284" s="20"/>
      <c r="U284" s="20"/>
      <c r="V284" s="20">
        <f t="shared" si="44"/>
        <v>0</v>
      </c>
      <c r="W284" s="20"/>
      <c r="X284" s="20"/>
      <c r="Y284" s="20">
        <f t="shared" si="45"/>
        <v>0</v>
      </c>
      <c r="Z284" s="20"/>
      <c r="AA284" s="20"/>
      <c r="AB284" s="20">
        <f t="shared" si="46"/>
        <v>0</v>
      </c>
    </row>
    <row r="285" spans="1:189" s="14" customFormat="1" ht="78.75" x14ac:dyDescent="0.25">
      <c r="A285" s="24" t="s">
        <v>145</v>
      </c>
      <c r="B285" s="26">
        <f t="shared" si="148"/>
        <v>77000</v>
      </c>
      <c r="C285" s="26">
        <f t="shared" si="148"/>
        <v>77000</v>
      </c>
      <c r="D285" s="26">
        <f t="shared" si="148"/>
        <v>0</v>
      </c>
      <c r="E285" s="26"/>
      <c r="F285" s="26"/>
      <c r="G285" s="26">
        <f t="shared" si="165"/>
        <v>0</v>
      </c>
      <c r="H285" s="26"/>
      <c r="I285" s="26"/>
      <c r="J285" s="26">
        <f t="shared" si="40"/>
        <v>0</v>
      </c>
      <c r="K285" s="26"/>
      <c r="L285" s="26"/>
      <c r="M285" s="26">
        <f t="shared" si="41"/>
        <v>0</v>
      </c>
      <c r="N285" s="26">
        <v>77000</v>
      </c>
      <c r="O285" s="26">
        <v>77000</v>
      </c>
      <c r="P285" s="26">
        <f t="shared" si="42"/>
        <v>0</v>
      </c>
      <c r="Q285" s="26"/>
      <c r="R285" s="26"/>
      <c r="S285" s="26">
        <f t="shared" si="43"/>
        <v>0</v>
      </c>
      <c r="T285" s="26"/>
      <c r="U285" s="26"/>
      <c r="V285" s="26">
        <f t="shared" si="44"/>
        <v>0</v>
      </c>
      <c r="W285" s="26"/>
      <c r="X285" s="26"/>
      <c r="Y285" s="26">
        <f t="shared" si="45"/>
        <v>0</v>
      </c>
      <c r="Z285" s="26"/>
      <c r="AA285" s="26"/>
      <c r="AB285" s="26">
        <f t="shared" si="46"/>
        <v>0</v>
      </c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B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/>
      <c r="DQ285" s="17"/>
      <c r="DR285" s="17"/>
      <c r="DS285" s="17"/>
      <c r="DT285" s="17"/>
      <c r="DU285" s="17"/>
      <c r="DV285" s="17"/>
      <c r="DW285" s="17"/>
      <c r="DX285" s="17"/>
      <c r="DY285" s="17"/>
      <c r="DZ285" s="17"/>
      <c r="EA285" s="17"/>
      <c r="EB285" s="17"/>
      <c r="EC285" s="17"/>
      <c r="ED285" s="17"/>
      <c r="EE285" s="17"/>
      <c r="EF285" s="17"/>
      <c r="EG285" s="17"/>
      <c r="EH285" s="17"/>
      <c r="EI285" s="17"/>
      <c r="EJ285" s="17"/>
      <c r="EK285" s="17"/>
      <c r="EL285" s="17"/>
      <c r="EM285" s="17"/>
      <c r="EN285" s="17"/>
      <c r="EO285" s="17"/>
      <c r="EP285" s="17"/>
      <c r="EQ285" s="17"/>
      <c r="ER285" s="17"/>
      <c r="ES285" s="17"/>
      <c r="ET285" s="17"/>
      <c r="EU285" s="17"/>
      <c r="EV285" s="17"/>
      <c r="EW285" s="17"/>
      <c r="EX285" s="17"/>
      <c r="EY285" s="17"/>
      <c r="EZ285" s="17"/>
      <c r="FA285" s="17"/>
      <c r="FB285" s="17"/>
      <c r="FC285" s="17"/>
      <c r="FD285" s="17"/>
      <c r="FE285" s="17"/>
      <c r="FF285" s="17"/>
      <c r="FG285" s="17"/>
      <c r="FH285" s="17"/>
      <c r="FI285" s="17"/>
      <c r="FJ285" s="17"/>
      <c r="FK285" s="17"/>
      <c r="FL285" s="17"/>
      <c r="FM285" s="17"/>
      <c r="FN285" s="17"/>
      <c r="FO285" s="17"/>
      <c r="FP285" s="17"/>
      <c r="FQ285" s="17"/>
      <c r="FR285" s="17"/>
      <c r="FS285" s="17"/>
      <c r="FT285" s="17"/>
      <c r="FU285" s="17"/>
      <c r="FV285" s="17"/>
      <c r="FW285" s="17"/>
      <c r="FX285" s="17"/>
      <c r="FY285" s="17"/>
      <c r="FZ285" s="17"/>
      <c r="GA285" s="17"/>
      <c r="GB285" s="17"/>
      <c r="GC285" s="17"/>
      <c r="GD285" s="17"/>
      <c r="GE285" s="17"/>
      <c r="GF285" s="17"/>
      <c r="GG285" s="17"/>
    </row>
    <row r="286" spans="1:189" s="17" customFormat="1" x14ac:dyDescent="0.25">
      <c r="A286" s="15" t="s">
        <v>123</v>
      </c>
      <c r="B286" s="16">
        <f t="shared" si="148"/>
        <v>33238</v>
      </c>
      <c r="C286" s="16">
        <f t="shared" si="148"/>
        <v>33238</v>
      </c>
      <c r="D286" s="16">
        <f t="shared" si="148"/>
        <v>0</v>
      </c>
      <c r="E286" s="16">
        <f>SUM(E287:E288)</f>
        <v>0</v>
      </c>
      <c r="F286" s="16">
        <f>SUM(F287:F288)</f>
        <v>0</v>
      </c>
      <c r="G286" s="16">
        <f t="shared" si="165"/>
        <v>0</v>
      </c>
      <c r="H286" s="16">
        <f>SUM(H287:H288)</f>
        <v>0</v>
      </c>
      <c r="I286" s="16">
        <f>SUM(I287:I288)</f>
        <v>0</v>
      </c>
      <c r="J286" s="16">
        <f t="shared" si="40"/>
        <v>0</v>
      </c>
      <c r="K286" s="16">
        <f>SUM(K287:K288)</f>
        <v>0</v>
      </c>
      <c r="L286" s="16">
        <f>SUM(L287:L288)</f>
        <v>0</v>
      </c>
      <c r="M286" s="16">
        <f t="shared" si="41"/>
        <v>0</v>
      </c>
      <c r="N286" s="16">
        <f>SUM(N287:N288)</f>
        <v>33238</v>
      </c>
      <c r="O286" s="16">
        <f>SUM(O287:O288)</f>
        <v>33238</v>
      </c>
      <c r="P286" s="16">
        <f t="shared" si="42"/>
        <v>0</v>
      </c>
      <c r="Q286" s="16">
        <f>SUM(Q287:Q288)</f>
        <v>0</v>
      </c>
      <c r="R286" s="16">
        <f>SUM(R287:R288)</f>
        <v>0</v>
      </c>
      <c r="S286" s="16">
        <f t="shared" si="43"/>
        <v>0</v>
      </c>
      <c r="T286" s="16">
        <f>SUM(T287:T288)</f>
        <v>0</v>
      </c>
      <c r="U286" s="16">
        <f>SUM(U287:U288)</f>
        <v>0</v>
      </c>
      <c r="V286" s="16">
        <f t="shared" si="44"/>
        <v>0</v>
      </c>
      <c r="W286" s="16">
        <f>SUM(W287:W288)</f>
        <v>0</v>
      </c>
      <c r="X286" s="16">
        <f>SUM(X287:X288)</f>
        <v>0</v>
      </c>
      <c r="Y286" s="16">
        <f t="shared" si="45"/>
        <v>0</v>
      </c>
      <c r="Z286" s="16">
        <f>SUM(Z287:Z288)</f>
        <v>0</v>
      </c>
      <c r="AA286" s="16">
        <f>SUM(AA287:AA288)</f>
        <v>0</v>
      </c>
      <c r="AB286" s="16">
        <f t="shared" si="46"/>
        <v>0</v>
      </c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  <c r="DT286" s="14"/>
      <c r="DU286" s="14"/>
      <c r="DV286" s="14"/>
      <c r="DW286" s="14"/>
      <c r="DX286" s="14"/>
      <c r="DY286" s="14"/>
      <c r="DZ286" s="14"/>
      <c r="EA286" s="14"/>
      <c r="EB286" s="14"/>
      <c r="EC286" s="14"/>
      <c r="ED286" s="14"/>
      <c r="EE286" s="14"/>
      <c r="EF286" s="14"/>
      <c r="EG286" s="14"/>
      <c r="EH286" s="14"/>
      <c r="EI286" s="14"/>
      <c r="EJ286" s="14"/>
      <c r="EK286" s="14"/>
      <c r="EL286" s="14"/>
      <c r="EM286" s="14"/>
      <c r="EN286" s="14"/>
      <c r="EO286" s="14"/>
      <c r="EP286" s="14"/>
      <c r="EQ286" s="14"/>
      <c r="ER286" s="14"/>
      <c r="ES286" s="14"/>
      <c r="ET286" s="14"/>
      <c r="EU286" s="14"/>
      <c r="EV286" s="14"/>
      <c r="EW286" s="14"/>
      <c r="EX286" s="14"/>
      <c r="EY286" s="14"/>
      <c r="EZ286" s="14"/>
      <c r="FA286" s="14"/>
      <c r="FB286" s="14"/>
      <c r="FC286" s="14"/>
      <c r="FD286" s="14"/>
      <c r="FE286" s="14"/>
      <c r="FF286" s="14"/>
      <c r="FG286" s="14"/>
      <c r="FH286" s="14"/>
      <c r="FI286" s="14"/>
      <c r="FJ286" s="14"/>
      <c r="FK286" s="14"/>
      <c r="FL286" s="14"/>
      <c r="FM286" s="14"/>
      <c r="FN286" s="14"/>
      <c r="FO286" s="14"/>
      <c r="FP286" s="14"/>
      <c r="FQ286" s="14"/>
      <c r="FR286" s="14"/>
      <c r="FS286" s="14"/>
      <c r="FT286" s="14"/>
      <c r="FU286" s="14"/>
      <c r="FV286" s="14"/>
      <c r="FW286" s="14"/>
      <c r="FX286" s="14"/>
      <c r="FY286" s="14"/>
      <c r="FZ286" s="14"/>
      <c r="GA286" s="14"/>
      <c r="GB286" s="14"/>
      <c r="GC286" s="14"/>
      <c r="GD286" s="14"/>
      <c r="GE286" s="14"/>
      <c r="GF286" s="14"/>
      <c r="GG286" s="14"/>
    </row>
    <row r="287" spans="1:189" s="17" customFormat="1" ht="110.25" x14ac:dyDescent="0.25">
      <c r="A287" s="27" t="s">
        <v>146</v>
      </c>
      <c r="B287" s="23">
        <f t="shared" si="148"/>
        <v>31838</v>
      </c>
      <c r="C287" s="23">
        <f t="shared" si="148"/>
        <v>31838</v>
      </c>
      <c r="D287" s="23">
        <f t="shared" si="148"/>
        <v>0</v>
      </c>
      <c r="E287" s="23"/>
      <c r="F287" s="23"/>
      <c r="G287" s="23">
        <f t="shared" si="165"/>
        <v>0</v>
      </c>
      <c r="H287" s="23"/>
      <c r="I287" s="23"/>
      <c r="J287" s="23">
        <f t="shared" si="40"/>
        <v>0</v>
      </c>
      <c r="K287" s="23"/>
      <c r="L287" s="23"/>
      <c r="M287" s="23">
        <f t="shared" si="41"/>
        <v>0</v>
      </c>
      <c r="N287" s="23">
        <f>30228+1610</f>
        <v>31838</v>
      </c>
      <c r="O287" s="23">
        <f>30228+1610</f>
        <v>31838</v>
      </c>
      <c r="P287" s="23">
        <f t="shared" si="42"/>
        <v>0</v>
      </c>
      <c r="Q287" s="23"/>
      <c r="R287" s="23"/>
      <c r="S287" s="23">
        <f t="shared" si="43"/>
        <v>0</v>
      </c>
      <c r="T287" s="23"/>
      <c r="U287" s="23"/>
      <c r="V287" s="23">
        <f t="shared" si="44"/>
        <v>0</v>
      </c>
      <c r="W287" s="23"/>
      <c r="X287" s="23"/>
      <c r="Y287" s="23">
        <f t="shared" si="45"/>
        <v>0</v>
      </c>
      <c r="Z287" s="23"/>
      <c r="AA287" s="23"/>
      <c r="AB287" s="23">
        <f t="shared" si="46"/>
        <v>0</v>
      </c>
    </row>
    <row r="288" spans="1:189" s="17" customFormat="1" ht="110.25" x14ac:dyDescent="0.25">
      <c r="A288" s="24" t="s">
        <v>147</v>
      </c>
      <c r="B288" s="20">
        <f t="shared" si="148"/>
        <v>1400</v>
      </c>
      <c r="C288" s="20">
        <f t="shared" si="148"/>
        <v>1400</v>
      </c>
      <c r="D288" s="20">
        <f t="shared" si="148"/>
        <v>0</v>
      </c>
      <c r="E288" s="20"/>
      <c r="F288" s="20"/>
      <c r="G288" s="20">
        <f t="shared" si="165"/>
        <v>0</v>
      </c>
      <c r="H288" s="20"/>
      <c r="I288" s="20"/>
      <c r="J288" s="20">
        <f t="shared" si="40"/>
        <v>0</v>
      </c>
      <c r="K288" s="20"/>
      <c r="L288" s="20"/>
      <c r="M288" s="20">
        <f t="shared" si="41"/>
        <v>0</v>
      </c>
      <c r="N288" s="20">
        <f>2625-1225</f>
        <v>1400</v>
      </c>
      <c r="O288" s="20">
        <f>2625-1225</f>
        <v>1400</v>
      </c>
      <c r="P288" s="20">
        <f t="shared" si="42"/>
        <v>0</v>
      </c>
      <c r="Q288" s="20"/>
      <c r="R288" s="20"/>
      <c r="S288" s="20">
        <f t="shared" si="43"/>
        <v>0</v>
      </c>
      <c r="T288" s="20"/>
      <c r="U288" s="20"/>
      <c r="V288" s="20">
        <f t="shared" si="44"/>
        <v>0</v>
      </c>
      <c r="W288" s="20"/>
      <c r="X288" s="20"/>
      <c r="Y288" s="20">
        <f t="shared" si="45"/>
        <v>0</v>
      </c>
      <c r="Z288" s="20"/>
      <c r="AA288" s="20"/>
      <c r="AB288" s="20">
        <f t="shared" si="46"/>
        <v>0</v>
      </c>
    </row>
    <row r="289" spans="1:189" s="17" customFormat="1" x14ac:dyDescent="0.25">
      <c r="A289" s="15" t="s">
        <v>113</v>
      </c>
      <c r="B289" s="16">
        <f t="shared" si="148"/>
        <v>27000</v>
      </c>
      <c r="C289" s="16">
        <f t="shared" si="148"/>
        <v>27000</v>
      </c>
      <c r="D289" s="16">
        <f t="shared" si="148"/>
        <v>0</v>
      </c>
      <c r="E289" s="16">
        <f>SUM(E290:E290)</f>
        <v>0</v>
      </c>
      <c r="F289" s="16">
        <f>SUM(F290:F290)</f>
        <v>0</v>
      </c>
      <c r="G289" s="16">
        <f t="shared" si="165"/>
        <v>0</v>
      </c>
      <c r="H289" s="16">
        <f>SUM(H290:H290)</f>
        <v>27000</v>
      </c>
      <c r="I289" s="16">
        <f>SUM(I290:I290)</f>
        <v>27000</v>
      </c>
      <c r="J289" s="16">
        <f t="shared" ref="J289:J380" si="288">I289-H289</f>
        <v>0</v>
      </c>
      <c r="K289" s="16">
        <f>SUM(K290:K290)</f>
        <v>0</v>
      </c>
      <c r="L289" s="16">
        <f>SUM(L290:L290)</f>
        <v>0</v>
      </c>
      <c r="M289" s="16">
        <f t="shared" ref="M289:M380" si="289">L289-K289</f>
        <v>0</v>
      </c>
      <c r="N289" s="16">
        <f>SUM(N290:N290)</f>
        <v>0</v>
      </c>
      <c r="O289" s="16">
        <f>SUM(O290:O290)</f>
        <v>0</v>
      </c>
      <c r="P289" s="16">
        <f t="shared" ref="P289:P380" si="290">O289-N289</f>
        <v>0</v>
      </c>
      <c r="Q289" s="16">
        <f>SUM(Q290:Q290)</f>
        <v>0</v>
      </c>
      <c r="R289" s="16">
        <f>SUM(R290:R290)</f>
        <v>0</v>
      </c>
      <c r="S289" s="16">
        <f t="shared" ref="S289:S380" si="291">R289-Q289</f>
        <v>0</v>
      </c>
      <c r="T289" s="16">
        <f>SUM(T290:T290)</f>
        <v>0</v>
      </c>
      <c r="U289" s="16">
        <f>SUM(U290:U290)</f>
        <v>0</v>
      </c>
      <c r="V289" s="16">
        <f t="shared" ref="V289:V380" si="292">U289-T289</f>
        <v>0</v>
      </c>
      <c r="W289" s="16">
        <f>SUM(W290:W290)</f>
        <v>0</v>
      </c>
      <c r="X289" s="16">
        <f>SUM(X290:X290)</f>
        <v>0</v>
      </c>
      <c r="Y289" s="16">
        <f t="shared" ref="Y289:Y380" si="293">X289-W289</f>
        <v>0</v>
      </c>
      <c r="Z289" s="16">
        <f>SUM(Z290:Z290)</f>
        <v>0</v>
      </c>
      <c r="AA289" s="16">
        <f>SUM(AA290:AA290)</f>
        <v>0</v>
      </c>
      <c r="AB289" s="16">
        <f t="shared" ref="AB289:AB380" si="294">AA289-Z289</f>
        <v>0</v>
      </c>
    </row>
    <row r="290" spans="1:189" s="17" customFormat="1" ht="63" x14ac:dyDescent="0.25">
      <c r="A290" s="30" t="s">
        <v>148</v>
      </c>
      <c r="B290" s="23">
        <f t="shared" si="148"/>
        <v>27000</v>
      </c>
      <c r="C290" s="23">
        <f t="shared" si="148"/>
        <v>27000</v>
      </c>
      <c r="D290" s="23">
        <f t="shared" si="148"/>
        <v>0</v>
      </c>
      <c r="E290" s="23"/>
      <c r="F290" s="23"/>
      <c r="G290" s="23">
        <f t="shared" si="165"/>
        <v>0</v>
      </c>
      <c r="H290" s="23">
        <v>27000</v>
      </c>
      <c r="I290" s="23">
        <v>27000</v>
      </c>
      <c r="J290" s="23">
        <f t="shared" si="288"/>
        <v>0</v>
      </c>
      <c r="K290" s="23"/>
      <c r="L290" s="23"/>
      <c r="M290" s="23">
        <f t="shared" si="289"/>
        <v>0</v>
      </c>
      <c r="N290" s="23"/>
      <c r="O290" s="23"/>
      <c r="P290" s="23">
        <f t="shared" si="290"/>
        <v>0</v>
      </c>
      <c r="Q290" s="23"/>
      <c r="R290" s="23"/>
      <c r="S290" s="23">
        <f t="shared" si="291"/>
        <v>0</v>
      </c>
      <c r="T290" s="23"/>
      <c r="U290" s="23"/>
      <c r="V290" s="23">
        <f t="shared" si="292"/>
        <v>0</v>
      </c>
      <c r="W290" s="23"/>
      <c r="X290" s="23"/>
      <c r="Y290" s="23">
        <f t="shared" si="293"/>
        <v>0</v>
      </c>
      <c r="Z290" s="23"/>
      <c r="AA290" s="23"/>
      <c r="AB290" s="23">
        <f t="shared" si="294"/>
        <v>0</v>
      </c>
    </row>
    <row r="291" spans="1:189" s="17" customFormat="1" ht="31.5" x14ac:dyDescent="0.25">
      <c r="A291" s="15" t="s">
        <v>42</v>
      </c>
      <c r="B291" s="16">
        <f t="shared" si="148"/>
        <v>6534297</v>
      </c>
      <c r="C291" s="16">
        <f t="shared" si="148"/>
        <v>6534298</v>
      </c>
      <c r="D291" s="16">
        <f t="shared" si="148"/>
        <v>1</v>
      </c>
      <c r="E291" s="16">
        <f>SUM(E292,E295,E300,E309,E304,E328)</f>
        <v>405914</v>
      </c>
      <c r="F291" s="16">
        <f>SUM(F292,F295,F300,F309,F304,F328)</f>
        <v>405914</v>
      </c>
      <c r="G291" s="16">
        <f t="shared" si="165"/>
        <v>0</v>
      </c>
      <c r="H291" s="16">
        <f>SUM(H292,H295,H300,H309,H304,H328)</f>
        <v>261067</v>
      </c>
      <c r="I291" s="16">
        <f>SUM(I292,I295,I300,I309,I304,I328)</f>
        <v>261067</v>
      </c>
      <c r="J291" s="16">
        <f t="shared" si="288"/>
        <v>0</v>
      </c>
      <c r="K291" s="16">
        <f>SUM(K292,K295,K300,K309,K304,K328)</f>
        <v>261031</v>
      </c>
      <c r="L291" s="16">
        <f>SUM(L292,L295,L300,L309,L304,L328)</f>
        <v>261032</v>
      </c>
      <c r="M291" s="16">
        <f t="shared" si="289"/>
        <v>1</v>
      </c>
      <c r="N291" s="16">
        <f>SUM(N292,N295,N300,N309,N304,N328)</f>
        <v>1413680</v>
      </c>
      <c r="O291" s="16">
        <f>SUM(O292,O295,O300,O309,O304,O328)</f>
        <v>1413680</v>
      </c>
      <c r="P291" s="16">
        <f t="shared" si="290"/>
        <v>0</v>
      </c>
      <c r="Q291" s="16">
        <f>SUM(Q292,Q295,Q300,Q309,Q304,Q328)</f>
        <v>0</v>
      </c>
      <c r="R291" s="16">
        <f>SUM(R292,R295,R300,R309,R304,R328)</f>
        <v>0</v>
      </c>
      <c r="S291" s="16">
        <f t="shared" si="291"/>
        <v>0</v>
      </c>
      <c r="T291" s="16">
        <f>SUM(T292,T295,T300,T309,T304,T328)</f>
        <v>3672605</v>
      </c>
      <c r="U291" s="16">
        <f>SUM(U292,U295,U300,U309,U304,U328)</f>
        <v>3672605</v>
      </c>
      <c r="V291" s="16">
        <f t="shared" si="292"/>
        <v>0</v>
      </c>
      <c r="W291" s="16">
        <f>SUM(W292,W295,W300,W309,W304,W328)</f>
        <v>10000</v>
      </c>
      <c r="X291" s="16">
        <f>SUM(X292,X295,X300,X309,X304,X328)</f>
        <v>10000</v>
      </c>
      <c r="Y291" s="16">
        <f t="shared" si="293"/>
        <v>0</v>
      </c>
      <c r="Z291" s="16">
        <f>SUM(Z292,Z295,Z300,Z309,Z304,Z328)</f>
        <v>510000</v>
      </c>
      <c r="AA291" s="16">
        <f>SUM(AA292,AA295,AA300,AA309,AA304,AA328)</f>
        <v>510000</v>
      </c>
      <c r="AB291" s="16">
        <f t="shared" si="294"/>
        <v>0</v>
      </c>
    </row>
    <row r="292" spans="1:189" s="14" customFormat="1" x14ac:dyDescent="0.25">
      <c r="A292" s="15" t="s">
        <v>101</v>
      </c>
      <c r="B292" s="16">
        <f t="shared" si="148"/>
        <v>2994</v>
      </c>
      <c r="C292" s="16">
        <f t="shared" si="148"/>
        <v>2994</v>
      </c>
      <c r="D292" s="16">
        <f t="shared" si="148"/>
        <v>0</v>
      </c>
      <c r="E292" s="16">
        <f>SUM(E293:E294)</f>
        <v>0</v>
      </c>
      <c r="F292" s="16">
        <f>SUM(F293:F294)</f>
        <v>0</v>
      </c>
      <c r="G292" s="16">
        <f t="shared" si="165"/>
        <v>0</v>
      </c>
      <c r="H292" s="16">
        <f>SUM(H293:H294)</f>
        <v>0</v>
      </c>
      <c r="I292" s="16">
        <f>SUM(I293:I294)</f>
        <v>0</v>
      </c>
      <c r="J292" s="16">
        <f t="shared" si="288"/>
        <v>0</v>
      </c>
      <c r="K292" s="16">
        <f>SUM(K293:K294)</f>
        <v>650</v>
      </c>
      <c r="L292" s="16">
        <f>SUM(L293:L294)</f>
        <v>650</v>
      </c>
      <c r="M292" s="16">
        <f t="shared" si="289"/>
        <v>0</v>
      </c>
      <c r="N292" s="16">
        <f>SUM(N293:N294)</f>
        <v>2344</v>
      </c>
      <c r="O292" s="16">
        <f>SUM(O293:O294)</f>
        <v>2344</v>
      </c>
      <c r="P292" s="16">
        <f t="shared" si="290"/>
        <v>0</v>
      </c>
      <c r="Q292" s="16">
        <f>SUM(Q293:Q294)</f>
        <v>0</v>
      </c>
      <c r="R292" s="16">
        <f>SUM(R293:R294)</f>
        <v>0</v>
      </c>
      <c r="S292" s="16">
        <f t="shared" si="291"/>
        <v>0</v>
      </c>
      <c r="T292" s="16">
        <f>SUM(T293:T294)</f>
        <v>0</v>
      </c>
      <c r="U292" s="16">
        <f>SUM(U293:U294)</f>
        <v>0</v>
      </c>
      <c r="V292" s="16">
        <f t="shared" si="292"/>
        <v>0</v>
      </c>
      <c r="W292" s="16">
        <f>SUM(W293:W294)</f>
        <v>0</v>
      </c>
      <c r="X292" s="16">
        <f>SUM(X293:X294)</f>
        <v>0</v>
      </c>
      <c r="Y292" s="16">
        <f t="shared" si="293"/>
        <v>0</v>
      </c>
      <c r="Z292" s="16">
        <f>SUM(Z293:Z294)</f>
        <v>0</v>
      </c>
      <c r="AA292" s="16">
        <f>SUM(AA293:AA294)</f>
        <v>0</v>
      </c>
      <c r="AB292" s="16">
        <f t="shared" si="294"/>
        <v>0</v>
      </c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  <c r="DR292" s="17"/>
      <c r="DS292" s="17"/>
      <c r="DT292" s="17"/>
      <c r="DU292" s="17"/>
      <c r="DV292" s="17"/>
      <c r="DW292" s="17"/>
      <c r="DX292" s="17"/>
      <c r="DY292" s="17"/>
      <c r="DZ292" s="17"/>
      <c r="EA292" s="17"/>
      <c r="EB292" s="17"/>
      <c r="EC292" s="17"/>
      <c r="ED292" s="17"/>
      <c r="EE292" s="17"/>
      <c r="EF292" s="17"/>
      <c r="EG292" s="17"/>
      <c r="EH292" s="17"/>
      <c r="EI292" s="17"/>
      <c r="EJ292" s="17"/>
      <c r="EK292" s="17"/>
      <c r="EL292" s="17"/>
      <c r="EM292" s="17"/>
      <c r="EN292" s="17"/>
      <c r="EO292" s="17"/>
      <c r="EP292" s="17"/>
      <c r="EQ292" s="17"/>
      <c r="ER292" s="17"/>
      <c r="ES292" s="17"/>
      <c r="ET292" s="17"/>
      <c r="EU292" s="17"/>
      <c r="EV292" s="17"/>
      <c r="EW292" s="17"/>
      <c r="EX292" s="17"/>
      <c r="EY292" s="17"/>
      <c r="EZ292" s="17"/>
      <c r="FA292" s="17"/>
      <c r="FB292" s="17"/>
      <c r="FC292" s="17"/>
      <c r="FD292" s="17"/>
      <c r="FE292" s="17"/>
      <c r="FF292" s="17"/>
      <c r="FG292" s="17"/>
      <c r="FH292" s="17"/>
      <c r="FI292" s="17"/>
      <c r="FJ292" s="17"/>
      <c r="FK292" s="17"/>
      <c r="FL292" s="17"/>
      <c r="FM292" s="17"/>
      <c r="FN292" s="17"/>
      <c r="FO292" s="17"/>
      <c r="FP292" s="17"/>
      <c r="FQ292" s="17"/>
      <c r="FR292" s="17"/>
      <c r="FS292" s="17"/>
      <c r="FT292" s="17"/>
      <c r="FU292" s="17"/>
      <c r="FV292" s="17"/>
      <c r="FW292" s="17"/>
      <c r="FX292" s="17"/>
      <c r="FY292" s="17"/>
      <c r="FZ292" s="17"/>
      <c r="GA292" s="17"/>
      <c r="GB292" s="17"/>
      <c r="GC292" s="17"/>
      <c r="GD292" s="17"/>
      <c r="GE292" s="17"/>
      <c r="GF292" s="17"/>
      <c r="GG292" s="17"/>
    </row>
    <row r="293" spans="1:189" s="17" customFormat="1" ht="31.5" x14ac:dyDescent="0.25">
      <c r="A293" s="30" t="s">
        <v>150</v>
      </c>
      <c r="B293" s="23">
        <f t="shared" si="148"/>
        <v>650</v>
      </c>
      <c r="C293" s="23">
        <f t="shared" si="148"/>
        <v>650</v>
      </c>
      <c r="D293" s="23">
        <f t="shared" si="148"/>
        <v>0</v>
      </c>
      <c r="E293" s="23"/>
      <c r="F293" s="23"/>
      <c r="G293" s="23">
        <f t="shared" si="165"/>
        <v>0</v>
      </c>
      <c r="H293" s="23"/>
      <c r="I293" s="23"/>
      <c r="J293" s="23">
        <f t="shared" si="288"/>
        <v>0</v>
      </c>
      <c r="K293" s="23">
        <v>650</v>
      </c>
      <c r="L293" s="23">
        <v>650</v>
      </c>
      <c r="M293" s="23">
        <f t="shared" si="289"/>
        <v>0</v>
      </c>
      <c r="N293" s="23"/>
      <c r="O293" s="23"/>
      <c r="P293" s="23">
        <f t="shared" si="290"/>
        <v>0</v>
      </c>
      <c r="Q293" s="23"/>
      <c r="R293" s="23"/>
      <c r="S293" s="23">
        <f t="shared" si="291"/>
        <v>0</v>
      </c>
      <c r="T293" s="23"/>
      <c r="U293" s="23"/>
      <c r="V293" s="23">
        <f t="shared" si="292"/>
        <v>0</v>
      </c>
      <c r="W293" s="23"/>
      <c r="X293" s="23"/>
      <c r="Y293" s="23">
        <f t="shared" si="293"/>
        <v>0</v>
      </c>
      <c r="Z293" s="23"/>
      <c r="AA293" s="23"/>
      <c r="AB293" s="23">
        <f t="shared" si="294"/>
        <v>0</v>
      </c>
    </row>
    <row r="294" spans="1:189" s="17" customFormat="1" ht="78.75" x14ac:dyDescent="0.25">
      <c r="A294" s="27" t="s">
        <v>257</v>
      </c>
      <c r="B294" s="23">
        <f t="shared" si="148"/>
        <v>2344</v>
      </c>
      <c r="C294" s="23">
        <f t="shared" si="148"/>
        <v>2344</v>
      </c>
      <c r="D294" s="23">
        <f t="shared" si="148"/>
        <v>0</v>
      </c>
      <c r="E294" s="23"/>
      <c r="F294" s="23"/>
      <c r="G294" s="23">
        <f t="shared" si="165"/>
        <v>0</v>
      </c>
      <c r="H294" s="23"/>
      <c r="I294" s="23"/>
      <c r="J294" s="23">
        <f t="shared" si="288"/>
        <v>0</v>
      </c>
      <c r="K294" s="23"/>
      <c r="L294" s="23"/>
      <c r="M294" s="23">
        <f t="shared" si="289"/>
        <v>0</v>
      </c>
      <c r="N294" s="23">
        <v>2344</v>
      </c>
      <c r="O294" s="23">
        <v>2344</v>
      </c>
      <c r="P294" s="23">
        <f t="shared" si="290"/>
        <v>0</v>
      </c>
      <c r="Q294" s="23"/>
      <c r="R294" s="23"/>
      <c r="S294" s="23">
        <f t="shared" si="291"/>
        <v>0</v>
      </c>
      <c r="T294" s="23"/>
      <c r="U294" s="23"/>
      <c r="V294" s="23">
        <f t="shared" si="292"/>
        <v>0</v>
      </c>
      <c r="W294" s="23"/>
      <c r="X294" s="23"/>
      <c r="Y294" s="23">
        <f t="shared" si="293"/>
        <v>0</v>
      </c>
      <c r="Z294" s="23"/>
      <c r="AA294" s="23"/>
      <c r="AB294" s="23">
        <f t="shared" si="294"/>
        <v>0</v>
      </c>
    </row>
    <row r="295" spans="1:189" s="14" customFormat="1" ht="31.5" x14ac:dyDescent="0.25">
      <c r="A295" s="15" t="s">
        <v>107</v>
      </c>
      <c r="B295" s="16">
        <f t="shared" si="148"/>
        <v>369765</v>
      </c>
      <c r="C295" s="16">
        <f t="shared" si="148"/>
        <v>369765</v>
      </c>
      <c r="D295" s="16">
        <f t="shared" si="148"/>
        <v>0</v>
      </c>
      <c r="E295" s="16">
        <f>SUM(E296:E299)</f>
        <v>0</v>
      </c>
      <c r="F295" s="16">
        <f>SUM(F296:F299)</f>
        <v>0</v>
      </c>
      <c r="G295" s="16">
        <f t="shared" si="165"/>
        <v>0</v>
      </c>
      <c r="H295" s="16">
        <f>SUM(H296:H299)</f>
        <v>0</v>
      </c>
      <c r="I295" s="16">
        <f>SUM(I296:I299)</f>
        <v>0</v>
      </c>
      <c r="J295" s="16">
        <f t="shared" si="288"/>
        <v>0</v>
      </c>
      <c r="K295" s="16">
        <f>SUM(K296:K299)</f>
        <v>49765</v>
      </c>
      <c r="L295" s="16">
        <f>SUM(L296:L299)</f>
        <v>49765</v>
      </c>
      <c r="M295" s="16">
        <f t="shared" si="289"/>
        <v>0</v>
      </c>
      <c r="N295" s="16">
        <f>SUM(N296:N299)</f>
        <v>320000</v>
      </c>
      <c r="O295" s="16">
        <f>SUM(O296:O299)</f>
        <v>320000</v>
      </c>
      <c r="P295" s="16">
        <f t="shared" si="290"/>
        <v>0</v>
      </c>
      <c r="Q295" s="16">
        <f>SUM(Q296:Q299)</f>
        <v>0</v>
      </c>
      <c r="R295" s="16">
        <f>SUM(R296:R299)</f>
        <v>0</v>
      </c>
      <c r="S295" s="16">
        <f t="shared" si="291"/>
        <v>0</v>
      </c>
      <c r="T295" s="16">
        <f>SUM(T296:T299)</f>
        <v>0</v>
      </c>
      <c r="U295" s="16">
        <f>SUM(U296:U299)</f>
        <v>0</v>
      </c>
      <c r="V295" s="16">
        <f t="shared" si="292"/>
        <v>0</v>
      </c>
      <c r="W295" s="16">
        <f>SUM(W296:W299)</f>
        <v>0</v>
      </c>
      <c r="X295" s="16">
        <f>SUM(X296:X299)</f>
        <v>0</v>
      </c>
      <c r="Y295" s="16">
        <f t="shared" si="293"/>
        <v>0</v>
      </c>
      <c r="Z295" s="16">
        <f>SUM(Z296:Z299)</f>
        <v>0</v>
      </c>
      <c r="AA295" s="16">
        <f>SUM(AA296:AA299)</f>
        <v>0</v>
      </c>
      <c r="AB295" s="16">
        <f t="shared" si="294"/>
        <v>0</v>
      </c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B295" s="17"/>
      <c r="DC295" s="17"/>
      <c r="DD295" s="17"/>
      <c r="DE295" s="17"/>
      <c r="DF295" s="17"/>
      <c r="DG295" s="17"/>
      <c r="DH295" s="17"/>
      <c r="DI295" s="17"/>
      <c r="DJ295" s="17"/>
      <c r="DK295" s="17"/>
      <c r="DL295" s="17"/>
      <c r="DM295" s="17"/>
      <c r="DN295" s="17"/>
      <c r="DO295" s="17"/>
      <c r="DP295" s="17"/>
      <c r="DQ295" s="17"/>
      <c r="DR295" s="17"/>
      <c r="DS295" s="17"/>
      <c r="DT295" s="17"/>
      <c r="DU295" s="17"/>
      <c r="DV295" s="17"/>
      <c r="DW295" s="17"/>
      <c r="DX295" s="17"/>
      <c r="DY295" s="17"/>
      <c r="DZ295" s="17"/>
      <c r="EA295" s="17"/>
      <c r="EB295" s="17"/>
      <c r="EC295" s="17"/>
      <c r="ED295" s="17"/>
      <c r="EE295" s="17"/>
      <c r="EF295" s="17"/>
      <c r="EG295" s="17"/>
      <c r="EH295" s="17"/>
      <c r="EI295" s="17"/>
      <c r="EJ295" s="17"/>
      <c r="EK295" s="17"/>
      <c r="EL295" s="17"/>
      <c r="EM295" s="17"/>
      <c r="EN295" s="17"/>
      <c r="EO295" s="17"/>
      <c r="EP295" s="17"/>
      <c r="EQ295" s="17"/>
      <c r="ER295" s="17"/>
      <c r="ES295" s="17"/>
      <c r="ET295" s="17"/>
      <c r="EU295" s="17"/>
      <c r="EV295" s="17"/>
      <c r="EW295" s="17"/>
      <c r="EX295" s="17"/>
      <c r="EY295" s="17"/>
      <c r="EZ295" s="17"/>
      <c r="FA295" s="17"/>
      <c r="FB295" s="17"/>
      <c r="FC295" s="17"/>
      <c r="FD295" s="17"/>
      <c r="FE295" s="17"/>
      <c r="FF295" s="17"/>
      <c r="FG295" s="17"/>
      <c r="FH295" s="17"/>
      <c r="FI295" s="17"/>
      <c r="FJ295" s="17"/>
      <c r="FK295" s="17"/>
      <c r="FL295" s="17"/>
      <c r="FM295" s="17"/>
      <c r="FN295" s="17"/>
      <c r="FO295" s="17"/>
      <c r="FP295" s="17"/>
      <c r="FQ295" s="17"/>
      <c r="FR295" s="17"/>
      <c r="FS295" s="17"/>
      <c r="FT295" s="17"/>
      <c r="FU295" s="17"/>
      <c r="FV295" s="17"/>
      <c r="FW295" s="17"/>
      <c r="FX295" s="17"/>
      <c r="FY295" s="17"/>
      <c r="FZ295" s="17"/>
      <c r="GA295" s="17"/>
      <c r="GB295" s="17"/>
      <c r="GC295" s="17"/>
      <c r="GD295" s="17"/>
      <c r="GE295" s="17"/>
      <c r="GF295" s="17"/>
      <c r="GG295" s="17"/>
    </row>
    <row r="296" spans="1:189" s="17" customFormat="1" ht="63" x14ac:dyDescent="0.25">
      <c r="A296" s="30" t="s">
        <v>151</v>
      </c>
      <c r="B296" s="23">
        <f t="shared" si="148"/>
        <v>37000</v>
      </c>
      <c r="C296" s="23">
        <f t="shared" si="148"/>
        <v>37000</v>
      </c>
      <c r="D296" s="23">
        <f t="shared" si="148"/>
        <v>0</v>
      </c>
      <c r="E296" s="23"/>
      <c r="F296" s="23"/>
      <c r="G296" s="23">
        <f t="shared" si="165"/>
        <v>0</v>
      </c>
      <c r="H296" s="23"/>
      <c r="I296" s="23"/>
      <c r="J296" s="23">
        <f t="shared" si="288"/>
        <v>0</v>
      </c>
      <c r="K296" s="23">
        <v>37000</v>
      </c>
      <c r="L296" s="23">
        <v>37000</v>
      </c>
      <c r="M296" s="23">
        <f t="shared" si="289"/>
        <v>0</v>
      </c>
      <c r="N296" s="23"/>
      <c r="O296" s="23"/>
      <c r="P296" s="23">
        <f t="shared" si="290"/>
        <v>0</v>
      </c>
      <c r="Q296" s="23"/>
      <c r="R296" s="23"/>
      <c r="S296" s="23">
        <f t="shared" si="291"/>
        <v>0</v>
      </c>
      <c r="T296" s="23"/>
      <c r="U296" s="23"/>
      <c r="V296" s="23">
        <f t="shared" si="292"/>
        <v>0</v>
      </c>
      <c r="W296" s="23"/>
      <c r="X296" s="23"/>
      <c r="Y296" s="23">
        <f t="shared" si="293"/>
        <v>0</v>
      </c>
      <c r="Z296" s="23"/>
      <c r="AA296" s="23"/>
      <c r="AB296" s="23">
        <f t="shared" si="294"/>
        <v>0</v>
      </c>
    </row>
    <row r="297" spans="1:189" s="17" customFormat="1" x14ac:dyDescent="0.25">
      <c r="A297" s="30" t="s">
        <v>367</v>
      </c>
      <c r="B297" s="23">
        <f t="shared" si="148"/>
        <v>11478</v>
      </c>
      <c r="C297" s="23">
        <f t="shared" si="148"/>
        <v>11478</v>
      </c>
      <c r="D297" s="23">
        <f t="shared" si="148"/>
        <v>0</v>
      </c>
      <c r="E297" s="23"/>
      <c r="F297" s="23"/>
      <c r="G297" s="23">
        <f t="shared" si="165"/>
        <v>0</v>
      </c>
      <c r="H297" s="23"/>
      <c r="I297" s="23"/>
      <c r="J297" s="23">
        <f t="shared" si="288"/>
        <v>0</v>
      </c>
      <c r="K297" s="23">
        <v>11478</v>
      </c>
      <c r="L297" s="23">
        <v>11478</v>
      </c>
      <c r="M297" s="23">
        <f t="shared" si="289"/>
        <v>0</v>
      </c>
      <c r="N297" s="23"/>
      <c r="O297" s="23"/>
      <c r="P297" s="23">
        <f t="shared" si="290"/>
        <v>0</v>
      </c>
      <c r="Q297" s="23"/>
      <c r="R297" s="23"/>
      <c r="S297" s="23">
        <f t="shared" si="291"/>
        <v>0</v>
      </c>
      <c r="T297" s="23"/>
      <c r="U297" s="23"/>
      <c r="V297" s="23">
        <f t="shared" si="292"/>
        <v>0</v>
      </c>
      <c r="W297" s="23"/>
      <c r="X297" s="23"/>
      <c r="Y297" s="23">
        <f t="shared" si="293"/>
        <v>0</v>
      </c>
      <c r="Z297" s="23"/>
      <c r="AA297" s="23"/>
      <c r="AB297" s="23">
        <f t="shared" si="294"/>
        <v>0</v>
      </c>
    </row>
    <row r="298" spans="1:189" s="17" customFormat="1" x14ac:dyDescent="0.25">
      <c r="A298" s="30" t="s">
        <v>426</v>
      </c>
      <c r="B298" s="23">
        <f t="shared" si="148"/>
        <v>1287</v>
      </c>
      <c r="C298" s="23">
        <f t="shared" si="148"/>
        <v>1287</v>
      </c>
      <c r="D298" s="23">
        <f t="shared" si="148"/>
        <v>0</v>
      </c>
      <c r="E298" s="23"/>
      <c r="F298" s="23"/>
      <c r="G298" s="23">
        <f t="shared" ref="G298" si="295">F298-E298</f>
        <v>0</v>
      </c>
      <c r="H298" s="23"/>
      <c r="I298" s="23"/>
      <c r="J298" s="23">
        <f t="shared" ref="J298" si="296">I298-H298</f>
        <v>0</v>
      </c>
      <c r="K298" s="23">
        <v>1287</v>
      </c>
      <c r="L298" s="23">
        <v>1287</v>
      </c>
      <c r="M298" s="23">
        <f t="shared" ref="M298" si="297">L298-K298</f>
        <v>0</v>
      </c>
      <c r="N298" s="23"/>
      <c r="O298" s="23"/>
      <c r="P298" s="23">
        <f t="shared" ref="P298" si="298">O298-N298</f>
        <v>0</v>
      </c>
      <c r="Q298" s="23"/>
      <c r="R298" s="23"/>
      <c r="S298" s="23">
        <f t="shared" ref="S298" si="299">R298-Q298</f>
        <v>0</v>
      </c>
      <c r="T298" s="23"/>
      <c r="U298" s="23"/>
      <c r="V298" s="23">
        <f t="shared" ref="V298" si="300">U298-T298</f>
        <v>0</v>
      </c>
      <c r="W298" s="23"/>
      <c r="X298" s="23"/>
      <c r="Y298" s="23">
        <f t="shared" ref="Y298" si="301">X298-W298</f>
        <v>0</v>
      </c>
      <c r="Z298" s="23"/>
      <c r="AA298" s="23"/>
      <c r="AB298" s="23">
        <f t="shared" ref="AB298" si="302">AA298-Z298</f>
        <v>0</v>
      </c>
    </row>
    <row r="299" spans="1:189" s="17" customFormat="1" ht="78.75" x14ac:dyDescent="0.25">
      <c r="A299" s="27" t="s">
        <v>152</v>
      </c>
      <c r="B299" s="23">
        <f t="shared" si="148"/>
        <v>320000</v>
      </c>
      <c r="C299" s="23">
        <f t="shared" si="148"/>
        <v>320000</v>
      </c>
      <c r="D299" s="23">
        <f t="shared" si="148"/>
        <v>0</v>
      </c>
      <c r="E299" s="23"/>
      <c r="F299" s="23"/>
      <c r="G299" s="23">
        <f t="shared" si="165"/>
        <v>0</v>
      </c>
      <c r="H299" s="23"/>
      <c r="I299" s="23"/>
      <c r="J299" s="23">
        <f t="shared" si="288"/>
        <v>0</v>
      </c>
      <c r="K299" s="23"/>
      <c r="L299" s="23"/>
      <c r="M299" s="23">
        <f t="shared" si="289"/>
        <v>0</v>
      </c>
      <c r="N299" s="23">
        <v>320000</v>
      </c>
      <c r="O299" s="23">
        <v>320000</v>
      </c>
      <c r="P299" s="23">
        <f t="shared" si="290"/>
        <v>0</v>
      </c>
      <c r="Q299" s="23"/>
      <c r="R299" s="23"/>
      <c r="S299" s="23">
        <f t="shared" si="291"/>
        <v>0</v>
      </c>
      <c r="T299" s="23"/>
      <c r="U299" s="23"/>
      <c r="V299" s="23">
        <f t="shared" si="292"/>
        <v>0</v>
      </c>
      <c r="W299" s="23"/>
      <c r="X299" s="23"/>
      <c r="Y299" s="23">
        <f t="shared" si="293"/>
        <v>0</v>
      </c>
      <c r="Z299" s="23"/>
      <c r="AA299" s="23"/>
      <c r="AB299" s="23">
        <f t="shared" si="294"/>
        <v>0</v>
      </c>
    </row>
    <row r="300" spans="1:189" s="17" customFormat="1" x14ac:dyDescent="0.25">
      <c r="A300" s="15" t="s">
        <v>110</v>
      </c>
      <c r="B300" s="16">
        <f t="shared" ref="B300:D373" si="303">E300+H300+K300+N300+Q300+T300+Z300+W300</f>
        <v>107443</v>
      </c>
      <c r="C300" s="16">
        <f t="shared" si="303"/>
        <v>107443</v>
      </c>
      <c r="D300" s="16">
        <f t="shared" si="303"/>
        <v>0</v>
      </c>
      <c r="E300" s="16">
        <f t="shared" ref="E300" si="304">SUM(E301:E303)</f>
        <v>0</v>
      </c>
      <c r="F300" s="16">
        <f t="shared" ref="F300:AA300" si="305">SUM(F301:F303)</f>
        <v>0</v>
      </c>
      <c r="G300" s="16">
        <f t="shared" si="165"/>
        <v>0</v>
      </c>
      <c r="H300" s="16">
        <f t="shared" ref="H300" si="306">SUM(H301:H303)</f>
        <v>0</v>
      </c>
      <c r="I300" s="16">
        <f t="shared" si="305"/>
        <v>0</v>
      </c>
      <c r="J300" s="16">
        <f t="shared" si="288"/>
        <v>0</v>
      </c>
      <c r="K300" s="16">
        <f t="shared" ref="K300" si="307">SUM(K301:K303)</f>
        <v>107443</v>
      </c>
      <c r="L300" s="16">
        <f t="shared" si="305"/>
        <v>107443</v>
      </c>
      <c r="M300" s="16">
        <f t="shared" si="289"/>
        <v>0</v>
      </c>
      <c r="N300" s="16">
        <f t="shared" ref="N300" si="308">SUM(N301:N303)</f>
        <v>0</v>
      </c>
      <c r="O300" s="16">
        <f t="shared" si="305"/>
        <v>0</v>
      </c>
      <c r="P300" s="16">
        <f t="shared" si="290"/>
        <v>0</v>
      </c>
      <c r="Q300" s="16">
        <f t="shared" ref="Q300" si="309">SUM(Q301:Q303)</f>
        <v>0</v>
      </c>
      <c r="R300" s="16">
        <f t="shared" si="305"/>
        <v>0</v>
      </c>
      <c r="S300" s="16">
        <f t="shared" si="291"/>
        <v>0</v>
      </c>
      <c r="T300" s="16">
        <f t="shared" ref="T300" si="310">SUM(T301:T303)</f>
        <v>0</v>
      </c>
      <c r="U300" s="16">
        <f t="shared" si="305"/>
        <v>0</v>
      </c>
      <c r="V300" s="16">
        <f t="shared" si="292"/>
        <v>0</v>
      </c>
      <c r="W300" s="16">
        <f t="shared" ref="W300" si="311">SUM(W301:W303)</f>
        <v>0</v>
      </c>
      <c r="X300" s="16">
        <f t="shared" ref="X300" si="312">SUM(X301:X303)</f>
        <v>0</v>
      </c>
      <c r="Y300" s="16">
        <f t="shared" si="293"/>
        <v>0</v>
      </c>
      <c r="Z300" s="16">
        <f t="shared" ref="Z300" si="313">SUM(Z301:Z303)</f>
        <v>0</v>
      </c>
      <c r="AA300" s="16">
        <f t="shared" si="305"/>
        <v>0</v>
      </c>
      <c r="AB300" s="16">
        <f t="shared" si="294"/>
        <v>0</v>
      </c>
    </row>
    <row r="301" spans="1:189" s="17" customFormat="1" ht="31.5" x14ac:dyDescent="0.25">
      <c r="A301" s="27" t="s">
        <v>153</v>
      </c>
      <c r="B301" s="23">
        <f t="shared" si="303"/>
        <v>15120</v>
      </c>
      <c r="C301" s="23">
        <f t="shared" si="303"/>
        <v>15120</v>
      </c>
      <c r="D301" s="23">
        <f t="shared" si="303"/>
        <v>0</v>
      </c>
      <c r="E301" s="23"/>
      <c r="F301" s="23"/>
      <c r="G301" s="23">
        <f t="shared" si="165"/>
        <v>0</v>
      </c>
      <c r="H301" s="23"/>
      <c r="I301" s="23"/>
      <c r="J301" s="23">
        <f t="shared" si="288"/>
        <v>0</v>
      </c>
      <c r="K301" s="23">
        <v>15120</v>
      </c>
      <c r="L301" s="23">
        <v>15120</v>
      </c>
      <c r="M301" s="23">
        <f t="shared" si="289"/>
        <v>0</v>
      </c>
      <c r="N301" s="23"/>
      <c r="O301" s="23"/>
      <c r="P301" s="23">
        <f t="shared" si="290"/>
        <v>0</v>
      </c>
      <c r="Q301" s="23"/>
      <c r="R301" s="23"/>
      <c r="S301" s="23">
        <f t="shared" si="291"/>
        <v>0</v>
      </c>
      <c r="T301" s="23"/>
      <c r="U301" s="23"/>
      <c r="V301" s="23">
        <f t="shared" si="292"/>
        <v>0</v>
      </c>
      <c r="W301" s="23"/>
      <c r="X301" s="23"/>
      <c r="Y301" s="23">
        <f t="shared" si="293"/>
        <v>0</v>
      </c>
      <c r="Z301" s="23"/>
      <c r="AA301" s="23"/>
      <c r="AB301" s="23">
        <f t="shared" si="294"/>
        <v>0</v>
      </c>
    </row>
    <row r="302" spans="1:189" s="17" customFormat="1" ht="31.5" x14ac:dyDescent="0.25">
      <c r="A302" s="27" t="s">
        <v>241</v>
      </c>
      <c r="B302" s="23">
        <f t="shared" si="303"/>
        <v>71323</v>
      </c>
      <c r="C302" s="23">
        <f t="shared" si="303"/>
        <v>71323</v>
      </c>
      <c r="D302" s="23">
        <f t="shared" si="303"/>
        <v>0</v>
      </c>
      <c r="E302" s="23"/>
      <c r="F302" s="23"/>
      <c r="G302" s="23">
        <f t="shared" si="165"/>
        <v>0</v>
      </c>
      <c r="H302" s="23"/>
      <c r="I302" s="23"/>
      <c r="J302" s="23">
        <f t="shared" si="288"/>
        <v>0</v>
      </c>
      <c r="K302" s="23">
        <v>71323</v>
      </c>
      <c r="L302" s="23">
        <v>71323</v>
      </c>
      <c r="M302" s="23">
        <f t="shared" si="289"/>
        <v>0</v>
      </c>
      <c r="N302" s="23"/>
      <c r="O302" s="23"/>
      <c r="P302" s="23">
        <f t="shared" si="290"/>
        <v>0</v>
      </c>
      <c r="Q302" s="23"/>
      <c r="R302" s="23"/>
      <c r="S302" s="23">
        <f t="shared" si="291"/>
        <v>0</v>
      </c>
      <c r="T302" s="23"/>
      <c r="U302" s="23"/>
      <c r="V302" s="23">
        <f t="shared" si="292"/>
        <v>0</v>
      </c>
      <c r="W302" s="23"/>
      <c r="X302" s="23"/>
      <c r="Y302" s="23">
        <f t="shared" si="293"/>
        <v>0</v>
      </c>
      <c r="Z302" s="23"/>
      <c r="AA302" s="23"/>
      <c r="AB302" s="23">
        <f t="shared" si="294"/>
        <v>0</v>
      </c>
    </row>
    <row r="303" spans="1:189" s="17" customFormat="1" x14ac:dyDescent="0.25">
      <c r="A303" s="27" t="s">
        <v>154</v>
      </c>
      <c r="B303" s="23">
        <f t="shared" si="303"/>
        <v>21000</v>
      </c>
      <c r="C303" s="23">
        <f t="shared" si="303"/>
        <v>21000</v>
      </c>
      <c r="D303" s="23">
        <f t="shared" si="303"/>
        <v>0</v>
      </c>
      <c r="E303" s="23"/>
      <c r="F303" s="23"/>
      <c r="G303" s="23">
        <f t="shared" si="165"/>
        <v>0</v>
      </c>
      <c r="H303" s="23"/>
      <c r="I303" s="23"/>
      <c r="J303" s="23">
        <f t="shared" si="288"/>
        <v>0</v>
      </c>
      <c r="K303" s="23">
        <v>21000</v>
      </c>
      <c r="L303" s="23">
        <v>21000</v>
      </c>
      <c r="M303" s="23">
        <f t="shared" si="289"/>
        <v>0</v>
      </c>
      <c r="N303" s="23"/>
      <c r="O303" s="23"/>
      <c r="P303" s="23">
        <f t="shared" si="290"/>
        <v>0</v>
      </c>
      <c r="Q303" s="23"/>
      <c r="R303" s="23"/>
      <c r="S303" s="23">
        <f t="shared" si="291"/>
        <v>0</v>
      </c>
      <c r="T303" s="23"/>
      <c r="U303" s="23"/>
      <c r="V303" s="23">
        <f t="shared" si="292"/>
        <v>0</v>
      </c>
      <c r="W303" s="23"/>
      <c r="X303" s="23"/>
      <c r="Y303" s="23">
        <f t="shared" si="293"/>
        <v>0</v>
      </c>
      <c r="Z303" s="23"/>
      <c r="AA303" s="23"/>
      <c r="AB303" s="23">
        <f t="shared" si="294"/>
        <v>0</v>
      </c>
    </row>
    <row r="304" spans="1:189" s="17" customFormat="1" x14ac:dyDescent="0.25">
      <c r="A304" s="15" t="s">
        <v>123</v>
      </c>
      <c r="B304" s="16">
        <f t="shared" si="303"/>
        <v>13426</v>
      </c>
      <c r="C304" s="16">
        <f t="shared" si="303"/>
        <v>13426</v>
      </c>
      <c r="D304" s="16">
        <f t="shared" si="303"/>
        <v>0</v>
      </c>
      <c r="E304" s="16">
        <f>SUM(E305:E308)</f>
        <v>0</v>
      </c>
      <c r="F304" s="16">
        <f>SUM(F305:F308)</f>
        <v>0</v>
      </c>
      <c r="G304" s="16">
        <f t="shared" si="165"/>
        <v>0</v>
      </c>
      <c r="H304" s="16">
        <f>SUM(H305:H308)</f>
        <v>0</v>
      </c>
      <c r="I304" s="16">
        <f>SUM(I305:I308)</f>
        <v>0</v>
      </c>
      <c r="J304" s="16">
        <f t="shared" si="288"/>
        <v>0</v>
      </c>
      <c r="K304" s="16">
        <f>SUM(K305:K308)</f>
        <v>13426</v>
      </c>
      <c r="L304" s="16">
        <f>SUM(L305:L308)</f>
        <v>13426</v>
      </c>
      <c r="M304" s="16">
        <f t="shared" si="289"/>
        <v>0</v>
      </c>
      <c r="N304" s="16">
        <f>SUM(N305:N308)</f>
        <v>0</v>
      </c>
      <c r="O304" s="16">
        <f>SUM(O305:O308)</f>
        <v>0</v>
      </c>
      <c r="P304" s="16">
        <f t="shared" si="290"/>
        <v>0</v>
      </c>
      <c r="Q304" s="16">
        <f>SUM(Q305:Q308)</f>
        <v>0</v>
      </c>
      <c r="R304" s="16">
        <f>SUM(R305:R308)</f>
        <v>0</v>
      </c>
      <c r="S304" s="16">
        <f t="shared" si="291"/>
        <v>0</v>
      </c>
      <c r="T304" s="16">
        <f>SUM(T305:T308)</f>
        <v>0</v>
      </c>
      <c r="U304" s="16">
        <f>SUM(U305:U308)</f>
        <v>0</v>
      </c>
      <c r="V304" s="16">
        <f t="shared" si="292"/>
        <v>0</v>
      </c>
      <c r="W304" s="16">
        <f>SUM(W305:W308)</f>
        <v>0</v>
      </c>
      <c r="X304" s="16">
        <f>SUM(X305:X308)</f>
        <v>0</v>
      </c>
      <c r="Y304" s="16">
        <f t="shared" si="293"/>
        <v>0</v>
      </c>
      <c r="Z304" s="16">
        <f>SUM(Z305:Z308)</f>
        <v>0</v>
      </c>
      <c r="AA304" s="16">
        <f>SUM(AA305:AA308)</f>
        <v>0</v>
      </c>
      <c r="AB304" s="16">
        <f t="shared" si="294"/>
        <v>0</v>
      </c>
    </row>
    <row r="305" spans="1:28" s="17" customFormat="1" ht="31.5" x14ac:dyDescent="0.25">
      <c r="A305" s="27" t="s">
        <v>155</v>
      </c>
      <c r="B305" s="23">
        <f t="shared" si="303"/>
        <v>2400</v>
      </c>
      <c r="C305" s="23">
        <f t="shared" si="303"/>
        <v>2400</v>
      </c>
      <c r="D305" s="23">
        <f t="shared" si="303"/>
        <v>0</v>
      </c>
      <c r="E305" s="23"/>
      <c r="F305" s="23"/>
      <c r="G305" s="23">
        <f t="shared" si="165"/>
        <v>0</v>
      </c>
      <c r="H305" s="23"/>
      <c r="I305" s="23"/>
      <c r="J305" s="23">
        <f t="shared" si="288"/>
        <v>0</v>
      </c>
      <c r="K305" s="23">
        <v>2400</v>
      </c>
      <c r="L305" s="23">
        <v>2400</v>
      </c>
      <c r="M305" s="23">
        <f t="shared" si="289"/>
        <v>0</v>
      </c>
      <c r="N305" s="23"/>
      <c r="O305" s="23"/>
      <c r="P305" s="23">
        <f t="shared" si="290"/>
        <v>0</v>
      </c>
      <c r="Q305" s="23"/>
      <c r="R305" s="23"/>
      <c r="S305" s="23">
        <f t="shared" si="291"/>
        <v>0</v>
      </c>
      <c r="T305" s="23"/>
      <c r="U305" s="23"/>
      <c r="V305" s="23">
        <f t="shared" si="292"/>
        <v>0</v>
      </c>
      <c r="W305" s="23"/>
      <c r="X305" s="23"/>
      <c r="Y305" s="23">
        <f t="shared" si="293"/>
        <v>0</v>
      </c>
      <c r="Z305" s="23"/>
      <c r="AA305" s="23"/>
      <c r="AB305" s="23">
        <f t="shared" si="294"/>
        <v>0</v>
      </c>
    </row>
    <row r="306" spans="1:28" s="17" customFormat="1" x14ac:dyDescent="0.25">
      <c r="A306" s="27" t="s">
        <v>387</v>
      </c>
      <c r="B306" s="23">
        <f t="shared" si="303"/>
        <v>1185</v>
      </c>
      <c r="C306" s="23">
        <f t="shared" si="303"/>
        <v>1185</v>
      </c>
      <c r="D306" s="23">
        <f t="shared" si="303"/>
        <v>0</v>
      </c>
      <c r="E306" s="23"/>
      <c r="F306" s="23"/>
      <c r="G306" s="23">
        <f t="shared" si="165"/>
        <v>0</v>
      </c>
      <c r="H306" s="23"/>
      <c r="I306" s="23"/>
      <c r="J306" s="23">
        <f t="shared" si="288"/>
        <v>0</v>
      </c>
      <c r="K306" s="23">
        <v>1185</v>
      </c>
      <c r="L306" s="23">
        <v>1185</v>
      </c>
      <c r="M306" s="23">
        <f t="shared" si="289"/>
        <v>0</v>
      </c>
      <c r="N306" s="23"/>
      <c r="O306" s="23"/>
      <c r="P306" s="23">
        <f t="shared" si="290"/>
        <v>0</v>
      </c>
      <c r="Q306" s="23"/>
      <c r="R306" s="23"/>
      <c r="S306" s="23">
        <f t="shared" si="291"/>
        <v>0</v>
      </c>
      <c r="T306" s="23"/>
      <c r="U306" s="23"/>
      <c r="V306" s="23">
        <f t="shared" si="292"/>
        <v>0</v>
      </c>
      <c r="W306" s="23"/>
      <c r="X306" s="23"/>
      <c r="Y306" s="23">
        <f t="shared" si="293"/>
        <v>0</v>
      </c>
      <c r="Z306" s="23"/>
      <c r="AA306" s="23"/>
      <c r="AB306" s="23">
        <f t="shared" si="294"/>
        <v>0</v>
      </c>
    </row>
    <row r="307" spans="1:28" s="17" customFormat="1" ht="31.5" x14ac:dyDescent="0.25">
      <c r="A307" s="27" t="s">
        <v>364</v>
      </c>
      <c r="B307" s="23">
        <f t="shared" si="303"/>
        <v>1430</v>
      </c>
      <c r="C307" s="23">
        <f t="shared" si="303"/>
        <v>1430</v>
      </c>
      <c r="D307" s="23">
        <f t="shared" si="303"/>
        <v>0</v>
      </c>
      <c r="E307" s="23"/>
      <c r="F307" s="23"/>
      <c r="G307" s="23">
        <f t="shared" si="165"/>
        <v>0</v>
      </c>
      <c r="H307" s="23"/>
      <c r="I307" s="23"/>
      <c r="J307" s="23">
        <f t="shared" si="288"/>
        <v>0</v>
      </c>
      <c r="K307" s="23">
        <v>1430</v>
      </c>
      <c r="L307" s="23">
        <v>1430</v>
      </c>
      <c r="M307" s="23">
        <f t="shared" si="289"/>
        <v>0</v>
      </c>
      <c r="N307" s="23"/>
      <c r="O307" s="23"/>
      <c r="P307" s="23">
        <f t="shared" si="290"/>
        <v>0</v>
      </c>
      <c r="Q307" s="23"/>
      <c r="R307" s="23"/>
      <c r="S307" s="23">
        <f t="shared" si="291"/>
        <v>0</v>
      </c>
      <c r="T307" s="23"/>
      <c r="U307" s="23"/>
      <c r="V307" s="23">
        <f t="shared" si="292"/>
        <v>0</v>
      </c>
      <c r="W307" s="23"/>
      <c r="X307" s="23"/>
      <c r="Y307" s="23">
        <f t="shared" si="293"/>
        <v>0</v>
      </c>
      <c r="Z307" s="23"/>
      <c r="AA307" s="23"/>
      <c r="AB307" s="23">
        <f t="shared" si="294"/>
        <v>0</v>
      </c>
    </row>
    <row r="308" spans="1:28" s="17" customFormat="1" ht="63" x14ac:dyDescent="0.25">
      <c r="A308" s="27" t="s">
        <v>156</v>
      </c>
      <c r="B308" s="23">
        <f t="shared" si="303"/>
        <v>8411</v>
      </c>
      <c r="C308" s="23">
        <f t="shared" si="303"/>
        <v>8411</v>
      </c>
      <c r="D308" s="23">
        <f t="shared" si="303"/>
        <v>0</v>
      </c>
      <c r="E308" s="23"/>
      <c r="F308" s="23"/>
      <c r="G308" s="23">
        <f t="shared" si="165"/>
        <v>0</v>
      </c>
      <c r="H308" s="23"/>
      <c r="I308" s="23"/>
      <c r="J308" s="23">
        <f t="shared" si="288"/>
        <v>0</v>
      </c>
      <c r="K308" s="23">
        <v>8411</v>
      </c>
      <c r="L308" s="23">
        <v>8411</v>
      </c>
      <c r="M308" s="23">
        <f t="shared" si="289"/>
        <v>0</v>
      </c>
      <c r="N308" s="23"/>
      <c r="O308" s="23"/>
      <c r="P308" s="23">
        <f t="shared" si="290"/>
        <v>0</v>
      </c>
      <c r="Q308" s="23"/>
      <c r="R308" s="23"/>
      <c r="S308" s="23">
        <f t="shared" si="291"/>
        <v>0</v>
      </c>
      <c r="T308" s="23"/>
      <c r="U308" s="23"/>
      <c r="V308" s="23">
        <f t="shared" si="292"/>
        <v>0</v>
      </c>
      <c r="W308" s="23"/>
      <c r="X308" s="23"/>
      <c r="Y308" s="23">
        <f t="shared" si="293"/>
        <v>0</v>
      </c>
      <c r="Z308" s="23"/>
      <c r="AA308" s="23"/>
      <c r="AB308" s="23">
        <f t="shared" si="294"/>
        <v>0</v>
      </c>
    </row>
    <row r="309" spans="1:28" s="17" customFormat="1" x14ac:dyDescent="0.25">
      <c r="A309" s="15" t="s">
        <v>113</v>
      </c>
      <c r="B309" s="16">
        <f t="shared" si="303"/>
        <v>6037669</v>
      </c>
      <c r="C309" s="16">
        <f t="shared" si="303"/>
        <v>6037670</v>
      </c>
      <c r="D309" s="16">
        <f t="shared" si="303"/>
        <v>1</v>
      </c>
      <c r="E309" s="16">
        <f t="shared" ref="E309" si="314">SUM(E310:E327)</f>
        <v>405914</v>
      </c>
      <c r="F309" s="16">
        <f>SUM(F310:F327)</f>
        <v>405914</v>
      </c>
      <c r="G309" s="16">
        <f t="shared" si="165"/>
        <v>0</v>
      </c>
      <c r="H309" s="16">
        <f t="shared" ref="H309" si="315">SUM(H310:H327)</f>
        <v>261067</v>
      </c>
      <c r="I309" s="16">
        <f>SUM(I310:I327)</f>
        <v>261067</v>
      </c>
      <c r="J309" s="16">
        <f t="shared" si="288"/>
        <v>0</v>
      </c>
      <c r="K309" s="16">
        <f t="shared" ref="K309" si="316">SUM(K310:K327)</f>
        <v>86747</v>
      </c>
      <c r="L309" s="16">
        <f>SUM(L310:L327)</f>
        <v>86748</v>
      </c>
      <c r="M309" s="16">
        <f t="shared" si="289"/>
        <v>1</v>
      </c>
      <c r="N309" s="16">
        <f t="shared" ref="N309" si="317">SUM(N310:N327)</f>
        <v>1091336</v>
      </c>
      <c r="O309" s="16">
        <f>SUM(O310:O327)</f>
        <v>1091336</v>
      </c>
      <c r="P309" s="16">
        <f t="shared" si="290"/>
        <v>0</v>
      </c>
      <c r="Q309" s="16">
        <f t="shared" ref="Q309" si="318">SUM(Q310:Q327)</f>
        <v>0</v>
      </c>
      <c r="R309" s="16">
        <f>SUM(R310:R327)</f>
        <v>0</v>
      </c>
      <c r="S309" s="16">
        <f t="shared" si="291"/>
        <v>0</v>
      </c>
      <c r="T309" s="16">
        <f t="shared" ref="T309" si="319">SUM(T310:T327)</f>
        <v>3672605</v>
      </c>
      <c r="U309" s="16">
        <f>SUM(U310:U327)</f>
        <v>3672605</v>
      </c>
      <c r="V309" s="16">
        <f t="shared" si="292"/>
        <v>0</v>
      </c>
      <c r="W309" s="16">
        <f t="shared" ref="W309" si="320">SUM(W310:W327)</f>
        <v>10000</v>
      </c>
      <c r="X309" s="16">
        <f>SUM(X310:X327)</f>
        <v>10000</v>
      </c>
      <c r="Y309" s="16">
        <f t="shared" si="293"/>
        <v>0</v>
      </c>
      <c r="Z309" s="16">
        <f t="shared" ref="Z309" si="321">SUM(Z310:Z327)</f>
        <v>510000</v>
      </c>
      <c r="AA309" s="16">
        <f>SUM(AA310:AA327)</f>
        <v>510000</v>
      </c>
      <c r="AB309" s="16">
        <f t="shared" si="294"/>
        <v>0</v>
      </c>
    </row>
    <row r="310" spans="1:28" s="17" customFormat="1" ht="47.25" x14ac:dyDescent="0.25">
      <c r="A310" s="27" t="s">
        <v>157</v>
      </c>
      <c r="B310" s="23">
        <f t="shared" si="303"/>
        <v>47082</v>
      </c>
      <c r="C310" s="23">
        <f t="shared" si="303"/>
        <v>0</v>
      </c>
      <c r="D310" s="23">
        <f t="shared" si="303"/>
        <v>-47082</v>
      </c>
      <c r="E310" s="23">
        <v>35000</v>
      </c>
      <c r="F310" s="23">
        <f>35000-35000</f>
        <v>0</v>
      </c>
      <c r="G310" s="23">
        <f t="shared" si="165"/>
        <v>-35000</v>
      </c>
      <c r="H310" s="23"/>
      <c r="I310" s="23"/>
      <c r="J310" s="23">
        <f t="shared" si="288"/>
        <v>0</v>
      </c>
      <c r="K310" s="23">
        <v>12082</v>
      </c>
      <c r="L310" s="23">
        <f>12082-12082</f>
        <v>0</v>
      </c>
      <c r="M310" s="23">
        <f t="shared" si="289"/>
        <v>-12082</v>
      </c>
      <c r="N310" s="23"/>
      <c r="O310" s="23"/>
      <c r="P310" s="23">
        <f t="shared" si="290"/>
        <v>0</v>
      </c>
      <c r="Q310" s="23"/>
      <c r="R310" s="23"/>
      <c r="S310" s="23">
        <f t="shared" si="291"/>
        <v>0</v>
      </c>
      <c r="T310" s="23"/>
      <c r="U310" s="23"/>
      <c r="V310" s="23">
        <f t="shared" si="292"/>
        <v>0</v>
      </c>
      <c r="W310" s="23"/>
      <c r="X310" s="23"/>
      <c r="Y310" s="23">
        <f t="shared" si="293"/>
        <v>0</v>
      </c>
      <c r="Z310" s="23"/>
      <c r="AA310" s="23"/>
      <c r="AB310" s="23">
        <f t="shared" si="294"/>
        <v>0</v>
      </c>
    </row>
    <row r="311" spans="1:28" s="17" customFormat="1" ht="47.25" x14ac:dyDescent="0.25">
      <c r="A311" s="27" t="s">
        <v>427</v>
      </c>
      <c r="B311" s="23">
        <f t="shared" ref="B311" si="322">E311+H311+K311+N311+Q311+T311+Z311+W311</f>
        <v>0</v>
      </c>
      <c r="C311" s="23">
        <f t="shared" ref="C311" si="323">F311+I311+L311+O311+R311+U311+AA311+X311</f>
        <v>24685</v>
      </c>
      <c r="D311" s="23">
        <f t="shared" ref="D311" si="324">G311+J311+M311+P311+S311+V311+AB311+Y311</f>
        <v>24685</v>
      </c>
      <c r="E311" s="23">
        <v>0</v>
      </c>
      <c r="F311" s="23">
        <v>24685</v>
      </c>
      <c r="G311" s="23">
        <f t="shared" ref="G311" si="325">F311-E311</f>
        <v>24685</v>
      </c>
      <c r="H311" s="23"/>
      <c r="I311" s="23"/>
      <c r="J311" s="23">
        <f t="shared" ref="J311" si="326">I311-H311</f>
        <v>0</v>
      </c>
      <c r="K311" s="23"/>
      <c r="L311" s="23"/>
      <c r="M311" s="23">
        <f t="shared" ref="M311" si="327">L311-K311</f>
        <v>0</v>
      </c>
      <c r="N311" s="23"/>
      <c r="O311" s="23"/>
      <c r="P311" s="23">
        <f t="shared" ref="P311" si="328">O311-N311</f>
        <v>0</v>
      </c>
      <c r="Q311" s="23"/>
      <c r="R311" s="23"/>
      <c r="S311" s="23">
        <f t="shared" ref="S311" si="329">R311-Q311</f>
        <v>0</v>
      </c>
      <c r="T311" s="23"/>
      <c r="U311" s="23"/>
      <c r="V311" s="23">
        <f t="shared" ref="V311" si="330">U311-T311</f>
        <v>0</v>
      </c>
      <c r="W311" s="23"/>
      <c r="X311" s="23"/>
      <c r="Y311" s="23">
        <f t="shared" ref="Y311" si="331">X311-W311</f>
        <v>0</v>
      </c>
      <c r="Z311" s="23"/>
      <c r="AA311" s="23"/>
      <c r="AB311" s="23">
        <f t="shared" ref="AB311" si="332">AA311-Z311</f>
        <v>0</v>
      </c>
    </row>
    <row r="312" spans="1:28" s="17" customFormat="1" ht="47.25" x14ac:dyDescent="0.25">
      <c r="A312" s="27" t="s">
        <v>428</v>
      </c>
      <c r="B312" s="23">
        <f t="shared" ref="B312" si="333">E312+H312+K312+N312+Q312+T312+Z312+W312</f>
        <v>0</v>
      </c>
      <c r="C312" s="23">
        <f t="shared" ref="C312" si="334">F312+I312+L312+O312+R312+U312+AA312+X312</f>
        <v>22398</v>
      </c>
      <c r="D312" s="23">
        <f t="shared" ref="D312" si="335">G312+J312+M312+P312+S312+V312+AB312+Y312</f>
        <v>22398</v>
      </c>
      <c r="E312" s="23"/>
      <c r="F312" s="23">
        <v>10315</v>
      </c>
      <c r="G312" s="23">
        <f t="shared" ref="G312" si="336">F312-E312</f>
        <v>10315</v>
      </c>
      <c r="H312" s="23"/>
      <c r="I312" s="23"/>
      <c r="J312" s="23">
        <f t="shared" ref="J312" si="337">I312-H312</f>
        <v>0</v>
      </c>
      <c r="K312" s="23"/>
      <c r="L312" s="23">
        <v>12083</v>
      </c>
      <c r="M312" s="23">
        <f t="shared" ref="M312" si="338">L312-K312</f>
        <v>12083</v>
      </c>
      <c r="N312" s="23"/>
      <c r="O312" s="23"/>
      <c r="P312" s="23">
        <f t="shared" ref="P312" si="339">O312-N312</f>
        <v>0</v>
      </c>
      <c r="Q312" s="23"/>
      <c r="R312" s="23"/>
      <c r="S312" s="23">
        <f t="shared" ref="S312" si="340">R312-Q312</f>
        <v>0</v>
      </c>
      <c r="T312" s="23"/>
      <c r="U312" s="23"/>
      <c r="V312" s="23">
        <f t="shared" ref="V312" si="341">U312-T312</f>
        <v>0</v>
      </c>
      <c r="W312" s="23"/>
      <c r="X312" s="23"/>
      <c r="Y312" s="23">
        <f t="shared" ref="Y312" si="342">X312-W312</f>
        <v>0</v>
      </c>
      <c r="Z312" s="23"/>
      <c r="AA312" s="23"/>
      <c r="AB312" s="23">
        <f t="shared" ref="AB312" si="343">AA312-Z312</f>
        <v>0</v>
      </c>
    </row>
    <row r="313" spans="1:28" s="17" customFormat="1" ht="31.5" x14ac:dyDescent="0.25">
      <c r="A313" s="30" t="s">
        <v>395</v>
      </c>
      <c r="B313" s="23">
        <f t="shared" si="303"/>
        <v>11265</v>
      </c>
      <c r="C313" s="23">
        <f t="shared" si="303"/>
        <v>11265</v>
      </c>
      <c r="D313" s="23">
        <f t="shared" si="303"/>
        <v>0</v>
      </c>
      <c r="E313" s="23"/>
      <c r="F313" s="23"/>
      <c r="G313" s="23">
        <f>F313-E313</f>
        <v>0</v>
      </c>
      <c r="H313" s="23"/>
      <c r="I313" s="23"/>
      <c r="J313" s="23">
        <f>I313-H313</f>
        <v>0</v>
      </c>
      <c r="K313" s="23">
        <f>5000+1265</f>
        <v>6265</v>
      </c>
      <c r="L313" s="23">
        <f>5000+1265</f>
        <v>6265</v>
      </c>
      <c r="M313" s="23">
        <f>L313-K313</f>
        <v>0</v>
      </c>
      <c r="N313" s="23"/>
      <c r="O313" s="23"/>
      <c r="P313" s="23">
        <f>O313-N313</f>
        <v>0</v>
      </c>
      <c r="Q313" s="23"/>
      <c r="R313" s="23"/>
      <c r="S313" s="23">
        <f>R313-Q313</f>
        <v>0</v>
      </c>
      <c r="T313" s="23"/>
      <c r="U313" s="23"/>
      <c r="V313" s="23">
        <f>U313-T313</f>
        <v>0</v>
      </c>
      <c r="W313" s="23">
        <v>5000</v>
      </c>
      <c r="X313" s="23">
        <v>5000</v>
      </c>
      <c r="Y313" s="23">
        <f>X313-W313</f>
        <v>0</v>
      </c>
      <c r="Z313" s="23"/>
      <c r="AA313" s="23"/>
      <c r="AB313" s="23">
        <f>AA313-Z313</f>
        <v>0</v>
      </c>
    </row>
    <row r="314" spans="1:28" s="17" customFormat="1" x14ac:dyDescent="0.25">
      <c r="A314" s="22" t="s">
        <v>158</v>
      </c>
      <c r="B314" s="23">
        <f t="shared" si="303"/>
        <v>70000</v>
      </c>
      <c r="C314" s="23">
        <f t="shared" si="303"/>
        <v>70000</v>
      </c>
      <c r="D314" s="23">
        <f t="shared" si="303"/>
        <v>0</v>
      </c>
      <c r="E314" s="23">
        <v>7738</v>
      </c>
      <c r="F314" s="23">
        <v>7738</v>
      </c>
      <c r="G314" s="23">
        <f t="shared" si="165"/>
        <v>0</v>
      </c>
      <c r="H314" s="23">
        <v>62262</v>
      </c>
      <c r="I314" s="23">
        <v>62262</v>
      </c>
      <c r="J314" s="23">
        <f t="shared" si="288"/>
        <v>0</v>
      </c>
      <c r="K314" s="23"/>
      <c r="L314" s="23"/>
      <c r="M314" s="23">
        <f t="shared" si="289"/>
        <v>0</v>
      </c>
      <c r="N314" s="23"/>
      <c r="O314" s="23"/>
      <c r="P314" s="23">
        <f t="shared" si="290"/>
        <v>0</v>
      </c>
      <c r="Q314" s="23"/>
      <c r="R314" s="23"/>
      <c r="S314" s="23">
        <f t="shared" si="291"/>
        <v>0</v>
      </c>
      <c r="T314" s="23"/>
      <c r="U314" s="23"/>
      <c r="V314" s="23">
        <f t="shared" si="292"/>
        <v>0</v>
      </c>
      <c r="W314" s="23"/>
      <c r="X314" s="23"/>
      <c r="Y314" s="23">
        <f t="shared" si="293"/>
        <v>0</v>
      </c>
      <c r="Z314" s="23"/>
      <c r="AA314" s="23"/>
      <c r="AB314" s="23">
        <f t="shared" si="294"/>
        <v>0</v>
      </c>
    </row>
    <row r="315" spans="1:28" s="17" customFormat="1" ht="126" x14ac:dyDescent="0.25">
      <c r="A315" s="19" t="s">
        <v>159</v>
      </c>
      <c r="B315" s="23">
        <f t="shared" si="303"/>
        <v>49792</v>
      </c>
      <c r="C315" s="23">
        <f t="shared" si="303"/>
        <v>49792</v>
      </c>
      <c r="D315" s="23">
        <f t="shared" si="303"/>
        <v>0</v>
      </c>
      <c r="E315" s="23"/>
      <c r="F315" s="23"/>
      <c r="G315" s="23">
        <f t="shared" si="165"/>
        <v>0</v>
      </c>
      <c r="H315" s="23"/>
      <c r="I315" s="23"/>
      <c r="J315" s="23">
        <f t="shared" si="288"/>
        <v>0</v>
      </c>
      <c r="K315" s="23"/>
      <c r="L315" s="23"/>
      <c r="M315" s="23">
        <f t="shared" si="289"/>
        <v>0</v>
      </c>
      <c r="N315" s="23"/>
      <c r="O315" s="23"/>
      <c r="P315" s="23">
        <f t="shared" si="290"/>
        <v>0</v>
      </c>
      <c r="Q315" s="23"/>
      <c r="R315" s="23"/>
      <c r="S315" s="23">
        <f t="shared" si="291"/>
        <v>0</v>
      </c>
      <c r="T315" s="23">
        <v>49792</v>
      </c>
      <c r="U315" s="23">
        <v>49792</v>
      </c>
      <c r="V315" s="23">
        <f t="shared" si="292"/>
        <v>0</v>
      </c>
      <c r="W315" s="23"/>
      <c r="X315" s="23"/>
      <c r="Y315" s="23">
        <f t="shared" si="293"/>
        <v>0</v>
      </c>
      <c r="Z315" s="23"/>
      <c r="AA315" s="23"/>
      <c r="AB315" s="23">
        <f t="shared" si="294"/>
        <v>0</v>
      </c>
    </row>
    <row r="316" spans="1:28" s="17" customFormat="1" ht="47.25" x14ac:dyDescent="0.25">
      <c r="A316" s="19" t="s">
        <v>160</v>
      </c>
      <c r="B316" s="23">
        <f t="shared" si="303"/>
        <v>18646</v>
      </c>
      <c r="C316" s="23">
        <f t="shared" si="303"/>
        <v>18646</v>
      </c>
      <c r="D316" s="23">
        <f t="shared" si="303"/>
        <v>0</v>
      </c>
      <c r="E316" s="23"/>
      <c r="F316" s="23"/>
      <c r="G316" s="23">
        <f t="shared" si="165"/>
        <v>0</v>
      </c>
      <c r="H316" s="23"/>
      <c r="I316" s="23"/>
      <c r="J316" s="23">
        <f t="shared" si="288"/>
        <v>0</v>
      </c>
      <c r="K316" s="23">
        <v>15000</v>
      </c>
      <c r="L316" s="23">
        <v>15000</v>
      </c>
      <c r="M316" s="23">
        <f t="shared" si="289"/>
        <v>0</v>
      </c>
      <c r="N316" s="23"/>
      <c r="O316" s="23"/>
      <c r="P316" s="23">
        <f t="shared" si="290"/>
        <v>0</v>
      </c>
      <c r="Q316" s="23"/>
      <c r="R316" s="23"/>
      <c r="S316" s="23">
        <f t="shared" si="291"/>
        <v>0</v>
      </c>
      <c r="T316" s="23">
        <v>3646</v>
      </c>
      <c r="U316" s="23">
        <v>3646</v>
      </c>
      <c r="V316" s="23">
        <f t="shared" si="292"/>
        <v>0</v>
      </c>
      <c r="W316" s="23"/>
      <c r="X316" s="23"/>
      <c r="Y316" s="23">
        <f t="shared" si="293"/>
        <v>0</v>
      </c>
      <c r="Z316" s="23"/>
      <c r="AA316" s="23"/>
      <c r="AB316" s="23">
        <f t="shared" si="294"/>
        <v>0</v>
      </c>
    </row>
    <row r="317" spans="1:28" s="17" customFormat="1" ht="110.25" x14ac:dyDescent="0.25">
      <c r="A317" s="19" t="s">
        <v>161</v>
      </c>
      <c r="B317" s="23">
        <f t="shared" si="303"/>
        <v>3539431</v>
      </c>
      <c r="C317" s="23">
        <f t="shared" si="303"/>
        <v>3539431</v>
      </c>
      <c r="D317" s="23">
        <f t="shared" si="303"/>
        <v>0</v>
      </c>
      <c r="E317" s="23"/>
      <c r="F317" s="23"/>
      <c r="G317" s="23">
        <f t="shared" si="165"/>
        <v>0</v>
      </c>
      <c r="H317" s="23"/>
      <c r="I317" s="23"/>
      <c r="J317" s="23">
        <f t="shared" si="288"/>
        <v>0</v>
      </c>
      <c r="K317" s="23"/>
      <c r="L317" s="23"/>
      <c r="M317" s="23">
        <f t="shared" si="289"/>
        <v>0</v>
      </c>
      <c r="N317" s="23"/>
      <c r="O317" s="23"/>
      <c r="P317" s="23">
        <f t="shared" si="290"/>
        <v>0</v>
      </c>
      <c r="Q317" s="23"/>
      <c r="R317" s="23"/>
      <c r="S317" s="23">
        <f t="shared" si="291"/>
        <v>0</v>
      </c>
      <c r="T317" s="23">
        <f>3503649+35782</f>
        <v>3539431</v>
      </c>
      <c r="U317" s="23">
        <f>3503649+35782</f>
        <v>3539431</v>
      </c>
      <c r="V317" s="23">
        <f t="shared" si="292"/>
        <v>0</v>
      </c>
      <c r="W317" s="23"/>
      <c r="X317" s="23"/>
      <c r="Y317" s="23">
        <f t="shared" si="293"/>
        <v>0</v>
      </c>
      <c r="Z317" s="23"/>
      <c r="AA317" s="23"/>
      <c r="AB317" s="23">
        <f t="shared" si="294"/>
        <v>0</v>
      </c>
    </row>
    <row r="318" spans="1:28" s="17" customFormat="1" ht="110.25" x14ac:dyDescent="0.25">
      <c r="A318" s="19" t="s">
        <v>162</v>
      </c>
      <c r="B318" s="23">
        <f t="shared" si="303"/>
        <v>570017</v>
      </c>
      <c r="C318" s="23">
        <f t="shared" si="303"/>
        <v>570017</v>
      </c>
      <c r="D318" s="23">
        <f t="shared" si="303"/>
        <v>0</v>
      </c>
      <c r="E318" s="23">
        <v>0</v>
      </c>
      <c r="F318" s="23">
        <v>0</v>
      </c>
      <c r="G318" s="23">
        <f t="shared" ref="G318:G400" si="344">F318-E318</f>
        <v>0</v>
      </c>
      <c r="H318" s="23">
        <v>60017</v>
      </c>
      <c r="I318" s="23">
        <v>60017</v>
      </c>
      <c r="J318" s="23">
        <f t="shared" si="288"/>
        <v>0</v>
      </c>
      <c r="K318" s="23"/>
      <c r="L318" s="23"/>
      <c r="M318" s="23">
        <f t="shared" si="289"/>
        <v>0</v>
      </c>
      <c r="N318" s="23"/>
      <c r="O318" s="23"/>
      <c r="P318" s="23">
        <f t="shared" si="290"/>
        <v>0</v>
      </c>
      <c r="Q318" s="23"/>
      <c r="R318" s="23"/>
      <c r="S318" s="23">
        <f t="shared" si="291"/>
        <v>0</v>
      </c>
      <c r="T318" s="23"/>
      <c r="U318" s="23"/>
      <c r="V318" s="23">
        <f t="shared" si="292"/>
        <v>0</v>
      </c>
      <c r="W318" s="23"/>
      <c r="X318" s="23"/>
      <c r="Y318" s="23">
        <f t="shared" si="293"/>
        <v>0</v>
      </c>
      <c r="Z318" s="23">
        <f>250000+83000+177000</f>
        <v>510000</v>
      </c>
      <c r="AA318" s="23">
        <f>250000+83000+177000</f>
        <v>510000</v>
      </c>
      <c r="AB318" s="23">
        <f t="shared" si="294"/>
        <v>0</v>
      </c>
    </row>
    <row r="319" spans="1:28" s="17" customFormat="1" ht="31.5" x14ac:dyDescent="0.25">
      <c r="A319" s="19" t="s">
        <v>163</v>
      </c>
      <c r="B319" s="23">
        <f t="shared" si="303"/>
        <v>31000</v>
      </c>
      <c r="C319" s="23">
        <f t="shared" si="303"/>
        <v>31000</v>
      </c>
      <c r="D319" s="23">
        <f t="shared" si="303"/>
        <v>0</v>
      </c>
      <c r="E319" s="23"/>
      <c r="F319" s="23"/>
      <c r="G319" s="23">
        <f t="shared" si="344"/>
        <v>0</v>
      </c>
      <c r="H319" s="23"/>
      <c r="I319" s="23"/>
      <c r="J319" s="23">
        <f t="shared" si="288"/>
        <v>0</v>
      </c>
      <c r="K319" s="23">
        <f>31000</f>
        <v>31000</v>
      </c>
      <c r="L319" s="23">
        <f>31000</f>
        <v>31000</v>
      </c>
      <c r="M319" s="23">
        <f t="shared" si="289"/>
        <v>0</v>
      </c>
      <c r="N319" s="23"/>
      <c r="O319" s="23"/>
      <c r="P319" s="23">
        <f t="shared" si="290"/>
        <v>0</v>
      </c>
      <c r="Q319" s="23"/>
      <c r="R319" s="23"/>
      <c r="S319" s="23">
        <f t="shared" si="291"/>
        <v>0</v>
      </c>
      <c r="T319" s="23"/>
      <c r="U319" s="23"/>
      <c r="V319" s="23">
        <f t="shared" si="292"/>
        <v>0</v>
      </c>
      <c r="W319" s="23"/>
      <c r="X319" s="23"/>
      <c r="Y319" s="23">
        <f t="shared" si="293"/>
        <v>0</v>
      </c>
      <c r="Z319" s="23"/>
      <c r="AA319" s="23"/>
      <c r="AB319" s="23">
        <f t="shared" si="294"/>
        <v>0</v>
      </c>
    </row>
    <row r="320" spans="1:28" s="17" customFormat="1" ht="47.25" x14ac:dyDescent="0.25">
      <c r="A320" s="19" t="s">
        <v>164</v>
      </c>
      <c r="B320" s="23">
        <f t="shared" si="303"/>
        <v>60000</v>
      </c>
      <c r="C320" s="23">
        <f t="shared" si="303"/>
        <v>60000</v>
      </c>
      <c r="D320" s="23">
        <f t="shared" si="303"/>
        <v>0</v>
      </c>
      <c r="E320" s="23">
        <v>60000</v>
      </c>
      <c r="F320" s="23">
        <v>60000</v>
      </c>
      <c r="G320" s="23">
        <f t="shared" si="344"/>
        <v>0</v>
      </c>
      <c r="H320" s="23"/>
      <c r="I320" s="23"/>
      <c r="J320" s="23">
        <f t="shared" si="288"/>
        <v>0</v>
      </c>
      <c r="K320" s="23"/>
      <c r="L320" s="23"/>
      <c r="M320" s="23">
        <f t="shared" si="289"/>
        <v>0</v>
      </c>
      <c r="N320" s="23"/>
      <c r="O320" s="23"/>
      <c r="P320" s="23">
        <f t="shared" si="290"/>
        <v>0</v>
      </c>
      <c r="Q320" s="23"/>
      <c r="R320" s="23"/>
      <c r="S320" s="23">
        <f t="shared" si="291"/>
        <v>0</v>
      </c>
      <c r="T320" s="23"/>
      <c r="U320" s="23"/>
      <c r="V320" s="23">
        <f t="shared" si="292"/>
        <v>0</v>
      </c>
      <c r="W320" s="23"/>
      <c r="X320" s="23"/>
      <c r="Y320" s="23">
        <f t="shared" si="293"/>
        <v>0</v>
      </c>
      <c r="Z320" s="23"/>
      <c r="AA320" s="23"/>
      <c r="AB320" s="23">
        <f t="shared" si="294"/>
        <v>0</v>
      </c>
    </row>
    <row r="321" spans="1:189" s="17" customFormat="1" ht="31.5" x14ac:dyDescent="0.25">
      <c r="A321" s="19" t="s">
        <v>165</v>
      </c>
      <c r="B321" s="23">
        <f t="shared" si="303"/>
        <v>150000</v>
      </c>
      <c r="C321" s="23">
        <f t="shared" si="303"/>
        <v>150000</v>
      </c>
      <c r="D321" s="23">
        <f t="shared" si="303"/>
        <v>0</v>
      </c>
      <c r="E321" s="23">
        <v>70264</v>
      </c>
      <c r="F321" s="23">
        <v>70264</v>
      </c>
      <c r="G321" s="23">
        <f t="shared" si="344"/>
        <v>0</v>
      </c>
      <c r="H321" s="23"/>
      <c r="I321" s="23"/>
      <c r="J321" s="23">
        <f t="shared" si="288"/>
        <v>0</v>
      </c>
      <c r="K321" s="23"/>
      <c r="L321" s="23"/>
      <c r="M321" s="23">
        <f t="shared" si="289"/>
        <v>0</v>
      </c>
      <c r="N321" s="23"/>
      <c r="O321" s="23"/>
      <c r="P321" s="23">
        <f t="shared" si="290"/>
        <v>0</v>
      </c>
      <c r="Q321" s="23"/>
      <c r="R321" s="23"/>
      <c r="S321" s="23">
        <f t="shared" si="291"/>
        <v>0</v>
      </c>
      <c r="T321" s="23">
        <v>79736</v>
      </c>
      <c r="U321" s="23">
        <v>79736</v>
      </c>
      <c r="V321" s="23">
        <f t="shared" si="292"/>
        <v>0</v>
      </c>
      <c r="W321" s="23"/>
      <c r="X321" s="23"/>
      <c r="Y321" s="23">
        <f t="shared" si="293"/>
        <v>0</v>
      </c>
      <c r="Z321" s="23"/>
      <c r="AA321" s="23"/>
      <c r="AB321" s="23">
        <f t="shared" si="294"/>
        <v>0</v>
      </c>
    </row>
    <row r="322" spans="1:189" s="17" customFormat="1" ht="110.25" x14ac:dyDescent="0.25">
      <c r="A322" s="19" t="s">
        <v>166</v>
      </c>
      <c r="B322" s="23">
        <f t="shared" si="303"/>
        <v>1091336</v>
      </c>
      <c r="C322" s="23">
        <f t="shared" si="303"/>
        <v>1091336</v>
      </c>
      <c r="D322" s="23">
        <f t="shared" si="303"/>
        <v>0</v>
      </c>
      <c r="E322" s="23"/>
      <c r="F322" s="23"/>
      <c r="G322" s="23">
        <f t="shared" si="344"/>
        <v>0</v>
      </c>
      <c r="H322" s="23"/>
      <c r="I322" s="23"/>
      <c r="J322" s="23">
        <f t="shared" si="288"/>
        <v>0</v>
      </c>
      <c r="K322" s="23"/>
      <c r="L322" s="23"/>
      <c r="M322" s="23">
        <f t="shared" si="289"/>
        <v>0</v>
      </c>
      <c r="N322" s="23">
        <v>1091336</v>
      </c>
      <c r="O322" s="23">
        <v>1091336</v>
      </c>
      <c r="P322" s="23">
        <f t="shared" si="290"/>
        <v>0</v>
      </c>
      <c r="Q322" s="23"/>
      <c r="R322" s="23"/>
      <c r="S322" s="23">
        <f t="shared" si="291"/>
        <v>0</v>
      </c>
      <c r="T322" s="23"/>
      <c r="U322" s="23"/>
      <c r="V322" s="23">
        <f t="shared" si="292"/>
        <v>0</v>
      </c>
      <c r="W322" s="23"/>
      <c r="X322" s="23"/>
      <c r="Y322" s="23">
        <f t="shared" si="293"/>
        <v>0</v>
      </c>
      <c r="Z322" s="23"/>
      <c r="AA322" s="23"/>
      <c r="AB322" s="23">
        <f t="shared" si="294"/>
        <v>0</v>
      </c>
    </row>
    <row r="323" spans="1:189" s="17" customFormat="1" ht="63" x14ac:dyDescent="0.25">
      <c r="A323" s="30" t="s">
        <v>167</v>
      </c>
      <c r="B323" s="23">
        <f t="shared" si="303"/>
        <v>26703</v>
      </c>
      <c r="C323" s="23">
        <f t="shared" si="303"/>
        <v>26703</v>
      </c>
      <c r="D323" s="23">
        <f t="shared" si="303"/>
        <v>0</v>
      </c>
      <c r="E323" s="23"/>
      <c r="F323" s="23"/>
      <c r="G323" s="23">
        <f t="shared" si="344"/>
        <v>0</v>
      </c>
      <c r="H323" s="23">
        <v>10703</v>
      </c>
      <c r="I323" s="23">
        <v>10703</v>
      </c>
      <c r="J323" s="23">
        <f t="shared" si="288"/>
        <v>0</v>
      </c>
      <c r="K323" s="23">
        <v>16000</v>
      </c>
      <c r="L323" s="23">
        <v>16000</v>
      </c>
      <c r="M323" s="23">
        <f t="shared" si="289"/>
        <v>0</v>
      </c>
      <c r="N323" s="23"/>
      <c r="O323" s="23"/>
      <c r="P323" s="23">
        <f t="shared" si="290"/>
        <v>0</v>
      </c>
      <c r="Q323" s="23"/>
      <c r="R323" s="23"/>
      <c r="S323" s="23">
        <f t="shared" si="291"/>
        <v>0</v>
      </c>
      <c r="T323" s="23"/>
      <c r="U323" s="23"/>
      <c r="V323" s="23">
        <f t="shared" si="292"/>
        <v>0</v>
      </c>
      <c r="W323" s="23"/>
      <c r="X323" s="23"/>
      <c r="Y323" s="23">
        <f t="shared" si="293"/>
        <v>0</v>
      </c>
      <c r="Z323" s="23"/>
      <c r="AA323" s="23"/>
      <c r="AB323" s="23">
        <f t="shared" si="294"/>
        <v>0</v>
      </c>
    </row>
    <row r="324" spans="1:189" s="17" customFormat="1" ht="31.5" x14ac:dyDescent="0.25">
      <c r="A324" s="22" t="s">
        <v>369</v>
      </c>
      <c r="B324" s="23">
        <f t="shared" si="303"/>
        <v>11400</v>
      </c>
      <c r="C324" s="23">
        <f t="shared" si="303"/>
        <v>11400</v>
      </c>
      <c r="D324" s="23">
        <f t="shared" si="303"/>
        <v>0</v>
      </c>
      <c r="E324" s="23"/>
      <c r="F324" s="23"/>
      <c r="G324" s="23">
        <f t="shared" si="344"/>
        <v>0</v>
      </c>
      <c r="H324" s="23"/>
      <c r="I324" s="23"/>
      <c r="J324" s="23">
        <f t="shared" si="288"/>
        <v>0</v>
      </c>
      <c r="K324" s="23">
        <f>5000+1400</f>
        <v>6400</v>
      </c>
      <c r="L324" s="23">
        <f>5000+1400</f>
        <v>6400</v>
      </c>
      <c r="M324" s="23">
        <f t="shared" si="289"/>
        <v>0</v>
      </c>
      <c r="N324" s="23"/>
      <c r="O324" s="23"/>
      <c r="P324" s="23">
        <f t="shared" si="290"/>
        <v>0</v>
      </c>
      <c r="Q324" s="23"/>
      <c r="R324" s="23"/>
      <c r="S324" s="23">
        <f t="shared" si="291"/>
        <v>0</v>
      </c>
      <c r="T324" s="23"/>
      <c r="U324" s="23"/>
      <c r="V324" s="23">
        <f t="shared" si="292"/>
        <v>0</v>
      </c>
      <c r="W324" s="23">
        <v>5000</v>
      </c>
      <c r="X324" s="23">
        <v>5000</v>
      </c>
      <c r="Y324" s="23">
        <f t="shared" si="293"/>
        <v>0</v>
      </c>
      <c r="Z324" s="23"/>
      <c r="AA324" s="23"/>
      <c r="AB324" s="23">
        <f t="shared" si="294"/>
        <v>0</v>
      </c>
    </row>
    <row r="325" spans="1:189" s="17" customFormat="1" ht="31.5" x14ac:dyDescent="0.25">
      <c r="A325" s="22" t="s">
        <v>168</v>
      </c>
      <c r="B325" s="23">
        <f t="shared" si="303"/>
        <v>128085</v>
      </c>
      <c r="C325" s="23">
        <f t="shared" si="303"/>
        <v>128085</v>
      </c>
      <c r="D325" s="23">
        <f t="shared" si="303"/>
        <v>0</v>
      </c>
      <c r="E325" s="23"/>
      <c r="F325" s="23"/>
      <c r="G325" s="23">
        <f t="shared" si="344"/>
        <v>0</v>
      </c>
      <c r="H325" s="23">
        <f>150000-21915</f>
        <v>128085</v>
      </c>
      <c r="I325" s="23">
        <f>150000-21915</f>
        <v>128085</v>
      </c>
      <c r="J325" s="23">
        <f t="shared" si="288"/>
        <v>0</v>
      </c>
      <c r="K325" s="23"/>
      <c r="L325" s="23"/>
      <c r="M325" s="23">
        <f t="shared" si="289"/>
        <v>0</v>
      </c>
      <c r="N325" s="23"/>
      <c r="O325" s="23"/>
      <c r="P325" s="23">
        <f t="shared" si="290"/>
        <v>0</v>
      </c>
      <c r="Q325" s="23"/>
      <c r="R325" s="23"/>
      <c r="S325" s="23">
        <f t="shared" si="291"/>
        <v>0</v>
      </c>
      <c r="T325" s="23"/>
      <c r="U325" s="23"/>
      <c r="V325" s="23">
        <f t="shared" si="292"/>
        <v>0</v>
      </c>
      <c r="W325" s="23"/>
      <c r="X325" s="23"/>
      <c r="Y325" s="23">
        <f t="shared" si="293"/>
        <v>0</v>
      </c>
      <c r="Z325" s="23"/>
      <c r="AA325" s="23"/>
      <c r="AB325" s="23">
        <f t="shared" si="294"/>
        <v>0</v>
      </c>
    </row>
    <row r="326" spans="1:189" s="17" customFormat="1" x14ac:dyDescent="0.25">
      <c r="A326" s="27" t="s">
        <v>420</v>
      </c>
      <c r="B326" s="23">
        <f t="shared" si="303"/>
        <v>17611</v>
      </c>
      <c r="C326" s="23">
        <f t="shared" si="303"/>
        <v>17611</v>
      </c>
      <c r="D326" s="23">
        <f t="shared" si="303"/>
        <v>0</v>
      </c>
      <c r="E326" s="23">
        <v>17611</v>
      </c>
      <c r="F326" s="23">
        <v>17611</v>
      </c>
      <c r="G326" s="23">
        <f t="shared" si="344"/>
        <v>0</v>
      </c>
      <c r="H326" s="23"/>
      <c r="I326" s="23"/>
      <c r="J326" s="23">
        <f t="shared" si="288"/>
        <v>0</v>
      </c>
      <c r="K326" s="23"/>
      <c r="L326" s="23"/>
      <c r="M326" s="23">
        <f t="shared" si="289"/>
        <v>0</v>
      </c>
      <c r="N326" s="23"/>
      <c r="O326" s="23"/>
      <c r="P326" s="23">
        <f t="shared" si="290"/>
        <v>0</v>
      </c>
      <c r="Q326" s="23"/>
      <c r="R326" s="23"/>
      <c r="S326" s="23">
        <f t="shared" si="291"/>
        <v>0</v>
      </c>
      <c r="T326" s="23"/>
      <c r="U326" s="23"/>
      <c r="V326" s="23">
        <f t="shared" si="292"/>
        <v>0</v>
      </c>
      <c r="W326" s="23"/>
      <c r="X326" s="23"/>
      <c r="Y326" s="23">
        <f t="shared" si="293"/>
        <v>0</v>
      </c>
      <c r="Z326" s="23"/>
      <c r="AA326" s="23"/>
      <c r="AB326" s="23">
        <f t="shared" si="294"/>
        <v>0</v>
      </c>
    </row>
    <row r="327" spans="1:189" s="17" customFormat="1" ht="31.5" x14ac:dyDescent="0.25">
      <c r="A327" s="22" t="s">
        <v>169</v>
      </c>
      <c r="B327" s="23">
        <f t="shared" si="303"/>
        <v>215301</v>
      </c>
      <c r="C327" s="23">
        <f t="shared" si="303"/>
        <v>215301</v>
      </c>
      <c r="D327" s="23">
        <f t="shared" si="303"/>
        <v>0</v>
      </c>
      <c r="E327" s="23">
        <v>215301</v>
      </c>
      <c r="F327" s="23">
        <v>215301</v>
      </c>
      <c r="G327" s="23">
        <f t="shared" si="344"/>
        <v>0</v>
      </c>
      <c r="H327" s="23"/>
      <c r="I327" s="23"/>
      <c r="J327" s="23">
        <f t="shared" si="288"/>
        <v>0</v>
      </c>
      <c r="K327" s="23"/>
      <c r="L327" s="23"/>
      <c r="M327" s="23">
        <f t="shared" si="289"/>
        <v>0</v>
      </c>
      <c r="N327" s="23"/>
      <c r="O327" s="23"/>
      <c r="P327" s="23">
        <f t="shared" si="290"/>
        <v>0</v>
      </c>
      <c r="Q327" s="23"/>
      <c r="R327" s="23"/>
      <c r="S327" s="23">
        <f t="shared" si="291"/>
        <v>0</v>
      </c>
      <c r="T327" s="23"/>
      <c r="U327" s="23"/>
      <c r="V327" s="23">
        <f t="shared" si="292"/>
        <v>0</v>
      </c>
      <c r="W327" s="23"/>
      <c r="X327" s="23"/>
      <c r="Y327" s="23">
        <f t="shared" si="293"/>
        <v>0</v>
      </c>
      <c r="Z327" s="23"/>
      <c r="AA327" s="23"/>
      <c r="AB327" s="23">
        <f t="shared" si="294"/>
        <v>0</v>
      </c>
    </row>
    <row r="328" spans="1:189" s="17" customFormat="1" x14ac:dyDescent="0.25">
      <c r="A328" s="29" t="s">
        <v>149</v>
      </c>
      <c r="B328" s="18">
        <f t="shared" si="303"/>
        <v>3000</v>
      </c>
      <c r="C328" s="18">
        <f t="shared" si="303"/>
        <v>3000</v>
      </c>
      <c r="D328" s="18">
        <f t="shared" si="303"/>
        <v>0</v>
      </c>
      <c r="E328" s="18">
        <f t="shared" ref="E328:AA328" si="345">SUM(E329:E329)</f>
        <v>0</v>
      </c>
      <c r="F328" s="18">
        <f t="shared" si="345"/>
        <v>0</v>
      </c>
      <c r="G328" s="18">
        <f t="shared" si="344"/>
        <v>0</v>
      </c>
      <c r="H328" s="18">
        <f t="shared" si="345"/>
        <v>0</v>
      </c>
      <c r="I328" s="18">
        <f t="shared" si="345"/>
        <v>0</v>
      </c>
      <c r="J328" s="18">
        <f t="shared" si="288"/>
        <v>0</v>
      </c>
      <c r="K328" s="18">
        <f t="shared" si="345"/>
        <v>3000</v>
      </c>
      <c r="L328" s="18">
        <f t="shared" si="345"/>
        <v>3000</v>
      </c>
      <c r="M328" s="18">
        <f t="shared" si="289"/>
        <v>0</v>
      </c>
      <c r="N328" s="18">
        <f t="shared" si="345"/>
        <v>0</v>
      </c>
      <c r="O328" s="18">
        <f t="shared" si="345"/>
        <v>0</v>
      </c>
      <c r="P328" s="18">
        <f t="shared" si="290"/>
        <v>0</v>
      </c>
      <c r="Q328" s="18">
        <f t="shared" si="345"/>
        <v>0</v>
      </c>
      <c r="R328" s="18">
        <f t="shared" si="345"/>
        <v>0</v>
      </c>
      <c r="S328" s="18">
        <f t="shared" si="291"/>
        <v>0</v>
      </c>
      <c r="T328" s="18">
        <f t="shared" si="345"/>
        <v>0</v>
      </c>
      <c r="U328" s="18">
        <f t="shared" si="345"/>
        <v>0</v>
      </c>
      <c r="V328" s="18">
        <f t="shared" si="292"/>
        <v>0</v>
      </c>
      <c r="W328" s="18">
        <f t="shared" si="345"/>
        <v>0</v>
      </c>
      <c r="X328" s="18">
        <f t="shared" si="345"/>
        <v>0</v>
      </c>
      <c r="Y328" s="18">
        <f t="shared" si="293"/>
        <v>0</v>
      </c>
      <c r="Z328" s="18">
        <f t="shared" si="345"/>
        <v>0</v>
      </c>
      <c r="AA328" s="18">
        <f t="shared" si="345"/>
        <v>0</v>
      </c>
      <c r="AB328" s="18">
        <f t="shared" si="294"/>
        <v>0</v>
      </c>
    </row>
    <row r="329" spans="1:189" s="17" customFormat="1" ht="31.5" x14ac:dyDescent="0.25">
      <c r="A329" s="22" t="s">
        <v>170</v>
      </c>
      <c r="B329" s="23">
        <f t="shared" si="303"/>
        <v>3000</v>
      </c>
      <c r="C329" s="23">
        <f t="shared" si="303"/>
        <v>3000</v>
      </c>
      <c r="D329" s="23">
        <f t="shared" si="303"/>
        <v>0</v>
      </c>
      <c r="E329" s="23"/>
      <c r="F329" s="23"/>
      <c r="G329" s="23">
        <f t="shared" si="344"/>
        <v>0</v>
      </c>
      <c r="H329" s="23"/>
      <c r="I329" s="23"/>
      <c r="J329" s="23">
        <f t="shared" si="288"/>
        <v>0</v>
      </c>
      <c r="K329" s="23">
        <v>3000</v>
      </c>
      <c r="L329" s="23">
        <v>3000</v>
      </c>
      <c r="M329" s="23">
        <f t="shared" si="289"/>
        <v>0</v>
      </c>
      <c r="N329" s="23"/>
      <c r="O329" s="23"/>
      <c r="P329" s="23">
        <f t="shared" si="290"/>
        <v>0</v>
      </c>
      <c r="Q329" s="23"/>
      <c r="R329" s="23"/>
      <c r="S329" s="23">
        <f t="shared" si="291"/>
        <v>0</v>
      </c>
      <c r="T329" s="23"/>
      <c r="U329" s="23"/>
      <c r="V329" s="23">
        <f t="shared" si="292"/>
        <v>0</v>
      </c>
      <c r="W329" s="23"/>
      <c r="X329" s="23"/>
      <c r="Y329" s="23">
        <f t="shared" si="293"/>
        <v>0</v>
      </c>
      <c r="Z329" s="23"/>
      <c r="AA329" s="23"/>
      <c r="AB329" s="23">
        <f t="shared" si="294"/>
        <v>0</v>
      </c>
      <c r="FN329" s="14"/>
      <c r="FO329" s="14"/>
      <c r="FP329" s="14"/>
      <c r="FQ329" s="14"/>
      <c r="FR329" s="14"/>
      <c r="FS329" s="14"/>
      <c r="FT329" s="14"/>
      <c r="FU329" s="14"/>
      <c r="FV329" s="14"/>
      <c r="FW329" s="14"/>
      <c r="FX329" s="14"/>
      <c r="FY329" s="14"/>
      <c r="FZ329" s="14"/>
      <c r="GA329" s="14"/>
      <c r="GB329" s="14"/>
      <c r="GC329" s="14"/>
      <c r="GD329" s="14"/>
      <c r="GE329" s="14"/>
      <c r="GF329" s="14"/>
      <c r="GG329" s="14"/>
    </row>
    <row r="330" spans="1:189" s="17" customFormat="1" ht="31.5" x14ac:dyDescent="0.25">
      <c r="A330" s="15" t="s">
        <v>85</v>
      </c>
      <c r="B330" s="16">
        <f t="shared" si="303"/>
        <v>754891</v>
      </c>
      <c r="C330" s="16">
        <f t="shared" si="303"/>
        <v>754891</v>
      </c>
      <c r="D330" s="16">
        <f t="shared" si="303"/>
        <v>0</v>
      </c>
      <c r="E330" s="16">
        <f>SUM(E339,E360,E352,E364,E355,E331)</f>
        <v>0</v>
      </c>
      <c r="F330" s="16">
        <f>SUM(F339,F360,F352,F364,F355,F331)</f>
        <v>0</v>
      </c>
      <c r="G330" s="16">
        <f t="shared" si="344"/>
        <v>0</v>
      </c>
      <c r="H330" s="16">
        <f>SUM(H339,H360,H352,H364,H355,H331)</f>
        <v>0</v>
      </c>
      <c r="I330" s="16">
        <f>SUM(I339,I360,I352,I364,I355,I331)</f>
        <v>0</v>
      </c>
      <c r="J330" s="16">
        <f t="shared" si="288"/>
        <v>0</v>
      </c>
      <c r="K330" s="16">
        <f>SUM(K339,K360,K352,K364,K355,K331)</f>
        <v>400371</v>
      </c>
      <c r="L330" s="16">
        <f>SUM(L339,L360,L352,L364,L355,L331)</f>
        <v>400371</v>
      </c>
      <c r="M330" s="16">
        <f t="shared" si="289"/>
        <v>0</v>
      </c>
      <c r="N330" s="16">
        <f>SUM(N339,N360,N352,N364,N355,N331)</f>
        <v>298520</v>
      </c>
      <c r="O330" s="16">
        <f>SUM(O339,O360,O352,O364,O355,O331)</f>
        <v>298520</v>
      </c>
      <c r="P330" s="16">
        <f t="shared" si="290"/>
        <v>0</v>
      </c>
      <c r="Q330" s="16">
        <f>SUM(Q339,Q360,Q352,Q364,Q355,Q331)</f>
        <v>56000</v>
      </c>
      <c r="R330" s="16">
        <f>SUM(R339,R360,R352,R364,R355,R331)</f>
        <v>56000</v>
      </c>
      <c r="S330" s="16">
        <f t="shared" si="291"/>
        <v>0</v>
      </c>
      <c r="T330" s="16">
        <f>SUM(T339,T360,T352,T364,T355,T331)</f>
        <v>0</v>
      </c>
      <c r="U330" s="16">
        <f>SUM(U339,U360,U352,U364,U355,U331)</f>
        <v>0</v>
      </c>
      <c r="V330" s="16">
        <f t="shared" si="292"/>
        <v>0</v>
      </c>
      <c r="W330" s="16">
        <f>SUM(W339,W360,W352,W364,W355,W331)</f>
        <v>0</v>
      </c>
      <c r="X330" s="16">
        <f>SUM(X339,X360,X352,X364,X355,X331)</f>
        <v>0</v>
      </c>
      <c r="Y330" s="16">
        <f t="shared" si="293"/>
        <v>0</v>
      </c>
      <c r="Z330" s="16">
        <f>SUM(Z339,Z360,Z352,Z364,Z355,Z331)</f>
        <v>0</v>
      </c>
      <c r="AA330" s="16">
        <f>SUM(AA339,AA360,AA352,AA364,AA355,AA331)</f>
        <v>0</v>
      </c>
      <c r="AB330" s="16">
        <f t="shared" si="294"/>
        <v>0</v>
      </c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4"/>
      <c r="DK330" s="14"/>
      <c r="DL330" s="14"/>
      <c r="DM330" s="14"/>
      <c r="DN330" s="14"/>
      <c r="DO330" s="14"/>
      <c r="DP330" s="14"/>
      <c r="DQ330" s="14"/>
      <c r="DR330" s="14"/>
      <c r="DS330" s="14"/>
      <c r="DT330" s="14"/>
      <c r="DU330" s="14"/>
      <c r="DV330" s="14"/>
      <c r="DW330" s="14"/>
      <c r="DX330" s="14"/>
      <c r="DY330" s="14"/>
      <c r="DZ330" s="14"/>
      <c r="EA330" s="14"/>
      <c r="EB330" s="14"/>
      <c r="EC330" s="14"/>
      <c r="ED330" s="14"/>
      <c r="EE330" s="14"/>
      <c r="EF330" s="14"/>
      <c r="EG330" s="14"/>
      <c r="EH330" s="14"/>
      <c r="EI330" s="14"/>
      <c r="EJ330" s="14"/>
      <c r="EK330" s="14"/>
      <c r="EL330" s="14"/>
      <c r="EM330" s="14"/>
      <c r="EN330" s="14"/>
      <c r="EO330" s="14"/>
      <c r="EP330" s="14"/>
      <c r="EQ330" s="14"/>
      <c r="ER330" s="14"/>
      <c r="ES330" s="14"/>
      <c r="ET330" s="14"/>
      <c r="EU330" s="14"/>
      <c r="EV330" s="14"/>
      <c r="EW330" s="14"/>
      <c r="EX330" s="14"/>
      <c r="EY330" s="14"/>
      <c r="EZ330" s="14"/>
      <c r="FA330" s="14"/>
      <c r="FB330" s="14"/>
      <c r="FC330" s="14"/>
      <c r="FD330" s="14"/>
      <c r="FE330" s="14"/>
      <c r="FF330" s="14"/>
      <c r="FG330" s="14"/>
      <c r="FH330" s="14"/>
      <c r="FI330" s="14"/>
      <c r="FJ330" s="14"/>
      <c r="FK330" s="14"/>
      <c r="FL330" s="14"/>
      <c r="FM330" s="14"/>
      <c r="FN330" s="14"/>
      <c r="FO330" s="14"/>
      <c r="FP330" s="14"/>
      <c r="FQ330" s="14"/>
      <c r="FR330" s="14"/>
      <c r="FS330" s="14"/>
      <c r="FT330" s="14"/>
      <c r="FU330" s="14"/>
      <c r="FV330" s="14"/>
      <c r="FW330" s="14"/>
      <c r="FX330" s="14"/>
      <c r="FY330" s="14"/>
      <c r="FZ330" s="14"/>
      <c r="GA330" s="14"/>
      <c r="GB330" s="14"/>
      <c r="GC330" s="14"/>
      <c r="GD330" s="14"/>
      <c r="GE330" s="14"/>
      <c r="GF330" s="14"/>
      <c r="GG330" s="14"/>
    </row>
    <row r="331" spans="1:189" s="17" customFormat="1" x14ac:dyDescent="0.25">
      <c r="A331" s="15" t="s">
        <v>101</v>
      </c>
      <c r="B331" s="16">
        <f t="shared" si="303"/>
        <v>22719</v>
      </c>
      <c r="C331" s="16">
        <f t="shared" si="303"/>
        <v>22719</v>
      </c>
      <c r="D331" s="16">
        <f t="shared" si="303"/>
        <v>0</v>
      </c>
      <c r="E331" s="16">
        <f>SUM(E332:E338)</f>
        <v>0</v>
      </c>
      <c r="F331" s="16">
        <f>SUM(F332:F338)</f>
        <v>0</v>
      </c>
      <c r="G331" s="16">
        <f t="shared" si="344"/>
        <v>0</v>
      </c>
      <c r="H331" s="16">
        <f>SUM(H332:H338)</f>
        <v>0</v>
      </c>
      <c r="I331" s="16">
        <f>SUM(I332:I338)</f>
        <v>0</v>
      </c>
      <c r="J331" s="16">
        <f t="shared" si="288"/>
        <v>0</v>
      </c>
      <c r="K331" s="16">
        <f>SUM(K332:K338)</f>
        <v>21293</v>
      </c>
      <c r="L331" s="16">
        <f>SUM(L332:L338)</f>
        <v>21293</v>
      </c>
      <c r="M331" s="16">
        <f t="shared" si="289"/>
        <v>0</v>
      </c>
      <c r="N331" s="16">
        <f>SUM(N332:N338)</f>
        <v>1426</v>
      </c>
      <c r="O331" s="16">
        <f>SUM(O332:O338)</f>
        <v>1426</v>
      </c>
      <c r="P331" s="16">
        <f t="shared" si="290"/>
        <v>0</v>
      </c>
      <c r="Q331" s="16">
        <f>SUM(Q332:Q338)</f>
        <v>0</v>
      </c>
      <c r="R331" s="16">
        <f>SUM(R332:R338)</f>
        <v>0</v>
      </c>
      <c r="S331" s="16">
        <f t="shared" si="291"/>
        <v>0</v>
      </c>
      <c r="T331" s="16">
        <f>SUM(T332:T338)</f>
        <v>0</v>
      </c>
      <c r="U331" s="16">
        <f>SUM(U332:U338)</f>
        <v>0</v>
      </c>
      <c r="V331" s="16">
        <f t="shared" si="292"/>
        <v>0</v>
      </c>
      <c r="W331" s="16">
        <f>SUM(W332:W338)</f>
        <v>0</v>
      </c>
      <c r="X331" s="16">
        <f>SUM(X332:X338)</f>
        <v>0</v>
      </c>
      <c r="Y331" s="16">
        <f t="shared" si="293"/>
        <v>0</v>
      </c>
      <c r="Z331" s="16">
        <f>SUM(Z332:Z338)</f>
        <v>0</v>
      </c>
      <c r="AA331" s="16">
        <f>SUM(AA332:AA338)</f>
        <v>0</v>
      </c>
      <c r="AB331" s="16">
        <f t="shared" si="294"/>
        <v>0</v>
      </c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14"/>
      <c r="DL331" s="14"/>
      <c r="DM331" s="14"/>
      <c r="DN331" s="14"/>
      <c r="DO331" s="14"/>
      <c r="DP331" s="14"/>
      <c r="DQ331" s="14"/>
      <c r="DR331" s="14"/>
      <c r="DS331" s="14"/>
      <c r="DT331" s="14"/>
      <c r="DU331" s="14"/>
      <c r="DV331" s="14"/>
      <c r="DW331" s="14"/>
      <c r="DX331" s="14"/>
      <c r="DY331" s="14"/>
      <c r="DZ331" s="14"/>
      <c r="EA331" s="14"/>
      <c r="EB331" s="14"/>
      <c r="EC331" s="14"/>
      <c r="ED331" s="14"/>
      <c r="EE331" s="14"/>
      <c r="EF331" s="14"/>
      <c r="EG331" s="14"/>
      <c r="EH331" s="14"/>
      <c r="EI331" s="14"/>
      <c r="EJ331" s="14"/>
      <c r="EK331" s="14"/>
      <c r="EL331" s="14"/>
      <c r="EM331" s="14"/>
      <c r="EN331" s="14"/>
      <c r="EO331" s="14"/>
      <c r="EP331" s="14"/>
      <c r="EQ331" s="14"/>
      <c r="ER331" s="14"/>
      <c r="ES331" s="14"/>
      <c r="ET331" s="14"/>
      <c r="EU331" s="14"/>
      <c r="EV331" s="14"/>
      <c r="EW331" s="14"/>
      <c r="EX331" s="14"/>
      <c r="EY331" s="14"/>
      <c r="EZ331" s="14"/>
      <c r="FA331" s="14"/>
      <c r="FB331" s="14"/>
      <c r="FC331" s="14"/>
      <c r="FD331" s="14"/>
      <c r="FE331" s="14"/>
      <c r="FF331" s="14"/>
      <c r="FG331" s="14"/>
      <c r="FH331" s="14"/>
      <c r="FI331" s="14"/>
      <c r="FJ331" s="14"/>
      <c r="FK331" s="14"/>
      <c r="FL331" s="14"/>
      <c r="FM331" s="14"/>
      <c r="FN331" s="14"/>
      <c r="FO331" s="14"/>
      <c r="FP331" s="14"/>
      <c r="FQ331" s="14"/>
      <c r="FR331" s="14"/>
      <c r="FS331" s="14"/>
      <c r="FT331" s="14"/>
      <c r="FU331" s="14"/>
      <c r="FV331" s="14"/>
      <c r="FW331" s="14"/>
      <c r="FX331" s="14"/>
      <c r="FY331" s="14"/>
      <c r="FZ331" s="14"/>
      <c r="GA331" s="14"/>
      <c r="GB331" s="14"/>
      <c r="GC331" s="14"/>
      <c r="GD331" s="14"/>
      <c r="GE331" s="14"/>
      <c r="GF331" s="14"/>
      <c r="GG331" s="14"/>
    </row>
    <row r="332" spans="1:189" s="17" customFormat="1" ht="31.5" x14ac:dyDescent="0.25">
      <c r="A332" s="19" t="s">
        <v>171</v>
      </c>
      <c r="B332" s="23">
        <f t="shared" si="303"/>
        <v>2214</v>
      </c>
      <c r="C332" s="23">
        <f t="shared" si="303"/>
        <v>2214</v>
      </c>
      <c r="D332" s="23">
        <f t="shared" si="303"/>
        <v>0</v>
      </c>
      <c r="E332" s="23"/>
      <c r="F332" s="23"/>
      <c r="G332" s="23">
        <f t="shared" si="344"/>
        <v>0</v>
      </c>
      <c r="H332" s="23"/>
      <c r="I332" s="23"/>
      <c r="J332" s="23">
        <f t="shared" si="288"/>
        <v>0</v>
      </c>
      <c r="K332" s="23">
        <v>2214</v>
      </c>
      <c r="L332" s="23">
        <v>2214</v>
      </c>
      <c r="M332" s="23">
        <f t="shared" si="289"/>
        <v>0</v>
      </c>
      <c r="N332" s="23"/>
      <c r="O332" s="23"/>
      <c r="P332" s="23">
        <f t="shared" si="290"/>
        <v>0</v>
      </c>
      <c r="Q332" s="23"/>
      <c r="R332" s="23"/>
      <c r="S332" s="23">
        <f t="shared" si="291"/>
        <v>0</v>
      </c>
      <c r="T332" s="23"/>
      <c r="U332" s="23"/>
      <c r="V332" s="23">
        <f t="shared" si="292"/>
        <v>0</v>
      </c>
      <c r="W332" s="23"/>
      <c r="X332" s="23"/>
      <c r="Y332" s="23">
        <f t="shared" si="293"/>
        <v>0</v>
      </c>
      <c r="Z332" s="23"/>
      <c r="AA332" s="23"/>
      <c r="AB332" s="23">
        <f t="shared" si="294"/>
        <v>0</v>
      </c>
    </row>
    <row r="333" spans="1:189" s="17" customFormat="1" ht="31.5" x14ac:dyDescent="0.25">
      <c r="A333" s="19" t="s">
        <v>172</v>
      </c>
      <c r="B333" s="23">
        <f t="shared" si="303"/>
        <v>1000</v>
      </c>
      <c r="C333" s="23">
        <f t="shared" si="303"/>
        <v>1000</v>
      </c>
      <c r="D333" s="23">
        <f t="shared" si="303"/>
        <v>0</v>
      </c>
      <c r="E333" s="23"/>
      <c r="F333" s="23"/>
      <c r="G333" s="23">
        <f t="shared" si="344"/>
        <v>0</v>
      </c>
      <c r="H333" s="23"/>
      <c r="I333" s="23"/>
      <c r="J333" s="23">
        <f t="shared" si="288"/>
        <v>0</v>
      </c>
      <c r="K333" s="23">
        <v>1000</v>
      </c>
      <c r="L333" s="23">
        <v>1000</v>
      </c>
      <c r="M333" s="23">
        <f t="shared" si="289"/>
        <v>0</v>
      </c>
      <c r="N333" s="23"/>
      <c r="O333" s="23"/>
      <c r="P333" s="23">
        <f t="shared" si="290"/>
        <v>0</v>
      </c>
      <c r="Q333" s="23"/>
      <c r="R333" s="23"/>
      <c r="S333" s="23">
        <f t="shared" si="291"/>
        <v>0</v>
      </c>
      <c r="T333" s="23"/>
      <c r="U333" s="23"/>
      <c r="V333" s="23">
        <f t="shared" si="292"/>
        <v>0</v>
      </c>
      <c r="W333" s="23"/>
      <c r="X333" s="23"/>
      <c r="Y333" s="23">
        <f t="shared" si="293"/>
        <v>0</v>
      </c>
      <c r="Z333" s="23"/>
      <c r="AA333" s="23"/>
      <c r="AB333" s="23">
        <f t="shared" si="294"/>
        <v>0</v>
      </c>
    </row>
    <row r="334" spans="1:189" s="17" customFormat="1" ht="31.5" x14ac:dyDescent="0.25">
      <c r="A334" s="19" t="s">
        <v>173</v>
      </c>
      <c r="B334" s="23">
        <f t="shared" si="303"/>
        <v>3726</v>
      </c>
      <c r="C334" s="23">
        <f t="shared" si="303"/>
        <v>3726</v>
      </c>
      <c r="D334" s="23">
        <f t="shared" si="303"/>
        <v>0</v>
      </c>
      <c r="E334" s="23"/>
      <c r="F334" s="23"/>
      <c r="G334" s="23">
        <f t="shared" si="344"/>
        <v>0</v>
      </c>
      <c r="H334" s="23"/>
      <c r="I334" s="23"/>
      <c r="J334" s="23">
        <f t="shared" si="288"/>
        <v>0</v>
      </c>
      <c r="K334" s="23">
        <v>3726</v>
      </c>
      <c r="L334" s="23">
        <v>3726</v>
      </c>
      <c r="M334" s="23">
        <f t="shared" si="289"/>
        <v>0</v>
      </c>
      <c r="N334" s="23"/>
      <c r="O334" s="23"/>
      <c r="P334" s="23">
        <f t="shared" si="290"/>
        <v>0</v>
      </c>
      <c r="Q334" s="23"/>
      <c r="R334" s="23"/>
      <c r="S334" s="23">
        <f t="shared" si="291"/>
        <v>0</v>
      </c>
      <c r="T334" s="23"/>
      <c r="U334" s="23"/>
      <c r="V334" s="23">
        <f t="shared" si="292"/>
        <v>0</v>
      </c>
      <c r="W334" s="23"/>
      <c r="X334" s="23"/>
      <c r="Y334" s="23">
        <f t="shared" si="293"/>
        <v>0</v>
      </c>
      <c r="Z334" s="23"/>
      <c r="AA334" s="23"/>
      <c r="AB334" s="23">
        <f t="shared" si="294"/>
        <v>0</v>
      </c>
    </row>
    <row r="335" spans="1:189" s="17" customFormat="1" x14ac:dyDescent="0.25">
      <c r="A335" s="19" t="s">
        <v>384</v>
      </c>
      <c r="B335" s="23">
        <f t="shared" si="303"/>
        <v>869</v>
      </c>
      <c r="C335" s="23">
        <f t="shared" si="303"/>
        <v>869</v>
      </c>
      <c r="D335" s="23">
        <f t="shared" si="303"/>
        <v>0</v>
      </c>
      <c r="E335" s="23"/>
      <c r="F335" s="23"/>
      <c r="G335" s="23">
        <f t="shared" si="344"/>
        <v>0</v>
      </c>
      <c r="H335" s="23"/>
      <c r="I335" s="23"/>
      <c r="J335" s="23">
        <f t="shared" si="288"/>
        <v>0</v>
      </c>
      <c r="K335" s="23">
        <v>869</v>
      </c>
      <c r="L335" s="23">
        <v>869</v>
      </c>
      <c r="M335" s="23">
        <f t="shared" si="289"/>
        <v>0</v>
      </c>
      <c r="N335" s="23"/>
      <c r="O335" s="23"/>
      <c r="P335" s="23">
        <f t="shared" si="290"/>
        <v>0</v>
      </c>
      <c r="Q335" s="23"/>
      <c r="R335" s="23"/>
      <c r="S335" s="23">
        <f t="shared" si="291"/>
        <v>0</v>
      </c>
      <c r="T335" s="23"/>
      <c r="U335" s="23"/>
      <c r="V335" s="23">
        <f t="shared" si="292"/>
        <v>0</v>
      </c>
      <c r="W335" s="23"/>
      <c r="X335" s="23"/>
      <c r="Y335" s="23">
        <f t="shared" si="293"/>
        <v>0</v>
      </c>
      <c r="Z335" s="23"/>
      <c r="AA335" s="23"/>
      <c r="AB335" s="23">
        <f t="shared" si="294"/>
        <v>0</v>
      </c>
    </row>
    <row r="336" spans="1:189" s="17" customFormat="1" ht="31.5" x14ac:dyDescent="0.25">
      <c r="A336" s="19" t="s">
        <v>363</v>
      </c>
      <c r="B336" s="23">
        <f t="shared" si="303"/>
        <v>3434</v>
      </c>
      <c r="C336" s="23">
        <f t="shared" si="303"/>
        <v>3434</v>
      </c>
      <c r="D336" s="23">
        <f t="shared" si="303"/>
        <v>0</v>
      </c>
      <c r="E336" s="23"/>
      <c r="F336" s="23"/>
      <c r="G336" s="23">
        <f t="shared" si="344"/>
        <v>0</v>
      </c>
      <c r="H336" s="23"/>
      <c r="I336" s="23"/>
      <c r="J336" s="23">
        <f t="shared" si="288"/>
        <v>0</v>
      </c>
      <c r="K336" s="23">
        <f>17364-13930</f>
        <v>3434</v>
      </c>
      <c r="L336" s="23">
        <f>17364-13930</f>
        <v>3434</v>
      </c>
      <c r="M336" s="23">
        <f t="shared" si="289"/>
        <v>0</v>
      </c>
      <c r="N336" s="23"/>
      <c r="O336" s="23"/>
      <c r="P336" s="23">
        <f t="shared" si="290"/>
        <v>0</v>
      </c>
      <c r="Q336" s="23"/>
      <c r="R336" s="23"/>
      <c r="S336" s="23">
        <f t="shared" si="291"/>
        <v>0</v>
      </c>
      <c r="T336" s="23"/>
      <c r="U336" s="23"/>
      <c r="V336" s="23">
        <f t="shared" si="292"/>
        <v>0</v>
      </c>
      <c r="W336" s="23"/>
      <c r="X336" s="23"/>
      <c r="Y336" s="23">
        <f t="shared" si="293"/>
        <v>0</v>
      </c>
      <c r="Z336" s="23"/>
      <c r="AA336" s="23"/>
      <c r="AB336" s="23">
        <f t="shared" si="294"/>
        <v>0</v>
      </c>
    </row>
    <row r="337" spans="1:189" s="17" customFormat="1" ht="31.5" x14ac:dyDescent="0.25">
      <c r="A337" s="31" t="s">
        <v>242</v>
      </c>
      <c r="B337" s="23">
        <f t="shared" si="303"/>
        <v>1426</v>
      </c>
      <c r="C337" s="23">
        <f t="shared" si="303"/>
        <v>1426</v>
      </c>
      <c r="D337" s="23">
        <f t="shared" si="303"/>
        <v>0</v>
      </c>
      <c r="E337" s="23"/>
      <c r="F337" s="23"/>
      <c r="G337" s="23">
        <f t="shared" si="344"/>
        <v>0</v>
      </c>
      <c r="H337" s="23"/>
      <c r="I337" s="23"/>
      <c r="J337" s="23">
        <f t="shared" si="288"/>
        <v>0</v>
      </c>
      <c r="K337" s="23"/>
      <c r="L337" s="23"/>
      <c r="M337" s="23">
        <f t="shared" si="289"/>
        <v>0</v>
      </c>
      <c r="N337" s="23">
        <v>1426</v>
      </c>
      <c r="O337" s="23">
        <v>1426</v>
      </c>
      <c r="P337" s="23">
        <f t="shared" si="290"/>
        <v>0</v>
      </c>
      <c r="Q337" s="23"/>
      <c r="R337" s="23"/>
      <c r="S337" s="23">
        <f t="shared" si="291"/>
        <v>0</v>
      </c>
      <c r="T337" s="23"/>
      <c r="U337" s="23"/>
      <c r="V337" s="23">
        <f t="shared" si="292"/>
        <v>0</v>
      </c>
      <c r="W337" s="23"/>
      <c r="X337" s="23"/>
      <c r="Y337" s="23">
        <f t="shared" si="293"/>
        <v>0</v>
      </c>
      <c r="Z337" s="23"/>
      <c r="AA337" s="23"/>
      <c r="AB337" s="23">
        <f t="shared" si="294"/>
        <v>0</v>
      </c>
    </row>
    <row r="338" spans="1:189" s="17" customFormat="1" ht="31.5" x14ac:dyDescent="0.25">
      <c r="A338" s="19" t="s">
        <v>174</v>
      </c>
      <c r="B338" s="23">
        <f t="shared" si="303"/>
        <v>10050</v>
      </c>
      <c r="C338" s="23">
        <f t="shared" si="303"/>
        <v>10050</v>
      </c>
      <c r="D338" s="23">
        <f t="shared" si="303"/>
        <v>0</v>
      </c>
      <c r="E338" s="23"/>
      <c r="F338" s="23"/>
      <c r="G338" s="23">
        <f t="shared" si="344"/>
        <v>0</v>
      </c>
      <c r="H338" s="23"/>
      <c r="I338" s="23"/>
      <c r="J338" s="23">
        <f t="shared" si="288"/>
        <v>0</v>
      </c>
      <c r="K338" s="23">
        <f>12500-2450</f>
        <v>10050</v>
      </c>
      <c r="L338" s="23">
        <f>12500-2450</f>
        <v>10050</v>
      </c>
      <c r="M338" s="23">
        <f t="shared" si="289"/>
        <v>0</v>
      </c>
      <c r="N338" s="23"/>
      <c r="O338" s="23"/>
      <c r="P338" s="23">
        <f t="shared" si="290"/>
        <v>0</v>
      </c>
      <c r="Q338" s="23"/>
      <c r="R338" s="23"/>
      <c r="S338" s="23">
        <f t="shared" si="291"/>
        <v>0</v>
      </c>
      <c r="T338" s="23"/>
      <c r="U338" s="23"/>
      <c r="V338" s="23">
        <f t="shared" si="292"/>
        <v>0</v>
      </c>
      <c r="W338" s="23"/>
      <c r="X338" s="23"/>
      <c r="Y338" s="23">
        <f t="shared" si="293"/>
        <v>0</v>
      </c>
      <c r="Z338" s="23"/>
      <c r="AA338" s="23"/>
      <c r="AB338" s="23">
        <f t="shared" si="294"/>
        <v>0</v>
      </c>
    </row>
    <row r="339" spans="1:189" s="17" customFormat="1" ht="31.5" x14ac:dyDescent="0.25">
      <c r="A339" s="15" t="s">
        <v>107</v>
      </c>
      <c r="B339" s="16">
        <f t="shared" si="303"/>
        <v>190511</v>
      </c>
      <c r="C339" s="16">
        <f t="shared" si="303"/>
        <v>252511</v>
      </c>
      <c r="D339" s="16">
        <f t="shared" si="303"/>
        <v>62000</v>
      </c>
      <c r="E339" s="16">
        <f>SUM(E340:E351)</f>
        <v>0</v>
      </c>
      <c r="F339" s="16">
        <f>SUM(F340:F351)</f>
        <v>0</v>
      </c>
      <c r="G339" s="16">
        <f t="shared" si="344"/>
        <v>0</v>
      </c>
      <c r="H339" s="16">
        <f>SUM(H340:H351)</f>
        <v>0</v>
      </c>
      <c r="I339" s="16">
        <f>SUM(I340:I351)</f>
        <v>0</v>
      </c>
      <c r="J339" s="16">
        <f t="shared" si="288"/>
        <v>0</v>
      </c>
      <c r="K339" s="16">
        <f>SUM(K340:K351)</f>
        <v>190511</v>
      </c>
      <c r="L339" s="16">
        <f>SUM(L340:L351)</f>
        <v>252511</v>
      </c>
      <c r="M339" s="16">
        <f t="shared" si="289"/>
        <v>62000</v>
      </c>
      <c r="N339" s="16">
        <f>SUM(N340:N351)</f>
        <v>0</v>
      </c>
      <c r="O339" s="16">
        <f>SUM(O340:O351)</f>
        <v>0</v>
      </c>
      <c r="P339" s="16">
        <f t="shared" si="290"/>
        <v>0</v>
      </c>
      <c r="Q339" s="16">
        <f>SUM(Q340:Q351)</f>
        <v>0</v>
      </c>
      <c r="R339" s="16">
        <f>SUM(R340:R351)</f>
        <v>0</v>
      </c>
      <c r="S339" s="16">
        <f t="shared" si="291"/>
        <v>0</v>
      </c>
      <c r="T339" s="16">
        <f>SUM(T340:T351)</f>
        <v>0</v>
      </c>
      <c r="U339" s="16">
        <f>SUM(U340:U351)</f>
        <v>0</v>
      </c>
      <c r="V339" s="16">
        <f t="shared" si="292"/>
        <v>0</v>
      </c>
      <c r="W339" s="16">
        <f>SUM(W340:W351)</f>
        <v>0</v>
      </c>
      <c r="X339" s="16">
        <f>SUM(X340:X351)</f>
        <v>0</v>
      </c>
      <c r="Y339" s="16">
        <f t="shared" si="293"/>
        <v>0</v>
      </c>
      <c r="Z339" s="16">
        <f>SUM(Z340:Z351)</f>
        <v>0</v>
      </c>
      <c r="AA339" s="16">
        <f>SUM(AA340:AA351)</f>
        <v>0</v>
      </c>
      <c r="AB339" s="16">
        <f t="shared" si="294"/>
        <v>0</v>
      </c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  <c r="DL339" s="14"/>
      <c r="DM339" s="14"/>
      <c r="DN339" s="14"/>
      <c r="DO339" s="14"/>
      <c r="DP339" s="14"/>
      <c r="DQ339" s="14"/>
      <c r="DR339" s="14"/>
      <c r="DS339" s="14"/>
      <c r="DT339" s="14"/>
      <c r="DU339" s="14"/>
      <c r="DV339" s="14"/>
      <c r="DW339" s="14"/>
      <c r="DX339" s="14"/>
      <c r="DY339" s="14"/>
      <c r="DZ339" s="14"/>
      <c r="EA339" s="14"/>
      <c r="EB339" s="14"/>
      <c r="EC339" s="14"/>
      <c r="ED339" s="14"/>
      <c r="EE339" s="14"/>
      <c r="EF339" s="14"/>
      <c r="EG339" s="14"/>
      <c r="EH339" s="14"/>
      <c r="EI339" s="14"/>
      <c r="EJ339" s="14"/>
      <c r="EK339" s="14"/>
      <c r="EL339" s="14"/>
      <c r="EM339" s="14"/>
      <c r="EN339" s="14"/>
      <c r="EO339" s="14"/>
      <c r="EP339" s="14"/>
      <c r="EQ339" s="14"/>
      <c r="ER339" s="14"/>
      <c r="ES339" s="14"/>
      <c r="ET339" s="14"/>
      <c r="EU339" s="14"/>
      <c r="EV339" s="14"/>
      <c r="EW339" s="14"/>
      <c r="EX339" s="14"/>
      <c r="EY339" s="14"/>
      <c r="EZ339" s="14"/>
      <c r="FA339" s="14"/>
      <c r="FB339" s="14"/>
      <c r="FC339" s="14"/>
      <c r="FD339" s="14"/>
      <c r="FE339" s="14"/>
      <c r="FF339" s="14"/>
      <c r="FG339" s="14"/>
      <c r="FH339" s="14"/>
      <c r="FI339" s="14"/>
      <c r="FJ339" s="14"/>
      <c r="FK339" s="14"/>
      <c r="FL339" s="14"/>
      <c r="FM339" s="14"/>
      <c r="FN339" s="14"/>
      <c r="FO339" s="14"/>
      <c r="FP339" s="14"/>
      <c r="FQ339" s="14"/>
      <c r="FR339" s="14"/>
      <c r="FS339" s="14"/>
      <c r="FT339" s="14"/>
      <c r="FU339" s="14"/>
      <c r="FV339" s="14"/>
      <c r="FW339" s="14"/>
      <c r="FX339" s="14"/>
      <c r="FY339" s="14"/>
      <c r="FZ339" s="14"/>
      <c r="GA339" s="14"/>
      <c r="GB339" s="14"/>
      <c r="GC339" s="14"/>
      <c r="GD339" s="14"/>
      <c r="GE339" s="14"/>
      <c r="GF339" s="14"/>
      <c r="GG339" s="14"/>
    </row>
    <row r="340" spans="1:189" s="17" customFormat="1" ht="31.5" x14ac:dyDescent="0.25">
      <c r="A340" s="22" t="s">
        <v>175</v>
      </c>
      <c r="B340" s="23">
        <f t="shared" si="303"/>
        <v>85111</v>
      </c>
      <c r="C340" s="23">
        <f t="shared" si="303"/>
        <v>85111</v>
      </c>
      <c r="D340" s="23">
        <f t="shared" si="303"/>
        <v>0</v>
      </c>
      <c r="E340" s="23"/>
      <c r="F340" s="23"/>
      <c r="G340" s="23">
        <f t="shared" si="344"/>
        <v>0</v>
      </c>
      <c r="H340" s="23"/>
      <c r="I340" s="23"/>
      <c r="J340" s="23">
        <f t="shared" si="288"/>
        <v>0</v>
      </c>
      <c r="K340" s="23">
        <v>85111</v>
      </c>
      <c r="L340" s="23">
        <v>85111</v>
      </c>
      <c r="M340" s="23">
        <f t="shared" si="289"/>
        <v>0</v>
      </c>
      <c r="N340" s="23"/>
      <c r="O340" s="23"/>
      <c r="P340" s="23">
        <f t="shared" si="290"/>
        <v>0</v>
      </c>
      <c r="Q340" s="23"/>
      <c r="R340" s="23"/>
      <c r="S340" s="23">
        <f t="shared" si="291"/>
        <v>0</v>
      </c>
      <c r="T340" s="23"/>
      <c r="U340" s="23"/>
      <c r="V340" s="23">
        <f t="shared" si="292"/>
        <v>0</v>
      </c>
      <c r="W340" s="23"/>
      <c r="X340" s="23"/>
      <c r="Y340" s="23">
        <f t="shared" si="293"/>
        <v>0</v>
      </c>
      <c r="Z340" s="23"/>
      <c r="AA340" s="23"/>
      <c r="AB340" s="23">
        <f t="shared" si="294"/>
        <v>0</v>
      </c>
    </row>
    <row r="341" spans="1:189" s="17" customFormat="1" ht="31.5" x14ac:dyDescent="0.25">
      <c r="A341" s="22" t="s">
        <v>385</v>
      </c>
      <c r="B341" s="23">
        <f t="shared" si="303"/>
        <v>17948</v>
      </c>
      <c r="C341" s="23">
        <f t="shared" si="303"/>
        <v>17948</v>
      </c>
      <c r="D341" s="23">
        <f t="shared" si="303"/>
        <v>0</v>
      </c>
      <c r="E341" s="23"/>
      <c r="F341" s="23"/>
      <c r="G341" s="23">
        <f t="shared" si="344"/>
        <v>0</v>
      </c>
      <c r="H341" s="23"/>
      <c r="I341" s="23"/>
      <c r="J341" s="23">
        <f t="shared" si="288"/>
        <v>0</v>
      </c>
      <c r="K341" s="23">
        <v>17948</v>
      </c>
      <c r="L341" s="23">
        <v>17948</v>
      </c>
      <c r="M341" s="23">
        <f t="shared" si="289"/>
        <v>0</v>
      </c>
      <c r="N341" s="23"/>
      <c r="O341" s="23"/>
      <c r="P341" s="23">
        <f t="shared" si="290"/>
        <v>0</v>
      </c>
      <c r="Q341" s="23"/>
      <c r="R341" s="23"/>
      <c r="S341" s="23">
        <f t="shared" si="291"/>
        <v>0</v>
      </c>
      <c r="T341" s="23"/>
      <c r="U341" s="23"/>
      <c r="V341" s="23">
        <f t="shared" si="292"/>
        <v>0</v>
      </c>
      <c r="W341" s="23"/>
      <c r="X341" s="23"/>
      <c r="Y341" s="23">
        <f t="shared" si="293"/>
        <v>0</v>
      </c>
      <c r="Z341" s="23"/>
      <c r="AA341" s="23"/>
      <c r="AB341" s="23">
        <f t="shared" si="294"/>
        <v>0</v>
      </c>
    </row>
    <row r="342" spans="1:189" s="17" customFormat="1" ht="31.5" x14ac:dyDescent="0.25">
      <c r="A342" s="22" t="s">
        <v>393</v>
      </c>
      <c r="B342" s="23">
        <f t="shared" si="303"/>
        <v>11100</v>
      </c>
      <c r="C342" s="23">
        <f t="shared" si="303"/>
        <v>11100</v>
      </c>
      <c r="D342" s="23">
        <f t="shared" si="303"/>
        <v>0</v>
      </c>
      <c r="E342" s="23"/>
      <c r="F342" s="23"/>
      <c r="G342" s="23">
        <f t="shared" si="344"/>
        <v>0</v>
      </c>
      <c r="H342" s="23"/>
      <c r="I342" s="23"/>
      <c r="J342" s="23">
        <f t="shared" si="288"/>
        <v>0</v>
      </c>
      <c r="K342" s="23">
        <v>11100</v>
      </c>
      <c r="L342" s="23">
        <v>11100</v>
      </c>
      <c r="M342" s="23">
        <f t="shared" si="289"/>
        <v>0</v>
      </c>
      <c r="N342" s="23"/>
      <c r="O342" s="23"/>
      <c r="P342" s="23">
        <f t="shared" si="290"/>
        <v>0</v>
      </c>
      <c r="Q342" s="23"/>
      <c r="R342" s="23"/>
      <c r="S342" s="23">
        <f t="shared" si="291"/>
        <v>0</v>
      </c>
      <c r="T342" s="23"/>
      <c r="U342" s="23"/>
      <c r="V342" s="23">
        <f t="shared" si="292"/>
        <v>0</v>
      </c>
      <c r="W342" s="23"/>
      <c r="X342" s="23"/>
      <c r="Y342" s="23">
        <f t="shared" si="293"/>
        <v>0</v>
      </c>
      <c r="Z342" s="23"/>
      <c r="AA342" s="23"/>
      <c r="AB342" s="23">
        <f t="shared" si="294"/>
        <v>0</v>
      </c>
    </row>
    <row r="343" spans="1:189" s="17" customFormat="1" x14ac:dyDescent="0.25">
      <c r="A343" s="19" t="s">
        <v>176</v>
      </c>
      <c r="B343" s="23">
        <f t="shared" si="303"/>
        <v>4450</v>
      </c>
      <c r="C343" s="23">
        <f t="shared" si="303"/>
        <v>4450</v>
      </c>
      <c r="D343" s="23">
        <f t="shared" si="303"/>
        <v>0</v>
      </c>
      <c r="E343" s="23"/>
      <c r="F343" s="23"/>
      <c r="G343" s="23">
        <f t="shared" si="344"/>
        <v>0</v>
      </c>
      <c r="H343" s="23"/>
      <c r="I343" s="23"/>
      <c r="J343" s="23">
        <f t="shared" si="288"/>
        <v>0</v>
      </c>
      <c r="K343" s="23">
        <f>2000+2450</f>
        <v>4450</v>
      </c>
      <c r="L343" s="23">
        <f>2000+2450</f>
        <v>4450</v>
      </c>
      <c r="M343" s="23">
        <f t="shared" si="289"/>
        <v>0</v>
      </c>
      <c r="N343" s="23"/>
      <c r="O343" s="23"/>
      <c r="P343" s="23">
        <f t="shared" si="290"/>
        <v>0</v>
      </c>
      <c r="Q343" s="23"/>
      <c r="R343" s="23"/>
      <c r="S343" s="23">
        <f t="shared" si="291"/>
        <v>0</v>
      </c>
      <c r="T343" s="23"/>
      <c r="U343" s="23"/>
      <c r="V343" s="23">
        <f t="shared" si="292"/>
        <v>0</v>
      </c>
      <c r="W343" s="23"/>
      <c r="X343" s="23"/>
      <c r="Y343" s="23">
        <f t="shared" si="293"/>
        <v>0</v>
      </c>
      <c r="Z343" s="23"/>
      <c r="AA343" s="23"/>
      <c r="AB343" s="23">
        <f t="shared" si="294"/>
        <v>0</v>
      </c>
    </row>
    <row r="344" spans="1:189" s="17" customFormat="1" ht="31.5" x14ac:dyDescent="0.25">
      <c r="A344" s="19" t="s">
        <v>386</v>
      </c>
      <c r="B344" s="23">
        <f t="shared" si="303"/>
        <v>25980</v>
      </c>
      <c r="C344" s="23">
        <f t="shared" si="303"/>
        <v>25980</v>
      </c>
      <c r="D344" s="23">
        <f t="shared" si="303"/>
        <v>0</v>
      </c>
      <c r="E344" s="23"/>
      <c r="F344" s="23"/>
      <c r="G344" s="23">
        <f t="shared" si="344"/>
        <v>0</v>
      </c>
      <c r="H344" s="23"/>
      <c r="I344" s="23"/>
      <c r="J344" s="23">
        <f t="shared" si="288"/>
        <v>0</v>
      </c>
      <c r="K344" s="23">
        <v>25980</v>
      </c>
      <c r="L344" s="23">
        <v>25980</v>
      </c>
      <c r="M344" s="23">
        <f t="shared" si="289"/>
        <v>0</v>
      </c>
      <c r="N344" s="23"/>
      <c r="O344" s="23"/>
      <c r="P344" s="23">
        <f t="shared" si="290"/>
        <v>0</v>
      </c>
      <c r="Q344" s="23"/>
      <c r="R344" s="23"/>
      <c r="S344" s="23">
        <f t="shared" si="291"/>
        <v>0</v>
      </c>
      <c r="T344" s="23"/>
      <c r="U344" s="23"/>
      <c r="V344" s="23">
        <f t="shared" si="292"/>
        <v>0</v>
      </c>
      <c r="W344" s="23"/>
      <c r="X344" s="23"/>
      <c r="Y344" s="23">
        <f t="shared" si="293"/>
        <v>0</v>
      </c>
      <c r="Z344" s="23"/>
      <c r="AA344" s="23"/>
      <c r="AB344" s="23">
        <f t="shared" si="294"/>
        <v>0</v>
      </c>
    </row>
    <row r="345" spans="1:189" s="17" customFormat="1" ht="31.5" x14ac:dyDescent="0.25">
      <c r="A345" s="19" t="s">
        <v>177</v>
      </c>
      <c r="B345" s="23">
        <f t="shared" si="303"/>
        <v>3800</v>
      </c>
      <c r="C345" s="23">
        <f t="shared" si="303"/>
        <v>3800</v>
      </c>
      <c r="D345" s="23">
        <f t="shared" si="303"/>
        <v>0</v>
      </c>
      <c r="E345" s="23"/>
      <c r="F345" s="23"/>
      <c r="G345" s="23">
        <f t="shared" si="344"/>
        <v>0</v>
      </c>
      <c r="H345" s="23"/>
      <c r="I345" s="23"/>
      <c r="J345" s="23">
        <f t="shared" si="288"/>
        <v>0</v>
      </c>
      <c r="K345" s="23">
        <v>3800</v>
      </c>
      <c r="L345" s="23">
        <v>3800</v>
      </c>
      <c r="M345" s="23">
        <f t="shared" si="289"/>
        <v>0</v>
      </c>
      <c r="N345" s="23"/>
      <c r="O345" s="23"/>
      <c r="P345" s="23">
        <f t="shared" si="290"/>
        <v>0</v>
      </c>
      <c r="Q345" s="23"/>
      <c r="R345" s="23"/>
      <c r="S345" s="23">
        <f t="shared" si="291"/>
        <v>0</v>
      </c>
      <c r="T345" s="23"/>
      <c r="U345" s="23"/>
      <c r="V345" s="23">
        <f t="shared" si="292"/>
        <v>0</v>
      </c>
      <c r="W345" s="23"/>
      <c r="X345" s="23"/>
      <c r="Y345" s="23">
        <f t="shared" si="293"/>
        <v>0</v>
      </c>
      <c r="Z345" s="23"/>
      <c r="AA345" s="23"/>
      <c r="AB345" s="23">
        <f t="shared" si="294"/>
        <v>0</v>
      </c>
    </row>
    <row r="346" spans="1:189" s="17" customFormat="1" ht="31.5" x14ac:dyDescent="0.25">
      <c r="A346" s="22" t="s">
        <v>178</v>
      </c>
      <c r="B346" s="23">
        <f t="shared" si="303"/>
        <v>3290</v>
      </c>
      <c r="C346" s="23">
        <f t="shared" si="303"/>
        <v>3290</v>
      </c>
      <c r="D346" s="23">
        <f t="shared" si="303"/>
        <v>0</v>
      </c>
      <c r="E346" s="23"/>
      <c r="F346" s="23"/>
      <c r="G346" s="23">
        <f t="shared" si="344"/>
        <v>0</v>
      </c>
      <c r="H346" s="23"/>
      <c r="I346" s="23"/>
      <c r="J346" s="23">
        <f t="shared" si="288"/>
        <v>0</v>
      </c>
      <c r="K346" s="23">
        <v>3290</v>
      </c>
      <c r="L346" s="23">
        <v>3290</v>
      </c>
      <c r="M346" s="23">
        <f t="shared" si="289"/>
        <v>0</v>
      </c>
      <c r="N346" s="23"/>
      <c r="O346" s="23"/>
      <c r="P346" s="23">
        <f t="shared" si="290"/>
        <v>0</v>
      </c>
      <c r="Q346" s="23"/>
      <c r="R346" s="23"/>
      <c r="S346" s="23">
        <f t="shared" si="291"/>
        <v>0</v>
      </c>
      <c r="T346" s="23"/>
      <c r="U346" s="23"/>
      <c r="V346" s="23">
        <f t="shared" si="292"/>
        <v>0</v>
      </c>
      <c r="W346" s="23"/>
      <c r="X346" s="23"/>
      <c r="Y346" s="23">
        <f t="shared" si="293"/>
        <v>0</v>
      </c>
      <c r="Z346" s="23"/>
      <c r="AA346" s="23"/>
      <c r="AB346" s="23">
        <f t="shared" si="294"/>
        <v>0</v>
      </c>
    </row>
    <row r="347" spans="1:189" s="17" customFormat="1" x14ac:dyDescent="0.25">
      <c r="A347" s="22" t="s">
        <v>179</v>
      </c>
      <c r="B347" s="23">
        <f t="shared" si="303"/>
        <v>4000</v>
      </c>
      <c r="C347" s="23">
        <f t="shared" si="303"/>
        <v>4000</v>
      </c>
      <c r="D347" s="23">
        <f t="shared" si="303"/>
        <v>0</v>
      </c>
      <c r="E347" s="23"/>
      <c r="F347" s="23"/>
      <c r="G347" s="23">
        <f t="shared" si="344"/>
        <v>0</v>
      </c>
      <c r="H347" s="23"/>
      <c r="I347" s="23"/>
      <c r="J347" s="23">
        <f t="shared" si="288"/>
        <v>0</v>
      </c>
      <c r="K347" s="23">
        <v>4000</v>
      </c>
      <c r="L347" s="23">
        <v>4000</v>
      </c>
      <c r="M347" s="23">
        <f t="shared" si="289"/>
        <v>0</v>
      </c>
      <c r="N347" s="23"/>
      <c r="O347" s="23"/>
      <c r="P347" s="23">
        <f t="shared" si="290"/>
        <v>0</v>
      </c>
      <c r="Q347" s="23"/>
      <c r="R347" s="23"/>
      <c r="S347" s="23">
        <f t="shared" si="291"/>
        <v>0</v>
      </c>
      <c r="T347" s="23"/>
      <c r="U347" s="23"/>
      <c r="V347" s="23">
        <f t="shared" si="292"/>
        <v>0</v>
      </c>
      <c r="W347" s="23"/>
      <c r="X347" s="23"/>
      <c r="Y347" s="23">
        <f t="shared" si="293"/>
        <v>0</v>
      </c>
      <c r="Z347" s="23"/>
      <c r="AA347" s="23"/>
      <c r="AB347" s="23">
        <f t="shared" si="294"/>
        <v>0</v>
      </c>
    </row>
    <row r="348" spans="1:189" s="17" customFormat="1" x14ac:dyDescent="0.25">
      <c r="A348" s="19" t="s">
        <v>180</v>
      </c>
      <c r="B348" s="23">
        <f t="shared" si="303"/>
        <v>2800</v>
      </c>
      <c r="C348" s="23">
        <f t="shared" si="303"/>
        <v>2800</v>
      </c>
      <c r="D348" s="23">
        <f t="shared" si="303"/>
        <v>0</v>
      </c>
      <c r="E348" s="23"/>
      <c r="F348" s="23"/>
      <c r="G348" s="23">
        <f t="shared" si="344"/>
        <v>0</v>
      </c>
      <c r="H348" s="23"/>
      <c r="I348" s="23"/>
      <c r="J348" s="23">
        <f t="shared" si="288"/>
        <v>0</v>
      </c>
      <c r="K348" s="23">
        <v>2800</v>
      </c>
      <c r="L348" s="23">
        <v>2800</v>
      </c>
      <c r="M348" s="23">
        <f t="shared" si="289"/>
        <v>0</v>
      </c>
      <c r="N348" s="23"/>
      <c r="O348" s="23"/>
      <c r="P348" s="23">
        <f t="shared" si="290"/>
        <v>0</v>
      </c>
      <c r="Q348" s="23"/>
      <c r="R348" s="23"/>
      <c r="S348" s="23">
        <f t="shared" si="291"/>
        <v>0</v>
      </c>
      <c r="T348" s="23"/>
      <c r="U348" s="23"/>
      <c r="V348" s="23">
        <f t="shared" si="292"/>
        <v>0</v>
      </c>
      <c r="W348" s="23"/>
      <c r="X348" s="23"/>
      <c r="Y348" s="23">
        <f t="shared" si="293"/>
        <v>0</v>
      </c>
      <c r="Z348" s="23"/>
      <c r="AA348" s="23"/>
      <c r="AB348" s="23">
        <f t="shared" si="294"/>
        <v>0</v>
      </c>
    </row>
    <row r="349" spans="1:189" s="17" customFormat="1" ht="31.5" x14ac:dyDescent="0.25">
      <c r="A349" s="19" t="s">
        <v>181</v>
      </c>
      <c r="B349" s="23">
        <f t="shared" si="303"/>
        <v>27932</v>
      </c>
      <c r="C349" s="23">
        <f t="shared" si="303"/>
        <v>27932</v>
      </c>
      <c r="D349" s="23">
        <f t="shared" si="303"/>
        <v>0</v>
      </c>
      <c r="E349" s="23"/>
      <c r="F349" s="23"/>
      <c r="G349" s="23">
        <f t="shared" si="344"/>
        <v>0</v>
      </c>
      <c r="H349" s="23"/>
      <c r="I349" s="23"/>
      <c r="J349" s="23">
        <f t="shared" si="288"/>
        <v>0</v>
      </c>
      <c r="K349" s="23">
        <v>27932</v>
      </c>
      <c r="L349" s="23">
        <v>27932</v>
      </c>
      <c r="M349" s="23">
        <f t="shared" si="289"/>
        <v>0</v>
      </c>
      <c r="N349" s="23"/>
      <c r="O349" s="23"/>
      <c r="P349" s="23">
        <f t="shared" si="290"/>
        <v>0</v>
      </c>
      <c r="Q349" s="23"/>
      <c r="R349" s="23"/>
      <c r="S349" s="23">
        <f t="shared" si="291"/>
        <v>0</v>
      </c>
      <c r="T349" s="23"/>
      <c r="U349" s="23"/>
      <c r="V349" s="23">
        <f t="shared" si="292"/>
        <v>0</v>
      </c>
      <c r="W349" s="23"/>
      <c r="X349" s="23"/>
      <c r="Y349" s="23">
        <f t="shared" si="293"/>
        <v>0</v>
      </c>
      <c r="Z349" s="23"/>
      <c r="AA349" s="23"/>
      <c r="AB349" s="23">
        <f t="shared" si="294"/>
        <v>0</v>
      </c>
    </row>
    <row r="350" spans="1:189" s="17" customFormat="1" ht="47.25" x14ac:dyDescent="0.25">
      <c r="A350" s="22" t="s">
        <v>189</v>
      </c>
      <c r="B350" s="23">
        <f t="shared" ref="B350" si="346">E350+H350+K350+N350+Q350+T350+Z350+W350</f>
        <v>0</v>
      </c>
      <c r="C350" s="23">
        <f t="shared" ref="C350" si="347">F350+I350+L350+O350+R350+U350+AA350+X350</f>
        <v>62000</v>
      </c>
      <c r="D350" s="23">
        <f t="shared" ref="D350" si="348">G350+J350+M350+P350+S350+V350+AB350+Y350</f>
        <v>62000</v>
      </c>
      <c r="E350" s="23"/>
      <c r="F350" s="23"/>
      <c r="G350" s="23">
        <f t="shared" ref="G350" si="349">F350-E350</f>
        <v>0</v>
      </c>
      <c r="H350" s="23"/>
      <c r="I350" s="23"/>
      <c r="J350" s="23">
        <f t="shared" ref="J350" si="350">I350-H350</f>
        <v>0</v>
      </c>
      <c r="K350" s="23">
        <v>0</v>
      </c>
      <c r="L350" s="23">
        <v>62000</v>
      </c>
      <c r="M350" s="23">
        <f t="shared" ref="M350" si="351">L350-K350</f>
        <v>62000</v>
      </c>
      <c r="N350" s="23"/>
      <c r="O350" s="23"/>
      <c r="P350" s="23">
        <f t="shared" ref="P350" si="352">O350-N350</f>
        <v>0</v>
      </c>
      <c r="Q350" s="23"/>
      <c r="R350" s="23"/>
      <c r="S350" s="23">
        <f t="shared" ref="S350" si="353">R350-Q350</f>
        <v>0</v>
      </c>
      <c r="T350" s="23"/>
      <c r="U350" s="23"/>
      <c r="V350" s="23">
        <f t="shared" ref="V350" si="354">U350-T350</f>
        <v>0</v>
      </c>
      <c r="W350" s="23"/>
      <c r="X350" s="23"/>
      <c r="Y350" s="23">
        <f t="shared" ref="Y350" si="355">X350-W350</f>
        <v>0</v>
      </c>
      <c r="Z350" s="23"/>
      <c r="AA350" s="23"/>
      <c r="AB350" s="23">
        <f t="shared" ref="AB350" si="356">AA350-Z350</f>
        <v>0</v>
      </c>
      <c r="FN350" s="14"/>
      <c r="FO350" s="14"/>
      <c r="FP350" s="14"/>
      <c r="FQ350" s="14"/>
      <c r="FR350" s="14"/>
      <c r="FS350" s="14"/>
      <c r="FT350" s="14"/>
      <c r="FU350" s="14"/>
      <c r="FV350" s="14"/>
      <c r="FW350" s="14"/>
      <c r="FX350" s="14"/>
      <c r="FY350" s="14"/>
      <c r="FZ350" s="14"/>
      <c r="GA350" s="14"/>
      <c r="GB350" s="14"/>
      <c r="GC350" s="14"/>
      <c r="GD350" s="14"/>
      <c r="GE350" s="14"/>
      <c r="GF350" s="14"/>
      <c r="GG350" s="14"/>
    </row>
    <row r="351" spans="1:189" s="17" customFormat="1" ht="31.5" x14ac:dyDescent="0.25">
      <c r="A351" s="19" t="s">
        <v>182</v>
      </c>
      <c r="B351" s="23">
        <f t="shared" si="303"/>
        <v>4100</v>
      </c>
      <c r="C351" s="23">
        <f t="shared" si="303"/>
        <v>4100</v>
      </c>
      <c r="D351" s="23">
        <f t="shared" si="303"/>
        <v>0</v>
      </c>
      <c r="E351" s="23"/>
      <c r="F351" s="23"/>
      <c r="G351" s="23">
        <f t="shared" si="344"/>
        <v>0</v>
      </c>
      <c r="H351" s="23"/>
      <c r="I351" s="23"/>
      <c r="J351" s="23">
        <f t="shared" si="288"/>
        <v>0</v>
      </c>
      <c r="K351" s="32">
        <v>4100</v>
      </c>
      <c r="L351" s="32">
        <v>4100</v>
      </c>
      <c r="M351" s="23">
        <f t="shared" si="289"/>
        <v>0</v>
      </c>
      <c r="N351" s="23"/>
      <c r="O351" s="23"/>
      <c r="P351" s="23">
        <f t="shared" si="290"/>
        <v>0</v>
      </c>
      <c r="Q351" s="23"/>
      <c r="R351" s="23"/>
      <c r="S351" s="23">
        <f t="shared" si="291"/>
        <v>0</v>
      </c>
      <c r="T351" s="23"/>
      <c r="U351" s="23"/>
      <c r="V351" s="23">
        <f t="shared" si="292"/>
        <v>0</v>
      </c>
      <c r="W351" s="23"/>
      <c r="X351" s="23"/>
      <c r="Y351" s="23">
        <f t="shared" si="293"/>
        <v>0</v>
      </c>
      <c r="Z351" s="23"/>
      <c r="AA351" s="23"/>
      <c r="AB351" s="23">
        <f t="shared" si="294"/>
        <v>0</v>
      </c>
    </row>
    <row r="352" spans="1:189" s="17" customFormat="1" x14ac:dyDescent="0.25">
      <c r="A352" s="15" t="s">
        <v>110</v>
      </c>
      <c r="B352" s="16">
        <f t="shared" si="303"/>
        <v>81200</v>
      </c>
      <c r="C352" s="16">
        <f t="shared" si="303"/>
        <v>81200</v>
      </c>
      <c r="D352" s="16">
        <f t="shared" si="303"/>
        <v>0</v>
      </c>
      <c r="E352" s="16">
        <f>SUM(E353:E354)</f>
        <v>0</v>
      </c>
      <c r="F352" s="16">
        <f>SUM(F353:F354)</f>
        <v>0</v>
      </c>
      <c r="G352" s="16">
        <f t="shared" si="344"/>
        <v>0</v>
      </c>
      <c r="H352" s="16">
        <f t="shared" ref="H352" si="357">SUM(H353:H354)</f>
        <v>0</v>
      </c>
      <c r="I352" s="16">
        <f t="shared" ref="I352:AA352" si="358">SUM(I353:I354)</f>
        <v>0</v>
      </c>
      <c r="J352" s="16">
        <f t="shared" si="288"/>
        <v>0</v>
      </c>
      <c r="K352" s="16">
        <f t="shared" ref="K352" si="359">SUM(K353:K354)</f>
        <v>25200</v>
      </c>
      <c r="L352" s="16">
        <f t="shared" si="358"/>
        <v>25200</v>
      </c>
      <c r="M352" s="16">
        <f t="shared" si="289"/>
        <v>0</v>
      </c>
      <c r="N352" s="16">
        <f t="shared" ref="N352" si="360">SUM(N353:N354)</f>
        <v>0</v>
      </c>
      <c r="O352" s="16">
        <f t="shared" si="358"/>
        <v>0</v>
      </c>
      <c r="P352" s="16">
        <f t="shared" si="290"/>
        <v>0</v>
      </c>
      <c r="Q352" s="16">
        <f t="shared" ref="Q352" si="361">SUM(Q353:Q354)</f>
        <v>56000</v>
      </c>
      <c r="R352" s="16">
        <f t="shared" si="358"/>
        <v>56000</v>
      </c>
      <c r="S352" s="16">
        <f t="shared" si="291"/>
        <v>0</v>
      </c>
      <c r="T352" s="16">
        <f t="shared" ref="T352" si="362">SUM(T353:T354)</f>
        <v>0</v>
      </c>
      <c r="U352" s="16">
        <f t="shared" si="358"/>
        <v>0</v>
      </c>
      <c r="V352" s="16">
        <f t="shared" si="292"/>
        <v>0</v>
      </c>
      <c r="W352" s="16">
        <f t="shared" ref="W352" si="363">SUM(W353:W354)</f>
        <v>0</v>
      </c>
      <c r="X352" s="16">
        <f t="shared" ref="X352" si="364">SUM(X353:X354)</f>
        <v>0</v>
      </c>
      <c r="Y352" s="16">
        <f t="shared" si="293"/>
        <v>0</v>
      </c>
      <c r="Z352" s="16">
        <f t="shared" ref="Z352" si="365">SUM(Z353:Z354)</f>
        <v>0</v>
      </c>
      <c r="AA352" s="16">
        <f t="shared" si="358"/>
        <v>0</v>
      </c>
      <c r="AB352" s="16">
        <f t="shared" si="294"/>
        <v>0</v>
      </c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4"/>
      <c r="DK352" s="14"/>
      <c r="DL352" s="14"/>
      <c r="DM352" s="14"/>
      <c r="DN352" s="14"/>
      <c r="DO352" s="14"/>
      <c r="DP352" s="14"/>
      <c r="DQ352" s="14"/>
      <c r="DR352" s="14"/>
      <c r="DS352" s="14"/>
      <c r="DT352" s="14"/>
      <c r="DU352" s="14"/>
      <c r="DV352" s="14"/>
      <c r="DW352" s="14"/>
      <c r="DX352" s="14"/>
      <c r="DY352" s="14"/>
      <c r="DZ352" s="14"/>
      <c r="EA352" s="14"/>
      <c r="EB352" s="14"/>
      <c r="EC352" s="14"/>
      <c r="ED352" s="14"/>
      <c r="EE352" s="14"/>
      <c r="EF352" s="14"/>
      <c r="EG352" s="14"/>
      <c r="EH352" s="14"/>
      <c r="EI352" s="14"/>
      <c r="EJ352" s="14"/>
      <c r="EK352" s="14"/>
      <c r="EL352" s="14"/>
      <c r="EM352" s="14"/>
      <c r="EN352" s="14"/>
      <c r="EO352" s="14"/>
      <c r="EP352" s="14"/>
      <c r="EQ352" s="14"/>
      <c r="ER352" s="14"/>
      <c r="ES352" s="14"/>
      <c r="ET352" s="14"/>
      <c r="EU352" s="14"/>
      <c r="EV352" s="14"/>
      <c r="EW352" s="14"/>
      <c r="EX352" s="14"/>
      <c r="EY352" s="14"/>
      <c r="EZ352" s="14"/>
      <c r="FA352" s="14"/>
      <c r="FB352" s="14"/>
      <c r="FC352" s="14"/>
      <c r="FD352" s="14"/>
      <c r="FE352" s="14"/>
      <c r="FF352" s="14"/>
      <c r="FG352" s="14"/>
      <c r="FH352" s="14"/>
      <c r="FI352" s="14"/>
      <c r="FJ352" s="14"/>
      <c r="FK352" s="14"/>
      <c r="FL352" s="14"/>
      <c r="FM352" s="14"/>
      <c r="FN352" s="14"/>
      <c r="FO352" s="14"/>
      <c r="FP352" s="14"/>
      <c r="FQ352" s="14"/>
      <c r="FR352" s="14"/>
      <c r="FS352" s="14"/>
      <c r="FT352" s="14"/>
      <c r="FU352" s="14"/>
      <c r="FV352" s="14"/>
      <c r="FW352" s="14"/>
      <c r="FX352" s="14"/>
      <c r="FY352" s="14"/>
      <c r="FZ352" s="14"/>
      <c r="GA352" s="14"/>
      <c r="GB352" s="14"/>
      <c r="GC352" s="14"/>
      <c r="GD352" s="14"/>
      <c r="GE352" s="14"/>
      <c r="GF352" s="14"/>
      <c r="GG352" s="14"/>
    </row>
    <row r="353" spans="1:189" s="17" customFormat="1" ht="31.5" x14ac:dyDescent="0.25">
      <c r="A353" s="22" t="s">
        <v>183</v>
      </c>
      <c r="B353" s="23">
        <f t="shared" si="303"/>
        <v>56000</v>
      </c>
      <c r="C353" s="23">
        <f t="shared" si="303"/>
        <v>56000</v>
      </c>
      <c r="D353" s="23">
        <f t="shared" si="303"/>
        <v>0</v>
      </c>
      <c r="E353" s="23"/>
      <c r="F353" s="23"/>
      <c r="G353" s="23">
        <f t="shared" si="344"/>
        <v>0</v>
      </c>
      <c r="H353" s="23"/>
      <c r="I353" s="23"/>
      <c r="J353" s="23">
        <f t="shared" si="288"/>
        <v>0</v>
      </c>
      <c r="K353" s="23"/>
      <c r="L353" s="23"/>
      <c r="M353" s="23">
        <f t="shared" si="289"/>
        <v>0</v>
      </c>
      <c r="N353" s="23"/>
      <c r="O353" s="23"/>
      <c r="P353" s="23">
        <f t="shared" si="290"/>
        <v>0</v>
      </c>
      <c r="Q353" s="23">
        <f>55000+1000</f>
        <v>56000</v>
      </c>
      <c r="R353" s="23">
        <f>55000+1000</f>
        <v>56000</v>
      </c>
      <c r="S353" s="23">
        <f t="shared" si="291"/>
        <v>0</v>
      </c>
      <c r="T353" s="23"/>
      <c r="U353" s="23"/>
      <c r="V353" s="23">
        <f t="shared" si="292"/>
        <v>0</v>
      </c>
      <c r="W353" s="23"/>
      <c r="X353" s="23"/>
      <c r="Y353" s="23">
        <f t="shared" si="293"/>
        <v>0</v>
      </c>
      <c r="Z353" s="23"/>
      <c r="AA353" s="23"/>
      <c r="AB353" s="23">
        <f t="shared" si="294"/>
        <v>0</v>
      </c>
    </row>
    <row r="354" spans="1:189" s="17" customFormat="1" ht="31.5" x14ac:dyDescent="0.25">
      <c r="A354" s="22" t="s">
        <v>184</v>
      </c>
      <c r="B354" s="23">
        <f t="shared" si="303"/>
        <v>25200</v>
      </c>
      <c r="C354" s="23">
        <f t="shared" si="303"/>
        <v>25200</v>
      </c>
      <c r="D354" s="23">
        <f t="shared" si="303"/>
        <v>0</v>
      </c>
      <c r="E354" s="23"/>
      <c r="F354" s="23"/>
      <c r="G354" s="23">
        <f t="shared" si="344"/>
        <v>0</v>
      </c>
      <c r="H354" s="23"/>
      <c r="I354" s="23"/>
      <c r="J354" s="23">
        <f t="shared" si="288"/>
        <v>0</v>
      </c>
      <c r="K354" s="23">
        <v>25200</v>
      </c>
      <c r="L354" s="23">
        <v>25200</v>
      </c>
      <c r="M354" s="23">
        <f t="shared" si="289"/>
        <v>0</v>
      </c>
      <c r="N354" s="23"/>
      <c r="O354" s="23"/>
      <c r="P354" s="23">
        <f t="shared" si="290"/>
        <v>0</v>
      </c>
      <c r="Q354" s="23"/>
      <c r="R354" s="23"/>
      <c r="S354" s="23">
        <f t="shared" si="291"/>
        <v>0</v>
      </c>
      <c r="T354" s="23"/>
      <c r="U354" s="23"/>
      <c r="V354" s="23">
        <f t="shared" si="292"/>
        <v>0</v>
      </c>
      <c r="W354" s="23"/>
      <c r="X354" s="23"/>
      <c r="Y354" s="23">
        <f t="shared" si="293"/>
        <v>0</v>
      </c>
      <c r="Z354" s="23"/>
      <c r="AA354" s="23"/>
      <c r="AB354" s="23">
        <f t="shared" si="294"/>
        <v>0</v>
      </c>
    </row>
    <row r="355" spans="1:189" s="17" customFormat="1" x14ac:dyDescent="0.25">
      <c r="A355" s="15" t="s">
        <v>123</v>
      </c>
      <c r="B355" s="16">
        <f t="shared" si="303"/>
        <v>307261</v>
      </c>
      <c r="C355" s="16">
        <f t="shared" si="303"/>
        <v>307261</v>
      </c>
      <c r="D355" s="16">
        <f t="shared" si="303"/>
        <v>0</v>
      </c>
      <c r="E355" s="16">
        <f>SUM(E356:E359)</f>
        <v>0</v>
      </c>
      <c r="F355" s="16">
        <f>SUM(F356:F359)</f>
        <v>0</v>
      </c>
      <c r="G355" s="16">
        <f t="shared" si="344"/>
        <v>0</v>
      </c>
      <c r="H355" s="16">
        <f t="shared" ref="H355" si="366">SUM(H356:H359)</f>
        <v>0</v>
      </c>
      <c r="I355" s="16">
        <f t="shared" ref="I355:AA355" si="367">SUM(I356:I359)</f>
        <v>0</v>
      </c>
      <c r="J355" s="16">
        <f t="shared" si="288"/>
        <v>0</v>
      </c>
      <c r="K355" s="16">
        <f t="shared" ref="K355" si="368">SUM(K356:K359)</f>
        <v>10167</v>
      </c>
      <c r="L355" s="16">
        <f t="shared" si="367"/>
        <v>10167</v>
      </c>
      <c r="M355" s="16">
        <f t="shared" si="289"/>
        <v>0</v>
      </c>
      <c r="N355" s="16">
        <f t="shared" ref="N355" si="369">SUM(N356:N359)</f>
        <v>297094</v>
      </c>
      <c r="O355" s="16">
        <f t="shared" si="367"/>
        <v>297094</v>
      </c>
      <c r="P355" s="16">
        <f t="shared" si="290"/>
        <v>0</v>
      </c>
      <c r="Q355" s="16">
        <f t="shared" ref="Q355" si="370">SUM(Q356:Q359)</f>
        <v>0</v>
      </c>
      <c r="R355" s="16">
        <f t="shared" si="367"/>
        <v>0</v>
      </c>
      <c r="S355" s="16">
        <f t="shared" si="291"/>
        <v>0</v>
      </c>
      <c r="T355" s="16">
        <f t="shared" ref="T355" si="371">SUM(T356:T359)</f>
        <v>0</v>
      </c>
      <c r="U355" s="16">
        <f t="shared" si="367"/>
        <v>0</v>
      </c>
      <c r="V355" s="16">
        <f t="shared" si="292"/>
        <v>0</v>
      </c>
      <c r="W355" s="16">
        <f t="shared" ref="W355" si="372">SUM(W356:W359)</f>
        <v>0</v>
      </c>
      <c r="X355" s="16">
        <f t="shared" ref="X355" si="373">SUM(X356:X359)</f>
        <v>0</v>
      </c>
      <c r="Y355" s="16">
        <f t="shared" si="293"/>
        <v>0</v>
      </c>
      <c r="Z355" s="16">
        <f t="shared" ref="Z355" si="374">SUM(Z356:Z359)</f>
        <v>0</v>
      </c>
      <c r="AA355" s="16">
        <f t="shared" si="367"/>
        <v>0</v>
      </c>
      <c r="AB355" s="16">
        <f t="shared" si="294"/>
        <v>0</v>
      </c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</row>
    <row r="356" spans="1:189" s="17" customFormat="1" ht="78.75" x14ac:dyDescent="0.25">
      <c r="A356" s="31" t="s">
        <v>185</v>
      </c>
      <c r="B356" s="23">
        <f t="shared" si="303"/>
        <v>297094</v>
      </c>
      <c r="C356" s="23">
        <f t="shared" si="303"/>
        <v>297094</v>
      </c>
      <c r="D356" s="23">
        <f t="shared" si="303"/>
        <v>0</v>
      </c>
      <c r="E356" s="23"/>
      <c r="F356" s="23"/>
      <c r="G356" s="23">
        <f t="shared" si="344"/>
        <v>0</v>
      </c>
      <c r="H356" s="23"/>
      <c r="I356" s="23"/>
      <c r="J356" s="23">
        <f t="shared" si="288"/>
        <v>0</v>
      </c>
      <c r="K356" s="23"/>
      <c r="L356" s="23"/>
      <c r="M356" s="23">
        <f t="shared" si="289"/>
        <v>0</v>
      </c>
      <c r="N356" s="23">
        <f>170764+126330</f>
        <v>297094</v>
      </c>
      <c r="O356" s="23">
        <f>170764+126330</f>
        <v>297094</v>
      </c>
      <c r="P356" s="23">
        <f t="shared" si="290"/>
        <v>0</v>
      </c>
      <c r="Q356" s="23"/>
      <c r="R356" s="23"/>
      <c r="S356" s="23">
        <f t="shared" si="291"/>
        <v>0</v>
      </c>
      <c r="T356" s="23"/>
      <c r="U356" s="23"/>
      <c r="V356" s="23">
        <f t="shared" si="292"/>
        <v>0</v>
      </c>
      <c r="W356" s="23"/>
      <c r="X356" s="23"/>
      <c r="Y356" s="23">
        <f t="shared" si="293"/>
        <v>0</v>
      </c>
      <c r="Z356" s="23"/>
      <c r="AA356" s="23"/>
      <c r="AB356" s="23">
        <f t="shared" si="294"/>
        <v>0</v>
      </c>
    </row>
    <row r="357" spans="1:189" s="17" customFormat="1" ht="31.5" x14ac:dyDescent="0.25">
      <c r="A357" s="19" t="s">
        <v>259</v>
      </c>
      <c r="B357" s="23">
        <f t="shared" si="303"/>
        <v>3831</v>
      </c>
      <c r="C357" s="23">
        <f t="shared" si="303"/>
        <v>3831</v>
      </c>
      <c r="D357" s="23">
        <f t="shared" si="303"/>
        <v>0</v>
      </c>
      <c r="E357" s="23"/>
      <c r="F357" s="23"/>
      <c r="G357" s="23">
        <f t="shared" si="344"/>
        <v>0</v>
      </c>
      <c r="H357" s="23"/>
      <c r="I357" s="23"/>
      <c r="J357" s="23">
        <f t="shared" si="288"/>
        <v>0</v>
      </c>
      <c r="K357" s="23">
        <f>3866-35</f>
        <v>3831</v>
      </c>
      <c r="L357" s="23">
        <f>3866-35</f>
        <v>3831</v>
      </c>
      <c r="M357" s="23">
        <f t="shared" si="289"/>
        <v>0</v>
      </c>
      <c r="N357" s="23"/>
      <c r="O357" s="23"/>
      <c r="P357" s="23">
        <f t="shared" si="290"/>
        <v>0</v>
      </c>
      <c r="Q357" s="23"/>
      <c r="R357" s="23"/>
      <c r="S357" s="23">
        <f t="shared" si="291"/>
        <v>0</v>
      </c>
      <c r="T357" s="23"/>
      <c r="U357" s="23"/>
      <c r="V357" s="23">
        <f t="shared" si="292"/>
        <v>0</v>
      </c>
      <c r="W357" s="23"/>
      <c r="X357" s="23"/>
      <c r="Y357" s="23">
        <f t="shared" si="293"/>
        <v>0</v>
      </c>
      <c r="Z357" s="23"/>
      <c r="AA357" s="23"/>
      <c r="AB357" s="23">
        <f t="shared" si="294"/>
        <v>0</v>
      </c>
    </row>
    <row r="358" spans="1:189" s="17" customFormat="1" x14ac:dyDescent="0.25">
      <c r="A358" s="19" t="s">
        <v>388</v>
      </c>
      <c r="B358" s="23">
        <f t="shared" si="303"/>
        <v>1336</v>
      </c>
      <c r="C358" s="23">
        <f t="shared" si="303"/>
        <v>1336</v>
      </c>
      <c r="D358" s="23">
        <f t="shared" si="303"/>
        <v>0</v>
      </c>
      <c r="E358" s="23"/>
      <c r="F358" s="23"/>
      <c r="G358" s="23">
        <f t="shared" si="344"/>
        <v>0</v>
      </c>
      <c r="H358" s="23"/>
      <c r="I358" s="23"/>
      <c r="J358" s="23">
        <f t="shared" si="288"/>
        <v>0</v>
      </c>
      <c r="K358" s="23">
        <v>1336</v>
      </c>
      <c r="L358" s="23">
        <v>1336</v>
      </c>
      <c r="M358" s="23">
        <f t="shared" si="289"/>
        <v>0</v>
      </c>
      <c r="N358" s="23"/>
      <c r="O358" s="23"/>
      <c r="P358" s="23">
        <f t="shared" si="290"/>
        <v>0</v>
      </c>
      <c r="Q358" s="23"/>
      <c r="R358" s="23"/>
      <c r="S358" s="23">
        <f t="shared" si="291"/>
        <v>0</v>
      </c>
      <c r="T358" s="23"/>
      <c r="U358" s="23"/>
      <c r="V358" s="23">
        <f t="shared" si="292"/>
        <v>0</v>
      </c>
      <c r="W358" s="23"/>
      <c r="X358" s="23"/>
      <c r="Y358" s="23">
        <f t="shared" si="293"/>
        <v>0</v>
      </c>
      <c r="Z358" s="23"/>
      <c r="AA358" s="23"/>
      <c r="AB358" s="23">
        <f t="shared" si="294"/>
        <v>0</v>
      </c>
    </row>
    <row r="359" spans="1:189" s="17" customFormat="1" ht="31.5" x14ac:dyDescent="0.25">
      <c r="A359" s="19" t="s">
        <v>186</v>
      </c>
      <c r="B359" s="23">
        <f t="shared" si="303"/>
        <v>5000</v>
      </c>
      <c r="C359" s="23">
        <f t="shared" si="303"/>
        <v>5000</v>
      </c>
      <c r="D359" s="23">
        <f t="shared" si="303"/>
        <v>0</v>
      </c>
      <c r="E359" s="23"/>
      <c r="F359" s="23"/>
      <c r="G359" s="23">
        <f t="shared" si="344"/>
        <v>0</v>
      </c>
      <c r="H359" s="23"/>
      <c r="I359" s="23"/>
      <c r="J359" s="23">
        <f t="shared" si="288"/>
        <v>0</v>
      </c>
      <c r="K359" s="23">
        <v>5000</v>
      </c>
      <c r="L359" s="23">
        <v>5000</v>
      </c>
      <c r="M359" s="23">
        <f t="shared" si="289"/>
        <v>0</v>
      </c>
      <c r="N359" s="23"/>
      <c r="O359" s="23"/>
      <c r="P359" s="23">
        <f t="shared" si="290"/>
        <v>0</v>
      </c>
      <c r="Q359" s="23"/>
      <c r="R359" s="23"/>
      <c r="S359" s="23">
        <f t="shared" si="291"/>
        <v>0</v>
      </c>
      <c r="T359" s="23"/>
      <c r="U359" s="23"/>
      <c r="V359" s="23">
        <f t="shared" si="292"/>
        <v>0</v>
      </c>
      <c r="W359" s="23"/>
      <c r="X359" s="23"/>
      <c r="Y359" s="23">
        <f t="shared" si="293"/>
        <v>0</v>
      </c>
      <c r="Z359" s="23"/>
      <c r="AA359" s="23"/>
      <c r="AB359" s="23">
        <f t="shared" si="294"/>
        <v>0</v>
      </c>
    </row>
    <row r="360" spans="1:189" s="17" customFormat="1" x14ac:dyDescent="0.25">
      <c r="A360" s="15" t="s">
        <v>113</v>
      </c>
      <c r="B360" s="16">
        <f t="shared" si="303"/>
        <v>91200</v>
      </c>
      <c r="C360" s="16">
        <f t="shared" si="303"/>
        <v>91200</v>
      </c>
      <c r="D360" s="16">
        <f t="shared" si="303"/>
        <v>0</v>
      </c>
      <c r="E360" s="16">
        <f t="shared" ref="E360" si="375">SUM(E361:E363)</f>
        <v>0</v>
      </c>
      <c r="F360" s="16">
        <f t="shared" ref="F360:AA360" si="376">SUM(F361:F363)</f>
        <v>0</v>
      </c>
      <c r="G360" s="16">
        <f t="shared" si="344"/>
        <v>0</v>
      </c>
      <c r="H360" s="16">
        <f t="shared" ref="H360" si="377">SUM(H361:H363)</f>
        <v>0</v>
      </c>
      <c r="I360" s="16">
        <f t="shared" si="376"/>
        <v>0</v>
      </c>
      <c r="J360" s="16">
        <f t="shared" si="288"/>
        <v>0</v>
      </c>
      <c r="K360" s="16">
        <f t="shared" ref="K360" si="378">SUM(K361:K363)</f>
        <v>91200</v>
      </c>
      <c r="L360" s="16">
        <f t="shared" si="376"/>
        <v>91200</v>
      </c>
      <c r="M360" s="16">
        <f t="shared" si="289"/>
        <v>0</v>
      </c>
      <c r="N360" s="16">
        <f t="shared" ref="N360" si="379">SUM(N361:N363)</f>
        <v>0</v>
      </c>
      <c r="O360" s="16">
        <f t="shared" si="376"/>
        <v>0</v>
      </c>
      <c r="P360" s="16">
        <f t="shared" si="290"/>
        <v>0</v>
      </c>
      <c r="Q360" s="16">
        <f t="shared" ref="Q360" si="380">SUM(Q361:Q363)</f>
        <v>0</v>
      </c>
      <c r="R360" s="16">
        <f t="shared" si="376"/>
        <v>0</v>
      </c>
      <c r="S360" s="16">
        <f t="shared" si="291"/>
        <v>0</v>
      </c>
      <c r="T360" s="16">
        <f t="shared" ref="T360" si="381">SUM(T361:T363)</f>
        <v>0</v>
      </c>
      <c r="U360" s="16">
        <f t="shared" si="376"/>
        <v>0</v>
      </c>
      <c r="V360" s="16">
        <f t="shared" si="292"/>
        <v>0</v>
      </c>
      <c r="W360" s="16">
        <f t="shared" ref="W360" si="382">SUM(W361:W363)</f>
        <v>0</v>
      </c>
      <c r="X360" s="16">
        <f t="shared" ref="X360" si="383">SUM(X361:X363)</f>
        <v>0</v>
      </c>
      <c r="Y360" s="16">
        <f t="shared" si="293"/>
        <v>0</v>
      </c>
      <c r="Z360" s="16">
        <f t="shared" ref="Z360" si="384">SUM(Z361:Z363)</f>
        <v>0</v>
      </c>
      <c r="AA360" s="16">
        <f t="shared" si="376"/>
        <v>0</v>
      </c>
      <c r="AB360" s="16">
        <f t="shared" si="294"/>
        <v>0</v>
      </c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A360" s="14"/>
      <c r="DB360" s="14"/>
      <c r="DC360" s="14"/>
      <c r="DD360" s="14"/>
      <c r="DE360" s="14"/>
      <c r="DF360" s="14"/>
      <c r="DG360" s="14"/>
      <c r="DH360" s="14"/>
      <c r="DI360" s="14"/>
      <c r="DJ360" s="14"/>
      <c r="DK360" s="14"/>
      <c r="DL360" s="14"/>
      <c r="DM360" s="14"/>
      <c r="DN360" s="14"/>
      <c r="DO360" s="14"/>
      <c r="DP360" s="14"/>
      <c r="DQ360" s="14"/>
      <c r="DR360" s="14"/>
      <c r="DS360" s="14"/>
      <c r="DT360" s="14"/>
      <c r="DU360" s="14"/>
      <c r="DV360" s="14"/>
      <c r="DW360" s="14"/>
      <c r="DX360" s="14"/>
      <c r="DY360" s="14"/>
      <c r="DZ360" s="14"/>
      <c r="EA360" s="14"/>
      <c r="EB360" s="14"/>
      <c r="EC360" s="14"/>
      <c r="ED360" s="14"/>
      <c r="EE360" s="14"/>
      <c r="EF360" s="14"/>
      <c r="EG360" s="14"/>
      <c r="EH360" s="14"/>
      <c r="EI360" s="14"/>
      <c r="EJ360" s="14"/>
      <c r="EK360" s="14"/>
      <c r="EL360" s="14"/>
      <c r="EM360" s="14"/>
      <c r="EN360" s="14"/>
      <c r="EO360" s="14"/>
      <c r="EP360" s="14"/>
      <c r="EQ360" s="14"/>
      <c r="ER360" s="14"/>
      <c r="ES360" s="14"/>
      <c r="ET360" s="14"/>
      <c r="EU360" s="14"/>
      <c r="EV360" s="14"/>
      <c r="EW360" s="14"/>
      <c r="EX360" s="14"/>
      <c r="EY360" s="14"/>
      <c r="EZ360" s="14"/>
      <c r="FA360" s="14"/>
      <c r="FB360" s="14"/>
      <c r="FC360" s="14"/>
      <c r="FD360" s="14"/>
      <c r="FE360" s="14"/>
      <c r="FF360" s="14"/>
      <c r="FG360" s="14"/>
      <c r="FH360" s="14"/>
      <c r="FI360" s="14"/>
      <c r="FJ360" s="14"/>
      <c r="FK360" s="14"/>
      <c r="FL360" s="14"/>
      <c r="FM360" s="14"/>
      <c r="FN360" s="14"/>
      <c r="FO360" s="14"/>
      <c r="FP360" s="14"/>
      <c r="FQ360" s="14"/>
      <c r="FR360" s="14"/>
      <c r="FS360" s="14"/>
      <c r="FT360" s="14"/>
      <c r="FU360" s="14"/>
      <c r="FV360" s="14"/>
      <c r="FW360" s="14"/>
      <c r="FX360" s="14"/>
      <c r="FY360" s="14"/>
      <c r="FZ360" s="14"/>
      <c r="GA360" s="14"/>
      <c r="GB360" s="14"/>
      <c r="GC360" s="14"/>
      <c r="GD360" s="14"/>
      <c r="GE360" s="14"/>
      <c r="GF360" s="14"/>
      <c r="GG360" s="14"/>
    </row>
    <row r="361" spans="1:189" s="17" customFormat="1" ht="47.25" x14ac:dyDescent="0.25">
      <c r="A361" s="22" t="s">
        <v>187</v>
      </c>
      <c r="B361" s="23">
        <f t="shared" si="303"/>
        <v>5500</v>
      </c>
      <c r="C361" s="23">
        <f t="shared" si="303"/>
        <v>5500</v>
      </c>
      <c r="D361" s="23">
        <f t="shared" si="303"/>
        <v>0</v>
      </c>
      <c r="E361" s="23"/>
      <c r="F361" s="23"/>
      <c r="G361" s="23">
        <f t="shared" si="344"/>
        <v>0</v>
      </c>
      <c r="H361" s="23"/>
      <c r="I361" s="23"/>
      <c r="J361" s="23">
        <f t="shared" si="288"/>
        <v>0</v>
      </c>
      <c r="K361" s="23">
        <v>5500</v>
      </c>
      <c r="L361" s="23">
        <v>5500</v>
      </c>
      <c r="M361" s="23">
        <f t="shared" si="289"/>
        <v>0</v>
      </c>
      <c r="N361" s="23"/>
      <c r="O361" s="23"/>
      <c r="P361" s="23">
        <f t="shared" si="290"/>
        <v>0</v>
      </c>
      <c r="Q361" s="23"/>
      <c r="R361" s="23"/>
      <c r="S361" s="23">
        <f t="shared" si="291"/>
        <v>0</v>
      </c>
      <c r="T361" s="23"/>
      <c r="U361" s="23"/>
      <c r="V361" s="23">
        <f t="shared" si="292"/>
        <v>0</v>
      </c>
      <c r="W361" s="23"/>
      <c r="X361" s="23"/>
      <c r="Y361" s="23">
        <f t="shared" si="293"/>
        <v>0</v>
      </c>
      <c r="Z361" s="23"/>
      <c r="AA361" s="23"/>
      <c r="AB361" s="23">
        <f t="shared" si="294"/>
        <v>0</v>
      </c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</row>
    <row r="362" spans="1:189" s="17" customFormat="1" ht="31.5" x14ac:dyDescent="0.25">
      <c r="A362" s="22" t="s">
        <v>389</v>
      </c>
      <c r="B362" s="23">
        <f t="shared" si="303"/>
        <v>36700</v>
      </c>
      <c r="C362" s="23">
        <f t="shared" si="303"/>
        <v>36700</v>
      </c>
      <c r="D362" s="23">
        <f t="shared" si="303"/>
        <v>0</v>
      </c>
      <c r="E362" s="23"/>
      <c r="F362" s="23"/>
      <c r="G362" s="23">
        <f t="shared" si="344"/>
        <v>0</v>
      </c>
      <c r="H362" s="23"/>
      <c r="I362" s="23"/>
      <c r="J362" s="23">
        <f t="shared" si="288"/>
        <v>0</v>
      </c>
      <c r="K362" s="23">
        <v>36700</v>
      </c>
      <c r="L362" s="23">
        <v>36700</v>
      </c>
      <c r="M362" s="23">
        <f t="shared" si="289"/>
        <v>0</v>
      </c>
      <c r="N362" s="23"/>
      <c r="O362" s="23"/>
      <c r="P362" s="23">
        <f t="shared" si="290"/>
        <v>0</v>
      </c>
      <c r="Q362" s="23"/>
      <c r="R362" s="23"/>
      <c r="S362" s="23">
        <f t="shared" si="291"/>
        <v>0</v>
      </c>
      <c r="T362" s="23"/>
      <c r="U362" s="23"/>
      <c r="V362" s="23">
        <f t="shared" si="292"/>
        <v>0</v>
      </c>
      <c r="W362" s="23"/>
      <c r="X362" s="23"/>
      <c r="Y362" s="23">
        <f t="shared" si="293"/>
        <v>0</v>
      </c>
      <c r="Z362" s="23"/>
      <c r="AA362" s="23"/>
      <c r="AB362" s="23">
        <f t="shared" si="294"/>
        <v>0</v>
      </c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</row>
    <row r="363" spans="1:189" s="17" customFormat="1" ht="47.25" x14ac:dyDescent="0.25">
      <c r="A363" s="22" t="s">
        <v>188</v>
      </c>
      <c r="B363" s="23">
        <f t="shared" si="303"/>
        <v>49000</v>
      </c>
      <c r="C363" s="23">
        <f t="shared" si="303"/>
        <v>49000</v>
      </c>
      <c r="D363" s="23">
        <f t="shared" si="303"/>
        <v>0</v>
      </c>
      <c r="E363" s="23"/>
      <c r="F363" s="23"/>
      <c r="G363" s="23">
        <f t="shared" si="344"/>
        <v>0</v>
      </c>
      <c r="H363" s="23"/>
      <c r="I363" s="23"/>
      <c r="J363" s="23">
        <f t="shared" si="288"/>
        <v>0</v>
      </c>
      <c r="K363" s="23">
        <v>49000</v>
      </c>
      <c r="L363" s="23">
        <v>49000</v>
      </c>
      <c r="M363" s="23">
        <f t="shared" si="289"/>
        <v>0</v>
      </c>
      <c r="N363" s="23"/>
      <c r="O363" s="23"/>
      <c r="P363" s="23">
        <f t="shared" si="290"/>
        <v>0</v>
      </c>
      <c r="Q363" s="23"/>
      <c r="R363" s="23"/>
      <c r="S363" s="23">
        <f t="shared" si="291"/>
        <v>0</v>
      </c>
      <c r="T363" s="23"/>
      <c r="U363" s="23"/>
      <c r="V363" s="23">
        <f t="shared" si="292"/>
        <v>0</v>
      </c>
      <c r="W363" s="23"/>
      <c r="X363" s="23"/>
      <c r="Y363" s="23">
        <f t="shared" si="293"/>
        <v>0</v>
      </c>
      <c r="Z363" s="23"/>
      <c r="AA363" s="23"/>
      <c r="AB363" s="23">
        <f t="shared" si="294"/>
        <v>0</v>
      </c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</row>
    <row r="364" spans="1:189" s="17" customFormat="1" x14ac:dyDescent="0.25">
      <c r="A364" s="15" t="s">
        <v>149</v>
      </c>
      <c r="B364" s="16">
        <f t="shared" si="303"/>
        <v>62000</v>
      </c>
      <c r="C364" s="16">
        <f t="shared" si="303"/>
        <v>0</v>
      </c>
      <c r="D364" s="16">
        <f t="shared" si="303"/>
        <v>-62000</v>
      </c>
      <c r="E364" s="16">
        <f>SUM(E365:E365)</f>
        <v>0</v>
      </c>
      <c r="F364" s="16">
        <f>SUM(F365:F365)</f>
        <v>0</v>
      </c>
      <c r="G364" s="16">
        <f t="shared" si="344"/>
        <v>0</v>
      </c>
      <c r="H364" s="16">
        <f>SUM(H365:H365)</f>
        <v>0</v>
      </c>
      <c r="I364" s="16">
        <f>SUM(I365:I365)</f>
        <v>0</v>
      </c>
      <c r="J364" s="16">
        <f t="shared" si="288"/>
        <v>0</v>
      </c>
      <c r="K364" s="16">
        <f>SUM(K365:K365)</f>
        <v>62000</v>
      </c>
      <c r="L364" s="16">
        <f>SUM(L365:L365)</f>
        <v>0</v>
      </c>
      <c r="M364" s="16">
        <f t="shared" si="289"/>
        <v>-62000</v>
      </c>
      <c r="N364" s="16">
        <f>SUM(N365:N365)</f>
        <v>0</v>
      </c>
      <c r="O364" s="16">
        <f>SUM(O365:O365)</f>
        <v>0</v>
      </c>
      <c r="P364" s="16">
        <f t="shared" si="290"/>
        <v>0</v>
      </c>
      <c r="Q364" s="16">
        <f>SUM(Q365:Q365)</f>
        <v>0</v>
      </c>
      <c r="R364" s="16">
        <f>SUM(R365:R365)</f>
        <v>0</v>
      </c>
      <c r="S364" s="16">
        <f t="shared" si="291"/>
        <v>0</v>
      </c>
      <c r="T364" s="16">
        <f>SUM(T365:T365)</f>
        <v>0</v>
      </c>
      <c r="U364" s="16">
        <f>SUM(U365:U365)</f>
        <v>0</v>
      </c>
      <c r="V364" s="16">
        <f t="shared" si="292"/>
        <v>0</v>
      </c>
      <c r="W364" s="16">
        <f>SUM(W365:W365)</f>
        <v>0</v>
      </c>
      <c r="X364" s="16">
        <f>SUM(X365:X365)</f>
        <v>0</v>
      </c>
      <c r="Y364" s="16">
        <f t="shared" si="293"/>
        <v>0</v>
      </c>
      <c r="Z364" s="16">
        <f>SUM(Z365:Z365)</f>
        <v>0</v>
      </c>
      <c r="AA364" s="16">
        <f>SUM(AA365:AA365)</f>
        <v>0</v>
      </c>
      <c r="AB364" s="16">
        <f t="shared" si="294"/>
        <v>0</v>
      </c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</row>
    <row r="365" spans="1:189" s="17" customFormat="1" ht="47.25" x14ac:dyDescent="0.25">
      <c r="A365" s="22" t="s">
        <v>189</v>
      </c>
      <c r="B365" s="23">
        <f t="shared" si="303"/>
        <v>62000</v>
      </c>
      <c r="C365" s="23">
        <f t="shared" si="303"/>
        <v>0</v>
      </c>
      <c r="D365" s="23">
        <f t="shared" si="303"/>
        <v>-62000</v>
      </c>
      <c r="E365" s="23"/>
      <c r="F365" s="23"/>
      <c r="G365" s="23">
        <f t="shared" si="344"/>
        <v>0</v>
      </c>
      <c r="H365" s="23"/>
      <c r="I365" s="23"/>
      <c r="J365" s="23">
        <f t="shared" si="288"/>
        <v>0</v>
      </c>
      <c r="K365" s="23">
        <v>62000</v>
      </c>
      <c r="L365" s="23">
        <v>0</v>
      </c>
      <c r="M365" s="23">
        <f t="shared" si="289"/>
        <v>-62000</v>
      </c>
      <c r="N365" s="23"/>
      <c r="O365" s="23"/>
      <c r="P365" s="23">
        <f t="shared" si="290"/>
        <v>0</v>
      </c>
      <c r="Q365" s="23"/>
      <c r="R365" s="23"/>
      <c r="S365" s="23">
        <f t="shared" si="291"/>
        <v>0</v>
      </c>
      <c r="T365" s="23"/>
      <c r="U365" s="23"/>
      <c r="V365" s="23">
        <f t="shared" si="292"/>
        <v>0</v>
      </c>
      <c r="W365" s="23"/>
      <c r="X365" s="23"/>
      <c r="Y365" s="23">
        <f t="shared" si="293"/>
        <v>0</v>
      </c>
      <c r="Z365" s="23"/>
      <c r="AA365" s="23"/>
      <c r="AB365" s="23">
        <f t="shared" si="294"/>
        <v>0</v>
      </c>
      <c r="FN365" s="14"/>
      <c r="FO365" s="14"/>
      <c r="FP365" s="14"/>
      <c r="FQ365" s="14"/>
      <c r="FR365" s="14"/>
      <c r="FS365" s="14"/>
      <c r="FT365" s="14"/>
      <c r="FU365" s="14"/>
      <c r="FV365" s="14"/>
      <c r="FW365" s="14"/>
      <c r="FX365" s="14"/>
      <c r="FY365" s="14"/>
      <c r="FZ365" s="14"/>
      <c r="GA365" s="14"/>
      <c r="GB365" s="14"/>
      <c r="GC365" s="14"/>
      <c r="GD365" s="14"/>
      <c r="GE365" s="14"/>
      <c r="GF365" s="14"/>
      <c r="GG365" s="14"/>
    </row>
    <row r="366" spans="1:189" s="17" customFormat="1" ht="31.5" x14ac:dyDescent="0.25">
      <c r="A366" s="15" t="s">
        <v>94</v>
      </c>
      <c r="B366" s="16">
        <f t="shared" si="303"/>
        <v>2400593</v>
      </c>
      <c r="C366" s="16">
        <f t="shared" si="303"/>
        <v>2400593</v>
      </c>
      <c r="D366" s="16">
        <f t="shared" si="303"/>
        <v>0</v>
      </c>
      <c r="E366" s="16">
        <f>SUM(E367,E370,E372,E374)</f>
        <v>0</v>
      </c>
      <c r="F366" s="16">
        <f>SUM(F367,F370,F372,F374)</f>
        <v>0</v>
      </c>
      <c r="G366" s="16">
        <f t="shared" si="344"/>
        <v>0</v>
      </c>
      <c r="H366" s="16">
        <f t="shared" ref="H366" si="385">SUM(H367,H370,H372,H374)</f>
        <v>0</v>
      </c>
      <c r="I366" s="16">
        <f t="shared" ref="I366:AA366" si="386">SUM(I367,I370,I372,I374)</f>
        <v>0</v>
      </c>
      <c r="J366" s="16">
        <f t="shared" si="288"/>
        <v>0</v>
      </c>
      <c r="K366" s="16">
        <f t="shared" ref="K366" si="387">SUM(K367,K370,K372,K374)</f>
        <v>3318</v>
      </c>
      <c r="L366" s="16">
        <f t="shared" si="386"/>
        <v>3318</v>
      </c>
      <c r="M366" s="16">
        <f t="shared" si="289"/>
        <v>0</v>
      </c>
      <c r="N366" s="16">
        <f t="shared" ref="N366" si="388">SUM(N367,N370,N372,N374)</f>
        <v>2397275</v>
      </c>
      <c r="O366" s="16">
        <f t="shared" si="386"/>
        <v>2397275</v>
      </c>
      <c r="P366" s="16">
        <f t="shared" si="290"/>
        <v>0</v>
      </c>
      <c r="Q366" s="16">
        <f t="shared" ref="Q366" si="389">SUM(Q367,Q370,Q372,Q374)</f>
        <v>0</v>
      </c>
      <c r="R366" s="16">
        <f t="shared" si="386"/>
        <v>0</v>
      </c>
      <c r="S366" s="16">
        <f t="shared" si="291"/>
        <v>0</v>
      </c>
      <c r="T366" s="16">
        <f t="shared" ref="T366" si="390">SUM(T367,T370,T372,T374)</f>
        <v>0</v>
      </c>
      <c r="U366" s="16">
        <f t="shared" si="386"/>
        <v>0</v>
      </c>
      <c r="V366" s="16">
        <f t="shared" si="292"/>
        <v>0</v>
      </c>
      <c r="W366" s="16">
        <f t="shared" ref="W366" si="391">SUM(W367,W370,W372,W374)</f>
        <v>0</v>
      </c>
      <c r="X366" s="16">
        <f t="shared" ref="X366" si="392">SUM(X367,X370,X372,X374)</f>
        <v>0</v>
      </c>
      <c r="Y366" s="16">
        <f t="shared" si="293"/>
        <v>0</v>
      </c>
      <c r="Z366" s="16">
        <f t="shared" ref="Z366" si="393">SUM(Z367,Z370,Z372,Z374)</f>
        <v>0</v>
      </c>
      <c r="AA366" s="16">
        <f t="shared" si="386"/>
        <v>0</v>
      </c>
      <c r="AB366" s="16">
        <f t="shared" si="294"/>
        <v>0</v>
      </c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</row>
    <row r="367" spans="1:189" s="17" customFormat="1" x14ac:dyDescent="0.25">
      <c r="A367" s="15" t="s">
        <v>101</v>
      </c>
      <c r="B367" s="16">
        <f t="shared" si="303"/>
        <v>3318</v>
      </c>
      <c r="C367" s="16">
        <f t="shared" si="303"/>
        <v>3318</v>
      </c>
      <c r="D367" s="16">
        <f t="shared" si="303"/>
        <v>0</v>
      </c>
      <c r="E367" s="16">
        <f t="shared" ref="E367" si="394">SUM(E368:E369)</f>
        <v>0</v>
      </c>
      <c r="F367" s="16">
        <f t="shared" ref="F367:AA367" si="395">SUM(F368:F369)</f>
        <v>0</v>
      </c>
      <c r="G367" s="16">
        <f t="shared" si="344"/>
        <v>0</v>
      </c>
      <c r="H367" s="16">
        <f t="shared" ref="H367" si="396">SUM(H368:H369)</f>
        <v>0</v>
      </c>
      <c r="I367" s="16">
        <f t="shared" si="395"/>
        <v>0</v>
      </c>
      <c r="J367" s="16">
        <f t="shared" si="288"/>
        <v>0</v>
      </c>
      <c r="K367" s="16">
        <f t="shared" ref="K367" si="397">SUM(K368:K369)</f>
        <v>3318</v>
      </c>
      <c r="L367" s="16">
        <f t="shared" si="395"/>
        <v>3318</v>
      </c>
      <c r="M367" s="16">
        <f t="shared" si="289"/>
        <v>0</v>
      </c>
      <c r="N367" s="16">
        <f t="shared" ref="N367" si="398">SUM(N368:N369)</f>
        <v>0</v>
      </c>
      <c r="O367" s="16">
        <f t="shared" si="395"/>
        <v>0</v>
      </c>
      <c r="P367" s="16">
        <f t="shared" si="290"/>
        <v>0</v>
      </c>
      <c r="Q367" s="16">
        <f t="shared" ref="Q367" si="399">SUM(Q368:Q369)</f>
        <v>0</v>
      </c>
      <c r="R367" s="16">
        <f t="shared" si="395"/>
        <v>0</v>
      </c>
      <c r="S367" s="16">
        <f t="shared" si="291"/>
        <v>0</v>
      </c>
      <c r="T367" s="16">
        <f t="shared" ref="T367" si="400">SUM(T368:T369)</f>
        <v>0</v>
      </c>
      <c r="U367" s="16">
        <f t="shared" si="395"/>
        <v>0</v>
      </c>
      <c r="V367" s="16">
        <f t="shared" si="292"/>
        <v>0</v>
      </c>
      <c r="W367" s="16">
        <f t="shared" ref="W367" si="401">SUM(W368:W369)</f>
        <v>0</v>
      </c>
      <c r="X367" s="16">
        <f t="shared" ref="X367" si="402">SUM(X368:X369)</f>
        <v>0</v>
      </c>
      <c r="Y367" s="16">
        <f t="shared" si="293"/>
        <v>0</v>
      </c>
      <c r="Z367" s="16">
        <f t="shared" ref="Z367" si="403">SUM(Z368:Z369)</f>
        <v>0</v>
      </c>
      <c r="AA367" s="16">
        <f t="shared" si="395"/>
        <v>0</v>
      </c>
      <c r="AB367" s="16">
        <f t="shared" si="294"/>
        <v>0</v>
      </c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</row>
    <row r="368" spans="1:189" s="17" customFormat="1" ht="31.5" x14ac:dyDescent="0.25">
      <c r="A368" s="22" t="s">
        <v>190</v>
      </c>
      <c r="B368" s="23">
        <f t="shared" si="303"/>
        <v>2400</v>
      </c>
      <c r="C368" s="23">
        <f t="shared" si="303"/>
        <v>2400</v>
      </c>
      <c r="D368" s="23">
        <f t="shared" si="303"/>
        <v>0</v>
      </c>
      <c r="E368" s="23"/>
      <c r="F368" s="23"/>
      <c r="G368" s="23">
        <f t="shared" si="344"/>
        <v>0</v>
      </c>
      <c r="H368" s="23"/>
      <c r="I368" s="23"/>
      <c r="J368" s="23">
        <f t="shared" si="288"/>
        <v>0</v>
      </c>
      <c r="K368" s="23">
        <v>2400</v>
      </c>
      <c r="L368" s="23">
        <v>2400</v>
      </c>
      <c r="M368" s="23">
        <f t="shared" si="289"/>
        <v>0</v>
      </c>
      <c r="N368" s="23"/>
      <c r="O368" s="23"/>
      <c r="P368" s="23">
        <f t="shared" si="290"/>
        <v>0</v>
      </c>
      <c r="Q368" s="23"/>
      <c r="R368" s="23"/>
      <c r="S368" s="23">
        <f t="shared" si="291"/>
        <v>0</v>
      </c>
      <c r="T368" s="23"/>
      <c r="U368" s="23"/>
      <c r="V368" s="23">
        <f t="shared" si="292"/>
        <v>0</v>
      </c>
      <c r="W368" s="23"/>
      <c r="X368" s="23"/>
      <c r="Y368" s="23">
        <f t="shared" si="293"/>
        <v>0</v>
      </c>
      <c r="Z368" s="23"/>
      <c r="AA368" s="23"/>
      <c r="AB368" s="23">
        <f t="shared" si="294"/>
        <v>0</v>
      </c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</row>
    <row r="369" spans="1:189" s="17" customFormat="1" ht="31.5" x14ac:dyDescent="0.25">
      <c r="A369" s="22" t="s">
        <v>191</v>
      </c>
      <c r="B369" s="23">
        <f t="shared" si="303"/>
        <v>918</v>
      </c>
      <c r="C369" s="23">
        <f t="shared" si="303"/>
        <v>918</v>
      </c>
      <c r="D369" s="23">
        <f t="shared" si="303"/>
        <v>0</v>
      </c>
      <c r="E369" s="23"/>
      <c r="F369" s="23"/>
      <c r="G369" s="23">
        <f t="shared" si="344"/>
        <v>0</v>
      </c>
      <c r="H369" s="23"/>
      <c r="I369" s="23"/>
      <c r="J369" s="23">
        <f t="shared" si="288"/>
        <v>0</v>
      </c>
      <c r="K369" s="23">
        <v>918</v>
      </c>
      <c r="L369" s="23">
        <v>918</v>
      </c>
      <c r="M369" s="23">
        <f t="shared" si="289"/>
        <v>0</v>
      </c>
      <c r="N369" s="23"/>
      <c r="O369" s="23"/>
      <c r="P369" s="23">
        <f t="shared" si="290"/>
        <v>0</v>
      </c>
      <c r="Q369" s="23"/>
      <c r="R369" s="23"/>
      <c r="S369" s="23">
        <f t="shared" si="291"/>
        <v>0</v>
      </c>
      <c r="T369" s="23"/>
      <c r="U369" s="23"/>
      <c r="V369" s="23">
        <f t="shared" si="292"/>
        <v>0</v>
      </c>
      <c r="W369" s="23"/>
      <c r="X369" s="23"/>
      <c r="Y369" s="23">
        <f t="shared" si="293"/>
        <v>0</v>
      </c>
      <c r="Z369" s="23"/>
      <c r="AA369" s="23"/>
      <c r="AB369" s="23">
        <f t="shared" si="294"/>
        <v>0</v>
      </c>
      <c r="FN369" s="14"/>
      <c r="FO369" s="14"/>
      <c r="FP369" s="14"/>
      <c r="FQ369" s="14"/>
      <c r="FR369" s="14"/>
      <c r="FS369" s="14"/>
      <c r="FT369" s="14"/>
      <c r="FU369" s="14"/>
      <c r="FV369" s="14"/>
      <c r="FW369" s="14"/>
      <c r="FX369" s="14"/>
      <c r="FY369" s="14"/>
      <c r="FZ369" s="14"/>
      <c r="GA369" s="14"/>
      <c r="GB369" s="14"/>
      <c r="GC369" s="14"/>
      <c r="GD369" s="14"/>
      <c r="GE369" s="14"/>
      <c r="GF369" s="14"/>
      <c r="GG369" s="14"/>
    </row>
    <row r="370" spans="1:189" s="17" customFormat="1" ht="31.5" x14ac:dyDescent="0.25">
      <c r="A370" s="15" t="s">
        <v>107</v>
      </c>
      <c r="B370" s="16">
        <f t="shared" si="303"/>
        <v>997275</v>
      </c>
      <c r="C370" s="16">
        <f t="shared" si="303"/>
        <v>997275</v>
      </c>
      <c r="D370" s="16">
        <f t="shared" si="303"/>
        <v>0</v>
      </c>
      <c r="E370" s="16">
        <f t="shared" ref="E370:AA370" si="404">SUM(E371:E371)</f>
        <v>0</v>
      </c>
      <c r="F370" s="16">
        <f t="shared" si="404"/>
        <v>0</v>
      </c>
      <c r="G370" s="16">
        <f t="shared" si="344"/>
        <v>0</v>
      </c>
      <c r="H370" s="16">
        <f t="shared" si="404"/>
        <v>0</v>
      </c>
      <c r="I370" s="16">
        <f t="shared" si="404"/>
        <v>0</v>
      </c>
      <c r="J370" s="16">
        <f t="shared" si="288"/>
        <v>0</v>
      </c>
      <c r="K370" s="16">
        <f t="shared" si="404"/>
        <v>0</v>
      </c>
      <c r="L370" s="16">
        <f t="shared" si="404"/>
        <v>0</v>
      </c>
      <c r="M370" s="16">
        <f t="shared" si="289"/>
        <v>0</v>
      </c>
      <c r="N370" s="16">
        <f t="shared" si="404"/>
        <v>997275</v>
      </c>
      <c r="O370" s="16">
        <f t="shared" si="404"/>
        <v>997275</v>
      </c>
      <c r="P370" s="16">
        <f t="shared" si="290"/>
        <v>0</v>
      </c>
      <c r="Q370" s="16">
        <f t="shared" si="404"/>
        <v>0</v>
      </c>
      <c r="R370" s="16">
        <f t="shared" si="404"/>
        <v>0</v>
      </c>
      <c r="S370" s="16">
        <f t="shared" si="291"/>
        <v>0</v>
      </c>
      <c r="T370" s="16">
        <f t="shared" si="404"/>
        <v>0</v>
      </c>
      <c r="U370" s="16">
        <f t="shared" si="404"/>
        <v>0</v>
      </c>
      <c r="V370" s="16">
        <f t="shared" si="292"/>
        <v>0</v>
      </c>
      <c r="W370" s="16">
        <f t="shared" si="404"/>
        <v>0</v>
      </c>
      <c r="X370" s="16">
        <f t="shared" si="404"/>
        <v>0</v>
      </c>
      <c r="Y370" s="16">
        <f t="shared" si="293"/>
        <v>0</v>
      </c>
      <c r="Z370" s="16">
        <f t="shared" si="404"/>
        <v>0</v>
      </c>
      <c r="AA370" s="16">
        <f t="shared" si="404"/>
        <v>0</v>
      </c>
      <c r="AB370" s="16">
        <f t="shared" si="294"/>
        <v>0</v>
      </c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  <c r="CY370" s="14"/>
      <c r="CZ370" s="14"/>
      <c r="DA370" s="14"/>
      <c r="DB370" s="14"/>
      <c r="DC370" s="14"/>
      <c r="DD370" s="14"/>
      <c r="DE370" s="14"/>
      <c r="DF370" s="14"/>
      <c r="DG370" s="14"/>
      <c r="DH370" s="14"/>
      <c r="DI370" s="14"/>
      <c r="DJ370" s="14"/>
      <c r="DK370" s="14"/>
      <c r="DL370" s="14"/>
      <c r="DM370" s="14"/>
      <c r="DN370" s="14"/>
      <c r="DO370" s="14"/>
      <c r="DP370" s="14"/>
      <c r="DQ370" s="14"/>
      <c r="DR370" s="14"/>
      <c r="DS370" s="14"/>
      <c r="DT370" s="14"/>
      <c r="DU370" s="14"/>
      <c r="DV370" s="14"/>
      <c r="DW370" s="14"/>
      <c r="DX370" s="14"/>
      <c r="DY370" s="14"/>
      <c r="DZ370" s="14"/>
      <c r="EA370" s="14"/>
      <c r="EB370" s="14"/>
      <c r="EC370" s="14"/>
      <c r="ED370" s="14"/>
      <c r="EE370" s="14"/>
      <c r="EF370" s="14"/>
      <c r="EG370" s="14"/>
      <c r="EH370" s="14"/>
      <c r="EI370" s="14"/>
      <c r="EJ370" s="14"/>
      <c r="EK370" s="14"/>
      <c r="EL370" s="14"/>
      <c r="EM370" s="14"/>
      <c r="EN370" s="14"/>
      <c r="EO370" s="14"/>
      <c r="EP370" s="14"/>
      <c r="EQ370" s="14"/>
      <c r="ER370" s="14"/>
      <c r="ES370" s="14"/>
      <c r="ET370" s="14"/>
      <c r="EU370" s="14"/>
      <c r="EV370" s="14"/>
      <c r="EW370" s="14"/>
      <c r="EX370" s="14"/>
      <c r="EY370" s="14"/>
      <c r="EZ370" s="14"/>
      <c r="FA370" s="14"/>
      <c r="FB370" s="14"/>
      <c r="FC370" s="14"/>
      <c r="FD370" s="14"/>
      <c r="FE370" s="14"/>
      <c r="FF370" s="14"/>
      <c r="FG370" s="14"/>
      <c r="FH370" s="14"/>
      <c r="FI370" s="14"/>
      <c r="FJ370" s="14"/>
      <c r="FK370" s="14"/>
      <c r="FL370" s="14"/>
      <c r="FM370" s="14"/>
    </row>
    <row r="371" spans="1:189" s="17" customFormat="1" ht="94.5" x14ac:dyDescent="0.25">
      <c r="A371" s="22" t="s">
        <v>192</v>
      </c>
      <c r="B371" s="23">
        <f t="shared" si="303"/>
        <v>997275</v>
      </c>
      <c r="C371" s="23">
        <f t="shared" si="303"/>
        <v>997275</v>
      </c>
      <c r="D371" s="23">
        <f t="shared" si="303"/>
        <v>0</v>
      </c>
      <c r="E371" s="23"/>
      <c r="F371" s="23"/>
      <c r="G371" s="23">
        <f t="shared" si="344"/>
        <v>0</v>
      </c>
      <c r="H371" s="23"/>
      <c r="I371" s="23"/>
      <c r="J371" s="23">
        <f t="shared" si="288"/>
        <v>0</v>
      </c>
      <c r="K371" s="23"/>
      <c r="L371" s="23"/>
      <c r="M371" s="23">
        <f t="shared" si="289"/>
        <v>0</v>
      </c>
      <c r="N371" s="23">
        <v>997275</v>
      </c>
      <c r="O371" s="23">
        <v>997275</v>
      </c>
      <c r="P371" s="23">
        <f t="shared" si="290"/>
        <v>0</v>
      </c>
      <c r="Q371" s="23"/>
      <c r="R371" s="23"/>
      <c r="S371" s="23">
        <f t="shared" si="291"/>
        <v>0</v>
      </c>
      <c r="T371" s="23"/>
      <c r="U371" s="23"/>
      <c r="V371" s="23">
        <f t="shared" si="292"/>
        <v>0</v>
      </c>
      <c r="W371" s="23"/>
      <c r="X371" s="23"/>
      <c r="Y371" s="23">
        <f t="shared" si="293"/>
        <v>0</v>
      </c>
      <c r="Z371" s="23"/>
      <c r="AA371" s="23"/>
      <c r="AB371" s="23">
        <f t="shared" si="294"/>
        <v>0</v>
      </c>
      <c r="FN371" s="14"/>
      <c r="FO371" s="14"/>
      <c r="FP371" s="14"/>
      <c r="FQ371" s="14"/>
      <c r="FR371" s="14"/>
      <c r="FS371" s="14"/>
      <c r="FT371" s="14"/>
      <c r="FU371" s="14"/>
      <c r="FV371" s="14"/>
      <c r="FW371" s="14"/>
      <c r="FX371" s="14"/>
      <c r="FY371" s="14"/>
      <c r="FZ371" s="14"/>
      <c r="GA371" s="14"/>
      <c r="GB371" s="14"/>
      <c r="GC371" s="14"/>
      <c r="GD371" s="14"/>
      <c r="GE371" s="14"/>
      <c r="GF371" s="14"/>
      <c r="GG371" s="14"/>
    </row>
    <row r="372" spans="1:189" s="17" customFormat="1" x14ac:dyDescent="0.25">
      <c r="A372" s="15" t="s">
        <v>113</v>
      </c>
      <c r="B372" s="16">
        <f t="shared" si="303"/>
        <v>700000</v>
      </c>
      <c r="C372" s="16">
        <f t="shared" si="303"/>
        <v>700000</v>
      </c>
      <c r="D372" s="16">
        <f t="shared" si="303"/>
        <v>0</v>
      </c>
      <c r="E372" s="16">
        <f t="shared" ref="E372:AA372" si="405">SUM(E373:E373)</f>
        <v>0</v>
      </c>
      <c r="F372" s="16">
        <f t="shared" si="405"/>
        <v>0</v>
      </c>
      <c r="G372" s="16">
        <f t="shared" si="344"/>
        <v>0</v>
      </c>
      <c r="H372" s="16">
        <f t="shared" si="405"/>
        <v>0</v>
      </c>
      <c r="I372" s="16">
        <f t="shared" si="405"/>
        <v>0</v>
      </c>
      <c r="J372" s="16">
        <f t="shared" si="288"/>
        <v>0</v>
      </c>
      <c r="K372" s="16">
        <f t="shared" si="405"/>
        <v>0</v>
      </c>
      <c r="L372" s="16">
        <f t="shared" si="405"/>
        <v>0</v>
      </c>
      <c r="M372" s="16">
        <f t="shared" si="289"/>
        <v>0</v>
      </c>
      <c r="N372" s="16">
        <f t="shared" si="405"/>
        <v>700000</v>
      </c>
      <c r="O372" s="16">
        <f t="shared" si="405"/>
        <v>700000</v>
      </c>
      <c r="P372" s="16">
        <f t="shared" si="290"/>
        <v>0</v>
      </c>
      <c r="Q372" s="16">
        <f t="shared" si="405"/>
        <v>0</v>
      </c>
      <c r="R372" s="16">
        <f t="shared" si="405"/>
        <v>0</v>
      </c>
      <c r="S372" s="16">
        <f t="shared" si="291"/>
        <v>0</v>
      </c>
      <c r="T372" s="16">
        <f t="shared" si="405"/>
        <v>0</v>
      </c>
      <c r="U372" s="16">
        <f t="shared" si="405"/>
        <v>0</v>
      </c>
      <c r="V372" s="16">
        <f t="shared" si="292"/>
        <v>0</v>
      </c>
      <c r="W372" s="16">
        <f t="shared" si="405"/>
        <v>0</v>
      </c>
      <c r="X372" s="16">
        <f t="shared" si="405"/>
        <v>0</v>
      </c>
      <c r="Y372" s="16">
        <f t="shared" si="293"/>
        <v>0</v>
      </c>
      <c r="Z372" s="16">
        <f t="shared" si="405"/>
        <v>0</v>
      </c>
      <c r="AA372" s="16">
        <f t="shared" si="405"/>
        <v>0</v>
      </c>
      <c r="AB372" s="16">
        <f t="shared" si="294"/>
        <v>0</v>
      </c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14"/>
      <c r="EF372" s="14"/>
      <c r="EG372" s="14"/>
      <c r="EH372" s="14"/>
      <c r="EI372" s="14"/>
      <c r="EJ372" s="14"/>
      <c r="EK372" s="14"/>
      <c r="EL372" s="14"/>
      <c r="EM372" s="14"/>
      <c r="EN372" s="14"/>
      <c r="EO372" s="14"/>
      <c r="EP372" s="14"/>
      <c r="EQ372" s="14"/>
      <c r="ER372" s="14"/>
      <c r="ES372" s="14"/>
      <c r="ET372" s="14"/>
      <c r="EU372" s="14"/>
      <c r="EV372" s="14"/>
      <c r="EW372" s="14"/>
      <c r="EX372" s="14"/>
      <c r="EY372" s="14"/>
      <c r="EZ372" s="14"/>
      <c r="FA372" s="14"/>
      <c r="FB372" s="14"/>
      <c r="FC372" s="14"/>
      <c r="FD372" s="14"/>
      <c r="FE372" s="14"/>
      <c r="FF372" s="14"/>
      <c r="FG372" s="14"/>
      <c r="FH372" s="14"/>
      <c r="FI372" s="14"/>
      <c r="FJ372" s="14"/>
      <c r="FK372" s="14"/>
      <c r="FL372" s="14"/>
      <c r="FM372" s="14"/>
      <c r="FN372" s="14"/>
      <c r="FO372" s="14"/>
      <c r="FP372" s="14"/>
      <c r="FQ372" s="14"/>
      <c r="FR372" s="14"/>
      <c r="FS372" s="14"/>
      <c r="FT372" s="14"/>
      <c r="FU372" s="14"/>
      <c r="FV372" s="14"/>
      <c r="FW372" s="14"/>
      <c r="FX372" s="14"/>
      <c r="FY372" s="14"/>
      <c r="FZ372" s="14"/>
      <c r="GA372" s="14"/>
      <c r="GB372" s="14"/>
      <c r="GC372" s="14"/>
      <c r="GD372" s="14"/>
      <c r="GE372" s="14"/>
      <c r="GF372" s="14"/>
      <c r="GG372" s="14"/>
    </row>
    <row r="373" spans="1:189" s="17" customFormat="1" ht="110.25" x14ac:dyDescent="0.25">
      <c r="A373" s="22" t="s">
        <v>193</v>
      </c>
      <c r="B373" s="23">
        <f t="shared" si="303"/>
        <v>700000</v>
      </c>
      <c r="C373" s="23">
        <f t="shared" si="303"/>
        <v>700000</v>
      </c>
      <c r="D373" s="23">
        <f t="shared" si="303"/>
        <v>0</v>
      </c>
      <c r="E373" s="23"/>
      <c r="F373" s="23"/>
      <c r="G373" s="23">
        <f t="shared" si="344"/>
        <v>0</v>
      </c>
      <c r="H373" s="23"/>
      <c r="I373" s="23"/>
      <c r="J373" s="23">
        <f t="shared" si="288"/>
        <v>0</v>
      </c>
      <c r="K373" s="23"/>
      <c r="L373" s="23"/>
      <c r="M373" s="23">
        <f t="shared" si="289"/>
        <v>0</v>
      </c>
      <c r="N373" s="23">
        <v>700000</v>
      </c>
      <c r="O373" s="23">
        <v>700000</v>
      </c>
      <c r="P373" s="23">
        <f t="shared" si="290"/>
        <v>0</v>
      </c>
      <c r="Q373" s="23"/>
      <c r="R373" s="23"/>
      <c r="S373" s="23">
        <f t="shared" si="291"/>
        <v>0</v>
      </c>
      <c r="T373" s="23"/>
      <c r="U373" s="23"/>
      <c r="V373" s="23">
        <f t="shared" si="292"/>
        <v>0</v>
      </c>
      <c r="W373" s="23"/>
      <c r="X373" s="23"/>
      <c r="Y373" s="23">
        <f t="shared" si="293"/>
        <v>0</v>
      </c>
      <c r="Z373" s="23"/>
      <c r="AA373" s="23"/>
      <c r="AB373" s="23">
        <f t="shared" si="294"/>
        <v>0</v>
      </c>
      <c r="FN373" s="14"/>
      <c r="FO373" s="14"/>
      <c r="FP373" s="14"/>
      <c r="FQ373" s="14"/>
      <c r="FR373" s="14"/>
      <c r="FS373" s="14"/>
      <c r="FT373" s="14"/>
      <c r="FU373" s="14"/>
      <c r="FV373" s="14"/>
      <c r="FW373" s="14"/>
      <c r="FX373" s="14"/>
      <c r="FY373" s="14"/>
      <c r="FZ373" s="14"/>
      <c r="GA373" s="14"/>
      <c r="GB373" s="14"/>
      <c r="GC373" s="14"/>
      <c r="GD373" s="14"/>
      <c r="GE373" s="14"/>
      <c r="GF373" s="14"/>
      <c r="GG373" s="14"/>
    </row>
    <row r="374" spans="1:189" s="17" customFormat="1" x14ac:dyDescent="0.25">
      <c r="A374" s="15" t="s">
        <v>149</v>
      </c>
      <c r="B374" s="16">
        <f t="shared" ref="B374:D401" si="406">E374+H374+K374+N374+Q374+T374+Z374+W374</f>
        <v>700000</v>
      </c>
      <c r="C374" s="16">
        <f t="shared" si="406"/>
        <v>700000</v>
      </c>
      <c r="D374" s="16">
        <f t="shared" si="406"/>
        <v>0</v>
      </c>
      <c r="E374" s="16">
        <f t="shared" ref="E374:AA374" si="407">SUM(E375:E375)</f>
        <v>0</v>
      </c>
      <c r="F374" s="16">
        <f t="shared" si="407"/>
        <v>0</v>
      </c>
      <c r="G374" s="16">
        <f t="shared" si="344"/>
        <v>0</v>
      </c>
      <c r="H374" s="16">
        <f t="shared" si="407"/>
        <v>0</v>
      </c>
      <c r="I374" s="16">
        <f t="shared" si="407"/>
        <v>0</v>
      </c>
      <c r="J374" s="16">
        <f t="shared" si="288"/>
        <v>0</v>
      </c>
      <c r="K374" s="16">
        <f t="shared" si="407"/>
        <v>0</v>
      </c>
      <c r="L374" s="16">
        <f t="shared" si="407"/>
        <v>0</v>
      </c>
      <c r="M374" s="16">
        <f t="shared" si="289"/>
        <v>0</v>
      </c>
      <c r="N374" s="16">
        <f t="shared" si="407"/>
        <v>700000</v>
      </c>
      <c r="O374" s="16">
        <f t="shared" si="407"/>
        <v>700000</v>
      </c>
      <c r="P374" s="16">
        <f t="shared" si="290"/>
        <v>0</v>
      </c>
      <c r="Q374" s="16">
        <f t="shared" si="407"/>
        <v>0</v>
      </c>
      <c r="R374" s="16">
        <f t="shared" si="407"/>
        <v>0</v>
      </c>
      <c r="S374" s="16">
        <f t="shared" si="291"/>
        <v>0</v>
      </c>
      <c r="T374" s="16">
        <f t="shared" si="407"/>
        <v>0</v>
      </c>
      <c r="U374" s="16">
        <f t="shared" si="407"/>
        <v>0</v>
      </c>
      <c r="V374" s="16">
        <f t="shared" si="292"/>
        <v>0</v>
      </c>
      <c r="W374" s="16">
        <f t="shared" si="407"/>
        <v>0</v>
      </c>
      <c r="X374" s="16">
        <f t="shared" si="407"/>
        <v>0</v>
      </c>
      <c r="Y374" s="16">
        <f t="shared" si="293"/>
        <v>0</v>
      </c>
      <c r="Z374" s="16">
        <f t="shared" si="407"/>
        <v>0</v>
      </c>
      <c r="AA374" s="16">
        <f t="shared" si="407"/>
        <v>0</v>
      </c>
      <c r="AB374" s="16">
        <f t="shared" si="294"/>
        <v>0</v>
      </c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14"/>
      <c r="EF374" s="14"/>
      <c r="EG374" s="14"/>
      <c r="EH374" s="14"/>
      <c r="EI374" s="14"/>
      <c r="EJ374" s="14"/>
      <c r="EK374" s="14"/>
      <c r="EL374" s="14"/>
      <c r="EM374" s="14"/>
      <c r="EN374" s="14"/>
      <c r="EO374" s="14"/>
      <c r="EP374" s="14"/>
      <c r="EQ374" s="14"/>
      <c r="ER374" s="14"/>
      <c r="ES374" s="14"/>
      <c r="ET374" s="14"/>
      <c r="EU374" s="14"/>
      <c r="EV374" s="14"/>
      <c r="EW374" s="14"/>
      <c r="EX374" s="14"/>
      <c r="EY374" s="14"/>
      <c r="EZ374" s="14"/>
      <c r="FA374" s="14"/>
      <c r="FB374" s="14"/>
      <c r="FC374" s="14"/>
      <c r="FD374" s="14"/>
      <c r="FE374" s="14"/>
      <c r="FF374" s="14"/>
      <c r="FG374" s="14"/>
      <c r="FH374" s="14"/>
      <c r="FI374" s="14"/>
      <c r="FJ374" s="14"/>
      <c r="FK374" s="14"/>
      <c r="FL374" s="14"/>
      <c r="FM374" s="14"/>
      <c r="FN374" s="14"/>
      <c r="FO374" s="14"/>
      <c r="FP374" s="14"/>
      <c r="FQ374" s="14"/>
      <c r="FR374" s="14"/>
      <c r="FS374" s="14"/>
      <c r="FT374" s="14"/>
      <c r="FU374" s="14"/>
      <c r="FV374" s="14"/>
      <c r="FW374" s="14"/>
      <c r="FX374" s="14"/>
      <c r="FY374" s="14"/>
      <c r="FZ374" s="14"/>
      <c r="GA374" s="14"/>
      <c r="GB374" s="14"/>
      <c r="GC374" s="14"/>
      <c r="GD374" s="14"/>
      <c r="GE374" s="14"/>
      <c r="GF374" s="14"/>
      <c r="GG374" s="14"/>
    </row>
    <row r="375" spans="1:189" s="17" customFormat="1" ht="78.75" x14ac:dyDescent="0.25">
      <c r="A375" s="22" t="s">
        <v>194</v>
      </c>
      <c r="B375" s="23">
        <f t="shared" si="406"/>
        <v>700000</v>
      </c>
      <c r="C375" s="23">
        <f t="shared" si="406"/>
        <v>700000</v>
      </c>
      <c r="D375" s="23">
        <f t="shared" si="406"/>
        <v>0</v>
      </c>
      <c r="E375" s="23"/>
      <c r="F375" s="23"/>
      <c r="G375" s="23">
        <f t="shared" si="344"/>
        <v>0</v>
      </c>
      <c r="H375" s="23"/>
      <c r="I375" s="23"/>
      <c r="J375" s="23">
        <f t="shared" si="288"/>
        <v>0</v>
      </c>
      <c r="K375" s="23"/>
      <c r="L375" s="23"/>
      <c r="M375" s="23">
        <f t="shared" si="289"/>
        <v>0</v>
      </c>
      <c r="N375" s="23">
        <v>700000</v>
      </c>
      <c r="O375" s="23">
        <v>700000</v>
      </c>
      <c r="P375" s="23">
        <f t="shared" si="290"/>
        <v>0</v>
      </c>
      <c r="Q375" s="23"/>
      <c r="R375" s="23"/>
      <c r="S375" s="23">
        <f t="shared" si="291"/>
        <v>0</v>
      </c>
      <c r="T375" s="23"/>
      <c r="U375" s="23"/>
      <c r="V375" s="23">
        <f t="shared" si="292"/>
        <v>0</v>
      </c>
      <c r="W375" s="23"/>
      <c r="X375" s="23"/>
      <c r="Y375" s="23">
        <f t="shared" si="293"/>
        <v>0</v>
      </c>
      <c r="Z375" s="23"/>
      <c r="AA375" s="23"/>
      <c r="AB375" s="23">
        <f t="shared" si="294"/>
        <v>0</v>
      </c>
      <c r="FN375" s="14"/>
      <c r="FO375" s="14"/>
      <c r="FP375" s="14"/>
      <c r="FQ375" s="14"/>
      <c r="FR375" s="14"/>
      <c r="FS375" s="14"/>
      <c r="FT375" s="14"/>
      <c r="FU375" s="14"/>
      <c r="FV375" s="14"/>
      <c r="FW375" s="14"/>
      <c r="FX375" s="14"/>
      <c r="FY375" s="14"/>
      <c r="FZ375" s="14"/>
      <c r="GA375" s="14"/>
      <c r="GB375" s="14"/>
      <c r="GC375" s="14"/>
      <c r="GD375" s="14"/>
      <c r="GE375" s="14"/>
      <c r="GF375" s="14"/>
      <c r="GG375" s="14"/>
    </row>
    <row r="376" spans="1:189" s="14" customFormat="1" x14ac:dyDescent="0.25">
      <c r="A376" s="15" t="s">
        <v>195</v>
      </c>
      <c r="B376" s="16">
        <f t="shared" si="406"/>
        <v>129762</v>
      </c>
      <c r="C376" s="16">
        <f t="shared" si="406"/>
        <v>131697</v>
      </c>
      <c r="D376" s="16">
        <f t="shared" si="406"/>
        <v>1935</v>
      </c>
      <c r="E376" s="16">
        <f>SUM(E377,E382,E388)</f>
        <v>0</v>
      </c>
      <c r="F376" s="16">
        <f>SUM(F377,F382,F388)</f>
        <v>0</v>
      </c>
      <c r="G376" s="16">
        <f t="shared" si="344"/>
        <v>0</v>
      </c>
      <c r="H376" s="16">
        <f t="shared" ref="H376" si="408">SUM(H377,H382,H388)</f>
        <v>0</v>
      </c>
      <c r="I376" s="16">
        <f>SUM(I377,I382,I388)</f>
        <v>0</v>
      </c>
      <c r="J376" s="16">
        <f t="shared" si="288"/>
        <v>0</v>
      </c>
      <c r="K376" s="16">
        <f t="shared" ref="K376" si="409">SUM(K377,K382,K388)</f>
        <v>96426</v>
      </c>
      <c r="L376" s="16">
        <f>SUM(L377,L382,L388)</f>
        <v>96426</v>
      </c>
      <c r="M376" s="16">
        <f t="shared" si="289"/>
        <v>0</v>
      </c>
      <c r="N376" s="16">
        <f t="shared" ref="N376" si="410">SUM(N377,N382,N388)</f>
        <v>0</v>
      </c>
      <c r="O376" s="16">
        <f>SUM(O377,O382,O388)</f>
        <v>0</v>
      </c>
      <c r="P376" s="16">
        <f t="shared" si="290"/>
        <v>0</v>
      </c>
      <c r="Q376" s="16">
        <f t="shared" ref="Q376" si="411">SUM(Q377,Q382,Q388)</f>
        <v>12396</v>
      </c>
      <c r="R376" s="16">
        <f>SUM(R377,R382,R388)</f>
        <v>12396</v>
      </c>
      <c r="S376" s="16">
        <f t="shared" si="291"/>
        <v>0</v>
      </c>
      <c r="T376" s="16">
        <f t="shared" ref="T376" si="412">SUM(T377,T382,T388)</f>
        <v>0</v>
      </c>
      <c r="U376" s="16">
        <f>SUM(U377,U382,U388)</f>
        <v>0</v>
      </c>
      <c r="V376" s="16">
        <f t="shared" si="292"/>
        <v>0</v>
      </c>
      <c r="W376" s="16">
        <f t="shared" ref="W376" si="413">SUM(W377,W382,W388)</f>
        <v>0</v>
      </c>
      <c r="X376" s="16">
        <f>SUM(X377,X382,X388)</f>
        <v>1935</v>
      </c>
      <c r="Y376" s="16">
        <f t="shared" si="293"/>
        <v>1935</v>
      </c>
      <c r="Z376" s="16">
        <f t="shared" ref="Z376" si="414">SUM(Z377,Z382,Z388)</f>
        <v>20940</v>
      </c>
      <c r="AA376" s="16">
        <f>SUM(AA377,AA382,AA388)</f>
        <v>20940</v>
      </c>
      <c r="AB376" s="16">
        <f t="shared" si="294"/>
        <v>0</v>
      </c>
      <c r="FN376" s="17"/>
      <c r="FO376" s="17"/>
      <c r="FP376" s="17"/>
      <c r="FQ376" s="17"/>
      <c r="FR376" s="17"/>
      <c r="FS376" s="17"/>
      <c r="FT376" s="17"/>
      <c r="FU376" s="17"/>
      <c r="FV376" s="17"/>
      <c r="FW376" s="17"/>
      <c r="FX376" s="17"/>
      <c r="FY376" s="17"/>
      <c r="FZ376" s="17"/>
      <c r="GA376" s="17"/>
      <c r="GB376" s="17"/>
      <c r="GC376" s="17"/>
      <c r="GD376" s="17"/>
      <c r="GE376" s="17"/>
      <c r="GF376" s="17"/>
      <c r="GG376" s="17"/>
    </row>
    <row r="377" spans="1:189" s="17" customFormat="1" x14ac:dyDescent="0.25">
      <c r="A377" s="15" t="s">
        <v>12</v>
      </c>
      <c r="B377" s="16">
        <f t="shared" si="406"/>
        <v>107940</v>
      </c>
      <c r="C377" s="16">
        <f t="shared" si="406"/>
        <v>107940</v>
      </c>
      <c r="D377" s="16">
        <f t="shared" si="406"/>
        <v>0</v>
      </c>
      <c r="E377" s="16">
        <f>SUM(E378)</f>
        <v>0</v>
      </c>
      <c r="F377" s="16">
        <f>SUM(F378)</f>
        <v>0</v>
      </c>
      <c r="G377" s="16">
        <f t="shared" si="344"/>
        <v>0</v>
      </c>
      <c r="H377" s="16">
        <f t="shared" ref="H377:AA377" si="415">SUM(H378)</f>
        <v>0</v>
      </c>
      <c r="I377" s="16">
        <f t="shared" si="415"/>
        <v>0</v>
      </c>
      <c r="J377" s="16">
        <f t="shared" si="288"/>
        <v>0</v>
      </c>
      <c r="K377" s="16">
        <f t="shared" si="415"/>
        <v>87000</v>
      </c>
      <c r="L377" s="16">
        <f t="shared" si="415"/>
        <v>87000</v>
      </c>
      <c r="M377" s="16">
        <f t="shared" si="289"/>
        <v>0</v>
      </c>
      <c r="N377" s="16">
        <f t="shared" si="415"/>
        <v>0</v>
      </c>
      <c r="O377" s="16">
        <f t="shared" si="415"/>
        <v>0</v>
      </c>
      <c r="P377" s="16">
        <f t="shared" si="290"/>
        <v>0</v>
      </c>
      <c r="Q377" s="16">
        <f t="shared" si="415"/>
        <v>0</v>
      </c>
      <c r="R377" s="16">
        <f t="shared" si="415"/>
        <v>0</v>
      </c>
      <c r="S377" s="16">
        <f t="shared" si="291"/>
        <v>0</v>
      </c>
      <c r="T377" s="16">
        <f t="shared" si="415"/>
        <v>0</v>
      </c>
      <c r="U377" s="16">
        <f t="shared" si="415"/>
        <v>0</v>
      </c>
      <c r="V377" s="16">
        <f t="shared" si="292"/>
        <v>0</v>
      </c>
      <c r="W377" s="16">
        <f t="shared" si="415"/>
        <v>0</v>
      </c>
      <c r="X377" s="16">
        <f t="shared" si="415"/>
        <v>0</v>
      </c>
      <c r="Y377" s="16">
        <f t="shared" si="293"/>
        <v>0</v>
      </c>
      <c r="Z377" s="16">
        <f t="shared" si="415"/>
        <v>20940</v>
      </c>
      <c r="AA377" s="16">
        <f t="shared" si="415"/>
        <v>20940</v>
      </c>
      <c r="AB377" s="16">
        <f t="shared" si="294"/>
        <v>0</v>
      </c>
    </row>
    <row r="378" spans="1:189" s="17" customFormat="1" ht="31.5" x14ac:dyDescent="0.25">
      <c r="A378" s="15" t="s">
        <v>196</v>
      </c>
      <c r="B378" s="16">
        <f t="shared" si="406"/>
        <v>107940</v>
      </c>
      <c r="C378" s="16">
        <f t="shared" si="406"/>
        <v>107940</v>
      </c>
      <c r="D378" s="16">
        <f t="shared" si="406"/>
        <v>0</v>
      </c>
      <c r="E378" s="16">
        <f t="shared" ref="E378" si="416">SUM(E379:E381)</f>
        <v>0</v>
      </c>
      <c r="F378" s="16">
        <f t="shared" ref="F378:AA378" si="417">SUM(F379:F381)</f>
        <v>0</v>
      </c>
      <c r="G378" s="16">
        <f t="shared" si="344"/>
        <v>0</v>
      </c>
      <c r="H378" s="16">
        <f t="shared" ref="H378" si="418">SUM(H379:H381)</f>
        <v>0</v>
      </c>
      <c r="I378" s="16">
        <f t="shared" si="417"/>
        <v>0</v>
      </c>
      <c r="J378" s="16">
        <f t="shared" si="288"/>
        <v>0</v>
      </c>
      <c r="K378" s="16">
        <f t="shared" ref="K378" si="419">SUM(K379:K381)</f>
        <v>87000</v>
      </c>
      <c r="L378" s="16">
        <f t="shared" si="417"/>
        <v>87000</v>
      </c>
      <c r="M378" s="16">
        <f t="shared" si="289"/>
        <v>0</v>
      </c>
      <c r="N378" s="16">
        <f t="shared" ref="N378" si="420">SUM(N379:N381)</f>
        <v>0</v>
      </c>
      <c r="O378" s="16">
        <f t="shared" si="417"/>
        <v>0</v>
      </c>
      <c r="P378" s="16">
        <f t="shared" si="290"/>
        <v>0</v>
      </c>
      <c r="Q378" s="16">
        <f t="shared" ref="Q378" si="421">SUM(Q379:Q381)</f>
        <v>0</v>
      </c>
      <c r="R378" s="16">
        <f t="shared" si="417"/>
        <v>0</v>
      </c>
      <c r="S378" s="16">
        <f t="shared" si="291"/>
        <v>0</v>
      </c>
      <c r="T378" s="16">
        <f t="shared" ref="T378" si="422">SUM(T379:T381)</f>
        <v>0</v>
      </c>
      <c r="U378" s="16">
        <f t="shared" si="417"/>
        <v>0</v>
      </c>
      <c r="V378" s="16">
        <f t="shared" si="292"/>
        <v>0</v>
      </c>
      <c r="W378" s="16">
        <f t="shared" ref="W378" si="423">SUM(W379:W381)</f>
        <v>0</v>
      </c>
      <c r="X378" s="16">
        <f t="shared" ref="X378" si="424">SUM(X379:X381)</f>
        <v>0</v>
      </c>
      <c r="Y378" s="16">
        <f t="shared" si="293"/>
        <v>0</v>
      </c>
      <c r="Z378" s="16">
        <f t="shared" ref="Z378" si="425">SUM(Z379:Z381)</f>
        <v>20940</v>
      </c>
      <c r="AA378" s="16">
        <f t="shared" si="417"/>
        <v>20940</v>
      </c>
      <c r="AB378" s="16">
        <f t="shared" si="294"/>
        <v>0</v>
      </c>
    </row>
    <row r="379" spans="1:189" s="17" customFormat="1" ht="78.75" x14ac:dyDescent="0.25">
      <c r="A379" s="30" t="s">
        <v>197</v>
      </c>
      <c r="B379" s="20">
        <f t="shared" si="406"/>
        <v>35940</v>
      </c>
      <c r="C379" s="20">
        <f t="shared" si="406"/>
        <v>35940</v>
      </c>
      <c r="D379" s="20">
        <f t="shared" si="406"/>
        <v>0</v>
      </c>
      <c r="E379" s="20"/>
      <c r="F379" s="20"/>
      <c r="G379" s="20">
        <f t="shared" si="344"/>
        <v>0</v>
      </c>
      <c r="H379" s="20"/>
      <c r="I379" s="20"/>
      <c r="J379" s="20">
        <f t="shared" si="288"/>
        <v>0</v>
      </c>
      <c r="K379" s="20">
        <v>15000</v>
      </c>
      <c r="L379" s="20">
        <v>15000</v>
      </c>
      <c r="M379" s="20">
        <f t="shared" si="289"/>
        <v>0</v>
      </c>
      <c r="N379" s="20"/>
      <c r="O379" s="20"/>
      <c r="P379" s="20">
        <f t="shared" si="290"/>
        <v>0</v>
      </c>
      <c r="Q379" s="20">
        <v>0</v>
      </c>
      <c r="R379" s="20">
        <v>0</v>
      </c>
      <c r="S379" s="20">
        <f t="shared" si="291"/>
        <v>0</v>
      </c>
      <c r="T379" s="20"/>
      <c r="U379" s="20"/>
      <c r="V379" s="20">
        <f t="shared" si="292"/>
        <v>0</v>
      </c>
      <c r="W379" s="20"/>
      <c r="X379" s="20"/>
      <c r="Y379" s="20">
        <f t="shared" si="293"/>
        <v>0</v>
      </c>
      <c r="Z379" s="20">
        <v>20940</v>
      </c>
      <c r="AA379" s="20">
        <v>20940</v>
      </c>
      <c r="AB379" s="20">
        <f t="shared" si="294"/>
        <v>0</v>
      </c>
    </row>
    <row r="380" spans="1:189" s="17" customFormat="1" ht="47.25" x14ac:dyDescent="0.25">
      <c r="A380" s="30" t="s">
        <v>198</v>
      </c>
      <c r="B380" s="20">
        <f t="shared" si="406"/>
        <v>36000</v>
      </c>
      <c r="C380" s="20">
        <f t="shared" si="406"/>
        <v>36000</v>
      </c>
      <c r="D380" s="20">
        <f t="shared" si="406"/>
        <v>0</v>
      </c>
      <c r="E380" s="20"/>
      <c r="F380" s="20"/>
      <c r="G380" s="20">
        <f t="shared" si="344"/>
        <v>0</v>
      </c>
      <c r="H380" s="20"/>
      <c r="I380" s="20"/>
      <c r="J380" s="20">
        <f t="shared" si="288"/>
        <v>0</v>
      </c>
      <c r="K380" s="20">
        <v>36000</v>
      </c>
      <c r="L380" s="20">
        <v>36000</v>
      </c>
      <c r="M380" s="20">
        <f t="shared" si="289"/>
        <v>0</v>
      </c>
      <c r="N380" s="20"/>
      <c r="O380" s="20"/>
      <c r="P380" s="20">
        <f t="shared" si="290"/>
        <v>0</v>
      </c>
      <c r="Q380" s="20">
        <v>0</v>
      </c>
      <c r="R380" s="20">
        <v>0</v>
      </c>
      <c r="S380" s="20">
        <f t="shared" si="291"/>
        <v>0</v>
      </c>
      <c r="T380" s="20"/>
      <c r="U380" s="20"/>
      <c r="V380" s="20">
        <f t="shared" si="292"/>
        <v>0</v>
      </c>
      <c r="W380" s="20"/>
      <c r="X380" s="20"/>
      <c r="Y380" s="20">
        <f t="shared" si="293"/>
        <v>0</v>
      </c>
      <c r="Z380" s="20"/>
      <c r="AA380" s="20"/>
      <c r="AB380" s="20">
        <f t="shared" si="294"/>
        <v>0</v>
      </c>
    </row>
    <row r="381" spans="1:189" s="17" customFormat="1" x14ac:dyDescent="0.25">
      <c r="A381" s="25" t="s">
        <v>199</v>
      </c>
      <c r="B381" s="23">
        <f t="shared" si="406"/>
        <v>36000</v>
      </c>
      <c r="C381" s="23">
        <f t="shared" si="406"/>
        <v>36000</v>
      </c>
      <c r="D381" s="23">
        <f t="shared" si="406"/>
        <v>0</v>
      </c>
      <c r="E381" s="23"/>
      <c r="F381" s="23"/>
      <c r="G381" s="23">
        <f t="shared" si="344"/>
        <v>0</v>
      </c>
      <c r="H381" s="23"/>
      <c r="I381" s="23"/>
      <c r="J381" s="23">
        <f t="shared" ref="J381:J405" si="426">I381-H381</f>
        <v>0</v>
      </c>
      <c r="K381" s="23">
        <v>36000</v>
      </c>
      <c r="L381" s="23">
        <v>36000</v>
      </c>
      <c r="M381" s="23">
        <f t="shared" ref="M381:M405" si="427">L381-K381</f>
        <v>0</v>
      </c>
      <c r="N381" s="23"/>
      <c r="O381" s="23"/>
      <c r="P381" s="23">
        <f t="shared" ref="P381:P405" si="428">O381-N381</f>
        <v>0</v>
      </c>
      <c r="Q381" s="23">
        <v>0</v>
      </c>
      <c r="R381" s="23">
        <v>0</v>
      </c>
      <c r="S381" s="23">
        <f t="shared" ref="S381:S405" si="429">R381-Q381</f>
        <v>0</v>
      </c>
      <c r="T381" s="23"/>
      <c r="U381" s="23"/>
      <c r="V381" s="23">
        <f t="shared" ref="V381:V405" si="430">U381-T381</f>
        <v>0</v>
      </c>
      <c r="W381" s="23"/>
      <c r="X381" s="23"/>
      <c r="Y381" s="23">
        <f t="shared" ref="Y381:Y405" si="431">X381-W381</f>
        <v>0</v>
      </c>
      <c r="Z381" s="23"/>
      <c r="AA381" s="23"/>
      <c r="AB381" s="23">
        <f t="shared" ref="AB381:AB405" si="432">AA381-Z381</f>
        <v>0</v>
      </c>
    </row>
    <row r="382" spans="1:189" s="17" customFormat="1" x14ac:dyDescent="0.25">
      <c r="A382" s="15" t="s">
        <v>31</v>
      </c>
      <c r="B382" s="16">
        <f t="shared" si="406"/>
        <v>12396</v>
      </c>
      <c r="C382" s="16">
        <f t="shared" si="406"/>
        <v>14331</v>
      </c>
      <c r="D382" s="16">
        <f t="shared" si="406"/>
        <v>1935</v>
      </c>
      <c r="E382" s="16">
        <f>SUM(E383)</f>
        <v>0</v>
      </c>
      <c r="F382" s="16">
        <f>SUM(F383)</f>
        <v>0</v>
      </c>
      <c r="G382" s="16">
        <f t="shared" si="344"/>
        <v>0</v>
      </c>
      <c r="H382" s="16">
        <f t="shared" ref="H382:I382" si="433">SUM(H383)</f>
        <v>0</v>
      </c>
      <c r="I382" s="16">
        <f t="shared" si="433"/>
        <v>0</v>
      </c>
      <c r="J382" s="16">
        <f t="shared" si="426"/>
        <v>0</v>
      </c>
      <c r="K382" s="16">
        <f t="shared" ref="K382:L382" si="434">SUM(K383)</f>
        <v>0</v>
      </c>
      <c r="L382" s="16">
        <f t="shared" si="434"/>
        <v>0</v>
      </c>
      <c r="M382" s="16">
        <f t="shared" si="427"/>
        <v>0</v>
      </c>
      <c r="N382" s="16">
        <f t="shared" ref="N382:O382" si="435">SUM(N383)</f>
        <v>0</v>
      </c>
      <c r="O382" s="16">
        <f t="shared" si="435"/>
        <v>0</v>
      </c>
      <c r="P382" s="16">
        <f t="shared" si="428"/>
        <v>0</v>
      </c>
      <c r="Q382" s="16">
        <f t="shared" ref="Q382:R382" si="436">SUM(Q383)</f>
        <v>12396</v>
      </c>
      <c r="R382" s="16">
        <f t="shared" si="436"/>
        <v>12396</v>
      </c>
      <c r="S382" s="16">
        <f t="shared" si="429"/>
        <v>0</v>
      </c>
      <c r="T382" s="16">
        <f t="shared" ref="T382:U382" si="437">SUM(T383)</f>
        <v>0</v>
      </c>
      <c r="U382" s="16">
        <f t="shared" si="437"/>
        <v>0</v>
      </c>
      <c r="V382" s="16">
        <f t="shared" si="430"/>
        <v>0</v>
      </c>
      <c r="W382" s="16">
        <f t="shared" ref="W382:X382" si="438">SUM(W383)</f>
        <v>0</v>
      </c>
      <c r="X382" s="16">
        <f t="shared" si="438"/>
        <v>1935</v>
      </c>
      <c r="Y382" s="16">
        <f t="shared" si="431"/>
        <v>1935</v>
      </c>
      <c r="Z382" s="16">
        <f t="shared" ref="Z382:AA382" si="439">SUM(Z383)</f>
        <v>0</v>
      </c>
      <c r="AA382" s="16">
        <f t="shared" si="439"/>
        <v>0</v>
      </c>
      <c r="AB382" s="16">
        <f t="shared" si="432"/>
        <v>0</v>
      </c>
    </row>
    <row r="383" spans="1:189" s="17" customFormat="1" ht="31.5" x14ac:dyDescent="0.25">
      <c r="A383" s="15" t="s">
        <v>196</v>
      </c>
      <c r="B383" s="16">
        <f t="shared" si="406"/>
        <v>12396</v>
      </c>
      <c r="C383" s="16">
        <f t="shared" si="406"/>
        <v>14331</v>
      </c>
      <c r="D383" s="16">
        <f t="shared" si="406"/>
        <v>1935</v>
      </c>
      <c r="E383" s="16">
        <f>SUM(E384:E387)</f>
        <v>0</v>
      </c>
      <c r="F383" s="16">
        <f>SUM(F384:F387)</f>
        <v>0</v>
      </c>
      <c r="G383" s="16">
        <f t="shared" si="344"/>
        <v>0</v>
      </c>
      <c r="H383" s="16">
        <f t="shared" ref="H383" si="440">SUM(H384:H387)</f>
        <v>0</v>
      </c>
      <c r="I383" s="16">
        <f>SUM(I384:I387)</f>
        <v>0</v>
      </c>
      <c r="J383" s="16">
        <f t="shared" si="426"/>
        <v>0</v>
      </c>
      <c r="K383" s="16">
        <f t="shared" ref="K383" si="441">SUM(K384:K387)</f>
        <v>0</v>
      </c>
      <c r="L383" s="16">
        <f>SUM(L384:L387)</f>
        <v>0</v>
      </c>
      <c r="M383" s="16">
        <f t="shared" si="427"/>
        <v>0</v>
      </c>
      <c r="N383" s="16">
        <f t="shared" ref="N383" si="442">SUM(N384:N387)</f>
        <v>0</v>
      </c>
      <c r="O383" s="16">
        <f>SUM(O384:O387)</f>
        <v>0</v>
      </c>
      <c r="P383" s="16">
        <f t="shared" si="428"/>
        <v>0</v>
      </c>
      <c r="Q383" s="16">
        <f t="shared" ref="Q383" si="443">SUM(Q384:Q387)</f>
        <v>12396</v>
      </c>
      <c r="R383" s="16">
        <f>SUM(R384:R387)</f>
        <v>12396</v>
      </c>
      <c r="S383" s="16">
        <f t="shared" si="429"/>
        <v>0</v>
      </c>
      <c r="T383" s="16">
        <f t="shared" ref="T383" si="444">SUM(T384:T387)</f>
        <v>0</v>
      </c>
      <c r="U383" s="16">
        <f>SUM(U384:U387)</f>
        <v>0</v>
      </c>
      <c r="V383" s="16">
        <f t="shared" si="430"/>
        <v>0</v>
      </c>
      <c r="W383" s="16">
        <f t="shared" ref="W383" si="445">SUM(W384:W387)</f>
        <v>0</v>
      </c>
      <c r="X383" s="16">
        <f>SUM(X384:X387)</f>
        <v>1935</v>
      </c>
      <c r="Y383" s="16">
        <f t="shared" si="431"/>
        <v>1935</v>
      </c>
      <c r="Z383" s="16">
        <f t="shared" ref="Z383" si="446">SUM(Z384:Z387)</f>
        <v>0</v>
      </c>
      <c r="AA383" s="16">
        <f>SUM(AA384:AA387)</f>
        <v>0</v>
      </c>
      <c r="AB383" s="16">
        <f t="shared" si="432"/>
        <v>0</v>
      </c>
    </row>
    <row r="384" spans="1:189" s="17" customFormat="1" ht="47.25" x14ac:dyDescent="0.25">
      <c r="A384" s="22" t="s">
        <v>255</v>
      </c>
      <c r="B384" s="23">
        <f t="shared" si="406"/>
        <v>1940</v>
      </c>
      <c r="C384" s="23">
        <f t="shared" si="406"/>
        <v>1940</v>
      </c>
      <c r="D384" s="23">
        <f t="shared" si="406"/>
        <v>0</v>
      </c>
      <c r="E384" s="23"/>
      <c r="F384" s="23"/>
      <c r="G384" s="23">
        <f t="shared" si="344"/>
        <v>0</v>
      </c>
      <c r="H384" s="23"/>
      <c r="I384" s="23"/>
      <c r="J384" s="23">
        <f t="shared" si="426"/>
        <v>0</v>
      </c>
      <c r="K384" s="23"/>
      <c r="L384" s="23"/>
      <c r="M384" s="23">
        <f t="shared" si="427"/>
        <v>0</v>
      </c>
      <c r="N384" s="23"/>
      <c r="O384" s="23"/>
      <c r="P384" s="23">
        <f t="shared" si="428"/>
        <v>0</v>
      </c>
      <c r="Q384" s="23">
        <v>1940</v>
      </c>
      <c r="R384" s="23">
        <v>1940</v>
      </c>
      <c r="S384" s="23">
        <f t="shared" si="429"/>
        <v>0</v>
      </c>
      <c r="T384" s="23"/>
      <c r="U384" s="23"/>
      <c r="V384" s="23">
        <f t="shared" si="430"/>
        <v>0</v>
      </c>
      <c r="W384" s="23"/>
      <c r="X384" s="23"/>
      <c r="Y384" s="23">
        <f t="shared" si="431"/>
        <v>0</v>
      </c>
      <c r="Z384" s="23"/>
      <c r="AA384" s="23"/>
      <c r="AB384" s="23">
        <f t="shared" si="432"/>
        <v>0</v>
      </c>
    </row>
    <row r="385" spans="1:189" s="17" customFormat="1" ht="31.5" x14ac:dyDescent="0.25">
      <c r="A385" s="22" t="s">
        <v>347</v>
      </c>
      <c r="B385" s="23">
        <f t="shared" si="406"/>
        <v>396</v>
      </c>
      <c r="C385" s="23">
        <f t="shared" si="406"/>
        <v>396</v>
      </c>
      <c r="D385" s="23">
        <f t="shared" si="406"/>
        <v>0</v>
      </c>
      <c r="E385" s="23"/>
      <c r="F385" s="23"/>
      <c r="G385" s="23">
        <f t="shared" si="344"/>
        <v>0</v>
      </c>
      <c r="H385" s="23"/>
      <c r="I385" s="23"/>
      <c r="J385" s="23">
        <f t="shared" si="426"/>
        <v>0</v>
      </c>
      <c r="K385" s="23"/>
      <c r="L385" s="23"/>
      <c r="M385" s="23">
        <f t="shared" si="427"/>
        <v>0</v>
      </c>
      <c r="N385" s="23"/>
      <c r="O385" s="23"/>
      <c r="P385" s="23">
        <f t="shared" si="428"/>
        <v>0</v>
      </c>
      <c r="Q385" s="23">
        <v>396</v>
      </c>
      <c r="R385" s="23">
        <v>396</v>
      </c>
      <c r="S385" s="23">
        <f t="shared" si="429"/>
        <v>0</v>
      </c>
      <c r="T385" s="23"/>
      <c r="U385" s="23"/>
      <c r="V385" s="23">
        <f t="shared" si="430"/>
        <v>0</v>
      </c>
      <c r="W385" s="23"/>
      <c r="X385" s="23"/>
      <c r="Y385" s="23">
        <f t="shared" si="431"/>
        <v>0</v>
      </c>
      <c r="Z385" s="23"/>
      <c r="AA385" s="23"/>
      <c r="AB385" s="23">
        <f t="shared" si="432"/>
        <v>0</v>
      </c>
    </row>
    <row r="386" spans="1:189" s="17" customFormat="1" ht="31.5" x14ac:dyDescent="0.25">
      <c r="A386" s="22" t="s">
        <v>435</v>
      </c>
      <c r="B386" s="23">
        <f t="shared" ref="B386" si="447">E386+H386+K386+N386+Q386+T386+Z386+W386</f>
        <v>0</v>
      </c>
      <c r="C386" s="23">
        <f t="shared" ref="C386" si="448">F386+I386+L386+O386+R386+U386+AA386+X386</f>
        <v>1935</v>
      </c>
      <c r="D386" s="23">
        <f t="shared" ref="D386" si="449">G386+J386+M386+P386+S386+V386+AB386+Y386</f>
        <v>1935</v>
      </c>
      <c r="E386" s="23"/>
      <c r="F386" s="23"/>
      <c r="G386" s="23">
        <f t="shared" ref="G386" si="450">F386-E386</f>
        <v>0</v>
      </c>
      <c r="H386" s="23"/>
      <c r="I386" s="23"/>
      <c r="J386" s="23">
        <f t="shared" ref="J386" si="451">I386-H386</f>
        <v>0</v>
      </c>
      <c r="K386" s="23"/>
      <c r="L386" s="23"/>
      <c r="M386" s="23">
        <f t="shared" ref="M386" si="452">L386-K386</f>
        <v>0</v>
      </c>
      <c r="N386" s="23"/>
      <c r="O386" s="23"/>
      <c r="P386" s="23">
        <f t="shared" ref="P386" si="453">O386-N386</f>
        <v>0</v>
      </c>
      <c r="Q386" s="23"/>
      <c r="R386" s="23"/>
      <c r="S386" s="23">
        <f t="shared" ref="S386" si="454">R386-Q386</f>
        <v>0</v>
      </c>
      <c r="T386" s="23"/>
      <c r="U386" s="23"/>
      <c r="V386" s="23">
        <f t="shared" ref="V386" si="455">U386-T386</f>
        <v>0</v>
      </c>
      <c r="W386" s="23"/>
      <c r="X386" s="23">
        <v>1935</v>
      </c>
      <c r="Y386" s="23">
        <f t="shared" ref="Y386" si="456">X386-W386</f>
        <v>1935</v>
      </c>
      <c r="Z386" s="23"/>
      <c r="AA386" s="23"/>
      <c r="AB386" s="23">
        <f t="shared" ref="AB386" si="457">AA386-Z386</f>
        <v>0</v>
      </c>
    </row>
    <row r="387" spans="1:189" s="17" customFormat="1" ht="47.25" x14ac:dyDescent="0.25">
      <c r="A387" s="22" t="s">
        <v>256</v>
      </c>
      <c r="B387" s="23">
        <f t="shared" si="406"/>
        <v>10060</v>
      </c>
      <c r="C387" s="23">
        <f t="shared" si="406"/>
        <v>10060</v>
      </c>
      <c r="D387" s="23">
        <f t="shared" si="406"/>
        <v>0</v>
      </c>
      <c r="E387" s="23"/>
      <c r="F387" s="23"/>
      <c r="G387" s="23">
        <f t="shared" si="344"/>
        <v>0</v>
      </c>
      <c r="H387" s="23"/>
      <c r="I387" s="23"/>
      <c r="J387" s="23">
        <f t="shared" si="426"/>
        <v>0</v>
      </c>
      <c r="K387" s="23"/>
      <c r="L387" s="23"/>
      <c r="M387" s="23">
        <f t="shared" si="427"/>
        <v>0</v>
      </c>
      <c r="N387" s="23"/>
      <c r="O387" s="23"/>
      <c r="P387" s="23">
        <f t="shared" si="428"/>
        <v>0</v>
      </c>
      <c r="Q387" s="23">
        <v>10060</v>
      </c>
      <c r="R387" s="23">
        <v>10060</v>
      </c>
      <c r="S387" s="23">
        <f t="shared" si="429"/>
        <v>0</v>
      </c>
      <c r="T387" s="23"/>
      <c r="U387" s="23"/>
      <c r="V387" s="23">
        <f t="shared" si="430"/>
        <v>0</v>
      </c>
      <c r="W387" s="23"/>
      <c r="X387" s="23"/>
      <c r="Y387" s="23">
        <f t="shared" si="431"/>
        <v>0</v>
      </c>
      <c r="Z387" s="23"/>
      <c r="AA387" s="23"/>
      <c r="AB387" s="23">
        <f t="shared" si="432"/>
        <v>0</v>
      </c>
    </row>
    <row r="388" spans="1:189" s="17" customFormat="1" ht="31.5" x14ac:dyDescent="0.25">
      <c r="A388" s="15" t="s">
        <v>85</v>
      </c>
      <c r="B388" s="16">
        <f t="shared" si="406"/>
        <v>9426</v>
      </c>
      <c r="C388" s="16">
        <f t="shared" si="406"/>
        <v>9426</v>
      </c>
      <c r="D388" s="16">
        <f t="shared" si="406"/>
        <v>0</v>
      </c>
      <c r="E388" s="16">
        <f>SUM(E389)</f>
        <v>0</v>
      </c>
      <c r="F388" s="16">
        <f>SUM(F389)</f>
        <v>0</v>
      </c>
      <c r="G388" s="16">
        <f t="shared" si="344"/>
        <v>0</v>
      </c>
      <c r="H388" s="16">
        <f t="shared" ref="H388:I389" si="458">SUM(H389)</f>
        <v>0</v>
      </c>
      <c r="I388" s="16">
        <f t="shared" si="458"/>
        <v>0</v>
      </c>
      <c r="J388" s="16">
        <f t="shared" si="426"/>
        <v>0</v>
      </c>
      <c r="K388" s="16">
        <f t="shared" ref="K388:L389" si="459">SUM(K389)</f>
        <v>9426</v>
      </c>
      <c r="L388" s="16">
        <f t="shared" si="459"/>
        <v>9426</v>
      </c>
      <c r="M388" s="16">
        <f t="shared" si="427"/>
        <v>0</v>
      </c>
      <c r="N388" s="16">
        <f t="shared" ref="N388:O389" si="460">SUM(N389)</f>
        <v>0</v>
      </c>
      <c r="O388" s="16">
        <f t="shared" si="460"/>
        <v>0</v>
      </c>
      <c r="P388" s="16">
        <f t="shared" si="428"/>
        <v>0</v>
      </c>
      <c r="Q388" s="16">
        <f t="shared" ref="Q388:R389" si="461">SUM(Q389)</f>
        <v>0</v>
      </c>
      <c r="R388" s="16">
        <f t="shared" si="461"/>
        <v>0</v>
      </c>
      <c r="S388" s="16">
        <f t="shared" si="429"/>
        <v>0</v>
      </c>
      <c r="T388" s="16">
        <f t="shared" ref="T388:U389" si="462">SUM(T389)</f>
        <v>0</v>
      </c>
      <c r="U388" s="16">
        <f t="shared" si="462"/>
        <v>0</v>
      </c>
      <c r="V388" s="16">
        <f t="shared" si="430"/>
        <v>0</v>
      </c>
      <c r="W388" s="16">
        <f t="shared" ref="W388:X389" si="463">SUM(W389)</f>
        <v>0</v>
      </c>
      <c r="X388" s="16">
        <f t="shared" si="463"/>
        <v>0</v>
      </c>
      <c r="Y388" s="16">
        <f t="shared" si="431"/>
        <v>0</v>
      </c>
      <c r="Z388" s="16">
        <f t="shared" ref="Z388:AA389" si="464">SUM(Z389)</f>
        <v>0</v>
      </c>
      <c r="AA388" s="16">
        <f t="shared" si="464"/>
        <v>0</v>
      </c>
      <c r="AB388" s="16">
        <f t="shared" si="432"/>
        <v>0</v>
      </c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  <c r="EB388" s="14"/>
      <c r="EC388" s="14"/>
      <c r="ED388" s="14"/>
      <c r="EE388" s="14"/>
      <c r="EF388" s="14"/>
      <c r="EG388" s="14"/>
      <c r="EH388" s="14"/>
      <c r="EI388" s="14"/>
      <c r="EJ388" s="14"/>
      <c r="EK388" s="14"/>
      <c r="EL388" s="14"/>
      <c r="EM388" s="14"/>
      <c r="EN388" s="14"/>
      <c r="EO388" s="14"/>
      <c r="EP388" s="14"/>
      <c r="EQ388" s="14"/>
      <c r="ER388" s="14"/>
      <c r="ES388" s="14"/>
      <c r="ET388" s="14"/>
      <c r="EU388" s="14"/>
      <c r="EV388" s="14"/>
      <c r="EW388" s="14"/>
      <c r="EX388" s="14"/>
      <c r="EY388" s="14"/>
      <c r="EZ388" s="14"/>
      <c r="FA388" s="14"/>
      <c r="FB388" s="14"/>
      <c r="FC388" s="14"/>
      <c r="FD388" s="14"/>
      <c r="FE388" s="14"/>
      <c r="FF388" s="14"/>
      <c r="FG388" s="14"/>
      <c r="FH388" s="14"/>
      <c r="FI388" s="14"/>
      <c r="FJ388" s="14"/>
      <c r="FK388" s="14"/>
      <c r="FL388" s="14"/>
      <c r="FM388" s="14"/>
      <c r="FN388" s="14"/>
      <c r="FO388" s="14"/>
      <c r="FP388" s="14"/>
      <c r="FQ388" s="14"/>
      <c r="FR388" s="14"/>
      <c r="FS388" s="14"/>
      <c r="FT388" s="14"/>
      <c r="FU388" s="14"/>
      <c r="FV388" s="14"/>
      <c r="FW388" s="14"/>
      <c r="FX388" s="14"/>
      <c r="FY388" s="14"/>
      <c r="FZ388" s="14"/>
      <c r="GA388" s="14"/>
      <c r="GB388" s="14"/>
      <c r="GC388" s="14"/>
      <c r="GD388" s="14"/>
      <c r="GE388" s="14"/>
      <c r="GF388" s="14"/>
      <c r="GG388" s="14"/>
    </row>
    <row r="389" spans="1:189" s="17" customFormat="1" ht="31.5" x14ac:dyDescent="0.25">
      <c r="A389" s="15" t="s">
        <v>196</v>
      </c>
      <c r="B389" s="16">
        <f t="shared" si="406"/>
        <v>9426</v>
      </c>
      <c r="C389" s="16">
        <f t="shared" si="406"/>
        <v>9426</v>
      </c>
      <c r="D389" s="16">
        <f t="shared" si="406"/>
        <v>0</v>
      </c>
      <c r="E389" s="16">
        <f>SUM(E390)</f>
        <v>0</v>
      </c>
      <c r="F389" s="16">
        <f>SUM(F390)</f>
        <v>0</v>
      </c>
      <c r="G389" s="16">
        <f t="shared" si="344"/>
        <v>0</v>
      </c>
      <c r="H389" s="16">
        <f t="shared" si="458"/>
        <v>0</v>
      </c>
      <c r="I389" s="16">
        <f t="shared" si="458"/>
        <v>0</v>
      </c>
      <c r="J389" s="16">
        <f t="shared" si="426"/>
        <v>0</v>
      </c>
      <c r="K389" s="16">
        <f t="shared" si="459"/>
        <v>9426</v>
      </c>
      <c r="L389" s="16">
        <f t="shared" si="459"/>
        <v>9426</v>
      </c>
      <c r="M389" s="16">
        <f t="shared" si="427"/>
        <v>0</v>
      </c>
      <c r="N389" s="16">
        <f t="shared" si="460"/>
        <v>0</v>
      </c>
      <c r="O389" s="16">
        <f t="shared" si="460"/>
        <v>0</v>
      </c>
      <c r="P389" s="16">
        <f t="shared" si="428"/>
        <v>0</v>
      </c>
      <c r="Q389" s="16">
        <f t="shared" si="461"/>
        <v>0</v>
      </c>
      <c r="R389" s="16">
        <f t="shared" si="461"/>
        <v>0</v>
      </c>
      <c r="S389" s="16">
        <f t="shared" si="429"/>
        <v>0</v>
      </c>
      <c r="T389" s="16">
        <f t="shared" si="462"/>
        <v>0</v>
      </c>
      <c r="U389" s="16">
        <f t="shared" si="462"/>
        <v>0</v>
      </c>
      <c r="V389" s="16">
        <f t="shared" si="430"/>
        <v>0</v>
      </c>
      <c r="W389" s="16">
        <f t="shared" si="463"/>
        <v>0</v>
      </c>
      <c r="X389" s="16">
        <f t="shared" si="463"/>
        <v>0</v>
      </c>
      <c r="Y389" s="16">
        <f t="shared" si="431"/>
        <v>0</v>
      </c>
      <c r="Z389" s="16">
        <f t="shared" si="464"/>
        <v>0</v>
      </c>
      <c r="AA389" s="16">
        <f t="shared" si="464"/>
        <v>0</v>
      </c>
      <c r="AB389" s="16">
        <f t="shared" si="432"/>
        <v>0</v>
      </c>
    </row>
    <row r="390" spans="1:189" s="17" customFormat="1" ht="31.5" x14ac:dyDescent="0.25">
      <c r="A390" s="19" t="s">
        <v>363</v>
      </c>
      <c r="B390" s="23">
        <f t="shared" si="406"/>
        <v>9426</v>
      </c>
      <c r="C390" s="23">
        <f t="shared" si="406"/>
        <v>9426</v>
      </c>
      <c r="D390" s="23">
        <f t="shared" si="406"/>
        <v>0</v>
      </c>
      <c r="E390" s="23"/>
      <c r="F390" s="23"/>
      <c r="G390" s="23">
        <f t="shared" si="344"/>
        <v>0</v>
      </c>
      <c r="H390" s="23"/>
      <c r="I390" s="23"/>
      <c r="J390" s="23">
        <f t="shared" si="426"/>
        <v>0</v>
      </c>
      <c r="K390" s="23">
        <v>9426</v>
      </c>
      <c r="L390" s="23">
        <v>9426</v>
      </c>
      <c r="M390" s="23">
        <f t="shared" si="427"/>
        <v>0</v>
      </c>
      <c r="N390" s="23"/>
      <c r="O390" s="23"/>
      <c r="P390" s="23">
        <f t="shared" si="428"/>
        <v>0</v>
      </c>
      <c r="Q390" s="23"/>
      <c r="R390" s="23"/>
      <c r="S390" s="23">
        <f t="shared" si="429"/>
        <v>0</v>
      </c>
      <c r="T390" s="23"/>
      <c r="U390" s="23"/>
      <c r="V390" s="23">
        <f t="shared" si="430"/>
        <v>0</v>
      </c>
      <c r="W390" s="23"/>
      <c r="X390" s="23"/>
      <c r="Y390" s="23">
        <f t="shared" si="431"/>
        <v>0</v>
      </c>
      <c r="Z390" s="23"/>
      <c r="AA390" s="23"/>
      <c r="AB390" s="23">
        <f t="shared" si="432"/>
        <v>0</v>
      </c>
    </row>
    <row r="391" spans="1:189" s="17" customFormat="1" x14ac:dyDescent="0.25">
      <c r="A391" s="33" t="s">
        <v>200</v>
      </c>
      <c r="B391" s="16">
        <f t="shared" si="406"/>
        <v>58500</v>
      </c>
      <c r="C391" s="16">
        <f t="shared" si="406"/>
        <v>58500</v>
      </c>
      <c r="D391" s="16">
        <f t="shared" si="406"/>
        <v>0</v>
      </c>
      <c r="E391" s="16">
        <f t="shared" ref="E391:AA391" si="465">SUM(E392)</f>
        <v>0</v>
      </c>
      <c r="F391" s="16">
        <f t="shared" si="465"/>
        <v>0</v>
      </c>
      <c r="G391" s="16">
        <f t="shared" si="344"/>
        <v>0</v>
      </c>
      <c r="H391" s="16">
        <f t="shared" si="465"/>
        <v>0</v>
      </c>
      <c r="I391" s="16">
        <f t="shared" si="465"/>
        <v>0</v>
      </c>
      <c r="J391" s="16">
        <f t="shared" si="426"/>
        <v>0</v>
      </c>
      <c r="K391" s="16">
        <f t="shared" si="465"/>
        <v>58500</v>
      </c>
      <c r="L391" s="16">
        <f t="shared" si="465"/>
        <v>58500</v>
      </c>
      <c r="M391" s="16">
        <f t="shared" si="427"/>
        <v>0</v>
      </c>
      <c r="N391" s="16">
        <f t="shared" si="465"/>
        <v>0</v>
      </c>
      <c r="O391" s="16">
        <f t="shared" si="465"/>
        <v>0</v>
      </c>
      <c r="P391" s="16">
        <f t="shared" si="428"/>
        <v>0</v>
      </c>
      <c r="Q391" s="16">
        <f t="shared" si="465"/>
        <v>0</v>
      </c>
      <c r="R391" s="16">
        <f t="shared" si="465"/>
        <v>0</v>
      </c>
      <c r="S391" s="16">
        <f t="shared" si="429"/>
        <v>0</v>
      </c>
      <c r="T391" s="16">
        <f t="shared" si="465"/>
        <v>0</v>
      </c>
      <c r="U391" s="16">
        <f t="shared" si="465"/>
        <v>0</v>
      </c>
      <c r="V391" s="16">
        <f t="shared" si="430"/>
        <v>0</v>
      </c>
      <c r="W391" s="16">
        <f t="shared" si="465"/>
        <v>0</v>
      </c>
      <c r="X391" s="16">
        <f t="shared" si="465"/>
        <v>0</v>
      </c>
      <c r="Y391" s="16">
        <f t="shared" si="431"/>
        <v>0</v>
      </c>
      <c r="Z391" s="16">
        <f t="shared" si="465"/>
        <v>0</v>
      </c>
      <c r="AA391" s="16">
        <f t="shared" si="465"/>
        <v>0</v>
      </c>
      <c r="AB391" s="16">
        <f t="shared" si="432"/>
        <v>0</v>
      </c>
    </row>
    <row r="392" spans="1:189" s="17" customFormat="1" ht="31.5" x14ac:dyDescent="0.25">
      <c r="A392" s="15" t="s">
        <v>42</v>
      </c>
      <c r="B392" s="16">
        <f t="shared" si="406"/>
        <v>58500</v>
      </c>
      <c r="C392" s="16">
        <f t="shared" si="406"/>
        <v>58500</v>
      </c>
      <c r="D392" s="16">
        <f t="shared" si="406"/>
        <v>0</v>
      </c>
      <c r="E392" s="16">
        <f t="shared" ref="E392:AA392" si="466">SUM(E393:E393)</f>
        <v>0</v>
      </c>
      <c r="F392" s="16">
        <f t="shared" si="466"/>
        <v>0</v>
      </c>
      <c r="G392" s="16">
        <f t="shared" si="344"/>
        <v>0</v>
      </c>
      <c r="H392" s="16">
        <f t="shared" si="466"/>
        <v>0</v>
      </c>
      <c r="I392" s="16">
        <f t="shared" si="466"/>
        <v>0</v>
      </c>
      <c r="J392" s="16">
        <f t="shared" si="426"/>
        <v>0</v>
      </c>
      <c r="K392" s="16">
        <f t="shared" si="466"/>
        <v>58500</v>
      </c>
      <c r="L392" s="16">
        <f t="shared" si="466"/>
        <v>58500</v>
      </c>
      <c r="M392" s="16">
        <f t="shared" si="427"/>
        <v>0</v>
      </c>
      <c r="N392" s="16">
        <f t="shared" si="466"/>
        <v>0</v>
      </c>
      <c r="O392" s="16">
        <f t="shared" si="466"/>
        <v>0</v>
      </c>
      <c r="P392" s="16">
        <f t="shared" si="428"/>
        <v>0</v>
      </c>
      <c r="Q392" s="16">
        <f t="shared" si="466"/>
        <v>0</v>
      </c>
      <c r="R392" s="16">
        <f t="shared" si="466"/>
        <v>0</v>
      </c>
      <c r="S392" s="16">
        <f t="shared" si="429"/>
        <v>0</v>
      </c>
      <c r="T392" s="16">
        <f t="shared" si="466"/>
        <v>0</v>
      </c>
      <c r="U392" s="16">
        <f t="shared" si="466"/>
        <v>0</v>
      </c>
      <c r="V392" s="16">
        <f t="shared" si="430"/>
        <v>0</v>
      </c>
      <c r="W392" s="16">
        <f t="shared" si="466"/>
        <v>0</v>
      </c>
      <c r="X392" s="16">
        <f t="shared" si="466"/>
        <v>0</v>
      </c>
      <c r="Y392" s="16">
        <f t="shared" si="431"/>
        <v>0</v>
      </c>
      <c r="Z392" s="16">
        <f t="shared" si="466"/>
        <v>0</v>
      </c>
      <c r="AA392" s="16">
        <f t="shared" si="466"/>
        <v>0</v>
      </c>
      <c r="AB392" s="16">
        <f t="shared" si="432"/>
        <v>0</v>
      </c>
    </row>
    <row r="393" spans="1:189" s="17" customFormat="1" ht="47.25" x14ac:dyDescent="0.25">
      <c r="A393" s="27" t="s">
        <v>201</v>
      </c>
      <c r="B393" s="23">
        <f t="shared" si="406"/>
        <v>58500</v>
      </c>
      <c r="C393" s="23">
        <f t="shared" si="406"/>
        <v>58500</v>
      </c>
      <c r="D393" s="23">
        <f t="shared" si="406"/>
        <v>0</v>
      </c>
      <c r="E393" s="23"/>
      <c r="F393" s="23"/>
      <c r="G393" s="23">
        <f t="shared" si="344"/>
        <v>0</v>
      </c>
      <c r="H393" s="23"/>
      <c r="I393" s="23"/>
      <c r="J393" s="23">
        <f t="shared" si="426"/>
        <v>0</v>
      </c>
      <c r="K393" s="23">
        <v>58500</v>
      </c>
      <c r="L393" s="23">
        <v>58500</v>
      </c>
      <c r="M393" s="23">
        <f t="shared" si="427"/>
        <v>0</v>
      </c>
      <c r="N393" s="23"/>
      <c r="O393" s="23"/>
      <c r="P393" s="23">
        <f t="shared" si="428"/>
        <v>0</v>
      </c>
      <c r="Q393" s="23"/>
      <c r="R393" s="23"/>
      <c r="S393" s="23">
        <f t="shared" si="429"/>
        <v>0</v>
      </c>
      <c r="T393" s="23"/>
      <c r="U393" s="23"/>
      <c r="V393" s="23">
        <f t="shared" si="430"/>
        <v>0</v>
      </c>
      <c r="W393" s="23"/>
      <c r="X393" s="23"/>
      <c r="Y393" s="23">
        <f t="shared" si="431"/>
        <v>0</v>
      </c>
      <c r="Z393" s="32"/>
      <c r="AA393" s="32"/>
      <c r="AB393" s="23">
        <f t="shared" si="432"/>
        <v>0</v>
      </c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</row>
    <row r="394" spans="1:189" s="17" customFormat="1" ht="31.5" x14ac:dyDescent="0.25">
      <c r="A394" s="33" t="s">
        <v>202</v>
      </c>
      <c r="B394" s="16">
        <f t="shared" si="406"/>
        <v>522579</v>
      </c>
      <c r="C394" s="16">
        <f t="shared" si="406"/>
        <v>0</v>
      </c>
      <c r="D394" s="16">
        <f t="shared" si="406"/>
        <v>-522579</v>
      </c>
      <c r="E394" s="16">
        <f>SUM(E395,E398,E400)</f>
        <v>522579</v>
      </c>
      <c r="F394" s="16">
        <f>SUM(F395,F398,F400)</f>
        <v>0</v>
      </c>
      <c r="G394" s="16">
        <f t="shared" si="344"/>
        <v>-522579</v>
      </c>
      <c r="H394" s="16">
        <f t="shared" ref="H394:I394" si="467">SUM(H395,H398,H400)</f>
        <v>0</v>
      </c>
      <c r="I394" s="16">
        <f t="shared" si="467"/>
        <v>0</v>
      </c>
      <c r="J394" s="16">
        <f t="shared" si="426"/>
        <v>0</v>
      </c>
      <c r="K394" s="16">
        <f t="shared" ref="K394:L394" si="468">SUM(K395,K398,K400)</f>
        <v>0</v>
      </c>
      <c r="L394" s="16">
        <f t="shared" si="468"/>
        <v>0</v>
      </c>
      <c r="M394" s="16">
        <f t="shared" si="427"/>
        <v>0</v>
      </c>
      <c r="N394" s="16">
        <f t="shared" ref="N394:O394" si="469">SUM(N395,N398,N400)</f>
        <v>0</v>
      </c>
      <c r="O394" s="16">
        <f t="shared" si="469"/>
        <v>0</v>
      </c>
      <c r="P394" s="16">
        <f t="shared" si="428"/>
        <v>0</v>
      </c>
      <c r="Q394" s="16">
        <f t="shared" ref="Q394:R394" si="470">SUM(Q395,Q398,Q400)</f>
        <v>0</v>
      </c>
      <c r="R394" s="16">
        <f t="shared" si="470"/>
        <v>0</v>
      </c>
      <c r="S394" s="16">
        <f t="shared" si="429"/>
        <v>0</v>
      </c>
      <c r="T394" s="16">
        <f t="shared" ref="T394:U394" si="471">SUM(T395,T398,T400)</f>
        <v>0</v>
      </c>
      <c r="U394" s="16">
        <f t="shared" si="471"/>
        <v>0</v>
      </c>
      <c r="V394" s="16">
        <f t="shared" si="430"/>
        <v>0</v>
      </c>
      <c r="W394" s="16">
        <f t="shared" ref="W394:X394" si="472">SUM(W395,W398,W400)</f>
        <v>0</v>
      </c>
      <c r="X394" s="16">
        <f t="shared" si="472"/>
        <v>0</v>
      </c>
      <c r="Y394" s="16">
        <f t="shared" si="431"/>
        <v>0</v>
      </c>
      <c r="Z394" s="16">
        <f t="shared" ref="Z394:AA394" si="473">SUM(Z395,Z398,Z400)</f>
        <v>0</v>
      </c>
      <c r="AA394" s="16">
        <f t="shared" si="473"/>
        <v>0</v>
      </c>
      <c r="AB394" s="16">
        <f t="shared" si="432"/>
        <v>0</v>
      </c>
    </row>
    <row r="395" spans="1:189" s="17" customFormat="1" x14ac:dyDescent="0.25">
      <c r="A395" s="15" t="s">
        <v>31</v>
      </c>
      <c r="B395" s="16">
        <f t="shared" si="406"/>
        <v>268992</v>
      </c>
      <c r="C395" s="16">
        <f t="shared" si="406"/>
        <v>0</v>
      </c>
      <c r="D395" s="16">
        <f t="shared" si="406"/>
        <v>-268992</v>
      </c>
      <c r="E395" s="16">
        <f>SUM(E396:E397)</f>
        <v>268992</v>
      </c>
      <c r="F395" s="16">
        <f>SUM(F396:F397)</f>
        <v>0</v>
      </c>
      <c r="G395" s="16">
        <f>F395-E395</f>
        <v>-268992</v>
      </c>
      <c r="H395" s="16">
        <f>SUM(H396:H397)</f>
        <v>0</v>
      </c>
      <c r="I395" s="16">
        <f>SUM(I396:I397)</f>
        <v>0</v>
      </c>
      <c r="J395" s="16">
        <f t="shared" si="426"/>
        <v>0</v>
      </c>
      <c r="K395" s="16">
        <f>SUM(K396:K397)</f>
        <v>0</v>
      </c>
      <c r="L395" s="16">
        <f>SUM(L396:L397)</f>
        <v>0</v>
      </c>
      <c r="M395" s="16">
        <f t="shared" si="427"/>
        <v>0</v>
      </c>
      <c r="N395" s="16">
        <f>SUM(N396:N397)</f>
        <v>0</v>
      </c>
      <c r="O395" s="16">
        <f>SUM(O396:O397)</f>
        <v>0</v>
      </c>
      <c r="P395" s="16">
        <f t="shared" si="428"/>
        <v>0</v>
      </c>
      <c r="Q395" s="16">
        <f>SUM(Q396:Q397)</f>
        <v>0</v>
      </c>
      <c r="R395" s="16">
        <f>SUM(R396:R397)</f>
        <v>0</v>
      </c>
      <c r="S395" s="16">
        <f t="shared" si="429"/>
        <v>0</v>
      </c>
      <c r="T395" s="16">
        <f>SUM(T396:T397)</f>
        <v>0</v>
      </c>
      <c r="U395" s="16">
        <f>SUM(U396:U397)</f>
        <v>0</v>
      </c>
      <c r="V395" s="16">
        <f t="shared" si="430"/>
        <v>0</v>
      </c>
      <c r="W395" s="16">
        <f>SUM(W396:W397)</f>
        <v>0</v>
      </c>
      <c r="X395" s="16">
        <f>SUM(X396:X397)</f>
        <v>0</v>
      </c>
      <c r="Y395" s="16">
        <f>X395-W395</f>
        <v>0</v>
      </c>
      <c r="Z395" s="16">
        <f>SUM(Z396:Z397)</f>
        <v>0</v>
      </c>
      <c r="AA395" s="16">
        <f>SUM(AA396:AA397)</f>
        <v>0</v>
      </c>
      <c r="AB395" s="16">
        <f t="shared" si="432"/>
        <v>0</v>
      </c>
    </row>
    <row r="396" spans="1:189" s="17" customFormat="1" ht="47.25" x14ac:dyDescent="0.25">
      <c r="A396" s="27" t="s">
        <v>203</v>
      </c>
      <c r="B396" s="23">
        <f t="shared" si="406"/>
        <v>246480</v>
      </c>
      <c r="C396" s="23">
        <f t="shared" si="406"/>
        <v>0</v>
      </c>
      <c r="D396" s="23">
        <f t="shared" si="406"/>
        <v>-246480</v>
      </c>
      <c r="E396" s="23">
        <v>246480</v>
      </c>
      <c r="F396" s="23">
        <f>246480-246480</f>
        <v>0</v>
      </c>
      <c r="G396" s="23">
        <f t="shared" si="344"/>
        <v>-246480</v>
      </c>
      <c r="H396" s="23"/>
      <c r="I396" s="23"/>
      <c r="J396" s="23">
        <f t="shared" si="426"/>
        <v>0</v>
      </c>
      <c r="K396" s="23"/>
      <c r="L396" s="23"/>
      <c r="M396" s="23">
        <f t="shared" si="427"/>
        <v>0</v>
      </c>
      <c r="N396" s="23"/>
      <c r="O396" s="23"/>
      <c r="P396" s="23">
        <f t="shared" si="428"/>
        <v>0</v>
      </c>
      <c r="Q396" s="23"/>
      <c r="R396" s="23"/>
      <c r="S396" s="23">
        <f t="shared" si="429"/>
        <v>0</v>
      </c>
      <c r="T396" s="23"/>
      <c r="U396" s="23"/>
      <c r="V396" s="23">
        <f t="shared" si="430"/>
        <v>0</v>
      </c>
      <c r="W396" s="23"/>
      <c r="X396" s="23"/>
      <c r="Y396" s="23">
        <f t="shared" si="431"/>
        <v>0</v>
      </c>
      <c r="Z396" s="32">
        <v>0</v>
      </c>
      <c r="AA396" s="32">
        <v>0</v>
      </c>
      <c r="AB396" s="23">
        <f t="shared" si="432"/>
        <v>0</v>
      </c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</row>
    <row r="397" spans="1:189" s="17" customFormat="1" ht="31.5" x14ac:dyDescent="0.25">
      <c r="A397" s="27" t="s">
        <v>323</v>
      </c>
      <c r="B397" s="23">
        <f t="shared" si="406"/>
        <v>22512</v>
      </c>
      <c r="C397" s="23">
        <f t="shared" si="406"/>
        <v>0</v>
      </c>
      <c r="D397" s="23">
        <f t="shared" si="406"/>
        <v>-22512</v>
      </c>
      <c r="E397" s="23">
        <v>22512</v>
      </c>
      <c r="F397" s="23">
        <f>22512-22512</f>
        <v>0</v>
      </c>
      <c r="G397" s="23">
        <f t="shared" si="344"/>
        <v>-22512</v>
      </c>
      <c r="H397" s="23"/>
      <c r="I397" s="23"/>
      <c r="J397" s="23">
        <f t="shared" si="426"/>
        <v>0</v>
      </c>
      <c r="K397" s="23"/>
      <c r="L397" s="23"/>
      <c r="M397" s="23">
        <f t="shared" si="427"/>
        <v>0</v>
      </c>
      <c r="N397" s="23"/>
      <c r="O397" s="23"/>
      <c r="P397" s="23">
        <f t="shared" si="428"/>
        <v>0</v>
      </c>
      <c r="Q397" s="23"/>
      <c r="R397" s="23"/>
      <c r="S397" s="23">
        <f t="shared" si="429"/>
        <v>0</v>
      </c>
      <c r="T397" s="23"/>
      <c r="U397" s="23"/>
      <c r="V397" s="23">
        <f t="shared" si="430"/>
        <v>0</v>
      </c>
      <c r="W397" s="23"/>
      <c r="X397" s="23"/>
      <c r="Y397" s="23">
        <f t="shared" si="431"/>
        <v>0</v>
      </c>
      <c r="Z397" s="32">
        <v>0</v>
      </c>
      <c r="AA397" s="32">
        <v>0</v>
      </c>
      <c r="AB397" s="23">
        <f t="shared" si="432"/>
        <v>0</v>
      </c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</row>
    <row r="398" spans="1:189" s="17" customFormat="1" ht="31.5" x14ac:dyDescent="0.25">
      <c r="A398" s="15" t="s">
        <v>42</v>
      </c>
      <c r="B398" s="16">
        <f t="shared" si="406"/>
        <v>150000</v>
      </c>
      <c r="C398" s="16">
        <f t="shared" si="406"/>
        <v>0</v>
      </c>
      <c r="D398" s="16">
        <f t="shared" si="406"/>
        <v>-150000</v>
      </c>
      <c r="E398" s="16">
        <f>SUM(E399)</f>
        <v>150000</v>
      </c>
      <c r="F398" s="16">
        <f>SUM(F399)</f>
        <v>0</v>
      </c>
      <c r="G398" s="16">
        <f t="shared" si="344"/>
        <v>-150000</v>
      </c>
      <c r="H398" s="16">
        <f t="shared" ref="H398:AA398" si="474">SUM(H399)</f>
        <v>0</v>
      </c>
      <c r="I398" s="16">
        <f t="shared" si="474"/>
        <v>0</v>
      </c>
      <c r="J398" s="16">
        <f t="shared" si="426"/>
        <v>0</v>
      </c>
      <c r="K398" s="16">
        <f t="shared" si="474"/>
        <v>0</v>
      </c>
      <c r="L398" s="16">
        <f t="shared" si="474"/>
        <v>0</v>
      </c>
      <c r="M398" s="16">
        <f t="shared" si="427"/>
        <v>0</v>
      </c>
      <c r="N398" s="16">
        <f t="shared" si="474"/>
        <v>0</v>
      </c>
      <c r="O398" s="16">
        <f t="shared" si="474"/>
        <v>0</v>
      </c>
      <c r="P398" s="16">
        <f t="shared" si="428"/>
        <v>0</v>
      </c>
      <c r="Q398" s="16">
        <f t="shared" si="474"/>
        <v>0</v>
      </c>
      <c r="R398" s="16">
        <f t="shared" si="474"/>
        <v>0</v>
      </c>
      <c r="S398" s="16">
        <f t="shared" si="429"/>
        <v>0</v>
      </c>
      <c r="T398" s="16">
        <f t="shared" si="474"/>
        <v>0</v>
      </c>
      <c r="U398" s="16">
        <f t="shared" si="474"/>
        <v>0</v>
      </c>
      <c r="V398" s="16">
        <f t="shared" si="430"/>
        <v>0</v>
      </c>
      <c r="W398" s="16">
        <f t="shared" si="474"/>
        <v>0</v>
      </c>
      <c r="X398" s="16">
        <f t="shared" si="474"/>
        <v>0</v>
      </c>
      <c r="Y398" s="16">
        <f t="shared" si="431"/>
        <v>0</v>
      </c>
      <c r="Z398" s="16">
        <f t="shared" si="474"/>
        <v>0</v>
      </c>
      <c r="AA398" s="16">
        <f t="shared" si="474"/>
        <v>0</v>
      </c>
      <c r="AB398" s="16">
        <f t="shared" si="432"/>
        <v>0</v>
      </c>
    </row>
    <row r="399" spans="1:189" s="17" customFormat="1" ht="31.5" x14ac:dyDescent="0.25">
      <c r="A399" s="27" t="s">
        <v>204</v>
      </c>
      <c r="B399" s="23">
        <f t="shared" si="406"/>
        <v>150000</v>
      </c>
      <c r="C399" s="23">
        <f t="shared" si="406"/>
        <v>0</v>
      </c>
      <c r="D399" s="23">
        <f t="shared" si="406"/>
        <v>-150000</v>
      </c>
      <c r="E399" s="23">
        <v>150000</v>
      </c>
      <c r="F399" s="23">
        <f>150000-150000</f>
        <v>0</v>
      </c>
      <c r="G399" s="23">
        <f t="shared" si="344"/>
        <v>-150000</v>
      </c>
      <c r="H399" s="23"/>
      <c r="I399" s="23"/>
      <c r="J399" s="23">
        <f t="shared" si="426"/>
        <v>0</v>
      </c>
      <c r="K399" s="23"/>
      <c r="L399" s="23"/>
      <c r="M399" s="23">
        <f t="shared" si="427"/>
        <v>0</v>
      </c>
      <c r="N399" s="23"/>
      <c r="O399" s="23"/>
      <c r="P399" s="23">
        <f t="shared" si="428"/>
        <v>0</v>
      </c>
      <c r="Q399" s="23"/>
      <c r="R399" s="23"/>
      <c r="S399" s="23">
        <f t="shared" si="429"/>
        <v>0</v>
      </c>
      <c r="T399" s="23"/>
      <c r="U399" s="23"/>
      <c r="V399" s="23">
        <f t="shared" si="430"/>
        <v>0</v>
      </c>
      <c r="W399" s="23"/>
      <c r="X399" s="23"/>
      <c r="Y399" s="23">
        <f t="shared" si="431"/>
        <v>0</v>
      </c>
      <c r="Z399" s="32">
        <v>0</v>
      </c>
      <c r="AA399" s="32">
        <v>0</v>
      </c>
      <c r="AB399" s="23">
        <f t="shared" si="432"/>
        <v>0</v>
      </c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</row>
    <row r="400" spans="1:189" s="17" customFormat="1" ht="31.5" x14ac:dyDescent="0.25">
      <c r="A400" s="15" t="s">
        <v>94</v>
      </c>
      <c r="B400" s="16">
        <f t="shared" si="406"/>
        <v>103587</v>
      </c>
      <c r="C400" s="16">
        <f t="shared" si="406"/>
        <v>0</v>
      </c>
      <c r="D400" s="16">
        <f t="shared" si="406"/>
        <v>-103587</v>
      </c>
      <c r="E400" s="16">
        <f>SUM(E401)</f>
        <v>103587</v>
      </c>
      <c r="F400" s="16">
        <f>SUM(F401)</f>
        <v>0</v>
      </c>
      <c r="G400" s="16">
        <f t="shared" si="344"/>
        <v>-103587</v>
      </c>
      <c r="H400" s="16">
        <f t="shared" ref="H400:AA400" si="475">SUM(H401)</f>
        <v>0</v>
      </c>
      <c r="I400" s="16">
        <f t="shared" si="475"/>
        <v>0</v>
      </c>
      <c r="J400" s="16">
        <f t="shared" si="426"/>
        <v>0</v>
      </c>
      <c r="K400" s="16">
        <f t="shared" si="475"/>
        <v>0</v>
      </c>
      <c r="L400" s="16">
        <f t="shared" si="475"/>
        <v>0</v>
      </c>
      <c r="M400" s="16">
        <f t="shared" si="427"/>
        <v>0</v>
      </c>
      <c r="N400" s="16">
        <f t="shared" si="475"/>
        <v>0</v>
      </c>
      <c r="O400" s="16">
        <f t="shared" si="475"/>
        <v>0</v>
      </c>
      <c r="P400" s="16">
        <f t="shared" si="428"/>
        <v>0</v>
      </c>
      <c r="Q400" s="16">
        <f t="shared" si="475"/>
        <v>0</v>
      </c>
      <c r="R400" s="16">
        <f t="shared" si="475"/>
        <v>0</v>
      </c>
      <c r="S400" s="16">
        <f t="shared" si="429"/>
        <v>0</v>
      </c>
      <c r="T400" s="16">
        <f t="shared" si="475"/>
        <v>0</v>
      </c>
      <c r="U400" s="16">
        <f t="shared" si="475"/>
        <v>0</v>
      </c>
      <c r="V400" s="16">
        <f t="shared" si="430"/>
        <v>0</v>
      </c>
      <c r="W400" s="16">
        <f t="shared" si="475"/>
        <v>0</v>
      </c>
      <c r="X400" s="16">
        <f t="shared" si="475"/>
        <v>0</v>
      </c>
      <c r="Y400" s="16">
        <f t="shared" si="431"/>
        <v>0</v>
      </c>
      <c r="Z400" s="16">
        <f t="shared" si="475"/>
        <v>0</v>
      </c>
      <c r="AA400" s="16">
        <f t="shared" si="475"/>
        <v>0</v>
      </c>
      <c r="AB400" s="16">
        <f t="shared" si="432"/>
        <v>0</v>
      </c>
    </row>
    <row r="401" spans="1:194" s="17" customFormat="1" ht="31.5" x14ac:dyDescent="0.25">
      <c r="A401" s="27" t="s">
        <v>205</v>
      </c>
      <c r="B401" s="23">
        <f t="shared" si="406"/>
        <v>103587</v>
      </c>
      <c r="C401" s="23">
        <f t="shared" si="406"/>
        <v>0</v>
      </c>
      <c r="D401" s="23">
        <f t="shared" si="406"/>
        <v>-103587</v>
      </c>
      <c r="E401" s="23">
        <v>103587</v>
      </c>
      <c r="F401" s="23">
        <f>103587-103587</f>
        <v>0</v>
      </c>
      <c r="G401" s="23">
        <f t="shared" ref="G401:G405" si="476">F401-E401</f>
        <v>-103587</v>
      </c>
      <c r="H401" s="23"/>
      <c r="I401" s="23"/>
      <c r="J401" s="23">
        <f t="shared" si="426"/>
        <v>0</v>
      </c>
      <c r="K401" s="23"/>
      <c r="L401" s="23"/>
      <c r="M401" s="23">
        <f t="shared" si="427"/>
        <v>0</v>
      </c>
      <c r="N401" s="23"/>
      <c r="O401" s="23"/>
      <c r="P401" s="23">
        <f t="shared" si="428"/>
        <v>0</v>
      </c>
      <c r="Q401" s="23"/>
      <c r="R401" s="23"/>
      <c r="S401" s="23">
        <f t="shared" si="429"/>
        <v>0</v>
      </c>
      <c r="T401" s="23"/>
      <c r="U401" s="23"/>
      <c r="V401" s="23">
        <f t="shared" si="430"/>
        <v>0</v>
      </c>
      <c r="W401" s="23"/>
      <c r="X401" s="23"/>
      <c r="Y401" s="23">
        <f t="shared" si="431"/>
        <v>0</v>
      </c>
      <c r="Z401" s="32">
        <v>0</v>
      </c>
      <c r="AA401" s="32">
        <v>0</v>
      </c>
      <c r="AB401" s="23">
        <f t="shared" si="432"/>
        <v>0</v>
      </c>
      <c r="FN401" s="14"/>
      <c r="FO401" s="14"/>
      <c r="FP401" s="14"/>
      <c r="FQ401" s="14"/>
      <c r="FR401" s="14"/>
      <c r="FS401" s="14"/>
      <c r="FT401" s="14"/>
      <c r="FU401" s="14"/>
      <c r="FV401" s="14"/>
      <c r="FW401" s="14"/>
      <c r="FX401" s="14"/>
      <c r="FY401" s="14"/>
      <c r="FZ401" s="14"/>
      <c r="GA401" s="14"/>
      <c r="GB401" s="14"/>
      <c r="GC401" s="14"/>
      <c r="GD401" s="14"/>
      <c r="GE401" s="14"/>
      <c r="GF401" s="14"/>
      <c r="GG401" s="14"/>
    </row>
    <row r="402" spans="1:194" s="17" customFormat="1" x14ac:dyDescent="0.25">
      <c r="A402" s="33" t="s">
        <v>415</v>
      </c>
      <c r="B402" s="16">
        <f t="shared" ref="B402:D405" si="477">E402+H402+K402+N402+Q402+T402+W402+Z402</f>
        <v>1057854</v>
      </c>
      <c r="C402" s="16">
        <f t="shared" si="477"/>
        <v>1057854</v>
      </c>
      <c r="D402" s="16">
        <f t="shared" si="477"/>
        <v>0</v>
      </c>
      <c r="E402" s="16">
        <f t="shared" ref="E402:F404" si="478">SUM(E403)</f>
        <v>0</v>
      </c>
      <c r="F402" s="16">
        <f t="shared" si="478"/>
        <v>0</v>
      </c>
      <c r="G402" s="16">
        <f t="shared" si="476"/>
        <v>0</v>
      </c>
      <c r="H402" s="16">
        <f t="shared" ref="H402:I404" si="479">SUM(H403)</f>
        <v>0</v>
      </c>
      <c r="I402" s="16">
        <f t="shared" si="479"/>
        <v>0</v>
      </c>
      <c r="J402" s="16">
        <f t="shared" si="426"/>
        <v>0</v>
      </c>
      <c r="K402" s="16">
        <f t="shared" ref="K402:L404" si="480">SUM(K403)</f>
        <v>0</v>
      </c>
      <c r="L402" s="16">
        <f t="shared" si="480"/>
        <v>0</v>
      </c>
      <c r="M402" s="16">
        <f t="shared" si="427"/>
        <v>0</v>
      </c>
      <c r="N402" s="16">
        <f t="shared" ref="N402:O404" si="481">SUM(N403)</f>
        <v>1057854</v>
      </c>
      <c r="O402" s="16">
        <f t="shared" si="481"/>
        <v>1057854</v>
      </c>
      <c r="P402" s="16">
        <f t="shared" si="428"/>
        <v>0</v>
      </c>
      <c r="Q402" s="16">
        <f t="shared" ref="Q402:R404" si="482">SUM(Q403)</f>
        <v>0</v>
      </c>
      <c r="R402" s="16">
        <f t="shared" si="482"/>
        <v>0</v>
      </c>
      <c r="S402" s="16">
        <f t="shared" si="429"/>
        <v>0</v>
      </c>
      <c r="T402" s="16">
        <f t="shared" ref="T402:U404" si="483">SUM(T403)</f>
        <v>0</v>
      </c>
      <c r="U402" s="16">
        <f t="shared" si="483"/>
        <v>0</v>
      </c>
      <c r="V402" s="16">
        <f t="shared" si="430"/>
        <v>0</v>
      </c>
      <c r="W402" s="16">
        <f t="shared" ref="W402:X404" si="484">SUM(W403)</f>
        <v>0</v>
      </c>
      <c r="X402" s="16">
        <f t="shared" si="484"/>
        <v>0</v>
      </c>
      <c r="Y402" s="16">
        <f t="shared" si="431"/>
        <v>0</v>
      </c>
      <c r="Z402" s="16">
        <f t="shared" ref="Z402:AA404" si="485">SUM(Z403)</f>
        <v>0</v>
      </c>
      <c r="AA402" s="16">
        <f t="shared" si="485"/>
        <v>0</v>
      </c>
      <c r="AB402" s="16">
        <f t="shared" si="432"/>
        <v>0</v>
      </c>
    </row>
    <row r="403" spans="1:194" s="17" customFormat="1" ht="31.5" x14ac:dyDescent="0.25">
      <c r="A403" s="15" t="s">
        <v>94</v>
      </c>
      <c r="B403" s="16">
        <f t="shared" si="477"/>
        <v>1057854</v>
      </c>
      <c r="C403" s="16">
        <f t="shared" si="477"/>
        <v>1057854</v>
      </c>
      <c r="D403" s="16">
        <f t="shared" si="477"/>
        <v>0</v>
      </c>
      <c r="E403" s="16">
        <f t="shared" si="478"/>
        <v>0</v>
      </c>
      <c r="F403" s="16">
        <f t="shared" si="478"/>
        <v>0</v>
      </c>
      <c r="G403" s="16">
        <f t="shared" si="476"/>
        <v>0</v>
      </c>
      <c r="H403" s="16">
        <f t="shared" si="479"/>
        <v>0</v>
      </c>
      <c r="I403" s="16">
        <f t="shared" si="479"/>
        <v>0</v>
      </c>
      <c r="J403" s="16">
        <f t="shared" si="426"/>
        <v>0</v>
      </c>
      <c r="K403" s="16">
        <f t="shared" si="480"/>
        <v>0</v>
      </c>
      <c r="L403" s="16">
        <f t="shared" si="480"/>
        <v>0</v>
      </c>
      <c r="M403" s="16">
        <f t="shared" si="427"/>
        <v>0</v>
      </c>
      <c r="N403" s="16">
        <f t="shared" si="481"/>
        <v>1057854</v>
      </c>
      <c r="O403" s="16">
        <f t="shared" si="481"/>
        <v>1057854</v>
      </c>
      <c r="P403" s="16">
        <f t="shared" si="428"/>
        <v>0</v>
      </c>
      <c r="Q403" s="16">
        <f t="shared" si="482"/>
        <v>0</v>
      </c>
      <c r="R403" s="16">
        <f t="shared" si="482"/>
        <v>0</v>
      </c>
      <c r="S403" s="16">
        <f t="shared" si="429"/>
        <v>0</v>
      </c>
      <c r="T403" s="16">
        <f t="shared" si="483"/>
        <v>0</v>
      </c>
      <c r="U403" s="16">
        <f t="shared" si="483"/>
        <v>0</v>
      </c>
      <c r="V403" s="16">
        <f t="shared" si="430"/>
        <v>0</v>
      </c>
      <c r="W403" s="16">
        <f t="shared" si="484"/>
        <v>0</v>
      </c>
      <c r="X403" s="16">
        <f t="shared" si="484"/>
        <v>0</v>
      </c>
      <c r="Y403" s="16">
        <f t="shared" si="431"/>
        <v>0</v>
      </c>
      <c r="Z403" s="16">
        <f t="shared" si="485"/>
        <v>0</v>
      </c>
      <c r="AA403" s="16">
        <f t="shared" si="485"/>
        <v>0</v>
      </c>
      <c r="AB403" s="16">
        <f t="shared" si="432"/>
        <v>0</v>
      </c>
    </row>
    <row r="404" spans="1:194" s="17" customFormat="1" ht="31.5" x14ac:dyDescent="0.25">
      <c r="A404" s="33" t="s">
        <v>416</v>
      </c>
      <c r="B404" s="16">
        <f t="shared" si="477"/>
        <v>1057854</v>
      </c>
      <c r="C404" s="16">
        <f t="shared" si="477"/>
        <v>1057854</v>
      </c>
      <c r="D404" s="16">
        <f t="shared" si="477"/>
        <v>0</v>
      </c>
      <c r="E404" s="16">
        <f t="shared" si="478"/>
        <v>0</v>
      </c>
      <c r="F404" s="16">
        <f t="shared" si="478"/>
        <v>0</v>
      </c>
      <c r="G404" s="16">
        <f t="shared" si="476"/>
        <v>0</v>
      </c>
      <c r="H404" s="16">
        <f t="shared" si="479"/>
        <v>0</v>
      </c>
      <c r="I404" s="16">
        <f t="shared" si="479"/>
        <v>0</v>
      </c>
      <c r="J404" s="16">
        <f t="shared" si="426"/>
        <v>0</v>
      </c>
      <c r="K404" s="16">
        <f t="shared" si="480"/>
        <v>0</v>
      </c>
      <c r="L404" s="16">
        <f t="shared" si="480"/>
        <v>0</v>
      </c>
      <c r="M404" s="16">
        <f t="shared" si="427"/>
        <v>0</v>
      </c>
      <c r="N404" s="16">
        <f t="shared" si="481"/>
        <v>1057854</v>
      </c>
      <c r="O404" s="16">
        <f t="shared" si="481"/>
        <v>1057854</v>
      </c>
      <c r="P404" s="16">
        <f t="shared" si="428"/>
        <v>0</v>
      </c>
      <c r="Q404" s="16">
        <f t="shared" si="482"/>
        <v>0</v>
      </c>
      <c r="R404" s="16">
        <f t="shared" si="482"/>
        <v>0</v>
      </c>
      <c r="S404" s="16">
        <f t="shared" si="429"/>
        <v>0</v>
      </c>
      <c r="T404" s="16">
        <f t="shared" si="483"/>
        <v>0</v>
      </c>
      <c r="U404" s="16">
        <f t="shared" si="483"/>
        <v>0</v>
      </c>
      <c r="V404" s="16">
        <f t="shared" si="430"/>
        <v>0</v>
      </c>
      <c r="W404" s="16">
        <f t="shared" si="484"/>
        <v>0</v>
      </c>
      <c r="X404" s="16">
        <f t="shared" si="484"/>
        <v>0</v>
      </c>
      <c r="Y404" s="16">
        <f t="shared" si="431"/>
        <v>0</v>
      </c>
      <c r="Z404" s="16">
        <f t="shared" si="485"/>
        <v>0</v>
      </c>
      <c r="AA404" s="16">
        <f t="shared" si="485"/>
        <v>0</v>
      </c>
      <c r="AB404" s="16">
        <f t="shared" si="432"/>
        <v>0</v>
      </c>
    </row>
    <row r="405" spans="1:194" s="17" customFormat="1" ht="78.75" x14ac:dyDescent="0.25">
      <c r="A405" s="27" t="s">
        <v>417</v>
      </c>
      <c r="B405" s="23">
        <f t="shared" si="477"/>
        <v>1057854</v>
      </c>
      <c r="C405" s="23">
        <f t="shared" si="477"/>
        <v>1057854</v>
      </c>
      <c r="D405" s="23">
        <f t="shared" si="477"/>
        <v>0</v>
      </c>
      <c r="E405" s="23"/>
      <c r="F405" s="23"/>
      <c r="G405" s="23">
        <f t="shared" si="476"/>
        <v>0</v>
      </c>
      <c r="H405" s="23"/>
      <c r="I405" s="23"/>
      <c r="J405" s="23">
        <f t="shared" si="426"/>
        <v>0</v>
      </c>
      <c r="K405" s="23"/>
      <c r="L405" s="23"/>
      <c r="M405" s="23">
        <f t="shared" si="427"/>
        <v>0</v>
      </c>
      <c r="N405" s="23">
        <v>1057854</v>
      </c>
      <c r="O405" s="23">
        <v>1057854</v>
      </c>
      <c r="P405" s="23">
        <f t="shared" si="428"/>
        <v>0</v>
      </c>
      <c r="Q405" s="23"/>
      <c r="R405" s="23"/>
      <c r="S405" s="23">
        <f t="shared" si="429"/>
        <v>0</v>
      </c>
      <c r="T405" s="23"/>
      <c r="U405" s="23"/>
      <c r="V405" s="23">
        <f t="shared" si="430"/>
        <v>0</v>
      </c>
      <c r="W405" s="23"/>
      <c r="X405" s="23"/>
      <c r="Y405" s="23">
        <f t="shared" si="431"/>
        <v>0</v>
      </c>
      <c r="Z405" s="32">
        <v>0</v>
      </c>
      <c r="AA405" s="32">
        <v>0</v>
      </c>
      <c r="AB405" s="23">
        <f t="shared" si="432"/>
        <v>0</v>
      </c>
      <c r="FS405" s="14"/>
      <c r="FT405" s="14"/>
      <c r="FU405" s="14"/>
      <c r="FV405" s="14"/>
      <c r="FW405" s="14"/>
      <c r="FX405" s="14"/>
      <c r="FY405" s="14"/>
      <c r="FZ405" s="14"/>
      <c r="GA405" s="14"/>
      <c r="GB405" s="14"/>
      <c r="GC405" s="14"/>
      <c r="GD405" s="14"/>
      <c r="GE405" s="14"/>
      <c r="GF405" s="14"/>
      <c r="GG405" s="14"/>
      <c r="GH405" s="14"/>
      <c r="GI405" s="14"/>
      <c r="GJ405" s="14"/>
      <c r="GK405" s="14"/>
      <c r="GL405" s="14"/>
    </row>
    <row r="408" spans="1:194" s="35" customFormat="1" x14ac:dyDescent="0.25">
      <c r="A408" s="34" t="s">
        <v>206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</row>
    <row r="409" spans="1:194" s="35" customFormat="1" x14ac:dyDescent="0.25">
      <c r="A409" s="36" t="s">
        <v>207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</row>
    <row r="410" spans="1:194" s="38" customFormat="1" x14ac:dyDescent="0.25">
      <c r="A410" s="3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</row>
    <row r="411" spans="1:194" x14ac:dyDescent="0.25">
      <c r="A411" s="38" t="s">
        <v>208</v>
      </c>
    </row>
    <row r="412" spans="1:194" x14ac:dyDescent="0.25">
      <c r="A412" s="39" t="s">
        <v>209</v>
      </c>
    </row>
    <row r="413" spans="1:194" x14ac:dyDescent="0.25">
      <c r="A413" s="40" t="s">
        <v>210</v>
      </c>
    </row>
    <row r="414" spans="1:194" s="1" customFormat="1" x14ac:dyDescent="0.25">
      <c r="A414" s="3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</row>
    <row r="415" spans="1:194" s="1" customFormat="1" x14ac:dyDescent="0.25">
      <c r="A415" s="41" t="s">
        <v>447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</row>
    <row r="416" spans="1:194" s="1" customFormat="1" x14ac:dyDescent="0.25">
      <c r="A416" s="42" t="s">
        <v>448</v>
      </c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</row>
    <row r="417" spans="1:189" s="1" customFormat="1" x14ac:dyDescent="0.25">
      <c r="A417" s="4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</row>
    <row r="418" spans="1:189" s="1" customFormat="1" x14ac:dyDescent="0.25">
      <c r="A418" s="38" t="s">
        <v>211</v>
      </c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</row>
    <row r="419" spans="1:189" s="1" customFormat="1" x14ac:dyDescent="0.25">
      <c r="A419" s="38" t="s">
        <v>212</v>
      </c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</row>
    <row r="420" spans="1:189" s="1" customFormat="1" x14ac:dyDescent="0.25">
      <c r="A420" s="38" t="s">
        <v>213</v>
      </c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</row>
  </sheetData>
  <autoFilter ref="A1:GG421"/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31072021</vt:lpstr>
      <vt:lpstr>Pril1_31072021</vt:lpstr>
      <vt:lpstr>Pril1_31072021!Печат_заглавия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2021-08-13T06:07:41Z</cp:lastPrinted>
  <dcterms:created xsi:type="dcterms:W3CDTF">2021-03-11T11:40:15Z</dcterms:created>
  <dcterms:modified xsi:type="dcterms:W3CDTF">2021-08-13T06:10:07Z</dcterms:modified>
</cp:coreProperties>
</file>