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t5\mandat 2019-2023\Заседания\29 заседание\заличени\"/>
    </mc:Choice>
  </mc:AlternateContent>
  <bookViews>
    <workbookView xWindow="0" yWindow="0" windowWidth="23040" windowHeight="9192"/>
  </bookViews>
  <sheets>
    <sheet name="Pril1_30062021" sheetId="2" r:id="rId1"/>
  </sheets>
  <externalReferences>
    <externalReference r:id="rId2"/>
    <externalReference r:id="rId3"/>
    <externalReference r:id="rId4"/>
    <externalReference r:id="rId5"/>
  </externalReferences>
  <definedNames>
    <definedName name="__xlfn_SUMIFS">NA()</definedName>
    <definedName name="GROUPS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в">[3]list!$A$281:$A$304</definedName>
    <definedName name="з">[4]list!$A$281:$A$304</definedName>
    <definedName name="_xlnm.Print_Titles" localSheetId="0">Pril1_30062021!$6:$7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08" i="2" l="1"/>
  <c r="AB408" i="2"/>
  <c r="Y408" i="2"/>
  <c r="V408" i="2"/>
  <c r="S408" i="2"/>
  <c r="P408" i="2"/>
  <c r="M408" i="2"/>
  <c r="J408" i="2"/>
  <c r="F408" i="2"/>
  <c r="E408" i="2"/>
  <c r="AD407" i="2"/>
  <c r="AC407" i="2"/>
  <c r="AC406" i="2" s="1"/>
  <c r="AC405" i="2" s="1"/>
  <c r="AA407" i="2"/>
  <c r="Z407" i="2"/>
  <c r="Z406" i="2" s="1"/>
  <c r="Z405" i="2" s="1"/>
  <c r="X407" i="2"/>
  <c r="X406" i="2" s="1"/>
  <c r="W407" i="2"/>
  <c r="U407" i="2"/>
  <c r="T407" i="2"/>
  <c r="R407" i="2"/>
  <c r="Q407" i="2"/>
  <c r="Q406" i="2" s="1"/>
  <c r="Q405" i="2" s="1"/>
  <c r="O407" i="2"/>
  <c r="N407" i="2"/>
  <c r="N406" i="2" s="1"/>
  <c r="N405" i="2" s="1"/>
  <c r="L407" i="2"/>
  <c r="L406" i="2" s="1"/>
  <c r="K407" i="2"/>
  <c r="I407" i="2"/>
  <c r="H407" i="2"/>
  <c r="AD406" i="2"/>
  <c r="T406" i="2"/>
  <c r="T405" i="2" s="1"/>
  <c r="H406" i="2"/>
  <c r="AE404" i="2"/>
  <c r="AB404" i="2"/>
  <c r="Y404" i="2"/>
  <c r="V404" i="2"/>
  <c r="S404" i="2"/>
  <c r="P404" i="2"/>
  <c r="M404" i="2"/>
  <c r="J404" i="2"/>
  <c r="F404" i="2"/>
  <c r="E404" i="2"/>
  <c r="AD403" i="2"/>
  <c r="AE403" i="2" s="1"/>
  <c r="AC403" i="2"/>
  <c r="AA403" i="2"/>
  <c r="Z403" i="2"/>
  <c r="X403" i="2"/>
  <c r="W403" i="2"/>
  <c r="U403" i="2"/>
  <c r="T403" i="2"/>
  <c r="R403" i="2"/>
  <c r="S403" i="2" s="1"/>
  <c r="Q403" i="2"/>
  <c r="O403" i="2"/>
  <c r="N403" i="2"/>
  <c r="L403" i="2"/>
  <c r="K403" i="2"/>
  <c r="I403" i="2"/>
  <c r="H403" i="2"/>
  <c r="AE402" i="2"/>
  <c r="AB402" i="2"/>
  <c r="Y402" i="2"/>
  <c r="V402" i="2"/>
  <c r="S402" i="2"/>
  <c r="P402" i="2"/>
  <c r="M402" i="2"/>
  <c r="I402" i="2"/>
  <c r="F402" i="2" s="1"/>
  <c r="H402" i="2"/>
  <c r="AD401" i="2"/>
  <c r="AC401" i="2"/>
  <c r="AA401" i="2"/>
  <c r="Z401" i="2"/>
  <c r="X401" i="2"/>
  <c r="W401" i="2"/>
  <c r="U401" i="2"/>
  <c r="T401" i="2"/>
  <c r="R401" i="2"/>
  <c r="Q401" i="2"/>
  <c r="O401" i="2"/>
  <c r="N401" i="2"/>
  <c r="L401" i="2"/>
  <c r="K401" i="2"/>
  <c r="M401" i="2" s="1"/>
  <c r="I401" i="2"/>
  <c r="AE400" i="2"/>
  <c r="AB400" i="2"/>
  <c r="Y400" i="2"/>
  <c r="V400" i="2"/>
  <c r="S400" i="2"/>
  <c r="P400" i="2"/>
  <c r="M400" i="2"/>
  <c r="J400" i="2"/>
  <c r="F400" i="2"/>
  <c r="E400" i="2"/>
  <c r="AD399" i="2"/>
  <c r="AC399" i="2"/>
  <c r="AA399" i="2"/>
  <c r="Z399" i="2"/>
  <c r="X399" i="2"/>
  <c r="Y399" i="2" s="1"/>
  <c r="W399" i="2"/>
  <c r="U399" i="2"/>
  <c r="T399" i="2"/>
  <c r="R399" i="2"/>
  <c r="Q399" i="2"/>
  <c r="O399" i="2"/>
  <c r="N399" i="2"/>
  <c r="M399" i="2"/>
  <c r="L399" i="2"/>
  <c r="K399" i="2"/>
  <c r="I399" i="2"/>
  <c r="H399" i="2"/>
  <c r="AE398" i="2"/>
  <c r="AB398" i="2"/>
  <c r="Y398" i="2"/>
  <c r="V398" i="2"/>
  <c r="S398" i="2"/>
  <c r="P398" i="2"/>
  <c r="M398" i="2"/>
  <c r="J398" i="2"/>
  <c r="G398" i="2" s="1"/>
  <c r="F398" i="2"/>
  <c r="E398" i="2"/>
  <c r="AE397" i="2"/>
  <c r="AB397" i="2"/>
  <c r="Y397" i="2"/>
  <c r="V397" i="2"/>
  <c r="S397" i="2"/>
  <c r="P397" i="2"/>
  <c r="G397" i="2" s="1"/>
  <c r="M397" i="2"/>
  <c r="J397" i="2"/>
  <c r="F397" i="2"/>
  <c r="E397" i="2"/>
  <c r="AD396" i="2"/>
  <c r="AC396" i="2"/>
  <c r="AA396" i="2"/>
  <c r="Z396" i="2"/>
  <c r="X396" i="2"/>
  <c r="W396" i="2"/>
  <c r="U396" i="2"/>
  <c r="V396" i="2" s="1"/>
  <c r="T396" i="2"/>
  <c r="R396" i="2"/>
  <c r="Q396" i="2"/>
  <c r="O396" i="2"/>
  <c r="N396" i="2"/>
  <c r="L396" i="2"/>
  <c r="K396" i="2"/>
  <c r="I396" i="2"/>
  <c r="H396" i="2"/>
  <c r="AE394" i="2"/>
  <c r="AB394" i="2"/>
  <c r="Y394" i="2"/>
  <c r="V394" i="2"/>
  <c r="S394" i="2"/>
  <c r="P394" i="2"/>
  <c r="M394" i="2"/>
  <c r="J394" i="2"/>
  <c r="F394" i="2"/>
  <c r="E394" i="2"/>
  <c r="AD393" i="2"/>
  <c r="AC393" i="2"/>
  <c r="AC392" i="2" s="1"/>
  <c r="AA393" i="2"/>
  <c r="Z393" i="2"/>
  <c r="X393" i="2"/>
  <c r="X392" i="2" s="1"/>
  <c r="W393" i="2"/>
  <c r="W392" i="2" s="1"/>
  <c r="U393" i="2"/>
  <c r="T393" i="2"/>
  <c r="R393" i="2"/>
  <c r="R392" i="2" s="1"/>
  <c r="Q393" i="2"/>
  <c r="O393" i="2"/>
  <c r="N393" i="2"/>
  <c r="N392" i="2" s="1"/>
  <c r="L393" i="2"/>
  <c r="L392" i="2" s="1"/>
  <c r="K393" i="2"/>
  <c r="K392" i="2" s="1"/>
  <c r="I393" i="2"/>
  <c r="H393" i="2"/>
  <c r="AD392" i="2"/>
  <c r="AE392" i="2" s="1"/>
  <c r="Z392" i="2"/>
  <c r="T392" i="2"/>
  <c r="H392" i="2"/>
  <c r="AE391" i="2"/>
  <c r="AB391" i="2"/>
  <c r="Y391" i="2"/>
  <c r="V391" i="2"/>
  <c r="S391" i="2"/>
  <c r="P391" i="2"/>
  <c r="M391" i="2"/>
  <c r="J391" i="2"/>
  <c r="F391" i="2"/>
  <c r="E391" i="2"/>
  <c r="AD390" i="2"/>
  <c r="AC390" i="2"/>
  <c r="AA390" i="2"/>
  <c r="Z390" i="2"/>
  <c r="Z389" i="2" s="1"/>
  <c r="X390" i="2"/>
  <c r="W390" i="2"/>
  <c r="W389" i="2" s="1"/>
  <c r="U390" i="2"/>
  <c r="U389" i="2" s="1"/>
  <c r="V389" i="2" s="1"/>
  <c r="T390" i="2"/>
  <c r="T389" i="2" s="1"/>
  <c r="R390" i="2"/>
  <c r="Q390" i="2"/>
  <c r="Q389" i="2" s="1"/>
  <c r="O390" i="2"/>
  <c r="O389" i="2" s="1"/>
  <c r="N390" i="2"/>
  <c r="L390" i="2"/>
  <c r="K390" i="2"/>
  <c r="I390" i="2"/>
  <c r="H390" i="2"/>
  <c r="AC389" i="2"/>
  <c r="K389" i="2"/>
  <c r="I389" i="2"/>
  <c r="AE388" i="2"/>
  <c r="AB388" i="2"/>
  <c r="Y388" i="2"/>
  <c r="V388" i="2"/>
  <c r="S388" i="2"/>
  <c r="P388" i="2"/>
  <c r="M388" i="2"/>
  <c r="J388" i="2"/>
  <c r="F388" i="2"/>
  <c r="E388" i="2"/>
  <c r="AE387" i="2"/>
  <c r="AB387" i="2"/>
  <c r="Y387" i="2"/>
  <c r="V387" i="2"/>
  <c r="S387" i="2"/>
  <c r="P387" i="2"/>
  <c r="M387" i="2"/>
  <c r="J387" i="2"/>
  <c r="F387" i="2"/>
  <c r="E387" i="2"/>
  <c r="AE386" i="2"/>
  <c r="AB386" i="2"/>
  <c r="Y386" i="2"/>
  <c r="V386" i="2"/>
  <c r="S386" i="2"/>
  <c r="P386" i="2"/>
  <c r="M386" i="2"/>
  <c r="J386" i="2"/>
  <c r="F386" i="2"/>
  <c r="E386" i="2"/>
  <c r="AD385" i="2"/>
  <c r="AC385" i="2"/>
  <c r="AC384" i="2" s="1"/>
  <c r="AA385" i="2"/>
  <c r="Z385" i="2"/>
  <c r="X385" i="2"/>
  <c r="X384" i="2" s="1"/>
  <c r="W385" i="2"/>
  <c r="W384" i="2" s="1"/>
  <c r="U385" i="2"/>
  <c r="T385" i="2"/>
  <c r="T384" i="2" s="1"/>
  <c r="R385" i="2"/>
  <c r="R384" i="2" s="1"/>
  <c r="Q385" i="2"/>
  <c r="O385" i="2"/>
  <c r="N385" i="2"/>
  <c r="N384" i="2" s="1"/>
  <c r="L385" i="2"/>
  <c r="L384" i="2" s="1"/>
  <c r="K385" i="2"/>
  <c r="K384" i="2" s="1"/>
  <c r="I385" i="2"/>
  <c r="H385" i="2"/>
  <c r="AD384" i="2"/>
  <c r="Z384" i="2"/>
  <c r="Z378" i="2" s="1"/>
  <c r="H384" i="2"/>
  <c r="AE383" i="2"/>
  <c r="AB383" i="2"/>
  <c r="Y383" i="2"/>
  <c r="V383" i="2"/>
  <c r="S383" i="2"/>
  <c r="P383" i="2"/>
  <c r="M383" i="2"/>
  <c r="J383" i="2"/>
  <c r="F383" i="2"/>
  <c r="E383" i="2"/>
  <c r="AE382" i="2"/>
  <c r="AB382" i="2"/>
  <c r="Y382" i="2"/>
  <c r="V382" i="2"/>
  <c r="S382" i="2"/>
  <c r="P382" i="2"/>
  <c r="M382" i="2"/>
  <c r="J382" i="2"/>
  <c r="F382" i="2"/>
  <c r="E382" i="2"/>
  <c r="AE381" i="2"/>
  <c r="AB381" i="2"/>
  <c r="Y381" i="2"/>
  <c r="V381" i="2"/>
  <c r="S381" i="2"/>
  <c r="P381" i="2"/>
  <c r="M381" i="2"/>
  <c r="J381" i="2"/>
  <c r="F381" i="2"/>
  <c r="E381" i="2"/>
  <c r="AD380" i="2"/>
  <c r="AC380" i="2"/>
  <c r="AB380" i="2"/>
  <c r="AA380" i="2"/>
  <c r="Z380" i="2"/>
  <c r="Z379" i="2" s="1"/>
  <c r="X380" i="2"/>
  <c r="W380" i="2"/>
  <c r="W379" i="2" s="1"/>
  <c r="U380" i="2"/>
  <c r="T380" i="2"/>
  <c r="T379" i="2" s="1"/>
  <c r="R380" i="2"/>
  <c r="Q380" i="2"/>
  <c r="Q379" i="2" s="1"/>
  <c r="O380" i="2"/>
  <c r="N380" i="2"/>
  <c r="N379" i="2" s="1"/>
  <c r="L380" i="2"/>
  <c r="K380" i="2"/>
  <c r="I380" i="2"/>
  <c r="H380" i="2"/>
  <c r="AC379" i="2"/>
  <c r="AA379" i="2"/>
  <c r="U379" i="2"/>
  <c r="O379" i="2"/>
  <c r="K379" i="2"/>
  <c r="K378" i="2" s="1"/>
  <c r="I379" i="2"/>
  <c r="AE377" i="2"/>
  <c r="AB377" i="2"/>
  <c r="Y377" i="2"/>
  <c r="V377" i="2"/>
  <c r="S377" i="2"/>
  <c r="P377" i="2"/>
  <c r="M377" i="2"/>
  <c r="J377" i="2"/>
  <c r="F377" i="2"/>
  <c r="E377" i="2"/>
  <c r="AD376" i="2"/>
  <c r="AC376" i="2"/>
  <c r="AA376" i="2"/>
  <c r="Z376" i="2"/>
  <c r="X376" i="2"/>
  <c r="W376" i="2"/>
  <c r="U376" i="2"/>
  <c r="T376" i="2"/>
  <c r="R376" i="2"/>
  <c r="Q376" i="2"/>
  <c r="O376" i="2"/>
  <c r="N376" i="2"/>
  <c r="P376" i="2" s="1"/>
  <c r="L376" i="2"/>
  <c r="K376" i="2"/>
  <c r="I376" i="2"/>
  <c r="H376" i="2"/>
  <c r="AE375" i="2"/>
  <c r="AB375" i="2"/>
  <c r="Y375" i="2"/>
  <c r="V375" i="2"/>
  <c r="S375" i="2"/>
  <c r="P375" i="2"/>
  <c r="M375" i="2"/>
  <c r="J375" i="2"/>
  <c r="F375" i="2"/>
  <c r="E375" i="2"/>
  <c r="AD374" i="2"/>
  <c r="AD368" i="2" s="1"/>
  <c r="AC374" i="2"/>
  <c r="AA374" i="2"/>
  <c r="Z374" i="2"/>
  <c r="AB374" i="2" s="1"/>
  <c r="X374" i="2"/>
  <c r="W374" i="2"/>
  <c r="U374" i="2"/>
  <c r="T374" i="2"/>
  <c r="R374" i="2"/>
  <c r="Q374" i="2"/>
  <c r="O374" i="2"/>
  <c r="N374" i="2"/>
  <c r="P374" i="2" s="1"/>
  <c r="L374" i="2"/>
  <c r="K374" i="2"/>
  <c r="I374" i="2"/>
  <c r="H374" i="2"/>
  <c r="AE373" i="2"/>
  <c r="AB373" i="2"/>
  <c r="Y373" i="2"/>
  <c r="V373" i="2"/>
  <c r="S373" i="2"/>
  <c r="P373" i="2"/>
  <c r="M373" i="2"/>
  <c r="J373" i="2"/>
  <c r="F373" i="2"/>
  <c r="E373" i="2"/>
  <c r="AD372" i="2"/>
  <c r="AC372" i="2"/>
  <c r="AA372" i="2"/>
  <c r="Z372" i="2"/>
  <c r="AB372" i="2" s="1"/>
  <c r="X372" i="2"/>
  <c r="W372" i="2"/>
  <c r="U372" i="2"/>
  <c r="T372" i="2"/>
  <c r="R372" i="2"/>
  <c r="Q372" i="2"/>
  <c r="O372" i="2"/>
  <c r="N372" i="2"/>
  <c r="P372" i="2" s="1"/>
  <c r="L372" i="2"/>
  <c r="K372" i="2"/>
  <c r="I372" i="2"/>
  <c r="H372" i="2"/>
  <c r="AE371" i="2"/>
  <c r="AB371" i="2"/>
  <c r="Y371" i="2"/>
  <c r="V371" i="2"/>
  <c r="S371" i="2"/>
  <c r="P371" i="2"/>
  <c r="M371" i="2"/>
  <c r="J371" i="2"/>
  <c r="F371" i="2"/>
  <c r="E371" i="2"/>
  <c r="AE370" i="2"/>
  <c r="AB370" i="2"/>
  <c r="Y370" i="2"/>
  <c r="V370" i="2"/>
  <c r="S370" i="2"/>
  <c r="P370" i="2"/>
  <c r="M370" i="2"/>
  <c r="J370" i="2"/>
  <c r="F370" i="2"/>
  <c r="E370" i="2"/>
  <c r="AD369" i="2"/>
  <c r="AC369" i="2"/>
  <c r="AA369" i="2"/>
  <c r="Z369" i="2"/>
  <c r="Z368" i="2" s="1"/>
  <c r="X369" i="2"/>
  <c r="W369" i="2"/>
  <c r="U369" i="2"/>
  <c r="T369" i="2"/>
  <c r="T368" i="2" s="1"/>
  <c r="R369" i="2"/>
  <c r="Q369" i="2"/>
  <c r="O369" i="2"/>
  <c r="N369" i="2"/>
  <c r="L369" i="2"/>
  <c r="K369" i="2"/>
  <c r="I369" i="2"/>
  <c r="H369" i="2"/>
  <c r="R368" i="2"/>
  <c r="AE367" i="2"/>
  <c r="AB367" i="2"/>
  <c r="Y367" i="2"/>
  <c r="V367" i="2"/>
  <c r="S367" i="2"/>
  <c r="O367" i="2"/>
  <c r="M367" i="2"/>
  <c r="J367" i="2"/>
  <c r="E367" i="2"/>
  <c r="AE366" i="2"/>
  <c r="AB366" i="2"/>
  <c r="Y366" i="2"/>
  <c r="V366" i="2"/>
  <c r="S366" i="2"/>
  <c r="P366" i="2"/>
  <c r="M366" i="2"/>
  <c r="J366" i="2"/>
  <c r="F366" i="2"/>
  <c r="E366" i="2"/>
  <c r="AD365" i="2"/>
  <c r="AE365" i="2" s="1"/>
  <c r="AC365" i="2"/>
  <c r="AA365" i="2"/>
  <c r="Z365" i="2"/>
  <c r="X365" i="2"/>
  <c r="X332" i="2" s="1"/>
  <c r="W365" i="2"/>
  <c r="U365" i="2"/>
  <c r="T365" i="2"/>
  <c r="R365" i="2"/>
  <c r="Q365" i="2"/>
  <c r="N365" i="2"/>
  <c r="L365" i="2"/>
  <c r="K365" i="2"/>
  <c r="I365" i="2"/>
  <c r="J365" i="2" s="1"/>
  <c r="H365" i="2"/>
  <c r="AE364" i="2"/>
  <c r="AB364" i="2"/>
  <c r="Y364" i="2"/>
  <c r="V364" i="2"/>
  <c r="S364" i="2"/>
  <c r="P364" i="2"/>
  <c r="M364" i="2"/>
  <c r="J364" i="2"/>
  <c r="F364" i="2"/>
  <c r="E364" i="2"/>
  <c r="AE363" i="2"/>
  <c r="AB363" i="2"/>
  <c r="Y363" i="2"/>
  <c r="V363" i="2"/>
  <c r="S363" i="2"/>
  <c r="P363" i="2"/>
  <c r="M363" i="2"/>
  <c r="J363" i="2"/>
  <c r="F363" i="2"/>
  <c r="E363" i="2"/>
  <c r="AE362" i="2"/>
  <c r="AB362" i="2"/>
  <c r="Y362" i="2"/>
  <c r="V362" i="2"/>
  <c r="S362" i="2"/>
  <c r="P362" i="2"/>
  <c r="M362" i="2"/>
  <c r="J362" i="2"/>
  <c r="F362" i="2"/>
  <c r="E362" i="2"/>
  <c r="AD361" i="2"/>
  <c r="AC361" i="2"/>
  <c r="AA361" i="2"/>
  <c r="Z361" i="2"/>
  <c r="X361" i="2"/>
  <c r="W361" i="2"/>
  <c r="U361" i="2"/>
  <c r="T361" i="2"/>
  <c r="V361" i="2" s="1"/>
  <c r="R361" i="2"/>
  <c r="Q361" i="2"/>
  <c r="O361" i="2"/>
  <c r="N361" i="2"/>
  <c r="P361" i="2" s="1"/>
  <c r="L361" i="2"/>
  <c r="K361" i="2"/>
  <c r="I361" i="2"/>
  <c r="H361" i="2"/>
  <c r="AE360" i="2"/>
  <c r="AB360" i="2"/>
  <c r="Y360" i="2"/>
  <c r="V360" i="2"/>
  <c r="S360" i="2"/>
  <c r="P360" i="2"/>
  <c r="M360" i="2"/>
  <c r="J360" i="2"/>
  <c r="F360" i="2"/>
  <c r="E360" i="2"/>
  <c r="AE359" i="2"/>
  <c r="AB359" i="2"/>
  <c r="Y359" i="2"/>
  <c r="V359" i="2"/>
  <c r="S359" i="2"/>
  <c r="P359" i="2"/>
  <c r="M359" i="2"/>
  <c r="J359" i="2"/>
  <c r="F359" i="2"/>
  <c r="E359" i="2"/>
  <c r="AE358" i="2"/>
  <c r="AB358" i="2"/>
  <c r="Y358" i="2"/>
  <c r="V358" i="2"/>
  <c r="S358" i="2"/>
  <c r="O358" i="2"/>
  <c r="M358" i="2"/>
  <c r="J358" i="2"/>
  <c r="E358" i="2"/>
  <c r="AE357" i="2"/>
  <c r="AB357" i="2"/>
  <c r="Y357" i="2"/>
  <c r="V357" i="2"/>
  <c r="R357" i="2"/>
  <c r="Q357" i="2"/>
  <c r="E357" i="2" s="1"/>
  <c r="P357" i="2"/>
  <c r="M357" i="2"/>
  <c r="J357" i="2"/>
  <c r="AD356" i="2"/>
  <c r="AC356" i="2"/>
  <c r="AA356" i="2"/>
  <c r="Z356" i="2"/>
  <c r="X356" i="2"/>
  <c r="W356" i="2"/>
  <c r="U356" i="2"/>
  <c r="T356" i="2"/>
  <c r="V356" i="2" s="1"/>
  <c r="Q356" i="2"/>
  <c r="N356" i="2"/>
  <c r="L356" i="2"/>
  <c r="K356" i="2"/>
  <c r="I356" i="2"/>
  <c r="H356" i="2"/>
  <c r="AE355" i="2"/>
  <c r="AB355" i="2"/>
  <c r="Y355" i="2"/>
  <c r="V355" i="2"/>
  <c r="S355" i="2"/>
  <c r="P355" i="2"/>
  <c r="M355" i="2"/>
  <c r="J355" i="2"/>
  <c r="F355" i="2"/>
  <c r="E355" i="2"/>
  <c r="AE354" i="2"/>
  <c r="AB354" i="2"/>
  <c r="Y354" i="2"/>
  <c r="U354" i="2"/>
  <c r="T354" i="2"/>
  <c r="E354" i="2" s="1"/>
  <c r="S354" i="2"/>
  <c r="P354" i="2"/>
  <c r="M354" i="2"/>
  <c r="J354" i="2"/>
  <c r="AD353" i="2"/>
  <c r="AC353" i="2"/>
  <c r="AE353" i="2" s="1"/>
  <c r="AA353" i="2"/>
  <c r="Z353" i="2"/>
  <c r="X353" i="2"/>
  <c r="W353" i="2"/>
  <c r="R353" i="2"/>
  <c r="Q353" i="2"/>
  <c r="S353" i="2" s="1"/>
  <c r="O353" i="2"/>
  <c r="N353" i="2"/>
  <c r="L353" i="2"/>
  <c r="K353" i="2"/>
  <c r="I353" i="2"/>
  <c r="H353" i="2"/>
  <c r="AE352" i="2"/>
  <c r="AB352" i="2"/>
  <c r="Y352" i="2"/>
  <c r="V352" i="2"/>
  <c r="S352" i="2"/>
  <c r="P352" i="2"/>
  <c r="M352" i="2"/>
  <c r="G352" i="2" s="1"/>
  <c r="J352" i="2"/>
  <c r="F352" i="2"/>
  <c r="E352" i="2"/>
  <c r="AE351" i="2"/>
  <c r="AB351" i="2"/>
  <c r="Y351" i="2"/>
  <c r="V351" i="2"/>
  <c r="S351" i="2"/>
  <c r="P351" i="2"/>
  <c r="M351" i="2"/>
  <c r="J351" i="2"/>
  <c r="F351" i="2"/>
  <c r="E351" i="2"/>
  <c r="AE350" i="2"/>
  <c r="AB350" i="2"/>
  <c r="Y350" i="2"/>
  <c r="V350" i="2"/>
  <c r="S350" i="2"/>
  <c r="P350" i="2"/>
  <c r="M350" i="2"/>
  <c r="J350" i="2"/>
  <c r="F350" i="2"/>
  <c r="E350" i="2"/>
  <c r="AE349" i="2"/>
  <c r="AB349" i="2"/>
  <c r="Y349" i="2"/>
  <c r="V349" i="2"/>
  <c r="S349" i="2"/>
  <c r="P349" i="2"/>
  <c r="M349" i="2"/>
  <c r="J349" i="2"/>
  <c r="F349" i="2"/>
  <c r="E349" i="2"/>
  <c r="AE348" i="2"/>
  <c r="AB348" i="2"/>
  <c r="Y348" i="2"/>
  <c r="V348" i="2"/>
  <c r="S348" i="2"/>
  <c r="P348" i="2"/>
  <c r="M348" i="2"/>
  <c r="J348" i="2"/>
  <c r="F348" i="2"/>
  <c r="E348" i="2"/>
  <c r="AE347" i="2"/>
  <c r="AB347" i="2"/>
  <c r="Y347" i="2"/>
  <c r="V347" i="2"/>
  <c r="S347" i="2"/>
  <c r="P347" i="2"/>
  <c r="M347" i="2"/>
  <c r="J347" i="2"/>
  <c r="F347" i="2"/>
  <c r="E347" i="2"/>
  <c r="AE346" i="2"/>
  <c r="AB346" i="2"/>
  <c r="Y346" i="2"/>
  <c r="V346" i="2"/>
  <c r="S346" i="2"/>
  <c r="P346" i="2"/>
  <c r="M346" i="2"/>
  <c r="J346" i="2"/>
  <c r="F346" i="2"/>
  <c r="E346" i="2"/>
  <c r="AE345" i="2"/>
  <c r="AB345" i="2"/>
  <c r="Y345" i="2"/>
  <c r="V345" i="2"/>
  <c r="S345" i="2"/>
  <c r="O345" i="2"/>
  <c r="N345" i="2"/>
  <c r="E345" i="2" s="1"/>
  <c r="M345" i="2"/>
  <c r="J345" i="2"/>
  <c r="AE344" i="2"/>
  <c r="AB344" i="2"/>
  <c r="Y344" i="2"/>
  <c r="V344" i="2"/>
  <c r="S344" i="2"/>
  <c r="P344" i="2"/>
  <c r="M344" i="2"/>
  <c r="J344" i="2"/>
  <c r="F344" i="2"/>
  <c r="E344" i="2"/>
  <c r="AE343" i="2"/>
  <c r="AB343" i="2"/>
  <c r="Y343" i="2"/>
  <c r="V343" i="2"/>
  <c r="S343" i="2"/>
  <c r="P343" i="2"/>
  <c r="M343" i="2"/>
  <c r="J343" i="2"/>
  <c r="F343" i="2"/>
  <c r="E343" i="2"/>
  <c r="AE342" i="2"/>
  <c r="AB342" i="2"/>
  <c r="Y342" i="2"/>
  <c r="V342" i="2"/>
  <c r="S342" i="2"/>
  <c r="P342" i="2"/>
  <c r="M342" i="2"/>
  <c r="J342" i="2"/>
  <c r="F342" i="2"/>
  <c r="E342" i="2"/>
  <c r="AD341" i="2"/>
  <c r="AC341" i="2"/>
  <c r="AA341" i="2"/>
  <c r="Z341" i="2"/>
  <c r="X341" i="2"/>
  <c r="W341" i="2"/>
  <c r="U341" i="2"/>
  <c r="T341" i="2"/>
  <c r="R341" i="2"/>
  <c r="Q341" i="2"/>
  <c r="N341" i="2"/>
  <c r="L341" i="2"/>
  <c r="K341" i="2"/>
  <c r="I341" i="2"/>
  <c r="H341" i="2"/>
  <c r="AE340" i="2"/>
  <c r="AB340" i="2"/>
  <c r="Y340" i="2"/>
  <c r="V340" i="2"/>
  <c r="S340" i="2"/>
  <c r="O340" i="2"/>
  <c r="N340" i="2"/>
  <c r="E340" i="2" s="1"/>
  <c r="M340" i="2"/>
  <c r="J340" i="2"/>
  <c r="AE339" i="2"/>
  <c r="AB339" i="2"/>
  <c r="Y339" i="2"/>
  <c r="V339" i="2"/>
  <c r="S339" i="2"/>
  <c r="P339" i="2"/>
  <c r="M339" i="2"/>
  <c r="J339" i="2"/>
  <c r="F339" i="2"/>
  <c r="E339" i="2"/>
  <c r="AE338" i="2"/>
  <c r="AB338" i="2"/>
  <c r="Y338" i="2"/>
  <c r="V338" i="2"/>
  <c r="S338" i="2"/>
  <c r="O338" i="2"/>
  <c r="P338" i="2" s="1"/>
  <c r="M338" i="2"/>
  <c r="J338" i="2"/>
  <c r="E338" i="2"/>
  <c r="AE337" i="2"/>
  <c r="AB337" i="2"/>
  <c r="Y337" i="2"/>
  <c r="V337" i="2"/>
  <c r="S337" i="2"/>
  <c r="P337" i="2"/>
  <c r="M337" i="2"/>
  <c r="J337" i="2"/>
  <c r="F337" i="2"/>
  <c r="E337" i="2"/>
  <c r="AE336" i="2"/>
  <c r="AB336" i="2"/>
  <c r="Y336" i="2"/>
  <c r="V336" i="2"/>
  <c r="S336" i="2"/>
  <c r="P336" i="2"/>
  <c r="M336" i="2"/>
  <c r="J336" i="2"/>
  <c r="F336" i="2"/>
  <c r="E336" i="2"/>
  <c r="AE335" i="2"/>
  <c r="AB335" i="2"/>
  <c r="Y335" i="2"/>
  <c r="V335" i="2"/>
  <c r="S335" i="2"/>
  <c r="P335" i="2"/>
  <c r="M335" i="2"/>
  <c r="J335" i="2"/>
  <c r="G335" i="2"/>
  <c r="F335" i="2"/>
  <c r="E335" i="2"/>
  <c r="AE334" i="2"/>
  <c r="AB334" i="2"/>
  <c r="Y334" i="2"/>
  <c r="V334" i="2"/>
  <c r="S334" i="2"/>
  <c r="P334" i="2"/>
  <c r="M334" i="2"/>
  <c r="J334" i="2"/>
  <c r="F334" i="2"/>
  <c r="E334" i="2"/>
  <c r="AD333" i="2"/>
  <c r="AC333" i="2"/>
  <c r="AA333" i="2"/>
  <c r="Z333" i="2"/>
  <c r="AB333" i="2" s="1"/>
  <c r="X333" i="2"/>
  <c r="W333" i="2"/>
  <c r="U333" i="2"/>
  <c r="T333" i="2"/>
  <c r="R333" i="2"/>
  <c r="Q333" i="2"/>
  <c r="N333" i="2"/>
  <c r="L333" i="2"/>
  <c r="M333" i="2" s="1"/>
  <c r="K333" i="2"/>
  <c r="I333" i="2"/>
  <c r="H333" i="2"/>
  <c r="AC332" i="2"/>
  <c r="AE331" i="2"/>
  <c r="AB331" i="2"/>
  <c r="Y331" i="2"/>
  <c r="V331" i="2"/>
  <c r="S331" i="2"/>
  <c r="P331" i="2"/>
  <c r="M331" i="2"/>
  <c r="J331" i="2"/>
  <c r="F331" i="2"/>
  <c r="E331" i="2"/>
  <c r="AD330" i="2"/>
  <c r="AE330" i="2" s="1"/>
  <c r="AC330" i="2"/>
  <c r="AA330" i="2"/>
  <c r="Z330" i="2"/>
  <c r="X330" i="2"/>
  <c r="W330" i="2"/>
  <c r="U330" i="2"/>
  <c r="T330" i="2"/>
  <c r="R330" i="2"/>
  <c r="Q330" i="2"/>
  <c r="O330" i="2"/>
  <c r="N330" i="2"/>
  <c r="L330" i="2"/>
  <c r="K330" i="2"/>
  <c r="I330" i="2"/>
  <c r="H330" i="2"/>
  <c r="AE329" i="2"/>
  <c r="AB329" i="2"/>
  <c r="Y329" i="2"/>
  <c r="V329" i="2"/>
  <c r="S329" i="2"/>
  <c r="P329" i="2"/>
  <c r="M329" i="2"/>
  <c r="J329" i="2"/>
  <c r="F329" i="2"/>
  <c r="E329" i="2"/>
  <c r="AE328" i="2"/>
  <c r="AB328" i="2"/>
  <c r="Y328" i="2"/>
  <c r="V328" i="2"/>
  <c r="S328" i="2"/>
  <c r="P328" i="2"/>
  <c r="M328" i="2"/>
  <c r="J328" i="2"/>
  <c r="F328" i="2"/>
  <c r="E328" i="2"/>
  <c r="AE327" i="2"/>
  <c r="AB327" i="2"/>
  <c r="Y327" i="2"/>
  <c r="V327" i="2"/>
  <c r="S327" i="2"/>
  <c r="P327" i="2"/>
  <c r="L327" i="2"/>
  <c r="K327" i="2"/>
  <c r="J327" i="2"/>
  <c r="AE326" i="2"/>
  <c r="AB326" i="2"/>
  <c r="Y326" i="2"/>
  <c r="V326" i="2"/>
  <c r="S326" i="2"/>
  <c r="O326" i="2"/>
  <c r="N326" i="2"/>
  <c r="E326" i="2" s="1"/>
  <c r="M326" i="2"/>
  <c r="J326" i="2"/>
  <c r="F326" i="2"/>
  <c r="AE325" i="2"/>
  <c r="AB325" i="2"/>
  <c r="Y325" i="2"/>
  <c r="V325" i="2"/>
  <c r="S325" i="2"/>
  <c r="P325" i="2"/>
  <c r="M325" i="2"/>
  <c r="G325" i="2" s="1"/>
  <c r="J325" i="2"/>
  <c r="F325" i="2"/>
  <c r="E325" i="2"/>
  <c r="AE324" i="2"/>
  <c r="AB324" i="2"/>
  <c r="Y324" i="2"/>
  <c r="V324" i="2"/>
  <c r="S324" i="2"/>
  <c r="P324" i="2"/>
  <c r="M324" i="2"/>
  <c r="J324" i="2"/>
  <c r="F324" i="2"/>
  <c r="E324" i="2"/>
  <c r="AE323" i="2"/>
  <c r="AB323" i="2"/>
  <c r="Y323" i="2"/>
  <c r="V323" i="2"/>
  <c r="S323" i="2"/>
  <c r="P323" i="2"/>
  <c r="M323" i="2"/>
  <c r="J323" i="2"/>
  <c r="F323" i="2"/>
  <c r="E323" i="2"/>
  <c r="AE322" i="2"/>
  <c r="AB322" i="2"/>
  <c r="Y322" i="2"/>
  <c r="V322" i="2"/>
  <c r="S322" i="2"/>
  <c r="P322" i="2"/>
  <c r="M322" i="2"/>
  <c r="J322" i="2"/>
  <c r="F322" i="2"/>
  <c r="E322" i="2"/>
  <c r="AE321" i="2"/>
  <c r="AB321" i="2"/>
  <c r="Y321" i="2"/>
  <c r="V321" i="2"/>
  <c r="S321" i="2"/>
  <c r="O321" i="2"/>
  <c r="N321" i="2"/>
  <c r="E321" i="2" s="1"/>
  <c r="M321" i="2"/>
  <c r="J321" i="2"/>
  <c r="AD320" i="2"/>
  <c r="AC320" i="2"/>
  <c r="E320" i="2" s="1"/>
  <c r="AB320" i="2"/>
  <c r="Y320" i="2"/>
  <c r="V320" i="2"/>
  <c r="S320" i="2"/>
  <c r="P320" i="2"/>
  <c r="M320" i="2"/>
  <c r="J320" i="2"/>
  <c r="AE319" i="2"/>
  <c r="AB319" i="2"/>
  <c r="X319" i="2"/>
  <c r="W319" i="2"/>
  <c r="W313" i="2" s="1"/>
  <c r="V319" i="2"/>
  <c r="S319" i="2"/>
  <c r="P319" i="2"/>
  <c r="M319" i="2"/>
  <c r="J319" i="2"/>
  <c r="E319" i="2"/>
  <c r="AE318" i="2"/>
  <c r="AB318" i="2"/>
  <c r="Y318" i="2"/>
  <c r="V318" i="2"/>
  <c r="S318" i="2"/>
  <c r="P318" i="2"/>
  <c r="M318" i="2"/>
  <c r="J318" i="2"/>
  <c r="F318" i="2"/>
  <c r="E318" i="2"/>
  <c r="AE317" i="2"/>
  <c r="AB317" i="2"/>
  <c r="Y317" i="2"/>
  <c r="V317" i="2"/>
  <c r="S317" i="2"/>
  <c r="P317" i="2"/>
  <c r="M317" i="2"/>
  <c r="J317" i="2"/>
  <c r="F317" i="2"/>
  <c r="E317" i="2"/>
  <c r="AE316" i="2"/>
  <c r="AB316" i="2"/>
  <c r="Y316" i="2"/>
  <c r="V316" i="2"/>
  <c r="S316" i="2"/>
  <c r="P316" i="2"/>
  <c r="M316" i="2"/>
  <c r="J316" i="2"/>
  <c r="F316" i="2"/>
  <c r="E316" i="2"/>
  <c r="AE315" i="2"/>
  <c r="AB315" i="2"/>
  <c r="Y315" i="2"/>
  <c r="V315" i="2"/>
  <c r="S315" i="2"/>
  <c r="O315" i="2"/>
  <c r="M315" i="2"/>
  <c r="J315" i="2"/>
  <c r="E315" i="2"/>
  <c r="AE314" i="2"/>
  <c r="AB314" i="2"/>
  <c r="Y314" i="2"/>
  <c r="V314" i="2"/>
  <c r="S314" i="2"/>
  <c r="P314" i="2"/>
  <c r="M314" i="2"/>
  <c r="J314" i="2"/>
  <c r="G314" i="2" s="1"/>
  <c r="F314" i="2"/>
  <c r="E314" i="2"/>
  <c r="AA313" i="2"/>
  <c r="Z313" i="2"/>
  <c r="U313" i="2"/>
  <c r="T313" i="2"/>
  <c r="R313" i="2"/>
  <c r="S313" i="2" s="1"/>
  <c r="Q313" i="2"/>
  <c r="N313" i="2"/>
  <c r="L313" i="2"/>
  <c r="J313" i="2"/>
  <c r="I313" i="2"/>
  <c r="H313" i="2"/>
  <c r="AE312" i="2"/>
  <c r="AB312" i="2"/>
  <c r="Y312" i="2"/>
  <c r="V312" i="2"/>
  <c r="S312" i="2"/>
  <c r="P312" i="2"/>
  <c r="M312" i="2"/>
  <c r="J312" i="2"/>
  <c r="F312" i="2"/>
  <c r="E312" i="2"/>
  <c r="AE311" i="2"/>
  <c r="AB311" i="2"/>
  <c r="Y311" i="2"/>
  <c r="V311" i="2"/>
  <c r="S311" i="2"/>
  <c r="P311" i="2"/>
  <c r="M311" i="2"/>
  <c r="J311" i="2"/>
  <c r="F311" i="2"/>
  <c r="E311" i="2"/>
  <c r="AE310" i="2"/>
  <c r="AB310" i="2"/>
  <c r="Y310" i="2"/>
  <c r="V310" i="2"/>
  <c r="S310" i="2"/>
  <c r="P310" i="2"/>
  <c r="G310" i="2" s="1"/>
  <c r="M310" i="2"/>
  <c r="J310" i="2"/>
  <c r="F310" i="2"/>
  <c r="E310" i="2"/>
  <c r="AE309" i="2"/>
  <c r="AB309" i="2"/>
  <c r="Y309" i="2"/>
  <c r="V309" i="2"/>
  <c r="S309" i="2"/>
  <c r="P309" i="2"/>
  <c r="M309" i="2"/>
  <c r="J309" i="2"/>
  <c r="F309" i="2"/>
  <c r="E309" i="2"/>
  <c r="AD308" i="2"/>
  <c r="AC308" i="2"/>
  <c r="AA308" i="2"/>
  <c r="Z308" i="2"/>
  <c r="Y308" i="2"/>
  <c r="X308" i="2"/>
  <c r="W308" i="2"/>
  <c r="U308" i="2"/>
  <c r="T308" i="2"/>
  <c r="R308" i="2"/>
  <c r="Q308" i="2"/>
  <c r="O308" i="2"/>
  <c r="N308" i="2"/>
  <c r="L308" i="2"/>
  <c r="M308" i="2" s="1"/>
  <c r="K308" i="2"/>
  <c r="I308" i="2"/>
  <c r="H308" i="2"/>
  <c r="AE307" i="2"/>
  <c r="AB307" i="2"/>
  <c r="Y307" i="2"/>
  <c r="V307" i="2"/>
  <c r="S307" i="2"/>
  <c r="P307" i="2"/>
  <c r="M307" i="2"/>
  <c r="J307" i="2"/>
  <c r="F307" i="2"/>
  <c r="E307" i="2"/>
  <c r="AE306" i="2"/>
  <c r="AB306" i="2"/>
  <c r="Y306" i="2"/>
  <c r="V306" i="2"/>
  <c r="S306" i="2"/>
  <c r="P306" i="2"/>
  <c r="M306" i="2"/>
  <c r="J306" i="2"/>
  <c r="F306" i="2"/>
  <c r="E306" i="2"/>
  <c r="AE305" i="2"/>
  <c r="AB305" i="2"/>
  <c r="Y305" i="2"/>
  <c r="V305" i="2"/>
  <c r="S305" i="2"/>
  <c r="P305" i="2"/>
  <c r="M305" i="2"/>
  <c r="J305" i="2"/>
  <c r="F305" i="2"/>
  <c r="E305" i="2"/>
  <c r="AD304" i="2"/>
  <c r="AC304" i="2"/>
  <c r="AA304" i="2"/>
  <c r="AB304" i="2" s="1"/>
  <c r="Z304" i="2"/>
  <c r="X304" i="2"/>
  <c r="W304" i="2"/>
  <c r="W294" i="2" s="1"/>
  <c r="U304" i="2"/>
  <c r="T304" i="2"/>
  <c r="R304" i="2"/>
  <c r="Q304" i="2"/>
  <c r="O304" i="2"/>
  <c r="P304" i="2" s="1"/>
  <c r="N304" i="2"/>
  <c r="L304" i="2"/>
  <c r="K304" i="2"/>
  <c r="I304" i="2"/>
  <c r="H304" i="2"/>
  <c r="AE303" i="2"/>
  <c r="AB303" i="2"/>
  <c r="Y303" i="2"/>
  <c r="V303" i="2"/>
  <c r="S303" i="2"/>
  <c r="P303" i="2"/>
  <c r="M303" i="2"/>
  <c r="J303" i="2"/>
  <c r="F303" i="2"/>
  <c r="E303" i="2"/>
  <c r="AE302" i="2"/>
  <c r="AB302" i="2"/>
  <c r="Y302" i="2"/>
  <c r="V302" i="2"/>
  <c r="S302" i="2"/>
  <c r="P302" i="2"/>
  <c r="M302" i="2"/>
  <c r="J302" i="2"/>
  <c r="G302" i="2" s="1"/>
  <c r="F302" i="2"/>
  <c r="E302" i="2"/>
  <c r="AE301" i="2"/>
  <c r="AB301" i="2"/>
  <c r="Y301" i="2"/>
  <c r="V301" i="2"/>
  <c r="S301" i="2"/>
  <c r="P301" i="2"/>
  <c r="M301" i="2"/>
  <c r="J301" i="2"/>
  <c r="F301" i="2"/>
  <c r="E301" i="2"/>
  <c r="AE300" i="2"/>
  <c r="AB300" i="2"/>
  <c r="Y300" i="2"/>
  <c r="V300" i="2"/>
  <c r="S300" i="2"/>
  <c r="P300" i="2"/>
  <c r="M300" i="2"/>
  <c r="J300" i="2"/>
  <c r="F300" i="2"/>
  <c r="E300" i="2"/>
  <c r="AE299" i="2"/>
  <c r="AB299" i="2"/>
  <c r="Y299" i="2"/>
  <c r="V299" i="2"/>
  <c r="S299" i="2"/>
  <c r="P299" i="2"/>
  <c r="M299" i="2"/>
  <c r="J299" i="2"/>
  <c r="F299" i="2"/>
  <c r="E299" i="2"/>
  <c r="AD298" i="2"/>
  <c r="AC298" i="2"/>
  <c r="AA298" i="2"/>
  <c r="Z298" i="2"/>
  <c r="X298" i="2"/>
  <c r="W298" i="2"/>
  <c r="U298" i="2"/>
  <c r="T298" i="2"/>
  <c r="R298" i="2"/>
  <c r="S298" i="2" s="1"/>
  <c r="Q298" i="2"/>
  <c r="O298" i="2"/>
  <c r="N298" i="2"/>
  <c r="L298" i="2"/>
  <c r="K298" i="2"/>
  <c r="I298" i="2"/>
  <c r="H298" i="2"/>
  <c r="AE297" i="2"/>
  <c r="AB297" i="2"/>
  <c r="Y297" i="2"/>
  <c r="V297" i="2"/>
  <c r="S297" i="2"/>
  <c r="P297" i="2"/>
  <c r="M297" i="2"/>
  <c r="J297" i="2"/>
  <c r="F297" i="2"/>
  <c r="E297" i="2"/>
  <c r="AE296" i="2"/>
  <c r="AB296" i="2"/>
  <c r="Y296" i="2"/>
  <c r="V296" i="2"/>
  <c r="S296" i="2"/>
  <c r="P296" i="2"/>
  <c r="M296" i="2"/>
  <c r="J296" i="2"/>
  <c r="F296" i="2"/>
  <c r="E296" i="2"/>
  <c r="AD295" i="2"/>
  <c r="AC295" i="2"/>
  <c r="AA295" i="2"/>
  <c r="AB295" i="2" s="1"/>
  <c r="Z295" i="2"/>
  <c r="X295" i="2"/>
  <c r="W295" i="2"/>
  <c r="U295" i="2"/>
  <c r="T295" i="2"/>
  <c r="R295" i="2"/>
  <c r="Q295" i="2"/>
  <c r="P295" i="2"/>
  <c r="O295" i="2"/>
  <c r="N295" i="2"/>
  <c r="L295" i="2"/>
  <c r="K295" i="2"/>
  <c r="I295" i="2"/>
  <c r="H295" i="2"/>
  <c r="AE293" i="2"/>
  <c r="AB293" i="2"/>
  <c r="Y293" i="2"/>
  <c r="V293" i="2"/>
  <c r="R293" i="2"/>
  <c r="Q293" i="2"/>
  <c r="Q292" i="2" s="1"/>
  <c r="P293" i="2"/>
  <c r="M293" i="2"/>
  <c r="J293" i="2"/>
  <c r="E293" i="2"/>
  <c r="AD292" i="2"/>
  <c r="AC292" i="2"/>
  <c r="AA292" i="2"/>
  <c r="AB292" i="2" s="1"/>
  <c r="Z292" i="2"/>
  <c r="X292" i="2"/>
  <c r="W292" i="2"/>
  <c r="Y292" i="2" s="1"/>
  <c r="U292" i="2"/>
  <c r="V292" i="2" s="1"/>
  <c r="T292" i="2"/>
  <c r="O292" i="2"/>
  <c r="N292" i="2"/>
  <c r="L292" i="2"/>
  <c r="K292" i="2"/>
  <c r="I292" i="2"/>
  <c r="H292" i="2"/>
  <c r="AE291" i="2"/>
  <c r="AB291" i="2"/>
  <c r="Y291" i="2"/>
  <c r="V291" i="2"/>
  <c r="R291" i="2"/>
  <c r="R289" i="2" s="1"/>
  <c r="Q291" i="2"/>
  <c r="P291" i="2"/>
  <c r="M291" i="2"/>
  <c r="J291" i="2"/>
  <c r="E291" i="2"/>
  <c r="AE290" i="2"/>
  <c r="AB290" i="2"/>
  <c r="Y290" i="2"/>
  <c r="V290" i="2"/>
  <c r="S290" i="2"/>
  <c r="P290" i="2"/>
  <c r="M290" i="2"/>
  <c r="J290" i="2"/>
  <c r="G290" i="2" s="1"/>
  <c r="F290" i="2"/>
  <c r="E290" i="2"/>
  <c r="AD289" i="2"/>
  <c r="AC289" i="2"/>
  <c r="AA289" i="2"/>
  <c r="Z289" i="2"/>
  <c r="X289" i="2"/>
  <c r="W289" i="2"/>
  <c r="U289" i="2"/>
  <c r="V289" i="2" s="1"/>
  <c r="T289" i="2"/>
  <c r="Q289" i="2"/>
  <c r="O289" i="2"/>
  <c r="N289" i="2"/>
  <c r="L289" i="2"/>
  <c r="K289" i="2"/>
  <c r="I289" i="2"/>
  <c r="H289" i="2"/>
  <c r="AE288" i="2"/>
  <c r="AB288" i="2"/>
  <c r="Y288" i="2"/>
  <c r="V288" i="2"/>
  <c r="R288" i="2"/>
  <c r="F288" i="2" s="1"/>
  <c r="Q288" i="2"/>
  <c r="Q286" i="2" s="1"/>
  <c r="P288" i="2"/>
  <c r="M288" i="2"/>
  <c r="J288" i="2"/>
  <c r="AE287" i="2"/>
  <c r="AB287" i="2"/>
  <c r="Y287" i="2"/>
  <c r="V287" i="2"/>
  <c r="R287" i="2"/>
  <c r="Q287" i="2"/>
  <c r="P287" i="2"/>
  <c r="M287" i="2"/>
  <c r="J287" i="2"/>
  <c r="E287" i="2"/>
  <c r="AD286" i="2"/>
  <c r="AC286" i="2"/>
  <c r="AA286" i="2"/>
  <c r="AB286" i="2" s="1"/>
  <c r="Z286" i="2"/>
  <c r="X286" i="2"/>
  <c r="Y286" i="2" s="1"/>
  <c r="W286" i="2"/>
  <c r="U286" i="2"/>
  <c r="T286" i="2"/>
  <c r="O286" i="2"/>
  <c r="P286" i="2" s="1"/>
  <c r="N286" i="2"/>
  <c r="L286" i="2"/>
  <c r="K286" i="2"/>
  <c r="I286" i="2"/>
  <c r="H286" i="2"/>
  <c r="AE285" i="2"/>
  <c r="AB285" i="2"/>
  <c r="Y285" i="2"/>
  <c r="V285" i="2"/>
  <c r="S285" i="2"/>
  <c r="P285" i="2"/>
  <c r="M285" i="2"/>
  <c r="J285" i="2"/>
  <c r="F285" i="2"/>
  <c r="E285" i="2"/>
  <c r="AE284" i="2"/>
  <c r="AB284" i="2"/>
  <c r="Y284" i="2"/>
  <c r="V284" i="2"/>
  <c r="R284" i="2"/>
  <c r="F284" i="2" s="1"/>
  <c r="Q284" i="2"/>
  <c r="P284" i="2"/>
  <c r="M284" i="2"/>
  <c r="J284" i="2"/>
  <c r="AE283" i="2"/>
  <c r="AB283" i="2"/>
  <c r="Y283" i="2"/>
  <c r="V283" i="2"/>
  <c r="S283" i="2"/>
  <c r="P283" i="2"/>
  <c r="M283" i="2"/>
  <c r="J283" i="2"/>
  <c r="F283" i="2"/>
  <c r="E283" i="2"/>
  <c r="AE282" i="2"/>
  <c r="AB282" i="2"/>
  <c r="Y282" i="2"/>
  <c r="V282" i="2"/>
  <c r="S282" i="2"/>
  <c r="P282" i="2"/>
  <c r="M282" i="2"/>
  <c r="J282" i="2"/>
  <c r="F282" i="2"/>
  <c r="E282" i="2"/>
  <c r="AD281" i="2"/>
  <c r="AC281" i="2"/>
  <c r="AA281" i="2"/>
  <c r="Z281" i="2"/>
  <c r="X281" i="2"/>
  <c r="W281" i="2"/>
  <c r="U281" i="2"/>
  <c r="T281" i="2"/>
  <c r="R281" i="2"/>
  <c r="O281" i="2"/>
  <c r="N281" i="2"/>
  <c r="P281" i="2" s="1"/>
  <c r="L281" i="2"/>
  <c r="M281" i="2" s="1"/>
  <c r="K281" i="2"/>
  <c r="I281" i="2"/>
  <c r="H281" i="2"/>
  <c r="J281" i="2" s="1"/>
  <c r="AE280" i="2"/>
  <c r="AB280" i="2"/>
  <c r="Y280" i="2"/>
  <c r="V280" i="2"/>
  <c r="S280" i="2"/>
  <c r="P280" i="2"/>
  <c r="M280" i="2"/>
  <c r="J280" i="2"/>
  <c r="F280" i="2"/>
  <c r="E280" i="2"/>
  <c r="AE279" i="2"/>
  <c r="AB279" i="2"/>
  <c r="Y279" i="2"/>
  <c r="V279" i="2"/>
  <c r="S279" i="2"/>
  <c r="P279" i="2"/>
  <c r="M279" i="2"/>
  <c r="J279" i="2"/>
  <c r="F279" i="2"/>
  <c r="E279" i="2"/>
  <c r="AE278" i="2"/>
  <c r="AB278" i="2"/>
  <c r="Y278" i="2"/>
  <c r="V278" i="2"/>
  <c r="S278" i="2"/>
  <c r="P278" i="2"/>
  <c r="M278" i="2"/>
  <c r="J278" i="2"/>
  <c r="G278" i="2" s="1"/>
  <c r="F278" i="2"/>
  <c r="E278" i="2"/>
  <c r="AE277" i="2"/>
  <c r="AB277" i="2"/>
  <c r="Y277" i="2"/>
  <c r="V277" i="2"/>
  <c r="S277" i="2"/>
  <c r="P277" i="2"/>
  <c r="M277" i="2"/>
  <c r="J277" i="2"/>
  <c r="F277" i="2"/>
  <c r="E277" i="2"/>
  <c r="AE276" i="2"/>
  <c r="AB276" i="2"/>
  <c r="Y276" i="2"/>
  <c r="V276" i="2"/>
  <c r="S276" i="2"/>
  <c r="P276" i="2"/>
  <c r="M276" i="2"/>
  <c r="J276" i="2"/>
  <c r="G276" i="2" s="1"/>
  <c r="F276" i="2"/>
  <c r="E276" i="2"/>
  <c r="AE275" i="2"/>
  <c r="AB275" i="2"/>
  <c r="Y275" i="2"/>
  <c r="V275" i="2"/>
  <c r="R275" i="2"/>
  <c r="Q275" i="2"/>
  <c r="Q273" i="2" s="1"/>
  <c r="P275" i="2"/>
  <c r="M275" i="2"/>
  <c r="J275" i="2"/>
  <c r="E275" i="2"/>
  <c r="AE274" i="2"/>
  <c r="AB274" i="2"/>
  <c r="Y274" i="2"/>
  <c r="V274" i="2"/>
  <c r="S274" i="2"/>
  <c r="P274" i="2"/>
  <c r="M274" i="2"/>
  <c r="J274" i="2"/>
  <c r="F274" i="2"/>
  <c r="E274" i="2"/>
  <c r="AD273" i="2"/>
  <c r="AC273" i="2"/>
  <c r="AA273" i="2"/>
  <c r="AB273" i="2" s="1"/>
  <c r="Z273" i="2"/>
  <c r="X273" i="2"/>
  <c r="W273" i="2"/>
  <c r="U273" i="2"/>
  <c r="T273" i="2"/>
  <c r="V273" i="2" s="1"/>
  <c r="R273" i="2"/>
  <c r="O273" i="2"/>
  <c r="N273" i="2"/>
  <c r="L273" i="2"/>
  <c r="K273" i="2"/>
  <c r="I273" i="2"/>
  <c r="H273" i="2"/>
  <c r="AE272" i="2"/>
  <c r="AB272" i="2"/>
  <c r="Y272" i="2"/>
  <c r="V272" i="2"/>
  <c r="S272" i="2"/>
  <c r="P272" i="2"/>
  <c r="M272" i="2"/>
  <c r="J272" i="2"/>
  <c r="F272" i="2"/>
  <c r="E272" i="2"/>
  <c r="AD271" i="2"/>
  <c r="AC271" i="2"/>
  <c r="AA271" i="2"/>
  <c r="AB271" i="2" s="1"/>
  <c r="Z271" i="2"/>
  <c r="X271" i="2"/>
  <c r="W271" i="2"/>
  <c r="V271" i="2"/>
  <c r="U271" i="2"/>
  <c r="T271" i="2"/>
  <c r="R271" i="2"/>
  <c r="Q271" i="2"/>
  <c r="O271" i="2"/>
  <c r="N271" i="2"/>
  <c r="L271" i="2"/>
  <c r="K271" i="2"/>
  <c r="I271" i="2"/>
  <c r="H271" i="2"/>
  <c r="AE270" i="2"/>
  <c r="AB270" i="2"/>
  <c r="Y270" i="2"/>
  <c r="V270" i="2"/>
  <c r="R270" i="2"/>
  <c r="Q270" i="2"/>
  <c r="Q263" i="2" s="1"/>
  <c r="P270" i="2"/>
  <c r="M270" i="2"/>
  <c r="J270" i="2"/>
  <c r="F270" i="2"/>
  <c r="AE269" i="2"/>
  <c r="AB269" i="2"/>
  <c r="Y269" i="2"/>
  <c r="V269" i="2"/>
  <c r="S269" i="2"/>
  <c r="P269" i="2"/>
  <c r="M269" i="2"/>
  <c r="J269" i="2"/>
  <c r="F269" i="2"/>
  <c r="E269" i="2"/>
  <c r="AE268" i="2"/>
  <c r="AB268" i="2"/>
  <c r="Y268" i="2"/>
  <c r="V268" i="2"/>
  <c r="S268" i="2"/>
  <c r="P268" i="2"/>
  <c r="M268" i="2"/>
  <c r="J268" i="2"/>
  <c r="F268" i="2"/>
  <c r="E268" i="2"/>
  <c r="AE267" i="2"/>
  <c r="AB267" i="2"/>
  <c r="Y267" i="2"/>
  <c r="V267" i="2"/>
  <c r="S267" i="2"/>
  <c r="P267" i="2"/>
  <c r="M267" i="2"/>
  <c r="J267" i="2"/>
  <c r="G267" i="2" s="1"/>
  <c r="F267" i="2"/>
  <c r="E267" i="2"/>
  <c r="AE266" i="2"/>
  <c r="AB266" i="2"/>
  <c r="Y266" i="2"/>
  <c r="V266" i="2"/>
  <c r="S266" i="2"/>
  <c r="P266" i="2"/>
  <c r="M266" i="2"/>
  <c r="J266" i="2"/>
  <c r="F266" i="2"/>
  <c r="E266" i="2"/>
  <c r="AE265" i="2"/>
  <c r="AB265" i="2"/>
  <c r="Y265" i="2"/>
  <c r="V265" i="2"/>
  <c r="S265" i="2"/>
  <c r="P265" i="2"/>
  <c r="M265" i="2"/>
  <c r="J265" i="2"/>
  <c r="G265" i="2" s="1"/>
  <c r="F265" i="2"/>
  <c r="E265" i="2"/>
  <c r="AE264" i="2"/>
  <c r="AB264" i="2"/>
  <c r="Y264" i="2"/>
  <c r="V264" i="2"/>
  <c r="S264" i="2"/>
  <c r="O264" i="2"/>
  <c r="N264" i="2"/>
  <c r="M264" i="2"/>
  <c r="J264" i="2"/>
  <c r="E264" i="2"/>
  <c r="AD263" i="2"/>
  <c r="AC263" i="2"/>
  <c r="AA263" i="2"/>
  <c r="Z263" i="2"/>
  <c r="X263" i="2"/>
  <c r="W263" i="2"/>
  <c r="U263" i="2"/>
  <c r="T263" i="2"/>
  <c r="R263" i="2"/>
  <c r="N263" i="2"/>
  <c r="L263" i="2"/>
  <c r="K263" i="2"/>
  <c r="I263" i="2"/>
  <c r="H263" i="2"/>
  <c r="W262" i="2"/>
  <c r="AE261" i="2"/>
  <c r="AB261" i="2"/>
  <c r="Y261" i="2"/>
  <c r="U261" i="2"/>
  <c r="F261" i="2" s="1"/>
  <c r="S261" i="2"/>
  <c r="P261" i="2"/>
  <c r="M261" i="2"/>
  <c r="J261" i="2"/>
  <c r="E261" i="2"/>
  <c r="AE260" i="2"/>
  <c r="AB260" i="2"/>
  <c r="Y260" i="2"/>
  <c r="V260" i="2"/>
  <c r="S260" i="2"/>
  <c r="P260" i="2"/>
  <c r="M260" i="2"/>
  <c r="J260" i="2"/>
  <c r="F260" i="2"/>
  <c r="E260" i="2"/>
  <c r="AD259" i="2"/>
  <c r="AC259" i="2"/>
  <c r="AA259" i="2"/>
  <c r="Z259" i="2"/>
  <c r="Z245" i="2" s="1"/>
  <c r="X259" i="2"/>
  <c r="W259" i="2"/>
  <c r="U259" i="2"/>
  <c r="T259" i="2"/>
  <c r="R259" i="2"/>
  <c r="S259" i="2" s="1"/>
  <c r="Q259" i="2"/>
  <c r="O259" i="2"/>
  <c r="N259" i="2"/>
  <c r="N245" i="2" s="1"/>
  <c r="L259" i="2"/>
  <c r="M259" i="2" s="1"/>
  <c r="K259" i="2"/>
  <c r="I259" i="2"/>
  <c r="H259" i="2"/>
  <c r="H245" i="2" s="1"/>
  <c r="AE258" i="2"/>
  <c r="AB258" i="2"/>
  <c r="Y258" i="2"/>
  <c r="V258" i="2"/>
  <c r="S258" i="2"/>
  <c r="P258" i="2"/>
  <c r="M258" i="2"/>
  <c r="J258" i="2"/>
  <c r="F258" i="2"/>
  <c r="E258" i="2"/>
  <c r="AD257" i="2"/>
  <c r="AC257" i="2"/>
  <c r="AA257" i="2"/>
  <c r="AB257" i="2" s="1"/>
  <c r="Z257" i="2"/>
  <c r="X257" i="2"/>
  <c r="W257" i="2"/>
  <c r="Y257" i="2" s="1"/>
  <c r="U257" i="2"/>
  <c r="V257" i="2" s="1"/>
  <c r="T257" i="2"/>
  <c r="R257" i="2"/>
  <c r="Q257" i="2"/>
  <c r="O257" i="2"/>
  <c r="P257" i="2" s="1"/>
  <c r="N257" i="2"/>
  <c r="L257" i="2"/>
  <c r="K257" i="2"/>
  <c r="I257" i="2"/>
  <c r="H257" i="2"/>
  <c r="AE256" i="2"/>
  <c r="AB256" i="2"/>
  <c r="Y256" i="2"/>
  <c r="V256" i="2"/>
  <c r="S256" i="2"/>
  <c r="P256" i="2"/>
  <c r="M256" i="2"/>
  <c r="J256" i="2"/>
  <c r="F256" i="2"/>
  <c r="E256" i="2"/>
  <c r="AE255" i="2"/>
  <c r="AB255" i="2"/>
  <c r="Y255" i="2"/>
  <c r="V255" i="2"/>
  <c r="S255" i="2"/>
  <c r="P255" i="2"/>
  <c r="M255" i="2"/>
  <c r="J255" i="2"/>
  <c r="F255" i="2"/>
  <c r="E255" i="2"/>
  <c r="AE254" i="2"/>
  <c r="AB254" i="2"/>
  <c r="Y254" i="2"/>
  <c r="V254" i="2"/>
  <c r="S254" i="2"/>
  <c r="P254" i="2"/>
  <c r="M254" i="2"/>
  <c r="J254" i="2"/>
  <c r="F254" i="2"/>
  <c r="E254" i="2"/>
  <c r="AE253" i="2"/>
  <c r="AB253" i="2"/>
  <c r="Y253" i="2"/>
  <c r="V253" i="2"/>
  <c r="S253" i="2"/>
  <c r="P253" i="2"/>
  <c r="M253" i="2"/>
  <c r="J253" i="2"/>
  <c r="F253" i="2"/>
  <c r="E253" i="2"/>
  <c r="AE252" i="2"/>
  <c r="AB252" i="2"/>
  <c r="Y252" i="2"/>
  <c r="V252" i="2"/>
  <c r="S252" i="2"/>
  <c r="P252" i="2"/>
  <c r="M252" i="2"/>
  <c r="J252" i="2"/>
  <c r="F252" i="2"/>
  <c r="E252" i="2"/>
  <c r="AE251" i="2"/>
  <c r="AB251" i="2"/>
  <c r="Y251" i="2"/>
  <c r="U251" i="2"/>
  <c r="T251" i="2"/>
  <c r="E251" i="2" s="1"/>
  <c r="S251" i="2"/>
  <c r="P251" i="2"/>
  <c r="M251" i="2"/>
  <c r="J251" i="2"/>
  <c r="AD250" i="2"/>
  <c r="AC250" i="2"/>
  <c r="AA250" i="2"/>
  <c r="AB250" i="2" s="1"/>
  <c r="Z250" i="2"/>
  <c r="X250" i="2"/>
  <c r="W250" i="2"/>
  <c r="T250" i="2"/>
  <c r="R250" i="2"/>
  <c r="Q250" i="2"/>
  <c r="O250" i="2"/>
  <c r="N250" i="2"/>
  <c r="L250" i="2"/>
  <c r="K250" i="2"/>
  <c r="I250" i="2"/>
  <c r="H250" i="2"/>
  <c r="AE249" i="2"/>
  <c r="AB249" i="2"/>
  <c r="Y249" i="2"/>
  <c r="U249" i="2"/>
  <c r="F249" i="2" s="1"/>
  <c r="S249" i="2"/>
  <c r="P249" i="2"/>
  <c r="M249" i="2"/>
  <c r="J249" i="2"/>
  <c r="E249" i="2"/>
  <c r="AE248" i="2"/>
  <c r="AB248" i="2"/>
  <c r="Y248" i="2"/>
  <c r="V248" i="2"/>
  <c r="S248" i="2"/>
  <c r="P248" i="2"/>
  <c r="M248" i="2"/>
  <c r="J248" i="2"/>
  <c r="F248" i="2"/>
  <c r="E248" i="2"/>
  <c r="AE247" i="2"/>
  <c r="AB247" i="2"/>
  <c r="Y247" i="2"/>
  <c r="V247" i="2"/>
  <c r="S247" i="2"/>
  <c r="P247" i="2"/>
  <c r="M247" i="2"/>
  <c r="J247" i="2"/>
  <c r="G247" i="2" s="1"/>
  <c r="F247" i="2"/>
  <c r="E247" i="2"/>
  <c r="AD246" i="2"/>
  <c r="AC246" i="2"/>
  <c r="AA246" i="2"/>
  <c r="Z246" i="2"/>
  <c r="X246" i="2"/>
  <c r="W246" i="2"/>
  <c r="T246" i="2"/>
  <c r="R246" i="2"/>
  <c r="Q246" i="2"/>
  <c r="S246" i="2" s="1"/>
  <c r="O246" i="2"/>
  <c r="N246" i="2"/>
  <c r="L246" i="2"/>
  <c r="K246" i="2"/>
  <c r="J246" i="2"/>
  <c r="I246" i="2"/>
  <c r="H246" i="2"/>
  <c r="AE244" i="2"/>
  <c r="AB244" i="2"/>
  <c r="Y244" i="2"/>
  <c r="U244" i="2"/>
  <c r="T244" i="2"/>
  <c r="E244" i="2" s="1"/>
  <c r="S244" i="2"/>
  <c r="P244" i="2"/>
  <c r="M244" i="2"/>
  <c r="J244" i="2"/>
  <c r="F244" i="2"/>
  <c r="AE243" i="2"/>
  <c r="AB243" i="2"/>
  <c r="Y243" i="2"/>
  <c r="V243" i="2"/>
  <c r="S243" i="2"/>
  <c r="P243" i="2"/>
  <c r="M243" i="2"/>
  <c r="J243" i="2"/>
  <c r="F243" i="2"/>
  <c r="E243" i="2"/>
  <c r="AE242" i="2"/>
  <c r="AB242" i="2"/>
  <c r="Y242" i="2"/>
  <c r="V242" i="2"/>
  <c r="S242" i="2"/>
  <c r="M242" i="2"/>
  <c r="J242" i="2"/>
  <c r="F242" i="2"/>
  <c r="E242" i="2"/>
  <c r="AE241" i="2"/>
  <c r="AB241" i="2"/>
  <c r="Y241" i="2"/>
  <c r="V241" i="2"/>
  <c r="S241" i="2"/>
  <c r="P241" i="2"/>
  <c r="M241" i="2"/>
  <c r="J241" i="2"/>
  <c r="F241" i="2"/>
  <c r="E241" i="2"/>
  <c r="AE240" i="2"/>
  <c r="AB240" i="2"/>
  <c r="Y240" i="2"/>
  <c r="V240" i="2"/>
  <c r="S240" i="2"/>
  <c r="P240" i="2"/>
  <c r="M240" i="2"/>
  <c r="J240" i="2"/>
  <c r="F240" i="2"/>
  <c r="E240" i="2"/>
  <c r="AE239" i="2"/>
  <c r="AB239" i="2"/>
  <c r="Y239" i="2"/>
  <c r="V239" i="2"/>
  <c r="S239" i="2"/>
  <c r="P239" i="2"/>
  <c r="M239" i="2"/>
  <c r="J239" i="2"/>
  <c r="F239" i="2"/>
  <c r="E239" i="2"/>
  <c r="AE238" i="2"/>
  <c r="AB238" i="2"/>
  <c r="Y238" i="2"/>
  <c r="V238" i="2"/>
  <c r="S238" i="2"/>
  <c r="P238" i="2"/>
  <c r="M238" i="2"/>
  <c r="J238" i="2"/>
  <c r="F238" i="2"/>
  <c r="E238" i="2"/>
  <c r="AE237" i="2"/>
  <c r="AB237" i="2"/>
  <c r="Y237" i="2"/>
  <c r="V237" i="2"/>
  <c r="S237" i="2"/>
  <c r="P237" i="2"/>
  <c r="M237" i="2"/>
  <c r="J237" i="2"/>
  <c r="G237" i="2"/>
  <c r="F237" i="2"/>
  <c r="E237" i="2"/>
  <c r="AD236" i="2"/>
  <c r="AC236" i="2"/>
  <c r="AA236" i="2"/>
  <c r="Z236" i="2"/>
  <c r="X236" i="2"/>
  <c r="W236" i="2"/>
  <c r="U236" i="2"/>
  <c r="R236" i="2"/>
  <c r="Q236" i="2"/>
  <c r="O236" i="2"/>
  <c r="N236" i="2"/>
  <c r="L236" i="2"/>
  <c r="K236" i="2"/>
  <c r="I236" i="2"/>
  <c r="H236" i="2"/>
  <c r="AE235" i="2"/>
  <c r="AB235" i="2"/>
  <c r="Y235" i="2"/>
  <c r="V235" i="2"/>
  <c r="S235" i="2"/>
  <c r="P235" i="2"/>
  <c r="M235" i="2"/>
  <c r="G235" i="2" s="1"/>
  <c r="J235" i="2"/>
  <c r="F235" i="2"/>
  <c r="E235" i="2"/>
  <c r="AE234" i="2"/>
  <c r="AB234" i="2"/>
  <c r="Y234" i="2"/>
  <c r="V234" i="2"/>
  <c r="S234" i="2"/>
  <c r="O234" i="2"/>
  <c r="P234" i="2" s="1"/>
  <c r="M234" i="2"/>
  <c r="J234" i="2"/>
  <c r="F234" i="2"/>
  <c r="E234" i="2"/>
  <c r="AE233" i="2"/>
  <c r="AB233" i="2"/>
  <c r="Y233" i="2"/>
  <c r="V233" i="2"/>
  <c r="S233" i="2"/>
  <c r="P233" i="2"/>
  <c r="M233" i="2"/>
  <c r="J233" i="2"/>
  <c r="F233" i="2"/>
  <c r="E233" i="2"/>
  <c r="AE232" i="2"/>
  <c r="AB232" i="2"/>
  <c r="Y232" i="2"/>
  <c r="U232" i="2"/>
  <c r="T232" i="2"/>
  <c r="E232" i="2" s="1"/>
  <c r="S232" i="2"/>
  <c r="P232" i="2"/>
  <c r="M232" i="2"/>
  <c r="J232" i="2"/>
  <c r="AE231" i="2"/>
  <c r="AB231" i="2"/>
  <c r="Y231" i="2"/>
  <c r="V231" i="2"/>
  <c r="S231" i="2"/>
  <c r="P231" i="2"/>
  <c r="M231" i="2"/>
  <c r="J231" i="2"/>
  <c r="F231" i="2"/>
  <c r="E231" i="2"/>
  <c r="AE230" i="2"/>
  <c r="AB230" i="2"/>
  <c r="Y230" i="2"/>
  <c r="V230" i="2"/>
  <c r="S230" i="2"/>
  <c r="P230" i="2"/>
  <c r="M230" i="2"/>
  <c r="J230" i="2"/>
  <c r="F230" i="2"/>
  <c r="E230" i="2"/>
  <c r="AE229" i="2"/>
  <c r="AB229" i="2"/>
  <c r="Y229" i="2"/>
  <c r="U229" i="2"/>
  <c r="T229" i="2"/>
  <c r="S229" i="2"/>
  <c r="P229" i="2"/>
  <c r="M229" i="2"/>
  <c r="J229" i="2"/>
  <c r="F229" i="2"/>
  <c r="AD228" i="2"/>
  <c r="AE228" i="2" s="1"/>
  <c r="AC228" i="2"/>
  <c r="AA228" i="2"/>
  <c r="Z228" i="2"/>
  <c r="X228" i="2"/>
  <c r="W228" i="2"/>
  <c r="R228" i="2"/>
  <c r="S228" i="2" s="1"/>
  <c r="Q228" i="2"/>
  <c r="O228" i="2"/>
  <c r="P228" i="2" s="1"/>
  <c r="N228" i="2"/>
  <c r="L228" i="2"/>
  <c r="K228" i="2"/>
  <c r="I228" i="2"/>
  <c r="J228" i="2" s="1"/>
  <c r="H228" i="2"/>
  <c r="AE227" i="2"/>
  <c r="AB227" i="2"/>
  <c r="Y227" i="2"/>
  <c r="V227" i="2"/>
  <c r="S227" i="2"/>
  <c r="P227" i="2"/>
  <c r="M227" i="2"/>
  <c r="J227" i="2"/>
  <c r="F227" i="2"/>
  <c r="E227" i="2"/>
  <c r="AE226" i="2"/>
  <c r="AB226" i="2"/>
  <c r="Y226" i="2"/>
  <c r="V226" i="2"/>
  <c r="S226" i="2"/>
  <c r="P226" i="2"/>
  <c r="M226" i="2"/>
  <c r="J226" i="2"/>
  <c r="F226" i="2"/>
  <c r="E226" i="2"/>
  <c r="AD225" i="2"/>
  <c r="AC225" i="2"/>
  <c r="AB225" i="2"/>
  <c r="Y225" i="2"/>
  <c r="V225" i="2"/>
  <c r="S225" i="2"/>
  <c r="P225" i="2"/>
  <c r="M225" i="2"/>
  <c r="J225" i="2"/>
  <c r="F225" i="2"/>
  <c r="AA224" i="2"/>
  <c r="Z224" i="2"/>
  <c r="X224" i="2"/>
  <c r="W224" i="2"/>
  <c r="Y224" i="2" s="1"/>
  <c r="U224" i="2"/>
  <c r="T224" i="2"/>
  <c r="R224" i="2"/>
  <c r="Q224" i="2"/>
  <c r="O224" i="2"/>
  <c r="N224" i="2"/>
  <c r="L224" i="2"/>
  <c r="M224" i="2" s="1"/>
  <c r="K224" i="2"/>
  <c r="I224" i="2"/>
  <c r="H224" i="2"/>
  <c r="AE223" i="2"/>
  <c r="AB223" i="2"/>
  <c r="Y223" i="2"/>
  <c r="U223" i="2"/>
  <c r="F223" i="2" s="1"/>
  <c r="T223" i="2"/>
  <c r="E223" i="2" s="1"/>
  <c r="S223" i="2"/>
  <c r="P223" i="2"/>
  <c r="M223" i="2"/>
  <c r="J223" i="2"/>
  <c r="AE222" i="2"/>
  <c r="AB222" i="2"/>
  <c r="Y222" i="2"/>
  <c r="U222" i="2"/>
  <c r="V222" i="2" s="1"/>
  <c r="T222" i="2"/>
  <c r="S222" i="2"/>
  <c r="P222" i="2"/>
  <c r="M222" i="2"/>
  <c r="J222" i="2"/>
  <c r="AE221" i="2"/>
  <c r="AB221" i="2"/>
  <c r="Y221" i="2"/>
  <c r="U221" i="2"/>
  <c r="T221" i="2"/>
  <c r="S221" i="2"/>
  <c r="P221" i="2"/>
  <c r="M221" i="2"/>
  <c r="J221" i="2"/>
  <c r="F221" i="2"/>
  <c r="AE220" i="2"/>
  <c r="AB220" i="2"/>
  <c r="Y220" i="2"/>
  <c r="V220" i="2"/>
  <c r="S220" i="2"/>
  <c r="P220" i="2"/>
  <c r="M220" i="2"/>
  <c r="J220" i="2"/>
  <c r="G220" i="2" s="1"/>
  <c r="F220" i="2"/>
  <c r="E220" i="2"/>
  <c r="AE219" i="2"/>
  <c r="AB219" i="2"/>
  <c r="Y219" i="2"/>
  <c r="V219" i="2"/>
  <c r="S219" i="2"/>
  <c r="P219" i="2"/>
  <c r="M219" i="2"/>
  <c r="J219" i="2"/>
  <c r="F219" i="2"/>
  <c r="E219" i="2"/>
  <c r="AE218" i="2"/>
  <c r="AB218" i="2"/>
  <c r="Y218" i="2"/>
  <c r="V218" i="2"/>
  <c r="S218" i="2"/>
  <c r="P218" i="2"/>
  <c r="M218" i="2"/>
  <c r="J218" i="2"/>
  <c r="F218" i="2"/>
  <c r="E218" i="2"/>
  <c r="AE217" i="2"/>
  <c r="AB217" i="2"/>
  <c r="Y217" i="2"/>
  <c r="V217" i="2"/>
  <c r="S217" i="2"/>
  <c r="P217" i="2"/>
  <c r="M217" i="2"/>
  <c r="J217" i="2"/>
  <c r="F217" i="2"/>
  <c r="E217" i="2"/>
  <c r="AE216" i="2"/>
  <c r="AB216" i="2"/>
  <c r="Y216" i="2"/>
  <c r="V216" i="2"/>
  <c r="S216" i="2"/>
  <c r="P216" i="2"/>
  <c r="M216" i="2"/>
  <c r="J216" i="2"/>
  <c r="G216" i="2" s="1"/>
  <c r="F216" i="2"/>
  <c r="E216" i="2"/>
  <c r="AE215" i="2"/>
  <c r="AB215" i="2"/>
  <c r="Y215" i="2"/>
  <c r="U215" i="2"/>
  <c r="F215" i="2" s="1"/>
  <c r="S215" i="2"/>
  <c r="P215" i="2"/>
  <c r="M215" i="2"/>
  <c r="J215" i="2"/>
  <c r="E215" i="2"/>
  <c r="AE214" i="2"/>
  <c r="AB214" i="2"/>
  <c r="Y214" i="2"/>
  <c r="V214" i="2"/>
  <c r="S214" i="2"/>
  <c r="O214" i="2"/>
  <c r="N214" i="2"/>
  <c r="E214" i="2" s="1"/>
  <c r="M214" i="2"/>
  <c r="J214" i="2"/>
  <c r="F214" i="2"/>
  <c r="AE213" i="2"/>
  <c r="AB213" i="2"/>
  <c r="X213" i="2"/>
  <c r="W213" i="2"/>
  <c r="E213" i="2" s="1"/>
  <c r="V213" i="2"/>
  <c r="S213" i="2"/>
  <c r="P213" i="2"/>
  <c r="M213" i="2"/>
  <c r="J213" i="2"/>
  <c r="F213" i="2"/>
  <c r="AD212" i="2"/>
  <c r="AC212" i="2"/>
  <c r="AA212" i="2"/>
  <c r="AB212" i="2" s="1"/>
  <c r="Z212" i="2"/>
  <c r="X212" i="2"/>
  <c r="R212" i="2"/>
  <c r="Q212" i="2"/>
  <c r="O212" i="2"/>
  <c r="L212" i="2"/>
  <c r="K212" i="2"/>
  <c r="K211" i="2" s="1"/>
  <c r="I212" i="2"/>
  <c r="H212" i="2"/>
  <c r="AE210" i="2"/>
  <c r="AB210" i="2"/>
  <c r="Y210" i="2"/>
  <c r="V210" i="2"/>
  <c r="S210" i="2"/>
  <c r="P210" i="2"/>
  <c r="M210" i="2"/>
  <c r="J210" i="2"/>
  <c r="F210" i="2"/>
  <c r="E210" i="2"/>
  <c r="AE209" i="2"/>
  <c r="AB209" i="2"/>
  <c r="Y209" i="2"/>
  <c r="V209" i="2"/>
  <c r="S209" i="2"/>
  <c r="P209" i="2"/>
  <c r="M209" i="2"/>
  <c r="J209" i="2"/>
  <c r="F209" i="2"/>
  <c r="E209" i="2"/>
  <c r="AE208" i="2"/>
  <c r="AB208" i="2"/>
  <c r="Y208" i="2"/>
  <c r="V208" i="2"/>
  <c r="S208" i="2"/>
  <c r="P208" i="2"/>
  <c r="M208" i="2"/>
  <c r="J208" i="2"/>
  <c r="F208" i="2"/>
  <c r="E208" i="2"/>
  <c r="AE207" i="2"/>
  <c r="AB207" i="2"/>
  <c r="Y207" i="2"/>
  <c r="V207" i="2"/>
  <c r="S207" i="2"/>
  <c r="P207" i="2"/>
  <c r="M207" i="2"/>
  <c r="G207" i="2" s="1"/>
  <c r="J207" i="2"/>
  <c r="F207" i="2"/>
  <c r="E207" i="2"/>
  <c r="AD206" i="2"/>
  <c r="AC206" i="2"/>
  <c r="AA206" i="2"/>
  <c r="Z206" i="2"/>
  <c r="X206" i="2"/>
  <c r="X201" i="2" s="1"/>
  <c r="Y201" i="2" s="1"/>
  <c r="W206" i="2"/>
  <c r="U206" i="2"/>
  <c r="T206" i="2"/>
  <c r="T201" i="2" s="1"/>
  <c r="R206" i="2"/>
  <c r="Q206" i="2"/>
  <c r="O206" i="2"/>
  <c r="N206" i="2"/>
  <c r="L206" i="2"/>
  <c r="K206" i="2"/>
  <c r="I206" i="2"/>
  <c r="J206" i="2" s="1"/>
  <c r="H206" i="2"/>
  <c r="AE205" i="2"/>
  <c r="AB205" i="2"/>
  <c r="Y205" i="2"/>
  <c r="V205" i="2"/>
  <c r="S205" i="2"/>
  <c r="P205" i="2"/>
  <c r="M205" i="2"/>
  <c r="J205" i="2"/>
  <c r="F205" i="2"/>
  <c r="E205" i="2"/>
  <c r="AE204" i="2"/>
  <c r="AB204" i="2"/>
  <c r="Y204" i="2"/>
  <c r="V204" i="2"/>
  <c r="S204" i="2"/>
  <c r="P204" i="2"/>
  <c r="M204" i="2"/>
  <c r="J204" i="2"/>
  <c r="F204" i="2"/>
  <c r="E204" i="2"/>
  <c r="AE203" i="2"/>
  <c r="AB203" i="2"/>
  <c r="Y203" i="2"/>
  <c r="V203" i="2"/>
  <c r="S203" i="2"/>
  <c r="P203" i="2"/>
  <c r="M203" i="2"/>
  <c r="G203" i="2" s="1"/>
  <c r="J203" i="2"/>
  <c r="F203" i="2"/>
  <c r="E203" i="2"/>
  <c r="AD202" i="2"/>
  <c r="AC202" i="2"/>
  <c r="AC201" i="2" s="1"/>
  <c r="AA202" i="2"/>
  <c r="AA201" i="2" s="1"/>
  <c r="Z202" i="2"/>
  <c r="X202" i="2"/>
  <c r="W202" i="2"/>
  <c r="W201" i="2" s="1"/>
  <c r="U202" i="2"/>
  <c r="V202" i="2" s="1"/>
  <c r="T202" i="2"/>
  <c r="R202" i="2"/>
  <c r="Q202" i="2"/>
  <c r="O202" i="2"/>
  <c r="O201" i="2" s="1"/>
  <c r="N202" i="2"/>
  <c r="L202" i="2"/>
  <c r="K202" i="2"/>
  <c r="K201" i="2" s="1"/>
  <c r="I202" i="2"/>
  <c r="H202" i="2"/>
  <c r="H201" i="2" s="1"/>
  <c r="Q201" i="2"/>
  <c r="AE200" i="2"/>
  <c r="AB200" i="2"/>
  <c r="Y200" i="2"/>
  <c r="V200" i="2"/>
  <c r="S200" i="2"/>
  <c r="P200" i="2"/>
  <c r="M200" i="2"/>
  <c r="J200" i="2"/>
  <c r="F200" i="2"/>
  <c r="E200" i="2"/>
  <c r="AD199" i="2"/>
  <c r="AE199" i="2" s="1"/>
  <c r="AC199" i="2"/>
  <c r="AA199" i="2"/>
  <c r="Z199" i="2"/>
  <c r="X199" i="2"/>
  <c r="W199" i="2"/>
  <c r="Y199" i="2" s="1"/>
  <c r="U199" i="2"/>
  <c r="T199" i="2"/>
  <c r="R199" i="2"/>
  <c r="Q199" i="2"/>
  <c r="O199" i="2"/>
  <c r="P199" i="2" s="1"/>
  <c r="N199" i="2"/>
  <c r="L199" i="2"/>
  <c r="K199" i="2"/>
  <c r="I199" i="2"/>
  <c r="J199" i="2" s="1"/>
  <c r="H199" i="2"/>
  <c r="AE198" i="2"/>
  <c r="AB198" i="2"/>
  <c r="Y198" i="2"/>
  <c r="V198" i="2"/>
  <c r="S198" i="2"/>
  <c r="P198" i="2"/>
  <c r="M198" i="2"/>
  <c r="J198" i="2"/>
  <c r="F198" i="2"/>
  <c r="E198" i="2"/>
  <c r="AD197" i="2"/>
  <c r="AC197" i="2"/>
  <c r="AA197" i="2"/>
  <c r="Z197" i="2"/>
  <c r="X197" i="2"/>
  <c r="W197" i="2"/>
  <c r="Y197" i="2" s="1"/>
  <c r="U197" i="2"/>
  <c r="T197" i="2"/>
  <c r="R197" i="2"/>
  <c r="Q197" i="2"/>
  <c r="O197" i="2"/>
  <c r="P197" i="2" s="1"/>
  <c r="N197" i="2"/>
  <c r="L197" i="2"/>
  <c r="K197" i="2"/>
  <c r="I197" i="2"/>
  <c r="H197" i="2"/>
  <c r="AE196" i="2"/>
  <c r="AB196" i="2"/>
  <c r="Y196" i="2"/>
  <c r="V196" i="2"/>
  <c r="S196" i="2"/>
  <c r="O196" i="2"/>
  <c r="M196" i="2"/>
  <c r="J196" i="2"/>
  <c r="E196" i="2"/>
  <c r="AE195" i="2"/>
  <c r="AB195" i="2"/>
  <c r="Y195" i="2"/>
  <c r="V195" i="2"/>
  <c r="S195" i="2"/>
  <c r="P195" i="2"/>
  <c r="M195" i="2"/>
  <c r="J195" i="2"/>
  <c r="F195" i="2"/>
  <c r="E195" i="2"/>
  <c r="AE194" i="2"/>
  <c r="AB194" i="2"/>
  <c r="Y194" i="2"/>
  <c r="V194" i="2"/>
  <c r="S194" i="2"/>
  <c r="P194" i="2"/>
  <c r="M194" i="2"/>
  <c r="J194" i="2"/>
  <c r="F194" i="2"/>
  <c r="E194" i="2"/>
  <c r="AD193" i="2"/>
  <c r="AC193" i="2"/>
  <c r="AA193" i="2"/>
  <c r="Z193" i="2"/>
  <c r="X193" i="2"/>
  <c r="W193" i="2"/>
  <c r="U193" i="2"/>
  <c r="T193" i="2"/>
  <c r="R193" i="2"/>
  <c r="Q193" i="2"/>
  <c r="N193" i="2"/>
  <c r="L193" i="2"/>
  <c r="M193" i="2" s="1"/>
  <c r="K193" i="2"/>
  <c r="I193" i="2"/>
  <c r="H193" i="2"/>
  <c r="AE192" i="2"/>
  <c r="AB192" i="2"/>
  <c r="Y192" i="2"/>
  <c r="V192" i="2"/>
  <c r="S192" i="2"/>
  <c r="P192" i="2"/>
  <c r="M192" i="2"/>
  <c r="J192" i="2"/>
  <c r="F192" i="2"/>
  <c r="E192" i="2"/>
  <c r="AD191" i="2"/>
  <c r="AC191" i="2"/>
  <c r="AA191" i="2"/>
  <c r="AB191" i="2" s="1"/>
  <c r="Z191" i="2"/>
  <c r="X191" i="2"/>
  <c r="W191" i="2"/>
  <c r="U191" i="2"/>
  <c r="T191" i="2"/>
  <c r="R191" i="2"/>
  <c r="Q191" i="2"/>
  <c r="O191" i="2"/>
  <c r="P191" i="2" s="1"/>
  <c r="N191" i="2"/>
  <c r="L191" i="2"/>
  <c r="K191" i="2"/>
  <c r="I191" i="2"/>
  <c r="H191" i="2"/>
  <c r="AE190" i="2"/>
  <c r="AB190" i="2"/>
  <c r="Y190" i="2"/>
  <c r="V190" i="2"/>
  <c r="S190" i="2"/>
  <c r="O190" i="2"/>
  <c r="P190" i="2" s="1"/>
  <c r="M190" i="2"/>
  <c r="J190" i="2"/>
  <c r="E190" i="2"/>
  <c r="AE189" i="2"/>
  <c r="AB189" i="2"/>
  <c r="Y189" i="2"/>
  <c r="V189" i="2"/>
  <c r="S189" i="2"/>
  <c r="P189" i="2"/>
  <c r="M189" i="2"/>
  <c r="J189" i="2"/>
  <c r="G189" i="2"/>
  <c r="F189" i="2"/>
  <c r="E189" i="2"/>
  <c r="AE188" i="2"/>
  <c r="AB188" i="2"/>
  <c r="Y188" i="2"/>
  <c r="V188" i="2"/>
  <c r="S188" i="2"/>
  <c r="P188" i="2"/>
  <c r="M188" i="2"/>
  <c r="J188" i="2"/>
  <c r="F188" i="2"/>
  <c r="E188" i="2"/>
  <c r="AE187" i="2"/>
  <c r="AB187" i="2"/>
  <c r="Y187" i="2"/>
  <c r="V187" i="2"/>
  <c r="S187" i="2"/>
  <c r="P187" i="2"/>
  <c r="M187" i="2"/>
  <c r="J187" i="2"/>
  <c r="F187" i="2"/>
  <c r="E187" i="2"/>
  <c r="AE186" i="2"/>
  <c r="AB186" i="2"/>
  <c r="Y186" i="2"/>
  <c r="V186" i="2"/>
  <c r="S186" i="2"/>
  <c r="P186" i="2"/>
  <c r="O186" i="2"/>
  <c r="M186" i="2"/>
  <c r="J186" i="2"/>
  <c r="F186" i="2"/>
  <c r="E186" i="2"/>
  <c r="AD185" i="2"/>
  <c r="AC185" i="2"/>
  <c r="AB185" i="2"/>
  <c r="AA185" i="2"/>
  <c r="Z185" i="2"/>
  <c r="X185" i="2"/>
  <c r="W185" i="2"/>
  <c r="W184" i="2" s="1"/>
  <c r="U185" i="2"/>
  <c r="T185" i="2"/>
  <c r="R185" i="2"/>
  <c r="Q185" i="2"/>
  <c r="N185" i="2"/>
  <c r="L185" i="2"/>
  <c r="K185" i="2"/>
  <c r="I185" i="2"/>
  <c r="H185" i="2"/>
  <c r="AE182" i="2"/>
  <c r="AB182" i="2"/>
  <c r="Y182" i="2"/>
  <c r="V182" i="2"/>
  <c r="S182" i="2"/>
  <c r="P182" i="2"/>
  <c r="M182" i="2"/>
  <c r="J182" i="2"/>
  <c r="F182" i="2"/>
  <c r="E182" i="2"/>
  <c r="AE181" i="2"/>
  <c r="AB181" i="2"/>
  <c r="Y181" i="2"/>
  <c r="V181" i="2"/>
  <c r="S181" i="2"/>
  <c r="P181" i="2"/>
  <c r="M181" i="2"/>
  <c r="J181" i="2"/>
  <c r="G181" i="2" s="1"/>
  <c r="F181" i="2"/>
  <c r="E181" i="2"/>
  <c r="AE180" i="2"/>
  <c r="AB180" i="2"/>
  <c r="Y180" i="2"/>
  <c r="V180" i="2"/>
  <c r="S180" i="2"/>
  <c r="P180" i="2"/>
  <c r="M180" i="2"/>
  <c r="J180" i="2"/>
  <c r="F180" i="2"/>
  <c r="E180" i="2"/>
  <c r="AE179" i="2"/>
  <c r="AB179" i="2"/>
  <c r="Y179" i="2"/>
  <c r="V179" i="2"/>
  <c r="S179" i="2"/>
  <c r="P179" i="2"/>
  <c r="M179" i="2"/>
  <c r="J179" i="2"/>
  <c r="F179" i="2"/>
  <c r="E179" i="2"/>
  <c r="AE178" i="2"/>
  <c r="AB178" i="2"/>
  <c r="Y178" i="2"/>
  <c r="V178" i="2"/>
  <c r="R178" i="2"/>
  <c r="P178" i="2"/>
  <c r="M178" i="2"/>
  <c r="J178" i="2"/>
  <c r="E178" i="2"/>
  <c r="AD177" i="2"/>
  <c r="AC177" i="2"/>
  <c r="AC176" i="2" s="1"/>
  <c r="AA177" i="2"/>
  <c r="Z177" i="2"/>
  <c r="X177" i="2"/>
  <c r="X176" i="2" s="1"/>
  <c r="W177" i="2"/>
  <c r="U177" i="2"/>
  <c r="T177" i="2"/>
  <c r="Q177" i="2"/>
  <c r="Q176" i="2" s="1"/>
  <c r="O177" i="2"/>
  <c r="N177" i="2"/>
  <c r="L177" i="2"/>
  <c r="K177" i="2"/>
  <c r="K176" i="2" s="1"/>
  <c r="I177" i="2"/>
  <c r="H177" i="2"/>
  <c r="H176" i="2" s="1"/>
  <c r="Z176" i="2"/>
  <c r="T176" i="2"/>
  <c r="N176" i="2"/>
  <c r="AE175" i="2"/>
  <c r="AB175" i="2"/>
  <c r="Y175" i="2"/>
  <c r="V175" i="2"/>
  <c r="S175" i="2"/>
  <c r="P175" i="2"/>
  <c r="M175" i="2"/>
  <c r="J175" i="2"/>
  <c r="G175" i="2"/>
  <c r="F175" i="2"/>
  <c r="E175" i="2"/>
  <c r="AE174" i="2"/>
  <c r="AB174" i="2"/>
  <c r="Y174" i="2"/>
  <c r="V174" i="2"/>
  <c r="S174" i="2"/>
  <c r="P174" i="2"/>
  <c r="M174" i="2"/>
  <c r="J174" i="2"/>
  <c r="F174" i="2"/>
  <c r="E174" i="2"/>
  <c r="AE173" i="2"/>
  <c r="AB173" i="2"/>
  <c r="Y173" i="2"/>
  <c r="V173" i="2"/>
  <c r="S173" i="2"/>
  <c r="P173" i="2"/>
  <c r="M173" i="2"/>
  <c r="J173" i="2"/>
  <c r="G173" i="2" s="1"/>
  <c r="F173" i="2"/>
  <c r="E173" i="2"/>
  <c r="AE172" i="2"/>
  <c r="AB172" i="2"/>
  <c r="Y172" i="2"/>
  <c r="V172" i="2"/>
  <c r="R172" i="2"/>
  <c r="F172" i="2" s="1"/>
  <c r="P172" i="2"/>
  <c r="M172" i="2"/>
  <c r="J172" i="2"/>
  <c r="E172" i="2"/>
  <c r="AE171" i="2"/>
  <c r="AB171" i="2"/>
  <c r="Y171" i="2"/>
  <c r="V171" i="2"/>
  <c r="S171" i="2"/>
  <c r="P171" i="2"/>
  <c r="M171" i="2"/>
  <c r="J171" i="2"/>
  <c r="F171" i="2"/>
  <c r="E171" i="2"/>
  <c r="AE170" i="2"/>
  <c r="AB170" i="2"/>
  <c r="Y170" i="2"/>
  <c r="V170" i="2"/>
  <c r="S170" i="2"/>
  <c r="P170" i="2"/>
  <c r="M170" i="2"/>
  <c r="J170" i="2"/>
  <c r="F170" i="2"/>
  <c r="E170" i="2"/>
  <c r="AE169" i="2"/>
  <c r="AB169" i="2"/>
  <c r="Y169" i="2"/>
  <c r="V169" i="2"/>
  <c r="S169" i="2"/>
  <c r="P169" i="2"/>
  <c r="M169" i="2"/>
  <c r="J169" i="2"/>
  <c r="F169" i="2"/>
  <c r="E169" i="2"/>
  <c r="AE168" i="2"/>
  <c r="AB168" i="2"/>
  <c r="Y168" i="2"/>
  <c r="V168" i="2"/>
  <c r="S168" i="2"/>
  <c r="N168" i="2"/>
  <c r="M168" i="2"/>
  <c r="J168" i="2"/>
  <c r="F168" i="2"/>
  <c r="E168" i="2"/>
  <c r="AE167" i="2"/>
  <c r="AB167" i="2"/>
  <c r="Y167" i="2"/>
  <c r="V167" i="2"/>
  <c r="S167" i="2"/>
  <c r="P167" i="2"/>
  <c r="M167" i="2"/>
  <c r="J167" i="2"/>
  <c r="F167" i="2"/>
  <c r="E167" i="2"/>
  <c r="AE166" i="2"/>
  <c r="AB166" i="2"/>
  <c r="Y166" i="2"/>
  <c r="V166" i="2"/>
  <c r="S166" i="2"/>
  <c r="P166" i="2"/>
  <c r="M166" i="2"/>
  <c r="J166" i="2"/>
  <c r="F166" i="2"/>
  <c r="E166" i="2"/>
  <c r="AE165" i="2"/>
  <c r="AB165" i="2"/>
  <c r="Y165" i="2"/>
  <c r="V165" i="2"/>
  <c r="S165" i="2"/>
  <c r="P165" i="2"/>
  <c r="M165" i="2"/>
  <c r="J165" i="2"/>
  <c r="F165" i="2"/>
  <c r="E165" i="2"/>
  <c r="AE164" i="2"/>
  <c r="AB164" i="2"/>
  <c r="Y164" i="2"/>
  <c r="V164" i="2"/>
  <c r="S164" i="2"/>
  <c r="P164" i="2"/>
  <c r="M164" i="2"/>
  <c r="J164" i="2"/>
  <c r="F164" i="2"/>
  <c r="E164" i="2"/>
  <c r="AE163" i="2"/>
  <c r="AB163" i="2"/>
  <c r="Y163" i="2"/>
  <c r="V163" i="2"/>
  <c r="S163" i="2"/>
  <c r="P163" i="2"/>
  <c r="M163" i="2"/>
  <c r="J163" i="2"/>
  <c r="F163" i="2"/>
  <c r="E163" i="2"/>
  <c r="AE162" i="2"/>
  <c r="AB162" i="2"/>
  <c r="Y162" i="2"/>
  <c r="V162" i="2"/>
  <c r="S162" i="2"/>
  <c r="P162" i="2"/>
  <c r="M162" i="2"/>
  <c r="J162" i="2"/>
  <c r="F162" i="2"/>
  <c r="E162" i="2"/>
  <c r="AE161" i="2"/>
  <c r="AB161" i="2"/>
  <c r="Y161" i="2"/>
  <c r="V161" i="2"/>
  <c r="S161" i="2"/>
  <c r="P161" i="2"/>
  <c r="M161" i="2"/>
  <c r="J161" i="2"/>
  <c r="F161" i="2"/>
  <c r="E161" i="2"/>
  <c r="AE160" i="2"/>
  <c r="AB160" i="2"/>
  <c r="Y160" i="2"/>
  <c r="V160" i="2"/>
  <c r="S160" i="2"/>
  <c r="P160" i="2"/>
  <c r="M160" i="2"/>
  <c r="J160" i="2"/>
  <c r="F160" i="2"/>
  <c r="E160" i="2"/>
  <c r="AE159" i="2"/>
  <c r="AB159" i="2"/>
  <c r="Y159" i="2"/>
  <c r="V159" i="2"/>
  <c r="S159" i="2"/>
  <c r="P159" i="2"/>
  <c r="M159" i="2"/>
  <c r="I159" i="2"/>
  <c r="I156" i="2" s="1"/>
  <c r="I155" i="2" s="1"/>
  <c r="H159" i="2"/>
  <c r="J159" i="2" s="1"/>
  <c r="G159" i="2" s="1"/>
  <c r="AE158" i="2"/>
  <c r="AB158" i="2"/>
  <c r="Y158" i="2"/>
  <c r="V158" i="2"/>
  <c r="S158" i="2"/>
  <c r="P158" i="2"/>
  <c r="M158" i="2"/>
  <c r="J158" i="2"/>
  <c r="F158" i="2"/>
  <c r="E158" i="2"/>
  <c r="AE157" i="2"/>
  <c r="AB157" i="2"/>
  <c r="Y157" i="2"/>
  <c r="V157" i="2"/>
  <c r="S157" i="2"/>
  <c r="P157" i="2"/>
  <c r="M157" i="2"/>
  <c r="J157" i="2"/>
  <c r="F157" i="2"/>
  <c r="E157" i="2"/>
  <c r="AD156" i="2"/>
  <c r="AC156" i="2"/>
  <c r="AC155" i="2" s="1"/>
  <c r="AB156" i="2"/>
  <c r="AA156" i="2"/>
  <c r="Z156" i="2"/>
  <c r="X156" i="2"/>
  <c r="W156" i="2"/>
  <c r="W155" i="2" s="1"/>
  <c r="U156" i="2"/>
  <c r="T156" i="2"/>
  <c r="T155" i="2" s="1"/>
  <c r="R156" i="2"/>
  <c r="Q156" i="2"/>
  <c r="O156" i="2"/>
  <c r="O155" i="2" s="1"/>
  <c r="L156" i="2"/>
  <c r="K156" i="2"/>
  <c r="K155" i="2" s="1"/>
  <c r="AA155" i="2"/>
  <c r="Z155" i="2"/>
  <c r="U155" i="2"/>
  <c r="V155" i="2" s="1"/>
  <c r="Q155" i="2"/>
  <c r="AE154" i="2"/>
  <c r="AB154" i="2"/>
  <c r="Y154" i="2"/>
  <c r="V154" i="2"/>
  <c r="S154" i="2"/>
  <c r="P154" i="2"/>
  <c r="M154" i="2"/>
  <c r="J154" i="2"/>
  <c r="F154" i="2"/>
  <c r="E154" i="2"/>
  <c r="AE153" i="2"/>
  <c r="AB153" i="2"/>
  <c r="Y153" i="2"/>
  <c r="V153" i="2"/>
  <c r="S153" i="2"/>
  <c r="P153" i="2"/>
  <c r="M153" i="2"/>
  <c r="J153" i="2"/>
  <c r="F153" i="2"/>
  <c r="E153" i="2"/>
  <c r="AE152" i="2"/>
  <c r="AB152" i="2"/>
  <c r="Y152" i="2"/>
  <c r="V152" i="2"/>
  <c r="S152" i="2"/>
  <c r="P152" i="2"/>
  <c r="G152" i="2" s="1"/>
  <c r="M152" i="2"/>
  <c r="J152" i="2"/>
  <c r="F152" i="2"/>
  <c r="E152" i="2"/>
  <c r="AE151" i="2"/>
  <c r="AB151" i="2"/>
  <c r="Y151" i="2"/>
  <c r="V151" i="2"/>
  <c r="S151" i="2"/>
  <c r="P151" i="2"/>
  <c r="M151" i="2"/>
  <c r="J151" i="2"/>
  <c r="F151" i="2"/>
  <c r="E151" i="2"/>
  <c r="AE150" i="2"/>
  <c r="AB150" i="2"/>
  <c r="Y150" i="2"/>
  <c r="V150" i="2"/>
  <c r="S150" i="2"/>
  <c r="P150" i="2"/>
  <c r="M150" i="2"/>
  <c r="J150" i="2"/>
  <c r="F150" i="2"/>
  <c r="E150" i="2"/>
  <c r="AE149" i="2"/>
  <c r="AB149" i="2"/>
  <c r="Y149" i="2"/>
  <c r="V149" i="2"/>
  <c r="S149" i="2"/>
  <c r="P149" i="2"/>
  <c r="M149" i="2"/>
  <c r="J149" i="2"/>
  <c r="F149" i="2"/>
  <c r="E149" i="2"/>
  <c r="AE148" i="2"/>
  <c r="AB148" i="2"/>
  <c r="Y148" i="2"/>
  <c r="V148" i="2"/>
  <c r="S148" i="2"/>
  <c r="P148" i="2"/>
  <c r="M148" i="2"/>
  <c r="J148" i="2"/>
  <c r="G148" i="2" s="1"/>
  <c r="F148" i="2"/>
  <c r="E148" i="2"/>
  <c r="AE147" i="2"/>
  <c r="AB147" i="2"/>
  <c r="Y147" i="2"/>
  <c r="V147" i="2"/>
  <c r="S147" i="2"/>
  <c r="P147" i="2"/>
  <c r="M147" i="2"/>
  <c r="J147" i="2"/>
  <c r="F147" i="2"/>
  <c r="E147" i="2"/>
  <c r="AE146" i="2"/>
  <c r="AB146" i="2"/>
  <c r="Y146" i="2"/>
  <c r="V146" i="2"/>
  <c r="S146" i="2"/>
  <c r="P146" i="2"/>
  <c r="M146" i="2"/>
  <c r="J146" i="2"/>
  <c r="F146" i="2"/>
  <c r="E146" i="2"/>
  <c r="AE145" i="2"/>
  <c r="AB145" i="2"/>
  <c r="Y145" i="2"/>
  <c r="V145" i="2"/>
  <c r="S145" i="2"/>
  <c r="P145" i="2"/>
  <c r="M145" i="2"/>
  <c r="J145" i="2"/>
  <c r="F145" i="2"/>
  <c r="E145" i="2"/>
  <c r="AE144" i="2"/>
  <c r="AB144" i="2"/>
  <c r="Y144" i="2"/>
  <c r="V144" i="2"/>
  <c r="S144" i="2"/>
  <c r="P144" i="2"/>
  <c r="M144" i="2"/>
  <c r="J144" i="2"/>
  <c r="G144" i="2" s="1"/>
  <c r="F144" i="2"/>
  <c r="E144" i="2"/>
  <c r="AE143" i="2"/>
  <c r="AB143" i="2"/>
  <c r="Y143" i="2"/>
  <c r="V143" i="2"/>
  <c r="S143" i="2"/>
  <c r="P143" i="2"/>
  <c r="M143" i="2"/>
  <c r="J143" i="2"/>
  <c r="F143" i="2"/>
  <c r="E143" i="2"/>
  <c r="AE142" i="2"/>
  <c r="AB142" i="2"/>
  <c r="Y142" i="2"/>
  <c r="V142" i="2"/>
  <c r="S142" i="2"/>
  <c r="P142" i="2"/>
  <c r="M142" i="2"/>
  <c r="J142" i="2"/>
  <c r="F142" i="2"/>
  <c r="E142" i="2"/>
  <c r="AE141" i="2"/>
  <c r="AB141" i="2"/>
  <c r="Y141" i="2"/>
  <c r="V141" i="2"/>
  <c r="S141" i="2"/>
  <c r="P141" i="2"/>
  <c r="M141" i="2"/>
  <c r="J141" i="2"/>
  <c r="F141" i="2"/>
  <c r="E141" i="2"/>
  <c r="AE140" i="2"/>
  <c r="AB140" i="2"/>
  <c r="Y140" i="2"/>
  <c r="V140" i="2"/>
  <c r="S140" i="2"/>
  <c r="P140" i="2"/>
  <c r="M140" i="2"/>
  <c r="J140" i="2"/>
  <c r="F140" i="2"/>
  <c r="E140" i="2"/>
  <c r="AE139" i="2"/>
  <c r="AB139" i="2"/>
  <c r="Y139" i="2"/>
  <c r="V139" i="2"/>
  <c r="S139" i="2"/>
  <c r="P139" i="2"/>
  <c r="M139" i="2"/>
  <c r="J139" i="2"/>
  <c r="F139" i="2"/>
  <c r="E139" i="2"/>
  <c r="AE138" i="2"/>
  <c r="AB138" i="2"/>
  <c r="Y138" i="2"/>
  <c r="V138" i="2"/>
  <c r="S138" i="2"/>
  <c r="P138" i="2"/>
  <c r="M138" i="2"/>
  <c r="J138" i="2"/>
  <c r="F138" i="2"/>
  <c r="E138" i="2"/>
  <c r="AE137" i="2"/>
  <c r="AB137" i="2"/>
  <c r="Y137" i="2"/>
  <c r="V137" i="2"/>
  <c r="S137" i="2"/>
  <c r="P137" i="2"/>
  <c r="M137" i="2"/>
  <c r="J137" i="2"/>
  <c r="F137" i="2"/>
  <c r="E137" i="2"/>
  <c r="AE136" i="2"/>
  <c r="AB136" i="2"/>
  <c r="Y136" i="2"/>
  <c r="V136" i="2"/>
  <c r="S136" i="2"/>
  <c r="P136" i="2"/>
  <c r="M136" i="2"/>
  <c r="J136" i="2"/>
  <c r="G136" i="2" s="1"/>
  <c r="F136" i="2"/>
  <c r="E136" i="2"/>
  <c r="AE135" i="2"/>
  <c r="AB135" i="2"/>
  <c r="Y135" i="2"/>
  <c r="V135" i="2"/>
  <c r="S135" i="2"/>
  <c r="P135" i="2"/>
  <c r="M135" i="2"/>
  <c r="J135" i="2"/>
  <c r="F135" i="2"/>
  <c r="E135" i="2"/>
  <c r="AE134" i="2"/>
  <c r="AB134" i="2"/>
  <c r="Y134" i="2"/>
  <c r="V134" i="2"/>
  <c r="S134" i="2"/>
  <c r="P134" i="2"/>
  <c r="M134" i="2"/>
  <c r="J134" i="2"/>
  <c r="F134" i="2"/>
  <c r="E134" i="2"/>
  <c r="AE133" i="2"/>
  <c r="AB133" i="2"/>
  <c r="Y133" i="2"/>
  <c r="V133" i="2"/>
  <c r="S133" i="2"/>
  <c r="P133" i="2"/>
  <c r="M133" i="2"/>
  <c r="J133" i="2"/>
  <c r="F133" i="2"/>
  <c r="E133" i="2"/>
  <c r="AE132" i="2"/>
  <c r="AB132" i="2"/>
  <c r="Y132" i="2"/>
  <c r="V132" i="2"/>
  <c r="S132" i="2"/>
  <c r="P132" i="2"/>
  <c r="M132" i="2"/>
  <c r="J132" i="2"/>
  <c r="F132" i="2"/>
  <c r="E132" i="2"/>
  <c r="AE131" i="2"/>
  <c r="AB131" i="2"/>
  <c r="Y131" i="2"/>
  <c r="V131" i="2"/>
  <c r="S131" i="2"/>
  <c r="P131" i="2"/>
  <c r="M131" i="2"/>
  <c r="J131" i="2"/>
  <c r="G131" i="2" s="1"/>
  <c r="F131" i="2"/>
  <c r="E131" i="2"/>
  <c r="AE130" i="2"/>
  <c r="AB130" i="2"/>
  <c r="Y130" i="2"/>
  <c r="V130" i="2"/>
  <c r="S130" i="2"/>
  <c r="P130" i="2"/>
  <c r="M130" i="2"/>
  <c r="J130" i="2"/>
  <c r="F130" i="2"/>
  <c r="E130" i="2"/>
  <c r="AE129" i="2"/>
  <c r="AB129" i="2"/>
  <c r="Y129" i="2"/>
  <c r="V129" i="2"/>
  <c r="S129" i="2"/>
  <c r="P129" i="2"/>
  <c r="M129" i="2"/>
  <c r="J129" i="2"/>
  <c r="F129" i="2"/>
  <c r="E129" i="2"/>
  <c r="AE128" i="2"/>
  <c r="AB128" i="2"/>
  <c r="Y128" i="2"/>
  <c r="V128" i="2"/>
  <c r="S128" i="2"/>
  <c r="P128" i="2"/>
  <c r="M128" i="2"/>
  <c r="J128" i="2"/>
  <c r="F128" i="2"/>
  <c r="E128" i="2"/>
  <c r="AE127" i="2"/>
  <c r="AB127" i="2"/>
  <c r="Y127" i="2"/>
  <c r="V127" i="2"/>
  <c r="S127" i="2"/>
  <c r="P127" i="2"/>
  <c r="M127" i="2"/>
  <c r="J127" i="2"/>
  <c r="G127" i="2" s="1"/>
  <c r="F127" i="2"/>
  <c r="E127" i="2"/>
  <c r="AE126" i="2"/>
  <c r="AB126" i="2"/>
  <c r="Y126" i="2"/>
  <c r="V126" i="2"/>
  <c r="S126" i="2"/>
  <c r="P126" i="2"/>
  <c r="M126" i="2"/>
  <c r="J126" i="2"/>
  <c r="F126" i="2"/>
  <c r="E126" i="2"/>
  <c r="AE125" i="2"/>
  <c r="AB125" i="2"/>
  <c r="Y125" i="2"/>
  <c r="V125" i="2"/>
  <c r="S125" i="2"/>
  <c r="P125" i="2"/>
  <c r="M125" i="2"/>
  <c r="J125" i="2"/>
  <c r="F125" i="2"/>
  <c r="E125" i="2"/>
  <c r="AE124" i="2"/>
  <c r="AB124" i="2"/>
  <c r="Y124" i="2"/>
  <c r="V124" i="2"/>
  <c r="S124" i="2"/>
  <c r="P124" i="2"/>
  <c r="M124" i="2"/>
  <c r="J124" i="2"/>
  <c r="F124" i="2"/>
  <c r="E124" i="2"/>
  <c r="AE123" i="2"/>
  <c r="AB123" i="2"/>
  <c r="Y123" i="2"/>
  <c r="V123" i="2"/>
  <c r="S123" i="2"/>
  <c r="P123" i="2"/>
  <c r="M123" i="2"/>
  <c r="J123" i="2"/>
  <c r="F123" i="2"/>
  <c r="E123" i="2"/>
  <c r="AE122" i="2"/>
  <c r="AB122" i="2"/>
  <c r="Y122" i="2"/>
  <c r="V122" i="2"/>
  <c r="S122" i="2"/>
  <c r="P122" i="2"/>
  <c r="M122" i="2"/>
  <c r="J122" i="2"/>
  <c r="F122" i="2"/>
  <c r="E122" i="2"/>
  <c r="AE121" i="2"/>
  <c r="AB121" i="2"/>
  <c r="Y121" i="2"/>
  <c r="V121" i="2"/>
  <c r="S121" i="2"/>
  <c r="P121" i="2"/>
  <c r="M121" i="2"/>
  <c r="G121" i="2" s="1"/>
  <c r="J121" i="2"/>
  <c r="F121" i="2"/>
  <c r="E121" i="2"/>
  <c r="AE120" i="2"/>
  <c r="AB120" i="2"/>
  <c r="Y120" i="2"/>
  <c r="V120" i="2"/>
  <c r="S120" i="2"/>
  <c r="P120" i="2"/>
  <c r="M120" i="2"/>
  <c r="J120" i="2"/>
  <c r="F120" i="2"/>
  <c r="E120" i="2"/>
  <c r="AE119" i="2"/>
  <c r="AB119" i="2"/>
  <c r="Y119" i="2"/>
  <c r="V119" i="2"/>
  <c r="S119" i="2"/>
  <c r="P119" i="2"/>
  <c r="M119" i="2"/>
  <c r="J119" i="2"/>
  <c r="F119" i="2"/>
  <c r="E119" i="2"/>
  <c r="AD118" i="2"/>
  <c r="AE118" i="2" s="1"/>
  <c r="AC118" i="2"/>
  <c r="AA118" i="2"/>
  <c r="Z118" i="2"/>
  <c r="AB118" i="2" s="1"/>
  <c r="X118" i="2"/>
  <c r="Y118" i="2" s="1"/>
  <c r="W118" i="2"/>
  <c r="U118" i="2"/>
  <c r="T118" i="2"/>
  <c r="R118" i="2"/>
  <c r="R67" i="2" s="1"/>
  <c r="Q118" i="2"/>
  <c r="O118" i="2"/>
  <c r="N118" i="2"/>
  <c r="L118" i="2"/>
  <c r="K118" i="2"/>
  <c r="I118" i="2"/>
  <c r="J118" i="2" s="1"/>
  <c r="H118" i="2"/>
  <c r="AE117" i="2"/>
  <c r="AB117" i="2"/>
  <c r="Y117" i="2"/>
  <c r="V117" i="2"/>
  <c r="S117" i="2"/>
  <c r="P117" i="2"/>
  <c r="M117" i="2"/>
  <c r="J117" i="2"/>
  <c r="F117" i="2"/>
  <c r="E117" i="2"/>
  <c r="AE116" i="2"/>
  <c r="AB116" i="2"/>
  <c r="Y116" i="2"/>
  <c r="V116" i="2"/>
  <c r="S116" i="2"/>
  <c r="P116" i="2"/>
  <c r="M116" i="2"/>
  <c r="J116" i="2"/>
  <c r="F116" i="2"/>
  <c r="E116" i="2"/>
  <c r="AE115" i="2"/>
  <c r="AB115" i="2"/>
  <c r="Y115" i="2"/>
  <c r="V115" i="2"/>
  <c r="S115" i="2"/>
  <c r="P115" i="2"/>
  <c r="M115" i="2"/>
  <c r="J115" i="2"/>
  <c r="G115" i="2" s="1"/>
  <c r="F115" i="2"/>
  <c r="E115" i="2"/>
  <c r="AE114" i="2"/>
  <c r="AB114" i="2"/>
  <c r="Y114" i="2"/>
  <c r="V114" i="2"/>
  <c r="S114" i="2"/>
  <c r="P114" i="2"/>
  <c r="M114" i="2"/>
  <c r="J114" i="2"/>
  <c r="F114" i="2"/>
  <c r="E114" i="2"/>
  <c r="AE113" i="2"/>
  <c r="AB113" i="2"/>
  <c r="Y113" i="2"/>
  <c r="V113" i="2"/>
  <c r="S113" i="2"/>
  <c r="P113" i="2"/>
  <c r="M113" i="2"/>
  <c r="J113" i="2"/>
  <c r="F113" i="2"/>
  <c r="E113" i="2"/>
  <c r="AE112" i="2"/>
  <c r="AB112" i="2"/>
  <c r="Y112" i="2"/>
  <c r="V112" i="2"/>
  <c r="S112" i="2"/>
  <c r="P112" i="2"/>
  <c r="M112" i="2"/>
  <c r="J112" i="2"/>
  <c r="F112" i="2"/>
  <c r="E112" i="2"/>
  <c r="AE111" i="2"/>
  <c r="AB111" i="2"/>
  <c r="Y111" i="2"/>
  <c r="V111" i="2"/>
  <c r="S111" i="2"/>
  <c r="P111" i="2"/>
  <c r="M111" i="2"/>
  <c r="J111" i="2"/>
  <c r="G111" i="2" s="1"/>
  <c r="F111" i="2"/>
  <c r="E111" i="2"/>
  <c r="AE110" i="2"/>
  <c r="AB110" i="2"/>
  <c r="Y110" i="2"/>
  <c r="V110" i="2"/>
  <c r="S110" i="2"/>
  <c r="O110" i="2"/>
  <c r="N110" i="2"/>
  <c r="E110" i="2" s="1"/>
  <c r="M110" i="2"/>
  <c r="J110" i="2"/>
  <c r="F110" i="2"/>
  <c r="AE109" i="2"/>
  <c r="AB109" i="2"/>
  <c r="Y109" i="2"/>
  <c r="V109" i="2"/>
  <c r="S109" i="2"/>
  <c r="P109" i="2"/>
  <c r="M109" i="2"/>
  <c r="J109" i="2"/>
  <c r="F109" i="2"/>
  <c r="E109" i="2"/>
  <c r="AE108" i="2"/>
  <c r="AB108" i="2"/>
  <c r="Y108" i="2"/>
  <c r="V108" i="2"/>
  <c r="S108" i="2"/>
  <c r="P108" i="2"/>
  <c r="M108" i="2"/>
  <c r="J108" i="2"/>
  <c r="G108" i="2" s="1"/>
  <c r="F108" i="2"/>
  <c r="E108" i="2"/>
  <c r="AE107" i="2"/>
  <c r="AB107" i="2"/>
  <c r="Y107" i="2"/>
  <c r="V107" i="2"/>
  <c r="S107" i="2"/>
  <c r="O107" i="2"/>
  <c r="N107" i="2"/>
  <c r="M107" i="2"/>
  <c r="J107" i="2"/>
  <c r="E107" i="2"/>
  <c r="AE106" i="2"/>
  <c r="AB106" i="2"/>
  <c r="Y106" i="2"/>
  <c r="V106" i="2"/>
  <c r="S106" i="2"/>
  <c r="P106" i="2"/>
  <c r="M106" i="2"/>
  <c r="J106" i="2"/>
  <c r="F106" i="2"/>
  <c r="E106" i="2"/>
  <c r="AE105" i="2"/>
  <c r="AB105" i="2"/>
  <c r="Y105" i="2"/>
  <c r="V105" i="2"/>
  <c r="S105" i="2"/>
  <c r="P105" i="2"/>
  <c r="M105" i="2"/>
  <c r="J105" i="2"/>
  <c r="F105" i="2"/>
  <c r="E105" i="2"/>
  <c r="AE104" i="2"/>
  <c r="AB104" i="2"/>
  <c r="Y104" i="2"/>
  <c r="V104" i="2"/>
  <c r="S104" i="2"/>
  <c r="O104" i="2"/>
  <c r="N104" i="2"/>
  <c r="M104" i="2"/>
  <c r="J104" i="2"/>
  <c r="F104" i="2"/>
  <c r="AE103" i="2"/>
  <c r="AB103" i="2"/>
  <c r="Y103" i="2"/>
  <c r="V103" i="2"/>
  <c r="S103" i="2"/>
  <c r="O103" i="2"/>
  <c r="N103" i="2"/>
  <c r="M103" i="2"/>
  <c r="J103" i="2"/>
  <c r="E103" i="2"/>
  <c r="AE102" i="2"/>
  <c r="AB102" i="2"/>
  <c r="Y102" i="2"/>
  <c r="V102" i="2"/>
  <c r="S102" i="2"/>
  <c r="P102" i="2"/>
  <c r="M102" i="2"/>
  <c r="J102" i="2"/>
  <c r="F102" i="2"/>
  <c r="E102" i="2"/>
  <c r="AE101" i="2"/>
  <c r="AB101" i="2"/>
  <c r="Y101" i="2"/>
  <c r="V101" i="2"/>
  <c r="S101" i="2"/>
  <c r="P101" i="2"/>
  <c r="M101" i="2"/>
  <c r="J101" i="2"/>
  <c r="F101" i="2"/>
  <c r="E101" i="2"/>
  <c r="AE100" i="2"/>
  <c r="AB100" i="2"/>
  <c r="Y100" i="2"/>
  <c r="V100" i="2"/>
  <c r="S100" i="2"/>
  <c r="P100" i="2"/>
  <c r="M100" i="2"/>
  <c r="J100" i="2"/>
  <c r="G100" i="2" s="1"/>
  <c r="F100" i="2"/>
  <c r="E100" i="2"/>
  <c r="AE99" i="2"/>
  <c r="AB99" i="2"/>
  <c r="Y99" i="2"/>
  <c r="V99" i="2"/>
  <c r="S99" i="2"/>
  <c r="O99" i="2"/>
  <c r="P99" i="2" s="1"/>
  <c r="N99" i="2"/>
  <c r="M99" i="2"/>
  <c r="J99" i="2"/>
  <c r="E99" i="2"/>
  <c r="AE98" i="2"/>
  <c r="AB98" i="2"/>
  <c r="Y98" i="2"/>
  <c r="V98" i="2"/>
  <c r="S98" i="2"/>
  <c r="P98" i="2"/>
  <c r="M98" i="2"/>
  <c r="J98" i="2"/>
  <c r="G98" i="2" s="1"/>
  <c r="F98" i="2"/>
  <c r="E98" i="2"/>
  <c r="AE97" i="2"/>
  <c r="AB97" i="2"/>
  <c r="Y97" i="2"/>
  <c r="V97" i="2"/>
  <c r="S97" i="2"/>
  <c r="P97" i="2"/>
  <c r="L97" i="2"/>
  <c r="K97" i="2"/>
  <c r="J97" i="2"/>
  <c r="F97" i="2"/>
  <c r="E97" i="2"/>
  <c r="AE96" i="2"/>
  <c r="AB96" i="2"/>
  <c r="Y96" i="2"/>
  <c r="V96" i="2"/>
  <c r="S96" i="2"/>
  <c r="P96" i="2"/>
  <c r="M96" i="2"/>
  <c r="J96" i="2"/>
  <c r="F96" i="2"/>
  <c r="E96" i="2"/>
  <c r="AE95" i="2"/>
  <c r="AB95" i="2"/>
  <c r="Y95" i="2"/>
  <c r="V95" i="2"/>
  <c r="S95" i="2"/>
  <c r="P95" i="2"/>
  <c r="M95" i="2"/>
  <c r="J95" i="2"/>
  <c r="G95" i="2"/>
  <c r="F95" i="2"/>
  <c r="E95" i="2"/>
  <c r="AE94" i="2"/>
  <c r="AB94" i="2"/>
  <c r="Y94" i="2"/>
  <c r="V94" i="2"/>
  <c r="S94" i="2"/>
  <c r="P94" i="2"/>
  <c r="M94" i="2"/>
  <c r="J94" i="2"/>
  <c r="F94" i="2"/>
  <c r="E94" i="2"/>
  <c r="AE93" i="2"/>
  <c r="AB93" i="2"/>
  <c r="Y93" i="2"/>
  <c r="V93" i="2"/>
  <c r="S93" i="2"/>
  <c r="O93" i="2"/>
  <c r="N93" i="2"/>
  <c r="E93" i="2" s="1"/>
  <c r="M93" i="2"/>
  <c r="J93" i="2"/>
  <c r="AE92" i="2"/>
  <c r="AB92" i="2"/>
  <c r="Y92" i="2"/>
  <c r="V92" i="2"/>
  <c r="S92" i="2"/>
  <c r="P92" i="2"/>
  <c r="M92" i="2"/>
  <c r="J92" i="2"/>
  <c r="F92" i="2"/>
  <c r="E92" i="2"/>
  <c r="AE91" i="2"/>
  <c r="AB91" i="2"/>
  <c r="Y91" i="2"/>
  <c r="V91" i="2"/>
  <c r="S91" i="2"/>
  <c r="P91" i="2"/>
  <c r="L91" i="2"/>
  <c r="F91" i="2" s="1"/>
  <c r="K91" i="2"/>
  <c r="E91" i="2" s="1"/>
  <c r="J91" i="2"/>
  <c r="AE90" i="2"/>
  <c r="AB90" i="2"/>
  <c r="Y90" i="2"/>
  <c r="V90" i="2"/>
  <c r="S90" i="2"/>
  <c r="P90" i="2"/>
  <c r="M90" i="2"/>
  <c r="J90" i="2"/>
  <c r="F90" i="2"/>
  <c r="E90" i="2"/>
  <c r="AE89" i="2"/>
  <c r="AB89" i="2"/>
  <c r="Y89" i="2"/>
  <c r="V89" i="2"/>
  <c r="S89" i="2"/>
  <c r="P89" i="2"/>
  <c r="M89" i="2"/>
  <c r="J89" i="2"/>
  <c r="F89" i="2"/>
  <c r="E89" i="2"/>
  <c r="AE88" i="2"/>
  <c r="AB88" i="2"/>
  <c r="Y88" i="2"/>
  <c r="V88" i="2"/>
  <c r="S88" i="2"/>
  <c r="P88" i="2"/>
  <c r="M88" i="2"/>
  <c r="J88" i="2"/>
  <c r="F88" i="2"/>
  <c r="E88" i="2"/>
  <c r="AE87" i="2"/>
  <c r="AB87" i="2"/>
  <c r="Y87" i="2"/>
  <c r="V87" i="2"/>
  <c r="S87" i="2"/>
  <c r="P87" i="2"/>
  <c r="M87" i="2"/>
  <c r="J87" i="2"/>
  <c r="G87" i="2" s="1"/>
  <c r="F87" i="2"/>
  <c r="E87" i="2"/>
  <c r="AE86" i="2"/>
  <c r="AB86" i="2"/>
  <c r="Y86" i="2"/>
  <c r="V86" i="2"/>
  <c r="S86" i="2"/>
  <c r="P86" i="2"/>
  <c r="M86" i="2"/>
  <c r="J86" i="2"/>
  <c r="F86" i="2"/>
  <c r="E86" i="2"/>
  <c r="AE85" i="2"/>
  <c r="AB85" i="2"/>
  <c r="Y85" i="2"/>
  <c r="V85" i="2"/>
  <c r="S85" i="2"/>
  <c r="P85" i="2"/>
  <c r="M85" i="2"/>
  <c r="J85" i="2"/>
  <c r="F85" i="2"/>
  <c r="E85" i="2"/>
  <c r="AE84" i="2"/>
  <c r="AB84" i="2"/>
  <c r="Y84" i="2"/>
  <c r="V84" i="2"/>
  <c r="S84" i="2"/>
  <c r="O84" i="2"/>
  <c r="N84" i="2"/>
  <c r="L84" i="2"/>
  <c r="M84" i="2" s="1"/>
  <c r="K84" i="2"/>
  <c r="J84" i="2"/>
  <c r="AE83" i="2"/>
  <c r="AB83" i="2"/>
  <c r="Y83" i="2"/>
  <c r="V83" i="2"/>
  <c r="S83" i="2"/>
  <c r="P83" i="2"/>
  <c r="M83" i="2"/>
  <c r="J83" i="2"/>
  <c r="F83" i="2"/>
  <c r="E83" i="2"/>
  <c r="AE82" i="2"/>
  <c r="AB82" i="2"/>
  <c r="Y82" i="2"/>
  <c r="V82" i="2"/>
  <c r="S82" i="2"/>
  <c r="O82" i="2"/>
  <c r="N82" i="2"/>
  <c r="E82" i="2" s="1"/>
  <c r="L82" i="2"/>
  <c r="F82" i="2" s="1"/>
  <c r="K82" i="2"/>
  <c r="J82" i="2"/>
  <c r="AD81" i="2"/>
  <c r="AC81" i="2"/>
  <c r="AA81" i="2"/>
  <c r="Z81" i="2"/>
  <c r="Y81" i="2"/>
  <c r="X81" i="2"/>
  <c r="W81" i="2"/>
  <c r="U81" i="2"/>
  <c r="T81" i="2"/>
  <c r="T67" i="2" s="1"/>
  <c r="T66" i="2" s="1"/>
  <c r="R81" i="2"/>
  <c r="Q81" i="2"/>
  <c r="I81" i="2"/>
  <c r="H81" i="2"/>
  <c r="H67" i="2" s="1"/>
  <c r="AE80" i="2"/>
  <c r="AB80" i="2"/>
  <c r="Y80" i="2"/>
  <c r="V80" i="2"/>
  <c r="S80" i="2"/>
  <c r="P80" i="2"/>
  <c r="M80" i="2"/>
  <c r="J80" i="2"/>
  <c r="F80" i="2"/>
  <c r="E80" i="2"/>
  <c r="AE79" i="2"/>
  <c r="AB79" i="2"/>
  <c r="X79" i="2"/>
  <c r="W79" i="2"/>
  <c r="V79" i="2"/>
  <c r="S79" i="2"/>
  <c r="P79" i="2"/>
  <c r="M79" i="2"/>
  <c r="J79" i="2"/>
  <c r="F79" i="2"/>
  <c r="E79" i="2"/>
  <c r="AE78" i="2"/>
  <c r="AB78" i="2"/>
  <c r="Y78" i="2"/>
  <c r="V78" i="2"/>
  <c r="S78" i="2"/>
  <c r="P78" i="2"/>
  <c r="M78" i="2"/>
  <c r="J78" i="2"/>
  <c r="F78" i="2"/>
  <c r="E78" i="2"/>
  <c r="AE77" i="2"/>
  <c r="AB77" i="2"/>
  <c r="Y77" i="2"/>
  <c r="V77" i="2"/>
  <c r="S77" i="2"/>
  <c r="P77" i="2"/>
  <c r="M77" i="2"/>
  <c r="J77" i="2"/>
  <c r="F77" i="2"/>
  <c r="E77" i="2"/>
  <c r="AE76" i="2"/>
  <c r="AB76" i="2"/>
  <c r="Y76" i="2"/>
  <c r="V76" i="2"/>
  <c r="S76" i="2"/>
  <c r="P76" i="2"/>
  <c r="M76" i="2"/>
  <c r="J76" i="2"/>
  <c r="F76" i="2"/>
  <c r="E76" i="2"/>
  <c r="AE75" i="2"/>
  <c r="AB75" i="2"/>
  <c r="Y75" i="2"/>
  <c r="V75" i="2"/>
  <c r="S75" i="2"/>
  <c r="P75" i="2"/>
  <c r="M75" i="2"/>
  <c r="J75" i="2"/>
  <c r="F75" i="2"/>
  <c r="E75" i="2"/>
  <c r="AE74" i="2"/>
  <c r="AB74" i="2"/>
  <c r="Y74" i="2"/>
  <c r="V74" i="2"/>
  <c r="S74" i="2"/>
  <c r="P74" i="2"/>
  <c r="M74" i="2"/>
  <c r="I74" i="2"/>
  <c r="F74" i="2" s="1"/>
  <c r="E74" i="2"/>
  <c r="AE73" i="2"/>
  <c r="AB73" i="2"/>
  <c r="Y73" i="2"/>
  <c r="V73" i="2"/>
  <c r="S73" i="2"/>
  <c r="P73" i="2"/>
  <c r="M73" i="2"/>
  <c r="J73" i="2"/>
  <c r="F73" i="2"/>
  <c r="E73" i="2"/>
  <c r="AE72" i="2"/>
  <c r="AB72" i="2"/>
  <c r="Y72" i="2"/>
  <c r="V72" i="2"/>
  <c r="S72" i="2"/>
  <c r="P72" i="2"/>
  <c r="M72" i="2"/>
  <c r="J72" i="2"/>
  <c r="G72" i="2" s="1"/>
  <c r="F72" i="2"/>
  <c r="E72" i="2"/>
  <c r="AE71" i="2"/>
  <c r="AB71" i="2"/>
  <c r="Y71" i="2"/>
  <c r="V71" i="2"/>
  <c r="S71" i="2"/>
  <c r="P71" i="2"/>
  <c r="M71" i="2"/>
  <c r="J71" i="2"/>
  <c r="F71" i="2"/>
  <c r="E71" i="2"/>
  <c r="AE70" i="2"/>
  <c r="AB70" i="2"/>
  <c r="Y70" i="2"/>
  <c r="V70" i="2"/>
  <c r="S70" i="2"/>
  <c r="P70" i="2"/>
  <c r="M70" i="2"/>
  <c r="J70" i="2"/>
  <c r="F70" i="2"/>
  <c r="E70" i="2"/>
  <c r="AE69" i="2"/>
  <c r="AB69" i="2"/>
  <c r="Y69" i="2"/>
  <c r="V69" i="2"/>
  <c r="S69" i="2"/>
  <c r="P69" i="2"/>
  <c r="M69" i="2"/>
  <c r="J69" i="2"/>
  <c r="F69" i="2"/>
  <c r="E69" i="2"/>
  <c r="AE68" i="2"/>
  <c r="AB68" i="2"/>
  <c r="Y68" i="2"/>
  <c r="V68" i="2"/>
  <c r="S68" i="2"/>
  <c r="P68" i="2"/>
  <c r="M68" i="2"/>
  <c r="J68" i="2"/>
  <c r="G68" i="2" s="1"/>
  <c r="F68" i="2"/>
  <c r="E68" i="2"/>
  <c r="AA67" i="2"/>
  <c r="AA66" i="2" s="1"/>
  <c r="X67" i="2"/>
  <c r="AE65" i="2"/>
  <c r="AB65" i="2"/>
  <c r="Y65" i="2"/>
  <c r="V65" i="2"/>
  <c r="R65" i="2"/>
  <c r="Q65" i="2"/>
  <c r="E65" i="2" s="1"/>
  <c r="P65" i="2"/>
  <c r="M65" i="2"/>
  <c r="J65" i="2"/>
  <c r="F65" i="2"/>
  <c r="AE64" i="2"/>
  <c r="AB64" i="2"/>
  <c r="Y64" i="2"/>
  <c r="V64" i="2"/>
  <c r="S64" i="2"/>
  <c r="P64" i="2"/>
  <c r="M64" i="2"/>
  <c r="J64" i="2"/>
  <c r="F64" i="2"/>
  <c r="E64" i="2"/>
  <c r="AE63" i="2"/>
  <c r="AB63" i="2"/>
  <c r="Y63" i="2"/>
  <c r="V63" i="2"/>
  <c r="S63" i="2"/>
  <c r="P63" i="2"/>
  <c r="M63" i="2"/>
  <c r="J63" i="2"/>
  <c r="F63" i="2"/>
  <c r="E63" i="2"/>
  <c r="AE62" i="2"/>
  <c r="AB62" i="2"/>
  <c r="Y62" i="2"/>
  <c r="V62" i="2"/>
  <c r="S62" i="2"/>
  <c r="P62" i="2"/>
  <c r="M62" i="2"/>
  <c r="J62" i="2"/>
  <c r="G62" i="2" s="1"/>
  <c r="F62" i="2"/>
  <c r="E62" i="2"/>
  <c r="AE61" i="2"/>
  <c r="AB61" i="2"/>
  <c r="Y61" i="2"/>
  <c r="V61" i="2"/>
  <c r="S61" i="2"/>
  <c r="P61" i="2"/>
  <c r="M61" i="2"/>
  <c r="J61" i="2"/>
  <c r="F61" i="2"/>
  <c r="E61" i="2"/>
  <c r="AE60" i="2"/>
  <c r="AB60" i="2"/>
  <c r="Y60" i="2"/>
  <c r="V60" i="2"/>
  <c r="S60" i="2"/>
  <c r="P60" i="2"/>
  <c r="M60" i="2"/>
  <c r="J60" i="2"/>
  <c r="F60" i="2"/>
  <c r="E60" i="2"/>
  <c r="AE59" i="2"/>
  <c r="AB59" i="2"/>
  <c r="Y59" i="2"/>
  <c r="V59" i="2"/>
  <c r="S59" i="2"/>
  <c r="P59" i="2"/>
  <c r="M59" i="2"/>
  <c r="J59" i="2"/>
  <c r="F59" i="2"/>
  <c r="E59" i="2"/>
  <c r="AE58" i="2"/>
  <c r="AB58" i="2"/>
  <c r="Y58" i="2"/>
  <c r="V58" i="2"/>
  <c r="S58" i="2"/>
  <c r="P58" i="2"/>
  <c r="M58" i="2"/>
  <c r="J58" i="2"/>
  <c r="G58" i="2" s="1"/>
  <c r="F58" i="2"/>
  <c r="E58" i="2"/>
  <c r="AE57" i="2"/>
  <c r="AB57" i="2"/>
  <c r="Y57" i="2"/>
  <c r="V57" i="2"/>
  <c r="S57" i="2"/>
  <c r="P57" i="2"/>
  <c r="M57" i="2"/>
  <c r="J57" i="2"/>
  <c r="F57" i="2"/>
  <c r="E57" i="2"/>
  <c r="AD56" i="2"/>
  <c r="AC56" i="2"/>
  <c r="AA56" i="2"/>
  <c r="Z56" i="2"/>
  <c r="Z55" i="2" s="1"/>
  <c r="X56" i="2"/>
  <c r="Y56" i="2" s="1"/>
  <c r="W56" i="2"/>
  <c r="W55" i="2" s="1"/>
  <c r="U56" i="2"/>
  <c r="T56" i="2"/>
  <c r="T55" i="2" s="1"/>
  <c r="O56" i="2"/>
  <c r="N56" i="2"/>
  <c r="L56" i="2"/>
  <c r="L55" i="2" s="1"/>
  <c r="K56" i="2"/>
  <c r="K55" i="2" s="1"/>
  <c r="I56" i="2"/>
  <c r="H56" i="2"/>
  <c r="H55" i="2" s="1"/>
  <c r="AD55" i="2"/>
  <c r="N55" i="2"/>
  <c r="AE54" i="2"/>
  <c r="AB54" i="2"/>
  <c r="Y54" i="2"/>
  <c r="U54" i="2"/>
  <c r="T54" i="2"/>
  <c r="E54" i="2" s="1"/>
  <c r="S54" i="2"/>
  <c r="P54" i="2"/>
  <c r="M54" i="2"/>
  <c r="J54" i="2"/>
  <c r="AE53" i="2"/>
  <c r="AB53" i="2"/>
  <c r="Y53" i="2"/>
  <c r="V53" i="2"/>
  <c r="S53" i="2"/>
  <c r="P53" i="2"/>
  <c r="M53" i="2"/>
  <c r="J53" i="2"/>
  <c r="F53" i="2"/>
  <c r="E53" i="2"/>
  <c r="AE52" i="2"/>
  <c r="AB52" i="2"/>
  <c r="Y52" i="2"/>
  <c r="V52" i="2"/>
  <c r="S52" i="2"/>
  <c r="P52" i="2"/>
  <c r="M52" i="2"/>
  <c r="J52" i="2"/>
  <c r="G52" i="2" s="1"/>
  <c r="F52" i="2"/>
  <c r="E52" i="2"/>
  <c r="AE51" i="2"/>
  <c r="AB51" i="2"/>
  <c r="Y51" i="2"/>
  <c r="V51" i="2"/>
  <c r="S51" i="2"/>
  <c r="P51" i="2"/>
  <c r="M51" i="2"/>
  <c r="J51" i="2"/>
  <c r="F51" i="2"/>
  <c r="E51" i="2"/>
  <c r="AD50" i="2"/>
  <c r="AD49" i="2" s="1"/>
  <c r="AC50" i="2"/>
  <c r="AA50" i="2"/>
  <c r="Z50" i="2"/>
  <c r="X50" i="2"/>
  <c r="Y50" i="2" s="1"/>
  <c r="W50" i="2"/>
  <c r="W49" i="2" s="1"/>
  <c r="T50" i="2"/>
  <c r="T49" i="2" s="1"/>
  <c r="R50" i="2"/>
  <c r="R49" i="2" s="1"/>
  <c r="Q50" i="2"/>
  <c r="O50" i="2"/>
  <c r="N50" i="2"/>
  <c r="L50" i="2"/>
  <c r="M50" i="2" s="1"/>
  <c r="K50" i="2"/>
  <c r="K49" i="2" s="1"/>
  <c r="I50" i="2"/>
  <c r="H50" i="2"/>
  <c r="Z49" i="2"/>
  <c r="X49" i="2"/>
  <c r="Y49" i="2" s="1"/>
  <c r="N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E45" i="2"/>
  <c r="AB45" i="2"/>
  <c r="Y45" i="2"/>
  <c r="V45" i="2"/>
  <c r="S45" i="2"/>
  <c r="P45" i="2"/>
  <c r="M45" i="2"/>
  <c r="J45" i="2"/>
  <c r="F45" i="2"/>
  <c r="E45" i="2"/>
  <c r="AD44" i="2"/>
  <c r="AD38" i="2" s="1"/>
  <c r="AB44" i="2"/>
  <c r="Y44" i="2"/>
  <c r="V44" i="2"/>
  <c r="S44" i="2"/>
  <c r="P44" i="2"/>
  <c r="M44" i="2"/>
  <c r="J44" i="2"/>
  <c r="F44" i="2"/>
  <c r="E44" i="2"/>
  <c r="AE43" i="2"/>
  <c r="AB43" i="2"/>
  <c r="Y43" i="2"/>
  <c r="V43" i="2"/>
  <c r="S43" i="2"/>
  <c r="P43" i="2"/>
  <c r="M43" i="2"/>
  <c r="J43" i="2"/>
  <c r="F43" i="2"/>
  <c r="E43" i="2"/>
  <c r="AE42" i="2"/>
  <c r="AB42" i="2"/>
  <c r="Y42" i="2"/>
  <c r="V42" i="2"/>
  <c r="S42" i="2"/>
  <c r="P42" i="2"/>
  <c r="M42" i="2"/>
  <c r="J42" i="2"/>
  <c r="F42" i="2"/>
  <c r="E42" i="2"/>
  <c r="AE41" i="2"/>
  <c r="AB41" i="2"/>
  <c r="Y41" i="2"/>
  <c r="V41" i="2"/>
  <c r="S41" i="2"/>
  <c r="O41" i="2"/>
  <c r="P41" i="2" s="1"/>
  <c r="M41" i="2"/>
  <c r="J41" i="2"/>
  <c r="E41" i="2"/>
  <c r="AE40" i="2"/>
  <c r="AB40" i="2"/>
  <c r="Y40" i="2"/>
  <c r="V40" i="2"/>
  <c r="S40" i="2"/>
  <c r="P40" i="2"/>
  <c r="M40" i="2"/>
  <c r="J40" i="2"/>
  <c r="F40" i="2"/>
  <c r="E40" i="2"/>
  <c r="AE39" i="2"/>
  <c r="AB39" i="2"/>
  <c r="Y39" i="2"/>
  <c r="V39" i="2"/>
  <c r="S39" i="2"/>
  <c r="P39" i="2"/>
  <c r="M39" i="2"/>
  <c r="J39" i="2"/>
  <c r="F39" i="2"/>
  <c r="E39" i="2"/>
  <c r="AC38" i="2"/>
  <c r="AC37" i="2" s="1"/>
  <c r="AA38" i="2"/>
  <c r="Z38" i="2"/>
  <c r="X38" i="2"/>
  <c r="W38" i="2"/>
  <c r="U38" i="2"/>
  <c r="T38" i="2"/>
  <c r="R38" i="2"/>
  <c r="Q38" i="2"/>
  <c r="Q37" i="2" s="1"/>
  <c r="N38" i="2"/>
  <c r="L38" i="2"/>
  <c r="K38" i="2"/>
  <c r="I38" i="2"/>
  <c r="J38" i="2" s="1"/>
  <c r="H38" i="2"/>
  <c r="Z37" i="2"/>
  <c r="X37" i="2"/>
  <c r="T37" i="2"/>
  <c r="N37" i="2"/>
  <c r="L37" i="2"/>
  <c r="H37" i="2"/>
  <c r="AE36" i="2"/>
  <c r="AB36" i="2"/>
  <c r="Y36" i="2"/>
  <c r="V36" i="2"/>
  <c r="S36" i="2"/>
  <c r="P36" i="2"/>
  <c r="M36" i="2"/>
  <c r="J36" i="2"/>
  <c r="F36" i="2"/>
  <c r="E36" i="2"/>
  <c r="AE35" i="2"/>
  <c r="AB35" i="2"/>
  <c r="Y35" i="2"/>
  <c r="V35" i="2"/>
  <c r="S35" i="2"/>
  <c r="P35" i="2"/>
  <c r="M35" i="2"/>
  <c r="J35" i="2"/>
  <c r="F35" i="2"/>
  <c r="E35" i="2"/>
  <c r="AE34" i="2"/>
  <c r="AB34" i="2"/>
  <c r="X34" i="2"/>
  <c r="W34" i="2"/>
  <c r="E34" i="2" s="1"/>
  <c r="V34" i="2"/>
  <c r="S34" i="2"/>
  <c r="P34" i="2"/>
  <c r="M34" i="2"/>
  <c r="J34" i="2"/>
  <c r="F34" i="2"/>
  <c r="AE33" i="2"/>
  <c r="AB33" i="2"/>
  <c r="Y33" i="2"/>
  <c r="V33" i="2"/>
  <c r="S33" i="2"/>
  <c r="P33" i="2"/>
  <c r="M33" i="2"/>
  <c r="J33" i="2"/>
  <c r="F33" i="2"/>
  <c r="E33" i="2"/>
  <c r="AE32" i="2"/>
  <c r="AB32" i="2"/>
  <c r="X32" i="2"/>
  <c r="F32" i="2" s="1"/>
  <c r="W32" i="2"/>
  <c r="V32" i="2"/>
  <c r="S32" i="2"/>
  <c r="P32" i="2"/>
  <c r="M32" i="2"/>
  <c r="J32" i="2"/>
  <c r="AE31" i="2"/>
  <c r="AB31" i="2"/>
  <c r="Y31" i="2"/>
  <c r="V31" i="2"/>
  <c r="S31" i="2"/>
  <c r="P31" i="2"/>
  <c r="M31" i="2"/>
  <c r="J31" i="2"/>
  <c r="F31" i="2"/>
  <c r="E31" i="2"/>
  <c r="AE30" i="2"/>
  <c r="AB30" i="2"/>
  <c r="Y30" i="2"/>
  <c r="V30" i="2"/>
  <c r="S30" i="2"/>
  <c r="P30" i="2"/>
  <c r="M30" i="2"/>
  <c r="J30" i="2"/>
  <c r="F30" i="2"/>
  <c r="E30" i="2"/>
  <c r="AE29" i="2"/>
  <c r="AB29" i="2"/>
  <c r="Y29" i="2"/>
  <c r="V29" i="2"/>
  <c r="S29" i="2"/>
  <c r="P29" i="2"/>
  <c r="M29" i="2"/>
  <c r="J29" i="2"/>
  <c r="F29" i="2"/>
  <c r="E29" i="2"/>
  <c r="AE28" i="2"/>
  <c r="AB28" i="2"/>
  <c r="Y28" i="2"/>
  <c r="V28" i="2"/>
  <c r="S28" i="2"/>
  <c r="P28" i="2"/>
  <c r="M28" i="2"/>
  <c r="J28" i="2"/>
  <c r="F28" i="2"/>
  <c r="E28" i="2"/>
  <c r="AE27" i="2"/>
  <c r="AB27" i="2"/>
  <c r="Y27" i="2"/>
  <c r="V27" i="2"/>
  <c r="S27" i="2"/>
  <c r="P27" i="2"/>
  <c r="M27" i="2"/>
  <c r="J27" i="2"/>
  <c r="F27" i="2"/>
  <c r="E27" i="2"/>
  <c r="AE26" i="2"/>
  <c r="AB26" i="2"/>
  <c r="Y26" i="2"/>
  <c r="V26" i="2"/>
  <c r="S26" i="2"/>
  <c r="P26" i="2"/>
  <c r="M26" i="2"/>
  <c r="J26" i="2"/>
  <c r="G26" i="2" s="1"/>
  <c r="F26" i="2"/>
  <c r="E26" i="2"/>
  <c r="AE25" i="2"/>
  <c r="AB25" i="2"/>
  <c r="Y25" i="2"/>
  <c r="V25" i="2"/>
  <c r="S25" i="2"/>
  <c r="P25" i="2"/>
  <c r="M25" i="2"/>
  <c r="J25" i="2"/>
  <c r="F25" i="2"/>
  <c r="E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D22" i="2"/>
  <c r="AC22" i="2"/>
  <c r="AC21" i="2" s="1"/>
  <c r="AA22" i="2"/>
  <c r="Z22" i="2"/>
  <c r="U22" i="2"/>
  <c r="T22" i="2"/>
  <c r="T21" i="2" s="1"/>
  <c r="R22" i="2"/>
  <c r="R21" i="2" s="1"/>
  <c r="Q22" i="2"/>
  <c r="Q21" i="2" s="1"/>
  <c r="O22" i="2"/>
  <c r="N22" i="2"/>
  <c r="L22" i="2"/>
  <c r="L21" i="2" s="1"/>
  <c r="K22" i="2"/>
  <c r="I22" i="2"/>
  <c r="H22" i="2"/>
  <c r="H21" i="2" s="1"/>
  <c r="AD21" i="2"/>
  <c r="Z21" i="2"/>
  <c r="N21" i="2"/>
  <c r="AE20" i="2"/>
  <c r="AB20" i="2"/>
  <c r="Y20" i="2"/>
  <c r="V20" i="2"/>
  <c r="S20" i="2"/>
  <c r="P20" i="2"/>
  <c r="M20" i="2"/>
  <c r="J20" i="2"/>
  <c r="F20" i="2"/>
  <c r="E20" i="2"/>
  <c r="AE19" i="2"/>
  <c r="AB19" i="2"/>
  <c r="Y19" i="2"/>
  <c r="V19" i="2"/>
  <c r="S19" i="2"/>
  <c r="P19" i="2"/>
  <c r="L19" i="2"/>
  <c r="L11" i="2" s="1"/>
  <c r="L10" i="2" s="1"/>
  <c r="K19" i="2"/>
  <c r="E19" i="2" s="1"/>
  <c r="J19" i="2"/>
  <c r="AE18" i="2"/>
  <c r="AB18" i="2"/>
  <c r="Y18" i="2"/>
  <c r="V18" i="2"/>
  <c r="S18" i="2"/>
  <c r="P18" i="2"/>
  <c r="M18" i="2"/>
  <c r="G18" i="2" s="1"/>
  <c r="J18" i="2"/>
  <c r="F18" i="2"/>
  <c r="E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F16" i="2"/>
  <c r="E16" i="2"/>
  <c r="AE15" i="2"/>
  <c r="AB15" i="2"/>
  <c r="Y15" i="2"/>
  <c r="V15" i="2"/>
  <c r="S15" i="2"/>
  <c r="P15" i="2"/>
  <c r="M15" i="2"/>
  <c r="J15" i="2"/>
  <c r="F15" i="2"/>
  <c r="E15" i="2"/>
  <c r="AE14" i="2"/>
  <c r="AB14" i="2"/>
  <c r="Y14" i="2"/>
  <c r="V14" i="2"/>
  <c r="S14" i="2"/>
  <c r="P14" i="2"/>
  <c r="M14" i="2"/>
  <c r="J14" i="2"/>
  <c r="F14" i="2"/>
  <c r="E14" i="2"/>
  <c r="AE13" i="2"/>
  <c r="AB13" i="2"/>
  <c r="Y13" i="2"/>
  <c r="V13" i="2"/>
  <c r="S13" i="2"/>
  <c r="P13" i="2"/>
  <c r="M13" i="2"/>
  <c r="J13" i="2"/>
  <c r="F13" i="2"/>
  <c r="E13" i="2"/>
  <c r="AE12" i="2"/>
  <c r="AB12" i="2"/>
  <c r="Y12" i="2"/>
  <c r="V12" i="2"/>
  <c r="S12" i="2"/>
  <c r="P12" i="2"/>
  <c r="M12" i="2"/>
  <c r="I12" i="2"/>
  <c r="I11" i="2" s="1"/>
  <c r="H12" i="2"/>
  <c r="E12" i="2"/>
  <c r="AD11" i="2"/>
  <c r="AC11" i="2"/>
  <c r="AA11" i="2"/>
  <c r="AA10" i="2" s="1"/>
  <c r="Z11" i="2"/>
  <c r="Z10" i="2" s="1"/>
  <c r="X11" i="2"/>
  <c r="W11" i="2"/>
  <c r="U11" i="2"/>
  <c r="T11" i="2"/>
  <c r="T10" i="2" s="1"/>
  <c r="R11" i="2"/>
  <c r="Q11" i="2"/>
  <c r="Q10" i="2" s="1"/>
  <c r="O11" i="2"/>
  <c r="N11" i="2"/>
  <c r="N10" i="2" s="1"/>
  <c r="H11" i="2"/>
  <c r="H10" i="2" s="1"/>
  <c r="AC10" i="2"/>
  <c r="W10" i="2"/>
  <c r="O10" i="2"/>
  <c r="I10" i="2"/>
  <c r="X313" i="2" l="1"/>
  <c r="Y313" i="2" s="1"/>
  <c r="F319" i="2"/>
  <c r="AB56" i="2"/>
  <c r="G60" i="2"/>
  <c r="G77" i="2"/>
  <c r="S178" i="2"/>
  <c r="R177" i="2"/>
  <c r="J202" i="2"/>
  <c r="I201" i="2"/>
  <c r="AB281" i="2"/>
  <c r="AA262" i="2"/>
  <c r="Y401" i="2"/>
  <c r="W395" i="2"/>
  <c r="J11" i="2"/>
  <c r="G16" i="2"/>
  <c r="J22" i="2"/>
  <c r="V22" i="2"/>
  <c r="AE22" i="2"/>
  <c r="G30" i="2"/>
  <c r="G31" i="2"/>
  <c r="X22" i="2"/>
  <c r="X21" i="2" s="1"/>
  <c r="G40" i="2"/>
  <c r="F41" i="2"/>
  <c r="L49" i="2"/>
  <c r="M49" i="2" s="1"/>
  <c r="E50" i="2"/>
  <c r="P56" i="2"/>
  <c r="G75" i="2"/>
  <c r="G83" i="2"/>
  <c r="F84" i="2"/>
  <c r="G109" i="2"/>
  <c r="G116" i="2"/>
  <c r="V118" i="2"/>
  <c r="G132" i="2"/>
  <c r="G139" i="2"/>
  <c r="M286" i="2"/>
  <c r="F357" i="2"/>
  <c r="R356" i="2"/>
  <c r="V365" i="2"/>
  <c r="AB390" i="2"/>
  <c r="AA389" i="2"/>
  <c r="J396" i="2"/>
  <c r="I395" i="2"/>
  <c r="AE401" i="2"/>
  <c r="K313" i="2"/>
  <c r="E327" i="2"/>
  <c r="P10" i="2"/>
  <c r="AE44" i="2"/>
  <c r="G44" i="2" s="1"/>
  <c r="G70" i="2"/>
  <c r="M91" i="2"/>
  <c r="F178" i="2"/>
  <c r="P196" i="2"/>
  <c r="F196" i="2"/>
  <c r="O193" i="2"/>
  <c r="E257" i="2"/>
  <c r="F289" i="2"/>
  <c r="J289" i="2"/>
  <c r="P315" i="2"/>
  <c r="F315" i="2"/>
  <c r="P330" i="2"/>
  <c r="H368" i="2"/>
  <c r="Y11" i="2"/>
  <c r="G14" i="2"/>
  <c r="G20" i="2"/>
  <c r="G35" i="2"/>
  <c r="V38" i="2"/>
  <c r="G48" i="2"/>
  <c r="Q56" i="2"/>
  <c r="P110" i="2"/>
  <c r="G110" i="2" s="1"/>
  <c r="G119" i="2"/>
  <c r="G123" i="2"/>
  <c r="R155" i="2"/>
  <c r="S155" i="2" s="1"/>
  <c r="S156" i="2"/>
  <c r="G222" i="2"/>
  <c r="E222" i="2"/>
  <c r="T212" i="2"/>
  <c r="T211" i="2" s="1"/>
  <c r="E225" i="2"/>
  <c r="AC224" i="2"/>
  <c r="Q245" i="2"/>
  <c r="K262" i="2"/>
  <c r="F320" i="2"/>
  <c r="AD313" i="2"/>
  <c r="W378" i="2"/>
  <c r="G163" i="2"/>
  <c r="G167" i="2"/>
  <c r="G169" i="2"/>
  <c r="G171" i="2"/>
  <c r="M177" i="2"/>
  <c r="S191" i="2"/>
  <c r="Y191" i="2"/>
  <c r="AE191" i="2"/>
  <c r="G192" i="2"/>
  <c r="J193" i="2"/>
  <c r="V193" i="2"/>
  <c r="E197" i="2"/>
  <c r="S199" i="2"/>
  <c r="U201" i="2"/>
  <c r="V201" i="2" s="1"/>
  <c r="G208" i="2"/>
  <c r="G230" i="2"/>
  <c r="AE246" i="2"/>
  <c r="AE250" i="2"/>
  <c r="G253" i="2"/>
  <c r="G255" i="2"/>
  <c r="M257" i="2"/>
  <c r="S257" i="2"/>
  <c r="P259" i="2"/>
  <c r="V259" i="2"/>
  <c r="AB259" i="2"/>
  <c r="U262" i="2"/>
  <c r="AB263" i="2"/>
  <c r="AE273" i="2"/>
  <c r="G282" i="2"/>
  <c r="M304" i="2"/>
  <c r="Y304" i="2"/>
  <c r="P308" i="2"/>
  <c r="V308" i="2"/>
  <c r="M313" i="2"/>
  <c r="M327" i="2"/>
  <c r="G327" i="2" s="1"/>
  <c r="V333" i="2"/>
  <c r="Y353" i="2"/>
  <c r="AE361" i="2"/>
  <c r="V372" i="2"/>
  <c r="S374" i="2"/>
  <c r="Y374" i="2"/>
  <c r="V376" i="2"/>
  <c r="AB376" i="2"/>
  <c r="AE384" i="2"/>
  <c r="Y384" i="2"/>
  <c r="AE385" i="2"/>
  <c r="K395" i="2"/>
  <c r="S401" i="2"/>
  <c r="S407" i="2"/>
  <c r="AE407" i="2"/>
  <c r="L176" i="2"/>
  <c r="M176" i="2" s="1"/>
  <c r="AE177" i="2"/>
  <c r="V191" i="2"/>
  <c r="G194" i="2"/>
  <c r="M197" i="2"/>
  <c r="M202" i="2"/>
  <c r="V206" i="2"/>
  <c r="P214" i="2"/>
  <c r="V215" i="2"/>
  <c r="G215" i="2" s="1"/>
  <c r="F222" i="2"/>
  <c r="V223" i="2"/>
  <c r="AB228" i="2"/>
  <c r="M236" i="2"/>
  <c r="V244" i="2"/>
  <c r="G244" i="2" s="1"/>
  <c r="M250" i="2"/>
  <c r="S250" i="2"/>
  <c r="E259" i="2"/>
  <c r="Y259" i="2"/>
  <c r="AE259" i="2"/>
  <c r="AE271" i="2"/>
  <c r="AE281" i="2"/>
  <c r="J292" i="2"/>
  <c r="P292" i="2"/>
  <c r="AE292" i="2"/>
  <c r="AE295" i="2"/>
  <c r="G299" i="2"/>
  <c r="G306" i="2"/>
  <c r="S308" i="2"/>
  <c r="V313" i="2"/>
  <c r="F327" i="2"/>
  <c r="G329" i="2"/>
  <c r="AB330" i="2"/>
  <c r="J341" i="2"/>
  <c r="G342" i="2"/>
  <c r="P345" i="2"/>
  <c r="G347" i="2"/>
  <c r="G348" i="2"/>
  <c r="G360" i="2"/>
  <c r="G364" i="2"/>
  <c r="AB365" i="2"/>
  <c r="E369" i="2"/>
  <c r="Q368" i="2"/>
  <c r="S368" i="2" s="1"/>
  <c r="W368" i="2"/>
  <c r="T378" i="2"/>
  <c r="Y392" i="2"/>
  <c r="AE393" i="2"/>
  <c r="AB399" i="2"/>
  <c r="J403" i="2"/>
  <c r="P403" i="2"/>
  <c r="G141" i="2"/>
  <c r="G147" i="2"/>
  <c r="F159" i="2"/>
  <c r="G160" i="2"/>
  <c r="G162" i="2"/>
  <c r="G166" i="2"/>
  <c r="P177" i="2"/>
  <c r="G180" i="2"/>
  <c r="O185" i="2"/>
  <c r="P185" i="2" s="1"/>
  <c r="I184" i="2"/>
  <c r="Y193" i="2"/>
  <c r="V199" i="2"/>
  <c r="Y228" i="2"/>
  <c r="J236" i="2"/>
  <c r="G242" i="2"/>
  <c r="T245" i="2"/>
  <c r="J250" i="2"/>
  <c r="P250" i="2"/>
  <c r="Z294" i="2"/>
  <c r="AE298" i="2"/>
  <c r="AB313" i="2"/>
  <c r="P326" i="2"/>
  <c r="Y333" i="2"/>
  <c r="AE333" i="2"/>
  <c r="P353" i="2"/>
  <c r="T353" i="2"/>
  <c r="AB353" i="2"/>
  <c r="V354" i="2"/>
  <c r="G354" i="2" s="1"/>
  <c r="J361" i="2"/>
  <c r="AB361" i="2"/>
  <c r="Y369" i="2"/>
  <c r="AE369" i="2"/>
  <c r="S372" i="2"/>
  <c r="Y372" i="2"/>
  <c r="V374" i="2"/>
  <c r="Y376" i="2"/>
  <c r="G387" i="2"/>
  <c r="J390" i="2"/>
  <c r="G400" i="2"/>
  <c r="P401" i="2"/>
  <c r="Y403" i="2"/>
  <c r="R406" i="2"/>
  <c r="AB11" i="2"/>
  <c r="S22" i="2"/>
  <c r="G24" i="2"/>
  <c r="G43" i="2"/>
  <c r="G91" i="2"/>
  <c r="X10" i="2"/>
  <c r="Y10" i="2" s="1"/>
  <c r="U10" i="2"/>
  <c r="V11" i="2"/>
  <c r="K11" i="2"/>
  <c r="F11" i="2"/>
  <c r="AE38" i="2"/>
  <c r="AD37" i="2"/>
  <c r="S38" i="2"/>
  <c r="R37" i="2"/>
  <c r="S37" i="2" s="1"/>
  <c r="T9" i="2"/>
  <c r="K184" i="2"/>
  <c r="F202" i="2"/>
  <c r="G13" i="2"/>
  <c r="M19" i="2"/>
  <c r="S21" i="2"/>
  <c r="G23" i="2"/>
  <c r="G25" i="2"/>
  <c r="G28" i="2"/>
  <c r="G32" i="2"/>
  <c r="Y32" i="2"/>
  <c r="G39" i="2"/>
  <c r="P50" i="2"/>
  <c r="AB50" i="2"/>
  <c r="X55" i="2"/>
  <c r="M56" i="2"/>
  <c r="G59" i="2"/>
  <c r="G64" i="2"/>
  <c r="S65" i="2"/>
  <c r="G69" i="2"/>
  <c r="G71" i="2"/>
  <c r="J74" i="2"/>
  <c r="G74" i="2" s="1"/>
  <c r="G76" i="2"/>
  <c r="AB81" i="2"/>
  <c r="G85" i="2"/>
  <c r="G120" i="2"/>
  <c r="G125" i="2"/>
  <c r="G138" i="2"/>
  <c r="G145" i="2"/>
  <c r="G154" i="2"/>
  <c r="H156" i="2"/>
  <c r="J156" i="2" s="1"/>
  <c r="AE156" i="2"/>
  <c r="G157" i="2"/>
  <c r="G165" i="2"/>
  <c r="S172" i="2"/>
  <c r="G172" i="2" s="1"/>
  <c r="O176" i="2"/>
  <c r="P176" i="2" s="1"/>
  <c r="AD176" i="2"/>
  <c r="AE176" i="2" s="1"/>
  <c r="S185" i="2"/>
  <c r="G187" i="2"/>
  <c r="G196" i="2"/>
  <c r="AB197" i="2"/>
  <c r="L201" i="2"/>
  <c r="M201" i="2" s="1"/>
  <c r="Y202" i="2"/>
  <c r="E206" i="2"/>
  <c r="M206" i="2"/>
  <c r="G206" i="2" s="1"/>
  <c r="AA211" i="2"/>
  <c r="AE212" i="2"/>
  <c r="G217" i="2"/>
  <c r="G219" i="2"/>
  <c r="G223" i="2"/>
  <c r="P224" i="2"/>
  <c r="V224" i="2"/>
  <c r="G234" i="2"/>
  <c r="G241" i="2"/>
  <c r="AB10" i="2"/>
  <c r="M11" i="2"/>
  <c r="F19" i="2"/>
  <c r="G27" i="2"/>
  <c r="G29" i="2"/>
  <c r="Y34" i="2"/>
  <c r="G46" i="2"/>
  <c r="H49" i="2"/>
  <c r="G63" i="2"/>
  <c r="G73" i="2"/>
  <c r="G78" i="2"/>
  <c r="P82" i="2"/>
  <c r="G89" i="2"/>
  <c r="G94" i="2"/>
  <c r="G99" i="2"/>
  <c r="G113" i="2"/>
  <c r="M118" i="2"/>
  <c r="S118" i="2"/>
  <c r="G124" i="2"/>
  <c r="G129" i="2"/>
  <c r="G143" i="2"/>
  <c r="E159" i="2"/>
  <c r="AE185" i="2"/>
  <c r="G186" i="2"/>
  <c r="G188" i="2"/>
  <c r="F190" i="2"/>
  <c r="G195" i="2"/>
  <c r="G198" i="2"/>
  <c r="G200" i="2"/>
  <c r="G205" i="2"/>
  <c r="P206" i="2"/>
  <c r="Y206" i="2"/>
  <c r="AE206" i="2"/>
  <c r="N212" i="2"/>
  <c r="P212" i="2" s="1"/>
  <c r="S212" i="2"/>
  <c r="G214" i="2"/>
  <c r="U212" i="2"/>
  <c r="AB224" i="2"/>
  <c r="AE225" i="2"/>
  <c r="G225" i="2" s="1"/>
  <c r="G226" i="2"/>
  <c r="G231" i="2"/>
  <c r="G233" i="2"/>
  <c r="F236" i="2"/>
  <c r="G33" i="2"/>
  <c r="G36" i="2"/>
  <c r="G42" i="2"/>
  <c r="G45" i="2"/>
  <c r="G47" i="2"/>
  <c r="G53" i="2"/>
  <c r="G80" i="2"/>
  <c r="G88" i="2"/>
  <c r="G90" i="2"/>
  <c r="G96" i="2"/>
  <c r="G101" i="2"/>
  <c r="G105" i="2"/>
  <c r="G112" i="2"/>
  <c r="G117" i="2"/>
  <c r="P118" i="2"/>
  <c r="G128" i="2"/>
  <c r="G130" i="2"/>
  <c r="G133" i="2"/>
  <c r="G135" i="2"/>
  <c r="G137" i="2"/>
  <c r="G149" i="2"/>
  <c r="G151" i="2"/>
  <c r="G153" i="2"/>
  <c r="G161" i="2"/>
  <c r="G170" i="2"/>
  <c r="G182" i="2"/>
  <c r="F193" i="2"/>
  <c r="G204" i="2"/>
  <c r="AB206" i="2"/>
  <c r="G227" i="2"/>
  <c r="T236" i="2"/>
  <c r="V236" i="2" s="1"/>
  <c r="Y236" i="2"/>
  <c r="AD245" i="2"/>
  <c r="U246" i="2"/>
  <c r="V246" i="2" s="1"/>
  <c r="V249" i="2"/>
  <c r="G249" i="2" s="1"/>
  <c r="G252" i="2"/>
  <c r="G254" i="2"/>
  <c r="V261" i="2"/>
  <c r="G261" i="2" s="1"/>
  <c r="M271" i="2"/>
  <c r="G271" i="2" s="1"/>
  <c r="M273" i="2"/>
  <c r="G280" i="2"/>
  <c r="G283" i="2"/>
  <c r="V286" i="2"/>
  <c r="M289" i="2"/>
  <c r="Y289" i="2"/>
  <c r="AE289" i="2"/>
  <c r="J298" i="2"/>
  <c r="P298" i="2"/>
  <c r="G303" i="2"/>
  <c r="G305" i="2"/>
  <c r="AB308" i="2"/>
  <c r="Y319" i="2"/>
  <c r="G319" i="2" s="1"/>
  <c r="AE320" i="2"/>
  <c r="G323" i="2"/>
  <c r="G337" i="2"/>
  <c r="Q332" i="2"/>
  <c r="V341" i="2"/>
  <c r="G343" i="2"/>
  <c r="G345" i="2"/>
  <c r="M356" i="2"/>
  <c r="Y356" i="2"/>
  <c r="AE356" i="2"/>
  <c r="S357" i="2"/>
  <c r="G357" i="2" s="1"/>
  <c r="Y361" i="2"/>
  <c r="G362" i="2"/>
  <c r="S365" i="2"/>
  <c r="AC368" i="2"/>
  <c r="AE368" i="2" s="1"/>
  <c r="G371" i="2"/>
  <c r="AE372" i="2"/>
  <c r="G373" i="2"/>
  <c r="AE374" i="2"/>
  <c r="G375" i="2"/>
  <c r="AE376" i="2"/>
  <c r="G377" i="2"/>
  <c r="Y385" i="2"/>
  <c r="G386" i="2"/>
  <c r="G388" i="2"/>
  <c r="Y393" i="2"/>
  <c r="G394" i="2"/>
  <c r="E396" i="2"/>
  <c r="M396" i="2"/>
  <c r="V401" i="2"/>
  <c r="V403" i="2"/>
  <c r="AB403" i="2"/>
  <c r="G408" i="2"/>
  <c r="R245" i="2"/>
  <c r="S245" i="2" s="1"/>
  <c r="G248" i="2"/>
  <c r="J271" i="2"/>
  <c r="P271" i="2"/>
  <c r="Y271" i="2"/>
  <c r="J273" i="2"/>
  <c r="G273" i="2" s="1"/>
  <c r="P273" i="2"/>
  <c r="Y273" i="2"/>
  <c r="G279" i="2"/>
  <c r="S288" i="2"/>
  <c r="G288" i="2" s="1"/>
  <c r="P289" i="2"/>
  <c r="AB289" i="2"/>
  <c r="S289" i="2"/>
  <c r="N294" i="2"/>
  <c r="S295" i="2"/>
  <c r="V298" i="2"/>
  <c r="G307" i="2"/>
  <c r="AE308" i="2"/>
  <c r="G312" i="2"/>
  <c r="AC313" i="2"/>
  <c r="G317" i="2"/>
  <c r="P321" i="2"/>
  <c r="G321" i="2" s="1"/>
  <c r="G322" i="2"/>
  <c r="G324" i="2"/>
  <c r="G326" i="2"/>
  <c r="S330" i="2"/>
  <c r="Y330" i="2"/>
  <c r="F338" i="2"/>
  <c r="M341" i="2"/>
  <c r="F354" i="2"/>
  <c r="G355" i="2"/>
  <c r="AB356" i="2"/>
  <c r="Y365" i="2"/>
  <c r="G366" i="2"/>
  <c r="X368" i="2"/>
  <c r="Y368" i="2" s="1"/>
  <c r="G370" i="2"/>
  <c r="G381" i="2"/>
  <c r="G383" i="2"/>
  <c r="G391" i="2"/>
  <c r="T395" i="2"/>
  <c r="Y396" i="2"/>
  <c r="P399" i="2"/>
  <c r="V399" i="2"/>
  <c r="J407" i="2"/>
  <c r="G238" i="2"/>
  <c r="G240" i="2"/>
  <c r="L245" i="2"/>
  <c r="G266" i="2"/>
  <c r="G268" i="2"/>
  <c r="G272" i="2"/>
  <c r="G274" i="2"/>
  <c r="V281" i="2"/>
  <c r="E286" i="2"/>
  <c r="AE286" i="2"/>
  <c r="G296" i="2"/>
  <c r="Y298" i="2"/>
  <c r="G300" i="2"/>
  <c r="G311" i="2"/>
  <c r="AE313" i="2"/>
  <c r="G316" i="2"/>
  <c r="G318" i="2"/>
  <c r="G328" i="2"/>
  <c r="V330" i="2"/>
  <c r="G331" i="2"/>
  <c r="G334" i="2"/>
  <c r="G336" i="2"/>
  <c r="G339" i="2"/>
  <c r="S341" i="2"/>
  <c r="G344" i="2"/>
  <c r="G349" i="2"/>
  <c r="G351" i="2"/>
  <c r="K332" i="2"/>
  <c r="S376" i="2"/>
  <c r="V380" i="2"/>
  <c r="G382" i="2"/>
  <c r="V390" i="2"/>
  <c r="O395" i="2"/>
  <c r="S399" i="2"/>
  <c r="G404" i="2"/>
  <c r="V407" i="2"/>
  <c r="G338" i="2"/>
  <c r="N332" i="2"/>
  <c r="S11" i="2"/>
  <c r="R10" i="2"/>
  <c r="F10" i="2" s="1"/>
  <c r="S50" i="2"/>
  <c r="Q49" i="2"/>
  <c r="V54" i="2"/>
  <c r="F54" i="2"/>
  <c r="J177" i="2"/>
  <c r="I176" i="2"/>
  <c r="Z184" i="2"/>
  <c r="AB193" i="2"/>
  <c r="S197" i="2"/>
  <c r="Q184" i="2"/>
  <c r="S206" i="2"/>
  <c r="F206" i="2"/>
  <c r="AE304" i="2"/>
  <c r="AC294" i="2"/>
  <c r="E304" i="2"/>
  <c r="G15" i="2"/>
  <c r="AE21" i="2"/>
  <c r="M22" i="2"/>
  <c r="K21" i="2"/>
  <c r="AB22" i="2"/>
  <c r="AA21" i="2"/>
  <c r="E32" i="2"/>
  <c r="G34" i="2"/>
  <c r="G41" i="2"/>
  <c r="AE50" i="2"/>
  <c r="AC49" i="2"/>
  <c r="AE49" i="2" s="1"/>
  <c r="G51" i="2"/>
  <c r="M55" i="2"/>
  <c r="Y55" i="2"/>
  <c r="AE56" i="2"/>
  <c r="AC55" i="2"/>
  <c r="AE55" i="2" s="1"/>
  <c r="G57" i="2"/>
  <c r="AD67" i="2"/>
  <c r="Q67" i="2"/>
  <c r="Q66" i="2" s="1"/>
  <c r="S81" i="2"/>
  <c r="G102" i="2"/>
  <c r="F118" i="2"/>
  <c r="G122" i="2"/>
  <c r="G140" i="2"/>
  <c r="E177" i="2"/>
  <c r="V185" i="2"/>
  <c r="T184" i="2"/>
  <c r="F191" i="2"/>
  <c r="M191" i="2"/>
  <c r="AB202" i="2"/>
  <c r="Z201" i="2"/>
  <c r="Z211" i="2"/>
  <c r="AB211" i="2" s="1"/>
  <c r="AB236" i="2"/>
  <c r="G54" i="2"/>
  <c r="P11" i="2"/>
  <c r="AE11" i="2"/>
  <c r="AD10" i="2"/>
  <c r="J12" i="2"/>
  <c r="G12" i="2" s="1"/>
  <c r="F12" i="2"/>
  <c r="G17" i="2"/>
  <c r="W22" i="2"/>
  <c r="O38" i="2"/>
  <c r="S49" i="2"/>
  <c r="J50" i="2"/>
  <c r="I49" i="2"/>
  <c r="G61" i="2"/>
  <c r="G65" i="2"/>
  <c r="AC67" i="2"/>
  <c r="AC66" i="2" s="1"/>
  <c r="AE81" i="2"/>
  <c r="G86" i="2"/>
  <c r="G92" i="2"/>
  <c r="F103" i="2"/>
  <c r="P103" i="2"/>
  <c r="G103" i="2" s="1"/>
  <c r="G106" i="2"/>
  <c r="G114" i="2"/>
  <c r="E118" i="2"/>
  <c r="G126" i="2"/>
  <c r="AB177" i="2"/>
  <c r="AA176" i="2"/>
  <c r="AB176" i="2" s="1"/>
  <c r="J201" i="2"/>
  <c r="AC211" i="2"/>
  <c r="E224" i="2"/>
  <c r="V10" i="2"/>
  <c r="G11" i="2"/>
  <c r="P22" i="2"/>
  <c r="O21" i="2"/>
  <c r="Y38" i="2"/>
  <c r="W37" i="2"/>
  <c r="Y37" i="2" s="1"/>
  <c r="U67" i="2"/>
  <c r="V81" i="2"/>
  <c r="J10" i="2"/>
  <c r="G19" i="2"/>
  <c r="AE37" i="2"/>
  <c r="M38" i="2"/>
  <c r="E38" i="2"/>
  <c r="K37" i="2"/>
  <c r="AB38" i="2"/>
  <c r="AA37" i="2"/>
  <c r="AB37" i="2" s="1"/>
  <c r="U50" i="2"/>
  <c r="J56" i="2"/>
  <c r="I55" i="2"/>
  <c r="V56" i="2"/>
  <c r="U55" i="2"/>
  <c r="V55" i="2" s="1"/>
  <c r="S67" i="2"/>
  <c r="R66" i="2"/>
  <c r="S66" i="2" s="1"/>
  <c r="Z67" i="2"/>
  <c r="Y79" i="2"/>
  <c r="G79" i="2" s="1"/>
  <c r="W67" i="2"/>
  <c r="W66" i="2" s="1"/>
  <c r="I67" i="2"/>
  <c r="J81" i="2"/>
  <c r="L81" i="2"/>
  <c r="M82" i="2"/>
  <c r="G82" i="2" s="1"/>
  <c r="P84" i="2"/>
  <c r="G84" i="2" s="1"/>
  <c r="E84" i="2"/>
  <c r="F93" i="2"/>
  <c r="O81" i="2"/>
  <c r="P93" i="2"/>
  <c r="G93" i="2" s="1"/>
  <c r="M97" i="2"/>
  <c r="G97" i="2" s="1"/>
  <c r="K81" i="2"/>
  <c r="E104" i="2"/>
  <c r="P104" i="2"/>
  <c r="G104" i="2" s="1"/>
  <c r="F107" i="2"/>
  <c r="P107" i="2"/>
  <c r="G107" i="2" s="1"/>
  <c r="F156" i="2"/>
  <c r="P168" i="2"/>
  <c r="G168" i="2" s="1"/>
  <c r="N156" i="2"/>
  <c r="N155" i="2" s="1"/>
  <c r="Y177" i="2"/>
  <c r="W176" i="2"/>
  <c r="E176" i="2" s="1"/>
  <c r="M199" i="2"/>
  <c r="E199" i="2"/>
  <c r="AB199" i="2"/>
  <c r="AA184" i="2"/>
  <c r="X211" i="2"/>
  <c r="AB246" i="2"/>
  <c r="AA245" i="2"/>
  <c r="AB245" i="2" s="1"/>
  <c r="J257" i="2"/>
  <c r="F257" i="2"/>
  <c r="I245" i="2"/>
  <c r="J259" i="2"/>
  <c r="F259" i="2"/>
  <c r="E263" i="2"/>
  <c r="H262" i="2"/>
  <c r="J263" i="2"/>
  <c r="S271" i="2"/>
  <c r="F271" i="2"/>
  <c r="S273" i="2"/>
  <c r="F273" i="2"/>
  <c r="Q281" i="2"/>
  <c r="Q262" i="2" s="1"/>
  <c r="E284" i="2"/>
  <c r="S284" i="2"/>
  <c r="G284" i="2" s="1"/>
  <c r="R56" i="2"/>
  <c r="F56" i="2" s="1"/>
  <c r="N81" i="2"/>
  <c r="N67" i="2" s="1"/>
  <c r="N66" i="2" s="1"/>
  <c r="F99" i="2"/>
  <c r="G134" i="2"/>
  <c r="G150" i="2"/>
  <c r="AB155" i="2"/>
  <c r="Y156" i="2"/>
  <c r="X155" i="2"/>
  <c r="G158" i="2"/>
  <c r="G190" i="2"/>
  <c r="J191" i="2"/>
  <c r="G191" i="2" s="1"/>
  <c r="E191" i="2"/>
  <c r="AE197" i="2"/>
  <c r="AC184" i="2"/>
  <c r="G209" i="2"/>
  <c r="O211" i="2"/>
  <c r="F212" i="2"/>
  <c r="M212" i="2"/>
  <c r="L211" i="2"/>
  <c r="M211" i="2" s="1"/>
  <c r="W212" i="2"/>
  <c r="W211" i="2" s="1"/>
  <c r="Y213" i="2"/>
  <c r="G213" i="2" s="1"/>
  <c r="V221" i="2"/>
  <c r="G221" i="2" s="1"/>
  <c r="E221" i="2"/>
  <c r="I211" i="2"/>
  <c r="J224" i="2"/>
  <c r="Y246" i="2"/>
  <c r="W245" i="2"/>
  <c r="Y250" i="2"/>
  <c r="X245" i="2"/>
  <c r="Y263" i="2"/>
  <c r="X262" i="2"/>
  <c r="Y262" i="2" s="1"/>
  <c r="Y281" i="2"/>
  <c r="F281" i="2"/>
  <c r="J286" i="2"/>
  <c r="I262" i="2"/>
  <c r="M298" i="2"/>
  <c r="E298" i="2"/>
  <c r="K294" i="2"/>
  <c r="AB298" i="2"/>
  <c r="AA294" i="2"/>
  <c r="AB294" i="2" s="1"/>
  <c r="AB341" i="2"/>
  <c r="AA332" i="2"/>
  <c r="L332" i="2"/>
  <c r="M332" i="2" s="1"/>
  <c r="M353" i="2"/>
  <c r="S361" i="2"/>
  <c r="F361" i="2"/>
  <c r="P369" i="2"/>
  <c r="O368" i="2"/>
  <c r="M372" i="2"/>
  <c r="F372" i="2"/>
  <c r="L368" i="2"/>
  <c r="M374" i="2"/>
  <c r="F374" i="2"/>
  <c r="M376" i="2"/>
  <c r="F376" i="2"/>
  <c r="G146" i="2"/>
  <c r="M156" i="2"/>
  <c r="L155" i="2"/>
  <c r="M155" i="2" s="1"/>
  <c r="G174" i="2"/>
  <c r="G179" i="2"/>
  <c r="F185" i="2"/>
  <c r="M185" i="2"/>
  <c r="L184" i="2"/>
  <c r="E193" i="2"/>
  <c r="R184" i="2"/>
  <c r="S193" i="2"/>
  <c r="J197" i="2"/>
  <c r="F197" i="2"/>
  <c r="E202" i="2"/>
  <c r="S202" i="2"/>
  <c r="R201" i="2"/>
  <c r="S201" i="2" s="1"/>
  <c r="J212" i="2"/>
  <c r="H211" i="2"/>
  <c r="V212" i="2"/>
  <c r="G229" i="2"/>
  <c r="V229" i="2"/>
  <c r="E229" i="2"/>
  <c r="T228" i="2"/>
  <c r="U228" i="2"/>
  <c r="V232" i="2"/>
  <c r="G232" i="2" s="1"/>
  <c r="F232" i="2"/>
  <c r="E236" i="2"/>
  <c r="R211" i="2"/>
  <c r="S236" i="2"/>
  <c r="F246" i="2"/>
  <c r="P246" i="2"/>
  <c r="O245" i="2"/>
  <c r="P245" i="2" s="1"/>
  <c r="T262" i="2"/>
  <c r="V263" i="2"/>
  <c r="S275" i="2"/>
  <c r="G275" i="2" s="1"/>
  <c r="F275" i="2"/>
  <c r="R286" i="2"/>
  <c r="S286" i="2" s="1"/>
  <c r="S287" i="2"/>
  <c r="G287" i="2" s="1"/>
  <c r="F287" i="2"/>
  <c r="V295" i="2"/>
  <c r="T294" i="2"/>
  <c r="I21" i="2"/>
  <c r="U21" i="2"/>
  <c r="V21" i="2" s="1"/>
  <c r="I37" i="2"/>
  <c r="U37" i="2"/>
  <c r="V37" i="2" s="1"/>
  <c r="F38" i="2"/>
  <c r="O49" i="2"/>
  <c r="P49" i="2" s="1"/>
  <c r="AA49" i="2"/>
  <c r="AB49" i="2" s="1"/>
  <c r="O55" i="2"/>
  <c r="P55" i="2" s="1"/>
  <c r="AA55" i="2"/>
  <c r="AB55" i="2" s="1"/>
  <c r="H66" i="2"/>
  <c r="X66" i="2"/>
  <c r="Y66" i="2" s="1"/>
  <c r="G142" i="2"/>
  <c r="AD155" i="2"/>
  <c r="AE155" i="2" s="1"/>
  <c r="E156" i="2"/>
  <c r="H155" i="2"/>
  <c r="E155" i="2" s="1"/>
  <c r="V156" i="2"/>
  <c r="G164" i="2"/>
  <c r="V177" i="2"/>
  <c r="U176" i="2"/>
  <c r="V176" i="2" s="1"/>
  <c r="G178" i="2"/>
  <c r="J185" i="2"/>
  <c r="E185" i="2"/>
  <c r="H184" i="2"/>
  <c r="J184" i="2" s="1"/>
  <c r="Y185" i="2"/>
  <c r="X184" i="2"/>
  <c r="N184" i="2"/>
  <c r="P193" i="2"/>
  <c r="AD184" i="2"/>
  <c r="AE193" i="2"/>
  <c r="U184" i="2"/>
  <c r="V197" i="2"/>
  <c r="AB201" i="2"/>
  <c r="P202" i="2"/>
  <c r="N201" i="2"/>
  <c r="E201" i="2" s="1"/>
  <c r="AE202" i="2"/>
  <c r="AD201" i="2"/>
  <c r="AE201" i="2" s="1"/>
  <c r="G210" i="2"/>
  <c r="G218" i="2"/>
  <c r="S224" i="2"/>
  <c r="Q211" i="2"/>
  <c r="M228" i="2"/>
  <c r="E228" i="2"/>
  <c r="P236" i="2"/>
  <c r="AE236" i="2"/>
  <c r="G239" i="2"/>
  <c r="G243" i="2"/>
  <c r="M246" i="2"/>
  <c r="E246" i="2"/>
  <c r="K245" i="2"/>
  <c r="AC245" i="2"/>
  <c r="AE245" i="2" s="1"/>
  <c r="AE257" i="2"/>
  <c r="M263" i="2"/>
  <c r="L262" i="2"/>
  <c r="M262" i="2" s="1"/>
  <c r="AD224" i="2"/>
  <c r="AE224" i="2" s="1"/>
  <c r="V251" i="2"/>
  <c r="G251" i="2" s="1"/>
  <c r="F251" i="2"/>
  <c r="U250" i="2"/>
  <c r="F250" i="2" s="1"/>
  <c r="G256" i="2"/>
  <c r="G258" i="2"/>
  <c r="G260" i="2"/>
  <c r="V262" i="2"/>
  <c r="AC262" i="2"/>
  <c r="N262" i="2"/>
  <c r="Z262" i="2"/>
  <c r="AB262" i="2" s="1"/>
  <c r="AE263" i="2"/>
  <c r="AD262" i="2"/>
  <c r="AE262" i="2" s="1"/>
  <c r="G269" i="2"/>
  <c r="E270" i="2"/>
  <c r="S270" i="2"/>
  <c r="G270" i="2" s="1"/>
  <c r="G285" i="2"/>
  <c r="E288" i="2"/>
  <c r="E289" i="2"/>
  <c r="G297" i="2"/>
  <c r="I294" i="2"/>
  <c r="J304" i="2"/>
  <c r="F304" i="2"/>
  <c r="E308" i="2"/>
  <c r="J333" i="2"/>
  <c r="E333" i="2"/>
  <c r="W332" i="2"/>
  <c r="Y341" i="2"/>
  <c r="E353" i="2"/>
  <c r="T332" i="2"/>
  <c r="P367" i="2"/>
  <c r="F367" i="2"/>
  <c r="O365" i="2"/>
  <c r="K368" i="2"/>
  <c r="M369" i="2"/>
  <c r="E372" i="2"/>
  <c r="J372" i="2"/>
  <c r="E374" i="2"/>
  <c r="J374" i="2"/>
  <c r="E376" i="2"/>
  <c r="J376" i="2"/>
  <c r="J385" i="2"/>
  <c r="F385" i="2"/>
  <c r="I384" i="2"/>
  <c r="AE399" i="2"/>
  <c r="E399" i="2"/>
  <c r="AC395" i="2"/>
  <c r="G277" i="2"/>
  <c r="F295" i="2"/>
  <c r="M295" i="2"/>
  <c r="L294" i="2"/>
  <c r="G301" i="2"/>
  <c r="U294" i="2"/>
  <c r="V294" i="2" s="1"/>
  <c r="V304" i="2"/>
  <c r="G309" i="2"/>
  <c r="E313" i="2"/>
  <c r="G315" i="2"/>
  <c r="G320" i="2"/>
  <c r="F330" i="2"/>
  <c r="M330" i="2"/>
  <c r="J356" i="2"/>
  <c r="E356" i="2"/>
  <c r="H332" i="2"/>
  <c r="F199" i="2"/>
  <c r="E250" i="2"/>
  <c r="S263" i="2"/>
  <c r="P264" i="2"/>
  <c r="G264" i="2" s="1"/>
  <c r="O263" i="2"/>
  <c r="F263" i="2" s="1"/>
  <c r="F264" i="2"/>
  <c r="E271" i="2"/>
  <c r="E273" i="2"/>
  <c r="S281" i="2"/>
  <c r="G281" i="2" s="1"/>
  <c r="G289" i="2"/>
  <c r="F291" i="2"/>
  <c r="S291" i="2"/>
  <c r="G291" i="2" s="1"/>
  <c r="M292" i="2"/>
  <c r="E292" i="2"/>
  <c r="R292" i="2"/>
  <c r="S292" i="2" s="1"/>
  <c r="F293" i="2"/>
  <c r="S293" i="2"/>
  <c r="G293" i="2" s="1"/>
  <c r="J295" i="2"/>
  <c r="E295" i="2"/>
  <c r="H294" i="2"/>
  <c r="Y295" i="2"/>
  <c r="X294" i="2"/>
  <c r="Y294" i="2" s="1"/>
  <c r="S304" i="2"/>
  <c r="Q294" i="2"/>
  <c r="J308" i="2"/>
  <c r="F308" i="2"/>
  <c r="J330" i="2"/>
  <c r="E330" i="2"/>
  <c r="Y332" i="2"/>
  <c r="F340" i="2"/>
  <c r="P340" i="2"/>
  <c r="G340" i="2" s="1"/>
  <c r="O313" i="2"/>
  <c r="F321" i="2"/>
  <c r="S333" i="2"/>
  <c r="O333" i="2"/>
  <c r="P333" i="2" s="1"/>
  <c r="O341" i="2"/>
  <c r="F345" i="2"/>
  <c r="G350" i="2"/>
  <c r="U353" i="2"/>
  <c r="S356" i="2"/>
  <c r="V369" i="2"/>
  <c r="U368" i="2"/>
  <c r="V368" i="2" s="1"/>
  <c r="P379" i="2"/>
  <c r="E380" i="2"/>
  <c r="H379" i="2"/>
  <c r="J379" i="2" s="1"/>
  <c r="M380" i="2"/>
  <c r="L379" i="2"/>
  <c r="F380" i="2"/>
  <c r="Q384" i="2"/>
  <c r="Q378" i="2" s="1"/>
  <c r="E385" i="2"/>
  <c r="V385" i="2"/>
  <c r="U384" i="2"/>
  <c r="V384" i="2" s="1"/>
  <c r="S390" i="2"/>
  <c r="R389" i="2"/>
  <c r="S389" i="2" s="1"/>
  <c r="F390" i="2"/>
  <c r="V393" i="2"/>
  <c r="U392" i="2"/>
  <c r="V392" i="2" s="1"/>
  <c r="S396" i="2"/>
  <c r="R395" i="2"/>
  <c r="F396" i="2"/>
  <c r="AD332" i="2"/>
  <c r="AE332" i="2" s="1"/>
  <c r="G346" i="2"/>
  <c r="J353" i="2"/>
  <c r="P358" i="2"/>
  <c r="G358" i="2" s="1"/>
  <c r="O356" i="2"/>
  <c r="P356" i="2" s="1"/>
  <c r="G359" i="2"/>
  <c r="G363" i="2"/>
  <c r="G367" i="2"/>
  <c r="AB369" i="2"/>
  <c r="AA368" i="2"/>
  <c r="AB368" i="2" s="1"/>
  <c r="AB379" i="2"/>
  <c r="Y380" i="2"/>
  <c r="X379" i="2"/>
  <c r="N389" i="2"/>
  <c r="N378" i="2" s="1"/>
  <c r="P390" i="2"/>
  <c r="Q392" i="2"/>
  <c r="E392" i="2" s="1"/>
  <c r="E393" i="2"/>
  <c r="S393" i="2"/>
  <c r="R294" i="2"/>
  <c r="AD294" i="2"/>
  <c r="AE294" i="2" s="1"/>
  <c r="F298" i="2"/>
  <c r="I332" i="2"/>
  <c r="E341" i="2"/>
  <c r="R332" i="2"/>
  <c r="S332" i="2" s="1"/>
  <c r="Z332" i="2"/>
  <c r="AE341" i="2"/>
  <c r="F358" i="2"/>
  <c r="E361" i="2"/>
  <c r="M361" i="2"/>
  <c r="E365" i="2"/>
  <c r="M365" i="2"/>
  <c r="N368" i="2"/>
  <c r="J369" i="2"/>
  <c r="F369" i="2"/>
  <c r="I368" i="2"/>
  <c r="S369" i="2"/>
  <c r="J380" i="2"/>
  <c r="S385" i="2"/>
  <c r="I378" i="2"/>
  <c r="P380" i="2"/>
  <c r="AE380" i="2"/>
  <c r="AD379" i="2"/>
  <c r="M384" i="2"/>
  <c r="M385" i="2"/>
  <c r="AB385" i="2"/>
  <c r="AA384" i="2"/>
  <c r="AB384" i="2" s="1"/>
  <c r="P389" i="2"/>
  <c r="Y390" i="2"/>
  <c r="X389" i="2"/>
  <c r="Y389" i="2" s="1"/>
  <c r="M392" i="2"/>
  <c r="M393" i="2"/>
  <c r="AB393" i="2"/>
  <c r="AA392" i="2"/>
  <c r="AB392" i="2" s="1"/>
  <c r="Q395" i="2"/>
  <c r="P396" i="2"/>
  <c r="N395" i="2"/>
  <c r="P395" i="2" s="1"/>
  <c r="AE396" i="2"/>
  <c r="AD395" i="2"/>
  <c r="AE395" i="2" s="1"/>
  <c r="J399" i="2"/>
  <c r="F399" i="2"/>
  <c r="S406" i="2"/>
  <c r="R405" i="2"/>
  <c r="S405" i="2" s="1"/>
  <c r="P407" i="2"/>
  <c r="O406" i="2"/>
  <c r="AE390" i="2"/>
  <c r="AD389" i="2"/>
  <c r="AE389" i="2" s="1"/>
  <c r="J393" i="2"/>
  <c r="F393" i="2"/>
  <c r="I392" i="2"/>
  <c r="AB396" i="2"/>
  <c r="Z395" i="2"/>
  <c r="AA395" i="2"/>
  <c r="AB401" i="2"/>
  <c r="AE406" i="2"/>
  <c r="AD405" i="2"/>
  <c r="AE405" i="2" s="1"/>
  <c r="M407" i="2"/>
  <c r="E407" i="2"/>
  <c r="K406" i="2"/>
  <c r="K405" i="2" s="1"/>
  <c r="AB407" i="2"/>
  <c r="AA406" i="2"/>
  <c r="V379" i="2"/>
  <c r="AC378" i="2"/>
  <c r="S380" i="2"/>
  <c r="R379" i="2"/>
  <c r="P385" i="2"/>
  <c r="O384" i="2"/>
  <c r="P384" i="2" s="1"/>
  <c r="AB389" i="2"/>
  <c r="E390" i="2"/>
  <c r="H389" i="2"/>
  <c r="E389" i="2" s="1"/>
  <c r="M390" i="2"/>
  <c r="L389" i="2"/>
  <c r="M389" i="2" s="1"/>
  <c r="P393" i="2"/>
  <c r="O392" i="2"/>
  <c r="P392" i="2" s="1"/>
  <c r="U395" i="2"/>
  <c r="V395" i="2" s="1"/>
  <c r="J402" i="2"/>
  <c r="G402" i="2" s="1"/>
  <c r="E402" i="2"/>
  <c r="H401" i="2"/>
  <c r="E401" i="2" s="1"/>
  <c r="M403" i="2"/>
  <c r="G403" i="2" s="1"/>
  <c r="E403" i="2"/>
  <c r="Y407" i="2"/>
  <c r="W406" i="2"/>
  <c r="W405" i="2" s="1"/>
  <c r="L395" i="2"/>
  <c r="M395" i="2" s="1"/>
  <c r="X395" i="2"/>
  <c r="Y395" i="2" s="1"/>
  <c r="F401" i="2"/>
  <c r="F403" i="2"/>
  <c r="H405" i="2"/>
  <c r="L405" i="2"/>
  <c r="X405" i="2"/>
  <c r="I406" i="2"/>
  <c r="U406" i="2"/>
  <c r="F407" i="2"/>
  <c r="G399" i="2" l="1"/>
  <c r="G372" i="2"/>
  <c r="Y405" i="2"/>
  <c r="U378" i="2"/>
  <c r="V378" i="2" s="1"/>
  <c r="E281" i="2"/>
  <c r="G236" i="2"/>
  <c r="F22" i="2"/>
  <c r="G259" i="2"/>
  <c r="Q9" i="2"/>
  <c r="G118" i="2"/>
  <c r="O184" i="2"/>
  <c r="P184" i="2" s="1"/>
  <c r="Q55" i="2"/>
  <c r="E55" i="2" s="1"/>
  <c r="E56" i="2"/>
  <c r="R176" i="2"/>
  <c r="S176" i="2" s="1"/>
  <c r="S177" i="2"/>
  <c r="G177" i="2" s="1"/>
  <c r="G390" i="2"/>
  <c r="S392" i="2"/>
  <c r="G308" i="2"/>
  <c r="G376" i="2"/>
  <c r="F379" i="2"/>
  <c r="G361" i="2"/>
  <c r="G330" i="2"/>
  <c r="G374" i="2"/>
  <c r="N211" i="2"/>
  <c r="E212" i="2"/>
  <c r="N9" i="2"/>
  <c r="F177" i="2"/>
  <c r="J389" i="2"/>
  <c r="G389" i="2" s="1"/>
  <c r="P201" i="2"/>
  <c r="P155" i="2"/>
  <c r="S395" i="2"/>
  <c r="E368" i="2"/>
  <c r="I183" i="2"/>
  <c r="W183" i="2"/>
  <c r="E37" i="2"/>
  <c r="AC9" i="2"/>
  <c r="M405" i="2"/>
  <c r="AB395" i="2"/>
  <c r="G369" i="2"/>
  <c r="V228" i="2"/>
  <c r="G202" i="2"/>
  <c r="G193" i="2"/>
  <c r="G298" i="2"/>
  <c r="P211" i="2"/>
  <c r="G396" i="2"/>
  <c r="K183" i="2"/>
  <c r="F286" i="2"/>
  <c r="Y245" i="2"/>
  <c r="F224" i="2"/>
  <c r="E49" i="2"/>
  <c r="K10" i="2"/>
  <c r="E11" i="2"/>
  <c r="AE184" i="2"/>
  <c r="J245" i="2"/>
  <c r="P81" i="2"/>
  <c r="O67" i="2"/>
  <c r="V50" i="2"/>
  <c r="U49" i="2"/>
  <c r="V49" i="2" s="1"/>
  <c r="V406" i="2"/>
  <c r="U405" i="2"/>
  <c r="V405" i="2" s="1"/>
  <c r="E405" i="2"/>
  <c r="M406" i="2"/>
  <c r="P406" i="2"/>
  <c r="O405" i="2"/>
  <c r="P405" i="2" s="1"/>
  <c r="E406" i="2"/>
  <c r="AA378" i="2"/>
  <c r="AB378" i="2" s="1"/>
  <c r="G295" i="2"/>
  <c r="P263" i="2"/>
  <c r="G263" i="2" s="1"/>
  <c r="O262" i="2"/>
  <c r="P262" i="2" s="1"/>
  <c r="M294" i="2"/>
  <c r="F384" i="2"/>
  <c r="J384" i="2"/>
  <c r="J294" i="2"/>
  <c r="G246" i="2"/>
  <c r="AD211" i="2"/>
  <c r="AE211" i="2" s="1"/>
  <c r="G228" i="2"/>
  <c r="E184" i="2"/>
  <c r="H183" i="2"/>
  <c r="J183" i="2" s="1"/>
  <c r="F21" i="2"/>
  <c r="J21" i="2"/>
  <c r="U211" i="2"/>
  <c r="V211" i="2" s="1"/>
  <c r="S184" i="2"/>
  <c r="P368" i="2"/>
  <c r="G286" i="2"/>
  <c r="G224" i="2"/>
  <c r="Y211" i="2"/>
  <c r="K67" i="2"/>
  <c r="E81" i="2"/>
  <c r="L67" i="2"/>
  <c r="M81" i="2"/>
  <c r="J55" i="2"/>
  <c r="Y67" i="2"/>
  <c r="F50" i="2"/>
  <c r="P38" i="2"/>
  <c r="G38" i="2" s="1"/>
  <c r="O37" i="2"/>
  <c r="P37" i="2" s="1"/>
  <c r="M21" i="2"/>
  <c r="AE10" i="2"/>
  <c r="AB21" i="2"/>
  <c r="AA9" i="2"/>
  <c r="Y176" i="2"/>
  <c r="F155" i="2"/>
  <c r="S10" i="2"/>
  <c r="G407" i="2"/>
  <c r="F392" i="2"/>
  <c r="J392" i="2"/>
  <c r="G392" i="2" s="1"/>
  <c r="E379" i="2"/>
  <c r="H378" i="2"/>
  <c r="E378" i="2" s="1"/>
  <c r="V353" i="2"/>
  <c r="U332" i="2"/>
  <c r="V332" i="2" s="1"/>
  <c r="S384" i="2"/>
  <c r="E332" i="2"/>
  <c r="P365" i="2"/>
  <c r="F365" i="2"/>
  <c r="G304" i="2"/>
  <c r="Y155" i="2"/>
  <c r="X9" i="2"/>
  <c r="E262" i="2"/>
  <c r="AB67" i="2"/>
  <c r="Z66" i="2"/>
  <c r="P21" i="2"/>
  <c r="J49" i="2"/>
  <c r="G49" i="2" s="1"/>
  <c r="F49" i="2"/>
  <c r="Y22" i="2"/>
  <c r="G22" i="2" s="1"/>
  <c r="W21" i="2"/>
  <c r="M37" i="2"/>
  <c r="J406" i="2"/>
  <c r="I405" i="2"/>
  <c r="F406" i="2"/>
  <c r="H395" i="2"/>
  <c r="E384" i="2"/>
  <c r="G393" i="2"/>
  <c r="J401" i="2"/>
  <c r="G401" i="2" s="1"/>
  <c r="F395" i="2"/>
  <c r="F368" i="2"/>
  <c r="J368" i="2"/>
  <c r="G365" i="2"/>
  <c r="S294" i="2"/>
  <c r="F353" i="2"/>
  <c r="Y406" i="2"/>
  <c r="M379" i="2"/>
  <c r="L378" i="2"/>
  <c r="M378" i="2" s="1"/>
  <c r="O378" i="2"/>
  <c r="P378" i="2" s="1"/>
  <c r="F228" i="2"/>
  <c r="G356" i="2"/>
  <c r="U245" i="2"/>
  <c r="V245" i="2" s="1"/>
  <c r="V250" i="2"/>
  <c r="G250" i="2" s="1"/>
  <c r="V184" i="2"/>
  <c r="N183" i="2"/>
  <c r="N8" i="2" s="1"/>
  <c r="J37" i="2"/>
  <c r="M368" i="2"/>
  <c r="J211" i="2"/>
  <c r="AC183" i="2"/>
  <c r="AC8" i="2" s="1"/>
  <c r="G257" i="2"/>
  <c r="Y212" i="2"/>
  <c r="G212" i="2" s="1"/>
  <c r="G199" i="2"/>
  <c r="F81" i="2"/>
  <c r="F201" i="2"/>
  <c r="J155" i="2"/>
  <c r="G50" i="2"/>
  <c r="Z183" i="2"/>
  <c r="F176" i="2"/>
  <c r="J176" i="2"/>
  <c r="P156" i="2"/>
  <c r="G156" i="2" s="1"/>
  <c r="AB406" i="2"/>
  <c r="AA405" i="2"/>
  <c r="AB405" i="2" s="1"/>
  <c r="G380" i="2"/>
  <c r="G333" i="2"/>
  <c r="I66" i="2"/>
  <c r="I9" i="2" s="1"/>
  <c r="J67" i="2"/>
  <c r="E22" i="2"/>
  <c r="S379" i="2"/>
  <c r="R378" i="2"/>
  <c r="S378" i="2" s="1"/>
  <c r="AD378" i="2"/>
  <c r="AE378" i="2" s="1"/>
  <c r="AE379" i="2"/>
  <c r="J378" i="2"/>
  <c r="J332" i="2"/>
  <c r="F292" i="2"/>
  <c r="X378" i="2"/>
  <c r="Y378" i="2" s="1"/>
  <c r="Y379" i="2"/>
  <c r="G353" i="2"/>
  <c r="F389" i="2"/>
  <c r="P341" i="2"/>
  <c r="G341" i="2" s="1"/>
  <c r="O332" i="2"/>
  <c r="P332" i="2" s="1"/>
  <c r="F341" i="2"/>
  <c r="P313" i="2"/>
  <c r="G313" i="2" s="1"/>
  <c r="O294" i="2"/>
  <c r="P294" i="2" s="1"/>
  <c r="F313" i="2"/>
  <c r="F356" i="2"/>
  <c r="E294" i="2"/>
  <c r="G292" i="2"/>
  <c r="R262" i="2"/>
  <c r="S262" i="2" s="1"/>
  <c r="F333" i="2"/>
  <c r="G385" i="2"/>
  <c r="M245" i="2"/>
  <c r="E245" i="2"/>
  <c r="Y184" i="2"/>
  <c r="X183" i="2"/>
  <c r="G185" i="2"/>
  <c r="S211" i="2"/>
  <c r="E211" i="2"/>
  <c r="G197" i="2"/>
  <c r="M184" i="2"/>
  <c r="L183" i="2"/>
  <c r="M183" i="2" s="1"/>
  <c r="AB332" i="2"/>
  <c r="J262" i="2"/>
  <c r="S56" i="2"/>
  <c r="G56" i="2" s="1"/>
  <c r="R55" i="2"/>
  <c r="S55" i="2" s="1"/>
  <c r="AB184" i="2"/>
  <c r="AA183" i="2"/>
  <c r="G81" i="2"/>
  <c r="U66" i="2"/>
  <c r="V66" i="2" s="1"/>
  <c r="V67" i="2"/>
  <c r="G201" i="2"/>
  <c r="T183" i="2"/>
  <c r="T8" i="2" s="1"/>
  <c r="AE67" i="2"/>
  <c r="AD66" i="2"/>
  <c r="AE66" i="2" s="1"/>
  <c r="Q183" i="2"/>
  <c r="Q8" i="2" s="1"/>
  <c r="H9" i="2"/>
  <c r="F184" i="2" l="1"/>
  <c r="G262" i="2"/>
  <c r="G176" i="2"/>
  <c r="G155" i="2"/>
  <c r="AB183" i="2"/>
  <c r="Y183" i="2"/>
  <c r="AD183" i="2"/>
  <c r="G184" i="2"/>
  <c r="F378" i="2"/>
  <c r="U183" i="2"/>
  <c r="V183" i="2" s="1"/>
  <c r="G379" i="2"/>
  <c r="O183" i="2"/>
  <c r="P183" i="2" s="1"/>
  <c r="E10" i="2"/>
  <c r="M10" i="2"/>
  <c r="G10" i="2" s="1"/>
  <c r="AD9" i="2"/>
  <c r="G55" i="2"/>
  <c r="K66" i="2"/>
  <c r="E67" i="2"/>
  <c r="F294" i="2"/>
  <c r="P67" i="2"/>
  <c r="O66" i="2"/>
  <c r="H8" i="2"/>
  <c r="F262" i="2"/>
  <c r="G332" i="2"/>
  <c r="J66" i="2"/>
  <c r="F211" i="2"/>
  <c r="F37" i="2"/>
  <c r="G368" i="2"/>
  <c r="J405" i="2"/>
  <c r="G405" i="2" s="1"/>
  <c r="F405" i="2"/>
  <c r="R183" i="2"/>
  <c r="S183" i="2" s="1"/>
  <c r="G183" i="2" s="1"/>
  <c r="G294" i="2"/>
  <c r="U9" i="2"/>
  <c r="W9" i="2"/>
  <c r="W8" i="2" s="1"/>
  <c r="Y21" i="2"/>
  <c r="G21" i="2" s="1"/>
  <c r="AE183" i="2"/>
  <c r="F332" i="2"/>
  <c r="F67" i="2"/>
  <c r="J9" i="2"/>
  <c r="I8" i="2"/>
  <c r="G211" i="2"/>
  <c r="G37" i="2"/>
  <c r="G406" i="2"/>
  <c r="X8" i="2"/>
  <c r="R9" i="2"/>
  <c r="AA8" i="2"/>
  <c r="M67" i="2"/>
  <c r="G67" i="2" s="1"/>
  <c r="L66" i="2"/>
  <c r="G384" i="2"/>
  <c r="F245" i="2"/>
  <c r="G378" i="2"/>
  <c r="E395" i="2"/>
  <c r="J395" i="2"/>
  <c r="G395" i="2" s="1"/>
  <c r="AB66" i="2"/>
  <c r="Z9" i="2"/>
  <c r="Z8" i="2" s="1"/>
  <c r="F55" i="2"/>
  <c r="E183" i="2"/>
  <c r="G245" i="2"/>
  <c r="E21" i="2"/>
  <c r="AB9" i="2" l="1"/>
  <c r="Y9" i="2"/>
  <c r="Y8" i="2"/>
  <c r="AB8" i="2"/>
  <c r="J8" i="2"/>
  <c r="U8" i="2"/>
  <c r="V8" i="2" s="1"/>
  <c r="V9" i="2"/>
  <c r="P66" i="2"/>
  <c r="O9" i="2"/>
  <c r="K9" i="2"/>
  <c r="E66" i="2"/>
  <c r="M66" i="2"/>
  <c r="G66" i="2" s="1"/>
  <c r="L9" i="2"/>
  <c r="F66" i="2"/>
  <c r="S9" i="2"/>
  <c r="R8" i="2"/>
  <c r="S8" i="2" s="1"/>
  <c r="F183" i="2"/>
  <c r="AE9" i="2"/>
  <c r="AD8" i="2"/>
  <c r="AE8" i="2" s="1"/>
  <c r="K8" i="2" l="1"/>
  <c r="E8" i="2" s="1"/>
  <c r="E9" i="2"/>
  <c r="M9" i="2"/>
  <c r="L8" i="2"/>
  <c r="F9" i="2"/>
  <c r="O8" i="2"/>
  <c r="P8" i="2" s="1"/>
  <c r="P9" i="2"/>
  <c r="M8" i="2" l="1"/>
  <c r="G8" i="2" s="1"/>
  <c r="F8" i="2"/>
  <c r="G9" i="2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O35" authorId="0" shapeId="0">
      <text>
        <r>
          <rPr>
            <b/>
            <sz val="9"/>
            <color indexed="81"/>
            <rFont val="Segoe UI"/>
            <charset val="1"/>
          </rPr>
          <t>Diana Gavrailova:</t>
        </r>
        <r>
          <rPr>
            <sz val="9"/>
            <color indexed="81"/>
            <rFont val="Segoe UI"/>
            <charset val="1"/>
          </rPr>
          <t xml:space="preserve">
3 284</t>
        </r>
      </text>
    </comment>
    <comment ref="AC3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D3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6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AA6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N110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O110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Z21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AA21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AC225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AD225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AC226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D226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301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AA301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Z3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AA3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W31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X31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Z32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  <comment ref="AA326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</commentList>
</comments>
</file>

<file path=xl/sharedStrings.xml><?xml version="1.0" encoding="utf-8"?>
<sst xmlns="http://schemas.openxmlformats.org/spreadsheetml/2006/main" count="472" uniqueCount="343">
  <si>
    <t>Подмяна на настилка Градски площад, гр. Дебелец</t>
  </si>
  <si>
    <t>Обновяване на детска площадка с. Самоводене</t>
  </si>
  <si>
    <t>ВСИЧКО РАЗХОДИ:</t>
  </si>
  <si>
    <t>инж. Даниел Панов</t>
  </si>
  <si>
    <t>Кмет на Община Велико Търново</t>
  </si>
  <si>
    <t>Изготвил,</t>
  </si>
  <si>
    <t>ПРИЛОЖЕНИЕ 1</t>
  </si>
  <si>
    <t>ИНВЕСТИЦИОННА ПРОГРАМА</t>
  </si>
  <si>
    <t>КЪМ 30.06.2021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</si>
  <si>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</si>
  <si>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</si>
  <si>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</si>
  <si>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</si>
  <si>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</si>
  <si>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</si>
  <si>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</si>
  <si>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</si>
  <si>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</si>
  <si>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</si>
  <si>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</si>
  <si>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</si>
  <si>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</si>
  <si>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</si>
  <si>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</si>
  <si>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</si>
  <si>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</si>
  <si>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</si>
  <si>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</si>
  <si>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</si>
  <si>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</si>
  <si>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</si>
  <si>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</si>
  <si>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</si>
  <si>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</si>
  <si>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</si>
  <si>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</si>
  <si>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</si>
  <si>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</si>
  <si>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</si>
  <si>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</si>
  <si>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</si>
  <si>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</si>
  <si>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</si>
  <si>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</si>
  <si>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</si>
  <si>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</si>
  <si>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 1/2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</si>
  <si>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</si>
  <si>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</si>
  <si>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</si>
  <si>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</si>
  <si>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</si>
  <si>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</si>
  <si>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</si>
  <si>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</si>
  <si>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ПМГ "Васил Друмев"  гр. В. Търново -  изграждане на Център за природни науки, изследвания и иновации</t>
  </si>
  <si>
    <t>Реконструкция на сграда на ОУ "Бачо Киро" за осигуряване на едносменен режим на обучение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</si>
  <si>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</si>
  <si>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</si>
  <si>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</si>
  <si>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</si>
  <si>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</si>
  <si>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</si>
  <si>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</si>
  <si>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</si>
  <si>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ДЯ "Слънце" - основен ремонт детска площадка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</si>
  <si>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</si>
  <si>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</si>
  <si>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</si>
  <si>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</si>
  <si>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</si>
  <si>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</si>
  <si>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</si>
  <si>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</si>
  <si>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</si>
  <si>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</si>
  <si>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</si>
  <si>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</si>
  <si>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</si>
  <si>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</si>
  <si>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</si>
  <si>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</si>
  <si>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</si>
  <si>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</si>
  <si>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</si>
  <si>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</si>
  <si>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</si>
  <si>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</si>
  <si>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</si>
  <si>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</si>
  <si>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</si>
  <si>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</si>
  <si>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</si>
  <si>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</si>
  <si>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</si>
  <si>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</si>
  <si>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</si>
  <si>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</si>
  <si>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</si>
  <si>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</si>
  <si>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</si>
  <si>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</si>
  <si>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</si>
  <si>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</si>
  <si>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</si>
  <si>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</si>
  <si>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</si>
  <si>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</si>
  <si>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</si>
  <si>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</si>
  <si>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</si>
  <si>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</si>
  <si>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</si>
  <si>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</si>
  <si>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</si>
  <si>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</si>
  <si>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</si>
  <si>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</si>
  <si>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</si>
  <si>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</si>
  <si>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</si>
  <si>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</si>
  <si>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</si>
  <si>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</si>
  <si>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</si>
  <si>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</si>
  <si>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</si>
  <si>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</si>
  <si>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</si>
  <si>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</si>
  <si>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</si>
  <si>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Ново село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</si>
  <si>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</si>
  <si>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</si>
  <si>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</si>
  <si>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</si>
  <si>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</si>
  <si>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</si>
  <si>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</si>
  <si>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</si>
  <si>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</si>
  <si>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</si>
  <si>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</si>
  <si>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</si>
  <si>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</si>
  <si>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</si>
  <si>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</si>
  <si>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</si>
  <si>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</si>
  <si>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</si>
  <si>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</si>
  <si>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</si>
  <si>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</si>
  <si>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</si>
  <si>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</si>
  <si>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</si>
  <si>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</si>
  <si>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</si>
  <si>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</si>
  <si>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</si>
  <si>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</si>
  <si>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</si>
  <si>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</si>
  <si>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</si>
  <si>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</si>
  <si>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</si>
  <si>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</si>
  <si>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</si>
  <si>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</si>
  <si>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</si>
  <si>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</si>
  <si>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</si>
  <si>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</si>
  <si>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</si>
  <si>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</si>
  <si>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</si>
  <si>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</si>
  <si>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</si>
  <si>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</si>
  <si>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</si>
  <si>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</si>
  <si>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</si>
  <si>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</si>
  <si>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</si>
  <si>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</si>
  <si>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</si>
  <si>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</si>
  <si>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</si>
  <si>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</si>
  <si>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</si>
  <si>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</si>
  <si>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СУ "Ем. Станев"- преносими компютри и мултимедиен прожектор</t>
  </si>
  <si>
    <t>Компютри за нуждите на дирекция ОМДС</t>
  </si>
  <si>
    <t>ПЕГ "Асен Златаров",  гр. В. Търново -  интерактивни дисплеи</t>
  </si>
  <si>
    <t>Спортно училище "Георги Живков",  гр. Велико Търново - компютърни конфигурации</t>
  </si>
  <si>
    <t>СУ "Вела Благоева" - преносими компютри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</si>
  <si>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</si>
  <si>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</si>
  <si>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</si>
  <si>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</si>
  <si>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</si>
  <si>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</si>
  <si>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</si>
  <si>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</si>
  <si>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</si>
  <si>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</si>
  <si>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</si>
  <si>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</si>
  <si>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</si>
  <si>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</si>
  <si>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</si>
  <si>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</si>
  <si>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</si>
  <si>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</si>
  <si>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</si>
  <si>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Игрална маса с полета за шах - ПМГ "В. Друмев", гр. Велико Търново, проект Еразъм + /код 96/</t>
  </si>
  <si>
    <t>Подопочистваща машина СУ  "В. Благоева"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</si>
  <si>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</si>
  <si>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</si>
  <si>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</si>
  <si>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</si>
  <si>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</si>
  <si>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</si>
  <si>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</si>
  <si>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</si>
  <si>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</si>
  <si>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ДЯ "Щастливо детство" - документален скенер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</si>
  <si>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</si>
  <si>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</si>
  <si>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</si>
  <si>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</si>
  <si>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</si>
  <si>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</si>
  <si>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</si>
  <si>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</si>
  <si>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</si>
  <si>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</si>
  <si>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</si>
  <si>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</si>
  <si>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Пожароизвестителна, повиквателна и отоплителна инсталация и система за видеонаблюдение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</si>
  <si>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</si>
  <si>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</si>
  <si>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</si>
  <si>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</si>
  <si>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</si>
  <si>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</si>
  <si>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</si>
  <si>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</si>
  <si>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</si>
  <si>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</si>
  <si>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</si>
  <si>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</si>
  <si>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</si>
  <si>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5219 Придобиване на други ДМА</t>
  </si>
  <si>
    <t>Ограда за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</si>
  <si>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</si>
  <si>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</si>
  <si>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</si>
  <si>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</si>
  <si>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Проект "Килифарево - 2021" по НК "Чиста околна среда" ПУДООС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</si>
  <si>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</si>
  <si>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</si>
  <si>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</si>
  <si>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</si>
  <si>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</si>
  <si>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</si>
  <si>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</si>
  <si>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</si>
  <si>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</si>
  <si>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</si>
  <si>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</si>
  <si>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</si>
  <si>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</si>
  <si>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</si>
  <si>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</si>
  <si>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</si>
  <si>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</si>
  <si>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</si>
  <si>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</si>
  <si>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</si>
  <si>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</si>
  <si>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</si>
  <si>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</si>
  <si>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</si>
  <si>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</si>
  <si>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</si>
  <si>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</si>
  <si>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Компютър за нуждите на РИМ В. Търново</t>
  </si>
  <si>
    <t>Разработване на електронна система за продажба на музейни билети - РИМ В. Търново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</si>
  <si>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</si>
  <si>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</si>
  <si>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</si>
  <si>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</si>
  <si>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</si>
  <si>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</si>
  <si>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</si>
  <si>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</si>
  <si>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</si>
  <si>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</si>
  <si>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</si>
  <si>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</si>
  <si>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</si>
  <si>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</si>
  <si>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</si>
  <si>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</si>
  <si>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Тракторна косачка за нуждите на РИМ В. Търново</t>
  </si>
  <si>
    <t>Моторна коса за нуждите на Кметство с. Ресен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</si>
  <si>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</si>
  <si>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</si>
  <si>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игрище за скейтборд  - ОП "Спортни имоти и прояви"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</si>
  <si>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</si>
  <si>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</si>
  <si>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Художествено осветление гр. Дебелец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</si>
  <si>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</si>
  <si>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</si>
  <si>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</si>
  <si>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</si>
  <si>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</si>
  <si>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</si>
  <si>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</si>
  <si>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</si>
  <si>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</si>
  <si>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</si>
  <si>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</si>
  <si>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</si>
  <si>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ПМГ "В. Друмев" - Образователен и експериментален софтуер за стереоскопичен лаптоп по НП "Играждане на STEM среда"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</si>
  <si>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</si>
  <si>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</si>
  <si>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</si>
  <si>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</si>
  <si>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00-98</t>
  </si>
  <si>
    <t>Текущ ремонт СУ „Емилиян Станев“, гр. Велико Търново</t>
  </si>
  <si>
    <t>Неотложни разходи за текущи ремонти на улична мрежа</t>
  </si>
  <si>
    <t xml:space="preserve">Неотложни разходи за текущ ремонт на Общински плувен басейн </t>
  </si>
  <si>
    <t xml:space="preserve">Неотложни разходи за текущи ремонти на общински пътища  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</si>
  <si>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</si>
  <si>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</si>
  <si>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</si>
  <si>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инж. Динко Кечев</t>
  </si>
  <si>
    <t>Директор дирекция СУТ</t>
  </si>
  <si>
    <t>П. Христов</t>
  </si>
  <si>
    <t>Началник отдел ИТО</t>
  </si>
  <si>
    <t>Детско съоръжение Кметство с. Ресен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</si>
</sst>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3" fillId="0" borderId="0" xfId="5" applyFont="1" applyFill="1" applyAlignment="1">
      <alignment wrapText="1"/>
    </xf>
    <xf numFmtId="0" fontId="3" fillId="0" borderId="0" xfId="5" applyFont="1" applyFill="1"/>
    <xf numFmtId="0" fontId="6" fillId="0" borderId="0" xfId="5" applyFont="1" applyFill="1"/>
    <xf numFmtId="0" fontId="7" fillId="0" borderId="0" xfId="5" applyFont="1" applyFill="1" applyAlignment="1">
      <alignment horizontal="right"/>
    </xf>
    <xf numFmtId="0" fontId="1" fillId="0" borderId="0" xfId="5" applyFont="1" applyFill="1"/>
    <xf numFmtId="0" fontId="1" fillId="0" borderId="0" xfId="5" applyFont="1" applyFill="1" applyAlignment="1">
      <alignment horizontal="centerContinuous"/>
    </xf>
    <xf numFmtId="0" fontId="1" fillId="0" borderId="0" xfId="5" applyNumberFormat="1" applyFont="1" applyFill="1" applyAlignment="1">
      <alignment horizontal="centerContinuous"/>
    </xf>
    <xf numFmtId="0" fontId="1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/>
    </xf>
    <xf numFmtId="0" fontId="1" fillId="0" borderId="2" xfId="5" applyFont="1" applyFill="1" applyBorder="1" applyAlignment="1">
      <alignment horizontal="center" wrapText="1"/>
    </xf>
    <xf numFmtId="3" fontId="1" fillId="0" borderId="2" xfId="5" applyNumberFormat="1" applyFont="1" applyFill="1" applyBorder="1" applyAlignment="1">
      <alignment horizontal="center" wrapText="1"/>
    </xf>
    <xf numFmtId="0" fontId="3" fillId="0" borderId="0" xfId="5" applyFont="1" applyFill="1" applyBorder="1" applyAlignment="1">
      <alignment wrapText="1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/>
    </xf>
    <xf numFmtId="0" fontId="1" fillId="0" borderId="3" xfId="5" applyFont="1" applyFill="1" applyBorder="1" applyAlignment="1">
      <alignment horizontal="center" wrapText="1"/>
    </xf>
    <xf numFmtId="3" fontId="1" fillId="0" borderId="3" xfId="4" applyNumberFormat="1" applyFont="1" applyFill="1" applyBorder="1" applyAlignment="1">
      <alignment horizontal="center" wrapText="1"/>
    </xf>
    <xf numFmtId="3" fontId="1" fillId="0" borderId="3" xfId="4" applyNumberFormat="1" applyFont="1" applyFill="1" applyBorder="1"/>
    <xf numFmtId="0" fontId="1" fillId="0" borderId="0" xfId="5" applyFont="1" applyFill="1" applyBorder="1"/>
    <xf numFmtId="0" fontId="1" fillId="0" borderId="2" xfId="4" applyFont="1" applyFill="1" applyBorder="1" applyAlignment="1">
      <alignment wrapText="1"/>
    </xf>
    <xf numFmtId="3" fontId="1" fillId="0" borderId="2" xfId="4" applyNumberFormat="1" applyFont="1" applyFill="1" applyBorder="1"/>
    <xf numFmtId="0" fontId="3" fillId="0" borderId="0" xfId="5" applyFont="1" applyFill="1" applyBorder="1"/>
    <xf numFmtId="3" fontId="1" fillId="0" borderId="2" xfId="4" applyNumberFormat="1" applyFont="1" applyFill="1" applyBorder="1" applyAlignment="1"/>
    <xf numFmtId="0" fontId="3" fillId="0" borderId="2" xfId="5" applyFont="1" applyFill="1" applyBorder="1" applyAlignment="1">
      <alignment wrapText="1"/>
    </xf>
    <xf numFmtId="0" fontId="3" fillId="0" borderId="2" xfId="5" applyNumberFormat="1" applyFont="1" applyFill="1" applyBorder="1" applyAlignment="1">
      <alignment horizontal="right" wrapText="1"/>
    </xf>
    <xf numFmtId="3" fontId="3" fillId="0" borderId="2" xfId="4" applyNumberFormat="1" applyFont="1" applyFill="1" applyBorder="1" applyAlignment="1"/>
    <xf numFmtId="0" fontId="1" fillId="0" borderId="2" xfId="5" applyFont="1" applyFill="1" applyBorder="1" applyAlignment="1">
      <alignment wrapText="1"/>
    </xf>
    <xf numFmtId="0" fontId="1" fillId="0" borderId="2" xfId="5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3" fillId="0" borderId="2" xfId="4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>
      <alignment horizontal="right" wrapText="1"/>
    </xf>
    <xf numFmtId="3" fontId="3" fillId="0" borderId="2" xfId="4" applyNumberFormat="1" applyFont="1" applyFill="1" applyBorder="1"/>
    <xf numFmtId="0" fontId="3" fillId="0" borderId="2" xfId="2" applyFont="1" applyFill="1" applyBorder="1" applyAlignment="1">
      <alignment horizontal="left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3" fontId="3" fillId="0" borderId="2" xfId="4" applyNumberFormat="1" applyFont="1" applyFill="1" applyBorder="1" applyAlignment="1">
      <alignment horizontal="right"/>
    </xf>
    <xf numFmtId="0" fontId="3" fillId="0" borderId="2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1" fillId="0" borderId="2" xfId="4" applyFont="1" applyFill="1" applyBorder="1" applyAlignment="1">
      <alignment horizontal="left" wrapText="1"/>
    </xf>
    <xf numFmtId="0" fontId="3" fillId="0" borderId="2" xfId="4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/>
    <xf numFmtId="0" fontId="1" fillId="0" borderId="2" xfId="2" applyFont="1" applyFill="1" applyBorder="1" applyAlignment="1">
      <alignment wrapText="1"/>
    </xf>
    <xf numFmtId="0" fontId="1" fillId="0" borderId="2" xfId="2" applyNumberFormat="1" applyFont="1" applyFill="1" applyBorder="1" applyAlignment="1">
      <alignment horizontal="right" wrapText="1"/>
    </xf>
    <xf numFmtId="0" fontId="3" fillId="0" borderId="0" xfId="1" applyFont="1" applyFill="1" applyAlignment="1"/>
    <xf numFmtId="0" fontId="3" fillId="0" borderId="0" xfId="3" applyFont="1" applyFill="1" applyBorder="1" applyAlignment="1">
      <alignment vertical="center"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4" fillId="0" borderId="0" xfId="5" applyFont="1" applyFill="1" applyAlignment="1"/>
    <xf numFmtId="0" fontId="3" fillId="0" borderId="0" xfId="5" applyFont="1" applyFill="1" applyAlignment="1"/>
  </cellXfs>
  <cellStyles count="7">
    <cellStyle name="Normal_sesiaI ot4et 2" xfId="1"/>
    <cellStyle name="Normal_Sheet1" xfId="3"/>
    <cellStyle name="Нормален" xfId="0" builtinId="0"/>
    <cellStyle name="Нормален 2" xfId="2"/>
    <cellStyle name="Нормален 3 2" xfId="6"/>
    <cellStyle name="Нормален_ИП-2011г-начална 2" xfId="5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29"/>
  <sheetViews>
    <sheetView tabSelected="1" workbookViewId="0">
      <selection activeCell="E428" sqref="E428"/>
    </sheetView>
  </sheetViews>
  <sheetFormatPr defaultColWidth="15.5546875" defaultRowHeight="15.6" x14ac:dyDescent="0.3"/>
  <cols>
    <col min="1" max="1" width="53.44140625" style="3" customWidth="1"/>
    <col min="2" max="3" width="5.5546875" style="3" hidden="1" customWidth="1"/>
    <col min="4" max="4" width="5.6640625" style="3" hidden="1" customWidth="1"/>
    <col min="5" max="6" width="11.33203125" style="4" customWidth="1"/>
    <col min="7" max="7" width="11" style="4" customWidth="1"/>
    <col min="8" max="10" width="10.33203125" style="4" customWidth="1"/>
    <col min="11" max="13" width="16" style="4" customWidth="1"/>
    <col min="14" max="16" width="12" style="4" customWidth="1"/>
    <col min="17" max="19" width="14.6640625" style="4" bestFit="1" customWidth="1"/>
    <col min="20" max="22" width="10.88671875" style="4" bestFit="1" customWidth="1"/>
    <col min="23" max="25" width="16.33203125" style="4" bestFit="1" customWidth="1"/>
    <col min="26" max="26" width="12.88671875" style="4" customWidth="1"/>
    <col min="27" max="27" width="12.6640625" style="4" customWidth="1"/>
    <col min="28" max="28" width="13.109375" style="4" customWidth="1"/>
    <col min="29" max="29" width="12.6640625" style="4" bestFit="1" customWidth="1"/>
    <col min="30" max="30" width="13.109375" style="4" customWidth="1"/>
    <col min="31" max="31" width="12.44140625" style="4" customWidth="1"/>
    <col min="32" max="172" width="29.33203125" style="4" customWidth="1"/>
    <col min="173" max="173" width="42.44140625" style="4" customWidth="1"/>
    <col min="174" max="176" width="12.44140625" style="4" customWidth="1"/>
    <col min="177" max="179" width="10.88671875" style="4" customWidth="1"/>
    <col min="180" max="182" width="14.5546875" style="4" bestFit="1" customWidth="1"/>
    <col min="183" max="185" width="11" style="4" customWidth="1"/>
    <col min="186" max="188" width="14.5546875" style="4" customWidth="1"/>
    <col min="189" max="191" width="15.33203125" style="4" customWidth="1"/>
    <col min="192" max="192" width="15.5546875" style="4"/>
    <col min="193" max="193" width="44.5546875" style="4" customWidth="1"/>
    <col min="194" max="194" width="13.88671875" style="4" customWidth="1"/>
    <col min="195" max="195" width="10.88671875" style="4" customWidth="1"/>
    <col min="196" max="196" width="14.5546875" style="4" customWidth="1"/>
    <col min="197" max="197" width="11" style="4" customWidth="1"/>
    <col min="198" max="198" width="10.88671875" style="4" customWidth="1"/>
    <col min="199" max="199" width="14.5546875" style="4" customWidth="1"/>
    <col min="200" max="201" width="15.5546875" style="4" customWidth="1"/>
    <col min="202" max="202" width="17.6640625" style="4" customWidth="1"/>
    <col min="203" max="428" width="29.33203125" style="4" customWidth="1"/>
    <col min="429" max="429" width="42.44140625" style="4" customWidth="1"/>
    <col min="430" max="432" width="12.44140625" style="4" customWidth="1"/>
    <col min="433" max="435" width="10.88671875" style="4" customWidth="1"/>
    <col min="436" max="438" width="14.5546875" style="4" bestFit="1" customWidth="1"/>
    <col min="439" max="441" width="11" style="4" customWidth="1"/>
    <col min="442" max="444" width="14.5546875" style="4" customWidth="1"/>
    <col min="445" max="447" width="15.33203125" style="4" customWidth="1"/>
    <col min="448" max="448" width="15.5546875" style="4"/>
    <col min="449" max="449" width="44.5546875" style="4" customWidth="1"/>
    <col min="450" max="450" width="13.88671875" style="4" customWidth="1"/>
    <col min="451" max="451" width="10.88671875" style="4" customWidth="1"/>
    <col min="452" max="452" width="14.5546875" style="4" customWidth="1"/>
    <col min="453" max="453" width="11" style="4" customWidth="1"/>
    <col min="454" max="454" width="10.88671875" style="4" customWidth="1"/>
    <col min="455" max="455" width="14.5546875" style="4" customWidth="1"/>
    <col min="456" max="457" width="15.5546875" style="4" customWidth="1"/>
    <col min="458" max="458" width="17.6640625" style="4" customWidth="1"/>
    <col min="459" max="684" width="29.33203125" style="4" customWidth="1"/>
    <col min="685" max="685" width="42.44140625" style="4" customWidth="1"/>
    <col min="686" max="688" width="12.44140625" style="4" customWidth="1"/>
    <col min="689" max="691" width="10.88671875" style="4" customWidth="1"/>
    <col min="692" max="694" width="14.5546875" style="4" bestFit="1" customWidth="1"/>
    <col min="695" max="697" width="11" style="4" customWidth="1"/>
    <col min="698" max="700" width="14.5546875" style="4" customWidth="1"/>
    <col min="701" max="703" width="15.33203125" style="4" customWidth="1"/>
    <col min="704" max="704" width="15.5546875" style="4"/>
    <col min="705" max="705" width="44.5546875" style="4" customWidth="1"/>
    <col min="706" max="706" width="13.88671875" style="4" customWidth="1"/>
    <col min="707" max="707" width="10.88671875" style="4" customWidth="1"/>
    <col min="708" max="708" width="14.5546875" style="4" customWidth="1"/>
    <col min="709" max="709" width="11" style="4" customWidth="1"/>
    <col min="710" max="710" width="10.88671875" style="4" customWidth="1"/>
    <col min="711" max="711" width="14.5546875" style="4" customWidth="1"/>
    <col min="712" max="713" width="15.5546875" style="4" customWidth="1"/>
    <col min="714" max="714" width="17.6640625" style="4" customWidth="1"/>
    <col min="715" max="940" width="29.33203125" style="4" customWidth="1"/>
    <col min="941" max="941" width="42.44140625" style="4" customWidth="1"/>
    <col min="942" max="944" width="12.44140625" style="4" customWidth="1"/>
    <col min="945" max="947" width="10.88671875" style="4" customWidth="1"/>
    <col min="948" max="950" width="14.5546875" style="4" bestFit="1" customWidth="1"/>
    <col min="951" max="953" width="11" style="4" customWidth="1"/>
    <col min="954" max="956" width="14.5546875" style="4" customWidth="1"/>
    <col min="957" max="959" width="15.33203125" style="4" customWidth="1"/>
    <col min="960" max="960" width="15.5546875" style="4"/>
    <col min="961" max="961" width="44.5546875" style="4" customWidth="1"/>
    <col min="962" max="962" width="13.88671875" style="4" customWidth="1"/>
    <col min="963" max="963" width="10.88671875" style="4" customWidth="1"/>
    <col min="964" max="964" width="14.5546875" style="4" customWidth="1"/>
    <col min="965" max="965" width="11" style="4" customWidth="1"/>
    <col min="966" max="966" width="10.88671875" style="4" customWidth="1"/>
    <col min="967" max="967" width="14.5546875" style="4" customWidth="1"/>
    <col min="968" max="969" width="15.5546875" style="4" customWidth="1"/>
    <col min="970" max="970" width="17.6640625" style="4" customWidth="1"/>
    <col min="971" max="1196" width="29.33203125" style="4" customWidth="1"/>
    <col min="1197" max="1197" width="42.44140625" style="4" customWidth="1"/>
    <col min="1198" max="1200" width="12.44140625" style="4" customWidth="1"/>
    <col min="1201" max="1203" width="10.88671875" style="4" customWidth="1"/>
    <col min="1204" max="1206" width="14.5546875" style="4" bestFit="1" customWidth="1"/>
    <col min="1207" max="1209" width="11" style="4" customWidth="1"/>
    <col min="1210" max="1212" width="14.5546875" style="4" customWidth="1"/>
    <col min="1213" max="1215" width="15.33203125" style="4" customWidth="1"/>
    <col min="1216" max="1216" width="15.5546875" style="4"/>
    <col min="1217" max="1217" width="44.5546875" style="4" customWidth="1"/>
    <col min="1218" max="1218" width="13.88671875" style="4" customWidth="1"/>
    <col min="1219" max="1219" width="10.88671875" style="4" customWidth="1"/>
    <col min="1220" max="1220" width="14.5546875" style="4" customWidth="1"/>
    <col min="1221" max="1221" width="11" style="4" customWidth="1"/>
    <col min="1222" max="1222" width="10.88671875" style="4" customWidth="1"/>
    <col min="1223" max="1223" width="14.5546875" style="4" customWidth="1"/>
    <col min="1224" max="1225" width="15.5546875" style="4" customWidth="1"/>
    <col min="1226" max="1226" width="17.6640625" style="4" customWidth="1"/>
    <col min="1227" max="1452" width="29.33203125" style="4" customWidth="1"/>
    <col min="1453" max="1453" width="42.44140625" style="4" customWidth="1"/>
    <col min="1454" max="1456" width="12.44140625" style="4" customWidth="1"/>
    <col min="1457" max="1459" width="10.88671875" style="4" customWidth="1"/>
    <col min="1460" max="1462" width="14.5546875" style="4" bestFit="1" customWidth="1"/>
    <col min="1463" max="1465" width="11" style="4" customWidth="1"/>
    <col min="1466" max="1468" width="14.5546875" style="4" customWidth="1"/>
    <col min="1469" max="1471" width="15.33203125" style="4" customWidth="1"/>
    <col min="1472" max="1472" width="15.5546875" style="4"/>
    <col min="1473" max="1473" width="44.5546875" style="4" customWidth="1"/>
    <col min="1474" max="1474" width="13.88671875" style="4" customWidth="1"/>
    <col min="1475" max="1475" width="10.88671875" style="4" customWidth="1"/>
    <col min="1476" max="1476" width="14.5546875" style="4" customWidth="1"/>
    <col min="1477" max="1477" width="11" style="4" customWidth="1"/>
    <col min="1478" max="1478" width="10.88671875" style="4" customWidth="1"/>
    <col min="1479" max="1479" width="14.5546875" style="4" customWidth="1"/>
    <col min="1480" max="1481" width="15.5546875" style="4" customWidth="1"/>
    <col min="1482" max="1482" width="17.6640625" style="4" customWidth="1"/>
    <col min="1483" max="1708" width="29.33203125" style="4" customWidth="1"/>
    <col min="1709" max="1709" width="42.44140625" style="4" customWidth="1"/>
    <col min="1710" max="1712" width="12.44140625" style="4" customWidth="1"/>
    <col min="1713" max="1715" width="10.88671875" style="4" customWidth="1"/>
    <col min="1716" max="1718" width="14.5546875" style="4" bestFit="1" customWidth="1"/>
    <col min="1719" max="1721" width="11" style="4" customWidth="1"/>
    <col min="1722" max="1724" width="14.5546875" style="4" customWidth="1"/>
    <col min="1725" max="1727" width="15.33203125" style="4" customWidth="1"/>
    <col min="1728" max="1728" width="15.5546875" style="4"/>
    <col min="1729" max="1729" width="44.5546875" style="4" customWidth="1"/>
    <col min="1730" max="1730" width="13.88671875" style="4" customWidth="1"/>
    <col min="1731" max="1731" width="10.88671875" style="4" customWidth="1"/>
    <col min="1732" max="1732" width="14.5546875" style="4" customWidth="1"/>
    <col min="1733" max="1733" width="11" style="4" customWidth="1"/>
    <col min="1734" max="1734" width="10.88671875" style="4" customWidth="1"/>
    <col min="1735" max="1735" width="14.5546875" style="4" customWidth="1"/>
    <col min="1736" max="1737" width="15.5546875" style="4" customWidth="1"/>
    <col min="1738" max="1738" width="17.6640625" style="4" customWidth="1"/>
    <col min="1739" max="1964" width="29.33203125" style="4" customWidth="1"/>
    <col min="1965" max="1965" width="42.44140625" style="4" customWidth="1"/>
    <col min="1966" max="1968" width="12.44140625" style="4" customWidth="1"/>
    <col min="1969" max="1971" width="10.88671875" style="4" customWidth="1"/>
    <col min="1972" max="1974" width="14.5546875" style="4" bestFit="1" customWidth="1"/>
    <col min="1975" max="1977" width="11" style="4" customWidth="1"/>
    <col min="1978" max="1980" width="14.5546875" style="4" customWidth="1"/>
    <col min="1981" max="1983" width="15.33203125" style="4" customWidth="1"/>
    <col min="1984" max="1984" width="15.5546875" style="4"/>
    <col min="1985" max="1985" width="44.5546875" style="4" customWidth="1"/>
    <col min="1986" max="1986" width="13.88671875" style="4" customWidth="1"/>
    <col min="1987" max="1987" width="10.88671875" style="4" customWidth="1"/>
    <col min="1988" max="1988" width="14.5546875" style="4" customWidth="1"/>
    <col min="1989" max="1989" width="11" style="4" customWidth="1"/>
    <col min="1990" max="1990" width="10.88671875" style="4" customWidth="1"/>
    <col min="1991" max="1991" width="14.5546875" style="4" customWidth="1"/>
    <col min="1992" max="1993" width="15.5546875" style="4" customWidth="1"/>
    <col min="1994" max="1994" width="17.6640625" style="4" customWidth="1"/>
    <col min="1995" max="2220" width="29.33203125" style="4" customWidth="1"/>
    <col min="2221" max="2221" width="42.44140625" style="4" customWidth="1"/>
    <col min="2222" max="2224" width="12.44140625" style="4" customWidth="1"/>
    <col min="2225" max="2227" width="10.88671875" style="4" customWidth="1"/>
    <col min="2228" max="2230" width="14.5546875" style="4" bestFit="1" customWidth="1"/>
    <col min="2231" max="2233" width="11" style="4" customWidth="1"/>
    <col min="2234" max="2236" width="14.5546875" style="4" customWidth="1"/>
    <col min="2237" max="2239" width="15.33203125" style="4" customWidth="1"/>
    <col min="2240" max="2240" width="15.5546875" style="4"/>
    <col min="2241" max="2241" width="44.5546875" style="4" customWidth="1"/>
    <col min="2242" max="2242" width="13.88671875" style="4" customWidth="1"/>
    <col min="2243" max="2243" width="10.88671875" style="4" customWidth="1"/>
    <col min="2244" max="2244" width="14.5546875" style="4" customWidth="1"/>
    <col min="2245" max="2245" width="11" style="4" customWidth="1"/>
    <col min="2246" max="2246" width="10.88671875" style="4" customWidth="1"/>
    <col min="2247" max="2247" width="14.5546875" style="4" customWidth="1"/>
    <col min="2248" max="2249" width="15.5546875" style="4" customWidth="1"/>
    <col min="2250" max="2250" width="17.6640625" style="4" customWidth="1"/>
    <col min="2251" max="2476" width="29.33203125" style="4" customWidth="1"/>
    <col min="2477" max="2477" width="42.44140625" style="4" customWidth="1"/>
    <col min="2478" max="2480" width="12.44140625" style="4" customWidth="1"/>
    <col min="2481" max="2483" width="10.88671875" style="4" customWidth="1"/>
    <col min="2484" max="2486" width="14.5546875" style="4" bestFit="1" customWidth="1"/>
    <col min="2487" max="2489" width="11" style="4" customWidth="1"/>
    <col min="2490" max="2492" width="14.5546875" style="4" customWidth="1"/>
    <col min="2493" max="2495" width="15.33203125" style="4" customWidth="1"/>
    <col min="2496" max="2496" width="15.5546875" style="4"/>
    <col min="2497" max="2497" width="44.5546875" style="4" customWidth="1"/>
    <col min="2498" max="2498" width="13.88671875" style="4" customWidth="1"/>
    <col min="2499" max="2499" width="10.88671875" style="4" customWidth="1"/>
    <col min="2500" max="2500" width="14.5546875" style="4" customWidth="1"/>
    <col min="2501" max="2501" width="11" style="4" customWidth="1"/>
    <col min="2502" max="2502" width="10.88671875" style="4" customWidth="1"/>
    <col min="2503" max="2503" width="14.5546875" style="4" customWidth="1"/>
    <col min="2504" max="2505" width="15.5546875" style="4" customWidth="1"/>
    <col min="2506" max="2506" width="17.6640625" style="4" customWidth="1"/>
    <col min="2507" max="2732" width="29.33203125" style="4" customWidth="1"/>
    <col min="2733" max="2733" width="42.44140625" style="4" customWidth="1"/>
    <col min="2734" max="2736" width="12.44140625" style="4" customWidth="1"/>
    <col min="2737" max="2739" width="10.88671875" style="4" customWidth="1"/>
    <col min="2740" max="2742" width="14.5546875" style="4" bestFit="1" customWidth="1"/>
    <col min="2743" max="2745" width="11" style="4" customWidth="1"/>
    <col min="2746" max="2748" width="14.5546875" style="4" customWidth="1"/>
    <col min="2749" max="2751" width="15.33203125" style="4" customWidth="1"/>
    <col min="2752" max="2752" width="15.5546875" style="4"/>
    <col min="2753" max="2753" width="44.5546875" style="4" customWidth="1"/>
    <col min="2754" max="2754" width="13.88671875" style="4" customWidth="1"/>
    <col min="2755" max="2755" width="10.88671875" style="4" customWidth="1"/>
    <col min="2756" max="2756" width="14.5546875" style="4" customWidth="1"/>
    <col min="2757" max="2757" width="11" style="4" customWidth="1"/>
    <col min="2758" max="2758" width="10.88671875" style="4" customWidth="1"/>
    <col min="2759" max="2759" width="14.5546875" style="4" customWidth="1"/>
    <col min="2760" max="2761" width="15.5546875" style="4" customWidth="1"/>
    <col min="2762" max="2762" width="17.6640625" style="4" customWidth="1"/>
    <col min="2763" max="2988" width="29.33203125" style="4" customWidth="1"/>
    <col min="2989" max="2989" width="42.44140625" style="4" customWidth="1"/>
    <col min="2990" max="2992" width="12.44140625" style="4" customWidth="1"/>
    <col min="2993" max="2995" width="10.88671875" style="4" customWidth="1"/>
    <col min="2996" max="2998" width="14.5546875" style="4" bestFit="1" customWidth="1"/>
    <col min="2999" max="3001" width="11" style="4" customWidth="1"/>
    <col min="3002" max="3004" width="14.5546875" style="4" customWidth="1"/>
    <col min="3005" max="3007" width="15.33203125" style="4" customWidth="1"/>
    <col min="3008" max="3008" width="15.5546875" style="4"/>
    <col min="3009" max="3009" width="44.5546875" style="4" customWidth="1"/>
    <col min="3010" max="3010" width="13.88671875" style="4" customWidth="1"/>
    <col min="3011" max="3011" width="10.88671875" style="4" customWidth="1"/>
    <col min="3012" max="3012" width="14.5546875" style="4" customWidth="1"/>
    <col min="3013" max="3013" width="11" style="4" customWidth="1"/>
    <col min="3014" max="3014" width="10.88671875" style="4" customWidth="1"/>
    <col min="3015" max="3015" width="14.5546875" style="4" customWidth="1"/>
    <col min="3016" max="3017" width="15.5546875" style="4" customWidth="1"/>
    <col min="3018" max="3018" width="17.6640625" style="4" customWidth="1"/>
    <col min="3019" max="3244" width="29.33203125" style="4" customWidth="1"/>
    <col min="3245" max="3245" width="42.44140625" style="4" customWidth="1"/>
    <col min="3246" max="3248" width="12.44140625" style="4" customWidth="1"/>
    <col min="3249" max="3251" width="10.88671875" style="4" customWidth="1"/>
    <col min="3252" max="3254" width="14.5546875" style="4" bestFit="1" customWidth="1"/>
    <col min="3255" max="3257" width="11" style="4" customWidth="1"/>
    <col min="3258" max="3260" width="14.5546875" style="4" customWidth="1"/>
    <col min="3261" max="3263" width="15.33203125" style="4" customWidth="1"/>
    <col min="3264" max="3264" width="15.5546875" style="4"/>
    <col min="3265" max="3265" width="44.5546875" style="4" customWidth="1"/>
    <col min="3266" max="3266" width="13.88671875" style="4" customWidth="1"/>
    <col min="3267" max="3267" width="10.88671875" style="4" customWidth="1"/>
    <col min="3268" max="3268" width="14.5546875" style="4" customWidth="1"/>
    <col min="3269" max="3269" width="11" style="4" customWidth="1"/>
    <col min="3270" max="3270" width="10.88671875" style="4" customWidth="1"/>
    <col min="3271" max="3271" width="14.5546875" style="4" customWidth="1"/>
    <col min="3272" max="3273" width="15.5546875" style="4" customWidth="1"/>
    <col min="3274" max="3274" width="17.6640625" style="4" customWidth="1"/>
    <col min="3275" max="3500" width="29.33203125" style="4" customWidth="1"/>
    <col min="3501" max="3501" width="42.44140625" style="4" customWidth="1"/>
    <col min="3502" max="3504" width="12.44140625" style="4" customWidth="1"/>
    <col min="3505" max="3507" width="10.88671875" style="4" customWidth="1"/>
    <col min="3508" max="3510" width="14.5546875" style="4" bestFit="1" customWidth="1"/>
    <col min="3511" max="3513" width="11" style="4" customWidth="1"/>
    <col min="3514" max="3516" width="14.5546875" style="4" customWidth="1"/>
    <col min="3517" max="3519" width="15.33203125" style="4" customWidth="1"/>
    <col min="3520" max="3520" width="15.5546875" style="4"/>
    <col min="3521" max="3521" width="44.5546875" style="4" customWidth="1"/>
    <col min="3522" max="3522" width="13.88671875" style="4" customWidth="1"/>
    <col min="3523" max="3523" width="10.88671875" style="4" customWidth="1"/>
    <col min="3524" max="3524" width="14.5546875" style="4" customWidth="1"/>
    <col min="3525" max="3525" width="11" style="4" customWidth="1"/>
    <col min="3526" max="3526" width="10.88671875" style="4" customWidth="1"/>
    <col min="3527" max="3527" width="14.5546875" style="4" customWidth="1"/>
    <col min="3528" max="3529" width="15.5546875" style="4" customWidth="1"/>
    <col min="3530" max="3530" width="17.6640625" style="4" customWidth="1"/>
    <col min="3531" max="3756" width="29.33203125" style="4" customWidth="1"/>
    <col min="3757" max="3757" width="42.44140625" style="4" customWidth="1"/>
    <col min="3758" max="3760" width="12.44140625" style="4" customWidth="1"/>
    <col min="3761" max="3763" width="10.88671875" style="4" customWidth="1"/>
    <col min="3764" max="3766" width="14.5546875" style="4" bestFit="1" customWidth="1"/>
    <col min="3767" max="3769" width="11" style="4" customWidth="1"/>
    <col min="3770" max="3772" width="14.5546875" style="4" customWidth="1"/>
    <col min="3773" max="3775" width="15.33203125" style="4" customWidth="1"/>
    <col min="3776" max="3776" width="15.5546875" style="4"/>
    <col min="3777" max="3777" width="44.5546875" style="4" customWidth="1"/>
    <col min="3778" max="3778" width="13.88671875" style="4" customWidth="1"/>
    <col min="3779" max="3779" width="10.88671875" style="4" customWidth="1"/>
    <col min="3780" max="3780" width="14.5546875" style="4" customWidth="1"/>
    <col min="3781" max="3781" width="11" style="4" customWidth="1"/>
    <col min="3782" max="3782" width="10.88671875" style="4" customWidth="1"/>
    <col min="3783" max="3783" width="14.5546875" style="4" customWidth="1"/>
    <col min="3784" max="3785" width="15.5546875" style="4" customWidth="1"/>
    <col min="3786" max="3786" width="17.6640625" style="4" customWidth="1"/>
    <col min="3787" max="4012" width="29.33203125" style="4" customWidth="1"/>
    <col min="4013" max="4013" width="42.44140625" style="4" customWidth="1"/>
    <col min="4014" max="4016" width="12.44140625" style="4" customWidth="1"/>
    <col min="4017" max="4019" width="10.88671875" style="4" customWidth="1"/>
    <col min="4020" max="4022" width="14.5546875" style="4" bestFit="1" customWidth="1"/>
    <col min="4023" max="4025" width="11" style="4" customWidth="1"/>
    <col min="4026" max="4028" width="14.5546875" style="4" customWidth="1"/>
    <col min="4029" max="4031" width="15.33203125" style="4" customWidth="1"/>
    <col min="4032" max="4032" width="15.5546875" style="4"/>
    <col min="4033" max="4033" width="44.5546875" style="4" customWidth="1"/>
    <col min="4034" max="4034" width="13.88671875" style="4" customWidth="1"/>
    <col min="4035" max="4035" width="10.88671875" style="4" customWidth="1"/>
    <col min="4036" max="4036" width="14.5546875" style="4" customWidth="1"/>
    <col min="4037" max="4037" width="11" style="4" customWidth="1"/>
    <col min="4038" max="4038" width="10.88671875" style="4" customWidth="1"/>
    <col min="4039" max="4039" width="14.5546875" style="4" customWidth="1"/>
    <col min="4040" max="4041" width="15.5546875" style="4" customWidth="1"/>
    <col min="4042" max="4042" width="17.6640625" style="4" customWidth="1"/>
    <col min="4043" max="4268" width="29.33203125" style="4" customWidth="1"/>
    <col min="4269" max="4269" width="42.44140625" style="4" customWidth="1"/>
    <col min="4270" max="4272" width="12.44140625" style="4" customWidth="1"/>
    <col min="4273" max="4275" width="10.88671875" style="4" customWidth="1"/>
    <col min="4276" max="4278" width="14.5546875" style="4" bestFit="1" customWidth="1"/>
    <col min="4279" max="4281" width="11" style="4" customWidth="1"/>
    <col min="4282" max="4284" width="14.5546875" style="4" customWidth="1"/>
    <col min="4285" max="4287" width="15.33203125" style="4" customWidth="1"/>
    <col min="4288" max="4288" width="15.5546875" style="4"/>
    <col min="4289" max="4289" width="44.5546875" style="4" customWidth="1"/>
    <col min="4290" max="4290" width="13.88671875" style="4" customWidth="1"/>
    <col min="4291" max="4291" width="10.88671875" style="4" customWidth="1"/>
    <col min="4292" max="4292" width="14.5546875" style="4" customWidth="1"/>
    <col min="4293" max="4293" width="11" style="4" customWidth="1"/>
    <col min="4294" max="4294" width="10.88671875" style="4" customWidth="1"/>
    <col min="4295" max="4295" width="14.5546875" style="4" customWidth="1"/>
    <col min="4296" max="4297" width="15.5546875" style="4" customWidth="1"/>
    <col min="4298" max="4298" width="17.6640625" style="4" customWidth="1"/>
    <col min="4299" max="4524" width="29.33203125" style="4" customWidth="1"/>
    <col min="4525" max="4525" width="42.44140625" style="4" customWidth="1"/>
    <col min="4526" max="4528" width="12.44140625" style="4" customWidth="1"/>
    <col min="4529" max="4531" width="10.88671875" style="4" customWidth="1"/>
    <col min="4532" max="4534" width="14.5546875" style="4" bestFit="1" customWidth="1"/>
    <col min="4535" max="4537" width="11" style="4" customWidth="1"/>
    <col min="4538" max="4540" width="14.5546875" style="4" customWidth="1"/>
    <col min="4541" max="4543" width="15.33203125" style="4" customWidth="1"/>
    <col min="4544" max="4544" width="15.5546875" style="4"/>
    <col min="4545" max="4545" width="44.5546875" style="4" customWidth="1"/>
    <col min="4546" max="4546" width="13.88671875" style="4" customWidth="1"/>
    <col min="4547" max="4547" width="10.88671875" style="4" customWidth="1"/>
    <col min="4548" max="4548" width="14.5546875" style="4" customWidth="1"/>
    <col min="4549" max="4549" width="11" style="4" customWidth="1"/>
    <col min="4550" max="4550" width="10.88671875" style="4" customWidth="1"/>
    <col min="4551" max="4551" width="14.5546875" style="4" customWidth="1"/>
    <col min="4552" max="4553" width="15.5546875" style="4" customWidth="1"/>
    <col min="4554" max="4554" width="17.6640625" style="4" customWidth="1"/>
    <col min="4555" max="4780" width="29.33203125" style="4" customWidth="1"/>
    <col min="4781" max="4781" width="42.44140625" style="4" customWidth="1"/>
    <col min="4782" max="4784" width="12.44140625" style="4" customWidth="1"/>
    <col min="4785" max="4787" width="10.88671875" style="4" customWidth="1"/>
    <col min="4788" max="4790" width="14.5546875" style="4" bestFit="1" customWidth="1"/>
    <col min="4791" max="4793" width="11" style="4" customWidth="1"/>
    <col min="4794" max="4796" width="14.5546875" style="4" customWidth="1"/>
    <col min="4797" max="4799" width="15.33203125" style="4" customWidth="1"/>
    <col min="4800" max="4800" width="15.5546875" style="4"/>
    <col min="4801" max="4801" width="44.5546875" style="4" customWidth="1"/>
    <col min="4802" max="4802" width="13.88671875" style="4" customWidth="1"/>
    <col min="4803" max="4803" width="10.88671875" style="4" customWidth="1"/>
    <col min="4804" max="4804" width="14.5546875" style="4" customWidth="1"/>
    <col min="4805" max="4805" width="11" style="4" customWidth="1"/>
    <col min="4806" max="4806" width="10.88671875" style="4" customWidth="1"/>
    <col min="4807" max="4807" width="14.5546875" style="4" customWidth="1"/>
    <col min="4808" max="4809" width="15.5546875" style="4" customWidth="1"/>
    <col min="4810" max="4810" width="17.6640625" style="4" customWidth="1"/>
    <col min="4811" max="5036" width="29.33203125" style="4" customWidth="1"/>
    <col min="5037" max="5037" width="42.44140625" style="4" customWidth="1"/>
    <col min="5038" max="5040" width="12.44140625" style="4" customWidth="1"/>
    <col min="5041" max="5043" width="10.88671875" style="4" customWidth="1"/>
    <col min="5044" max="5046" width="14.5546875" style="4" bestFit="1" customWidth="1"/>
    <col min="5047" max="5049" width="11" style="4" customWidth="1"/>
    <col min="5050" max="5052" width="14.5546875" style="4" customWidth="1"/>
    <col min="5053" max="5055" width="15.33203125" style="4" customWidth="1"/>
    <col min="5056" max="5056" width="15.5546875" style="4"/>
    <col min="5057" max="5057" width="44.5546875" style="4" customWidth="1"/>
    <col min="5058" max="5058" width="13.88671875" style="4" customWidth="1"/>
    <col min="5059" max="5059" width="10.88671875" style="4" customWidth="1"/>
    <col min="5060" max="5060" width="14.5546875" style="4" customWidth="1"/>
    <col min="5061" max="5061" width="11" style="4" customWidth="1"/>
    <col min="5062" max="5062" width="10.88671875" style="4" customWidth="1"/>
    <col min="5063" max="5063" width="14.5546875" style="4" customWidth="1"/>
    <col min="5064" max="5065" width="15.5546875" style="4" customWidth="1"/>
    <col min="5066" max="5066" width="17.6640625" style="4" customWidth="1"/>
    <col min="5067" max="5292" width="29.33203125" style="4" customWidth="1"/>
    <col min="5293" max="5293" width="42.44140625" style="4" customWidth="1"/>
    <col min="5294" max="5296" width="12.44140625" style="4" customWidth="1"/>
    <col min="5297" max="5299" width="10.88671875" style="4" customWidth="1"/>
    <col min="5300" max="5302" width="14.5546875" style="4" bestFit="1" customWidth="1"/>
    <col min="5303" max="5305" width="11" style="4" customWidth="1"/>
    <col min="5306" max="5308" width="14.5546875" style="4" customWidth="1"/>
    <col min="5309" max="5311" width="15.33203125" style="4" customWidth="1"/>
    <col min="5312" max="5312" width="15.5546875" style="4"/>
    <col min="5313" max="5313" width="44.5546875" style="4" customWidth="1"/>
    <col min="5314" max="5314" width="13.88671875" style="4" customWidth="1"/>
    <col min="5315" max="5315" width="10.88671875" style="4" customWidth="1"/>
    <col min="5316" max="5316" width="14.5546875" style="4" customWidth="1"/>
    <col min="5317" max="5317" width="11" style="4" customWidth="1"/>
    <col min="5318" max="5318" width="10.88671875" style="4" customWidth="1"/>
    <col min="5319" max="5319" width="14.5546875" style="4" customWidth="1"/>
    <col min="5320" max="5321" width="15.5546875" style="4" customWidth="1"/>
    <col min="5322" max="5322" width="17.6640625" style="4" customWidth="1"/>
    <col min="5323" max="5548" width="29.33203125" style="4" customWidth="1"/>
    <col min="5549" max="5549" width="42.44140625" style="4" customWidth="1"/>
    <col min="5550" max="5552" width="12.44140625" style="4" customWidth="1"/>
    <col min="5553" max="5555" width="10.88671875" style="4" customWidth="1"/>
    <col min="5556" max="5558" width="14.5546875" style="4" bestFit="1" customWidth="1"/>
    <col min="5559" max="5561" width="11" style="4" customWidth="1"/>
    <col min="5562" max="5564" width="14.5546875" style="4" customWidth="1"/>
    <col min="5565" max="5567" width="15.33203125" style="4" customWidth="1"/>
    <col min="5568" max="5568" width="15.5546875" style="4"/>
    <col min="5569" max="5569" width="44.5546875" style="4" customWidth="1"/>
    <col min="5570" max="5570" width="13.88671875" style="4" customWidth="1"/>
    <col min="5571" max="5571" width="10.88671875" style="4" customWidth="1"/>
    <col min="5572" max="5572" width="14.5546875" style="4" customWidth="1"/>
    <col min="5573" max="5573" width="11" style="4" customWidth="1"/>
    <col min="5574" max="5574" width="10.88671875" style="4" customWidth="1"/>
    <col min="5575" max="5575" width="14.5546875" style="4" customWidth="1"/>
    <col min="5576" max="5577" width="15.5546875" style="4" customWidth="1"/>
    <col min="5578" max="5578" width="17.6640625" style="4" customWidth="1"/>
    <col min="5579" max="5804" width="29.33203125" style="4" customWidth="1"/>
    <col min="5805" max="5805" width="42.44140625" style="4" customWidth="1"/>
    <col min="5806" max="5808" width="12.44140625" style="4" customWidth="1"/>
    <col min="5809" max="5811" width="10.88671875" style="4" customWidth="1"/>
    <col min="5812" max="5814" width="14.5546875" style="4" bestFit="1" customWidth="1"/>
    <col min="5815" max="5817" width="11" style="4" customWidth="1"/>
    <col min="5818" max="5820" width="14.5546875" style="4" customWidth="1"/>
    <col min="5821" max="5823" width="15.33203125" style="4" customWidth="1"/>
    <col min="5824" max="5824" width="15.5546875" style="4"/>
    <col min="5825" max="5825" width="44.5546875" style="4" customWidth="1"/>
    <col min="5826" max="5826" width="13.88671875" style="4" customWidth="1"/>
    <col min="5827" max="5827" width="10.88671875" style="4" customWidth="1"/>
    <col min="5828" max="5828" width="14.5546875" style="4" customWidth="1"/>
    <col min="5829" max="5829" width="11" style="4" customWidth="1"/>
    <col min="5830" max="5830" width="10.88671875" style="4" customWidth="1"/>
    <col min="5831" max="5831" width="14.5546875" style="4" customWidth="1"/>
    <col min="5832" max="5833" width="15.5546875" style="4" customWidth="1"/>
    <col min="5834" max="5834" width="17.6640625" style="4" customWidth="1"/>
    <col min="5835" max="6060" width="29.33203125" style="4" customWidth="1"/>
    <col min="6061" max="6061" width="42.44140625" style="4" customWidth="1"/>
    <col min="6062" max="6064" width="12.44140625" style="4" customWidth="1"/>
    <col min="6065" max="6067" width="10.88671875" style="4" customWidth="1"/>
    <col min="6068" max="6070" width="14.5546875" style="4" bestFit="1" customWidth="1"/>
    <col min="6071" max="6073" width="11" style="4" customWidth="1"/>
    <col min="6074" max="6076" width="14.5546875" style="4" customWidth="1"/>
    <col min="6077" max="6079" width="15.33203125" style="4" customWidth="1"/>
    <col min="6080" max="6080" width="15.5546875" style="4"/>
    <col min="6081" max="6081" width="44.5546875" style="4" customWidth="1"/>
    <col min="6082" max="6082" width="13.88671875" style="4" customWidth="1"/>
    <col min="6083" max="6083" width="10.88671875" style="4" customWidth="1"/>
    <col min="6084" max="6084" width="14.5546875" style="4" customWidth="1"/>
    <col min="6085" max="6085" width="11" style="4" customWidth="1"/>
    <col min="6086" max="6086" width="10.88671875" style="4" customWidth="1"/>
    <col min="6087" max="6087" width="14.5546875" style="4" customWidth="1"/>
    <col min="6088" max="6089" width="15.5546875" style="4" customWidth="1"/>
    <col min="6090" max="6090" width="17.6640625" style="4" customWidth="1"/>
    <col min="6091" max="6316" width="29.33203125" style="4" customWidth="1"/>
    <col min="6317" max="6317" width="42.44140625" style="4" customWidth="1"/>
    <col min="6318" max="6320" width="12.44140625" style="4" customWidth="1"/>
    <col min="6321" max="6323" width="10.88671875" style="4" customWidth="1"/>
    <col min="6324" max="6326" width="14.5546875" style="4" bestFit="1" customWidth="1"/>
    <col min="6327" max="6329" width="11" style="4" customWidth="1"/>
    <col min="6330" max="6332" width="14.5546875" style="4" customWidth="1"/>
    <col min="6333" max="6335" width="15.33203125" style="4" customWidth="1"/>
    <col min="6336" max="6336" width="15.5546875" style="4"/>
    <col min="6337" max="6337" width="44.5546875" style="4" customWidth="1"/>
    <col min="6338" max="6338" width="13.88671875" style="4" customWidth="1"/>
    <col min="6339" max="6339" width="10.88671875" style="4" customWidth="1"/>
    <col min="6340" max="6340" width="14.5546875" style="4" customWidth="1"/>
    <col min="6341" max="6341" width="11" style="4" customWidth="1"/>
    <col min="6342" max="6342" width="10.88671875" style="4" customWidth="1"/>
    <col min="6343" max="6343" width="14.5546875" style="4" customWidth="1"/>
    <col min="6344" max="6345" width="15.5546875" style="4" customWidth="1"/>
    <col min="6346" max="6346" width="17.6640625" style="4" customWidth="1"/>
    <col min="6347" max="6572" width="29.33203125" style="4" customWidth="1"/>
    <col min="6573" max="6573" width="42.44140625" style="4" customWidth="1"/>
    <col min="6574" max="6576" width="12.44140625" style="4" customWidth="1"/>
    <col min="6577" max="6579" width="10.88671875" style="4" customWidth="1"/>
    <col min="6580" max="6582" width="14.5546875" style="4" bestFit="1" customWidth="1"/>
    <col min="6583" max="6585" width="11" style="4" customWidth="1"/>
    <col min="6586" max="6588" width="14.5546875" style="4" customWidth="1"/>
    <col min="6589" max="6591" width="15.33203125" style="4" customWidth="1"/>
    <col min="6592" max="6592" width="15.5546875" style="4"/>
    <col min="6593" max="6593" width="44.5546875" style="4" customWidth="1"/>
    <col min="6594" max="6594" width="13.88671875" style="4" customWidth="1"/>
    <col min="6595" max="6595" width="10.88671875" style="4" customWidth="1"/>
    <col min="6596" max="6596" width="14.5546875" style="4" customWidth="1"/>
    <col min="6597" max="6597" width="11" style="4" customWidth="1"/>
    <col min="6598" max="6598" width="10.88671875" style="4" customWidth="1"/>
    <col min="6599" max="6599" width="14.5546875" style="4" customWidth="1"/>
    <col min="6600" max="6601" width="15.5546875" style="4" customWidth="1"/>
    <col min="6602" max="6602" width="17.6640625" style="4" customWidth="1"/>
    <col min="6603" max="6828" width="29.33203125" style="4" customWidth="1"/>
    <col min="6829" max="6829" width="42.44140625" style="4" customWidth="1"/>
    <col min="6830" max="6832" width="12.44140625" style="4" customWidth="1"/>
    <col min="6833" max="6835" width="10.88671875" style="4" customWidth="1"/>
    <col min="6836" max="6838" width="14.5546875" style="4" bestFit="1" customWidth="1"/>
    <col min="6839" max="6841" width="11" style="4" customWidth="1"/>
    <col min="6842" max="6844" width="14.5546875" style="4" customWidth="1"/>
    <col min="6845" max="6847" width="15.33203125" style="4" customWidth="1"/>
    <col min="6848" max="6848" width="15.5546875" style="4"/>
    <col min="6849" max="6849" width="44.5546875" style="4" customWidth="1"/>
    <col min="6850" max="6850" width="13.88671875" style="4" customWidth="1"/>
    <col min="6851" max="6851" width="10.88671875" style="4" customWidth="1"/>
    <col min="6852" max="6852" width="14.5546875" style="4" customWidth="1"/>
    <col min="6853" max="6853" width="11" style="4" customWidth="1"/>
    <col min="6854" max="6854" width="10.88671875" style="4" customWidth="1"/>
    <col min="6855" max="6855" width="14.5546875" style="4" customWidth="1"/>
    <col min="6856" max="6857" width="15.5546875" style="4" customWidth="1"/>
    <col min="6858" max="6858" width="17.6640625" style="4" customWidth="1"/>
    <col min="6859" max="7084" width="29.33203125" style="4" customWidth="1"/>
    <col min="7085" max="7085" width="42.44140625" style="4" customWidth="1"/>
    <col min="7086" max="7088" width="12.44140625" style="4" customWidth="1"/>
    <col min="7089" max="7091" width="10.88671875" style="4" customWidth="1"/>
    <col min="7092" max="7094" width="14.5546875" style="4" bestFit="1" customWidth="1"/>
    <col min="7095" max="7097" width="11" style="4" customWidth="1"/>
    <col min="7098" max="7100" width="14.5546875" style="4" customWidth="1"/>
    <col min="7101" max="7103" width="15.33203125" style="4" customWidth="1"/>
    <col min="7104" max="7104" width="15.5546875" style="4"/>
    <col min="7105" max="7105" width="44.5546875" style="4" customWidth="1"/>
    <col min="7106" max="7106" width="13.88671875" style="4" customWidth="1"/>
    <col min="7107" max="7107" width="10.88671875" style="4" customWidth="1"/>
    <col min="7108" max="7108" width="14.5546875" style="4" customWidth="1"/>
    <col min="7109" max="7109" width="11" style="4" customWidth="1"/>
    <col min="7110" max="7110" width="10.88671875" style="4" customWidth="1"/>
    <col min="7111" max="7111" width="14.5546875" style="4" customWidth="1"/>
    <col min="7112" max="7113" width="15.5546875" style="4" customWidth="1"/>
    <col min="7114" max="7114" width="17.6640625" style="4" customWidth="1"/>
    <col min="7115" max="7340" width="29.33203125" style="4" customWidth="1"/>
    <col min="7341" max="7341" width="42.44140625" style="4" customWidth="1"/>
    <col min="7342" max="7344" width="12.44140625" style="4" customWidth="1"/>
    <col min="7345" max="7347" width="10.88671875" style="4" customWidth="1"/>
    <col min="7348" max="7350" width="14.5546875" style="4" bestFit="1" customWidth="1"/>
    <col min="7351" max="7353" width="11" style="4" customWidth="1"/>
    <col min="7354" max="7356" width="14.5546875" style="4" customWidth="1"/>
    <col min="7357" max="7359" width="15.33203125" style="4" customWidth="1"/>
    <col min="7360" max="7360" width="15.5546875" style="4"/>
    <col min="7361" max="7361" width="44.5546875" style="4" customWidth="1"/>
    <col min="7362" max="7362" width="13.88671875" style="4" customWidth="1"/>
    <col min="7363" max="7363" width="10.88671875" style="4" customWidth="1"/>
    <col min="7364" max="7364" width="14.5546875" style="4" customWidth="1"/>
    <col min="7365" max="7365" width="11" style="4" customWidth="1"/>
    <col min="7366" max="7366" width="10.88671875" style="4" customWidth="1"/>
    <col min="7367" max="7367" width="14.5546875" style="4" customWidth="1"/>
    <col min="7368" max="7369" width="15.5546875" style="4" customWidth="1"/>
    <col min="7370" max="7370" width="17.6640625" style="4" customWidth="1"/>
    <col min="7371" max="7596" width="29.33203125" style="4" customWidth="1"/>
    <col min="7597" max="7597" width="42.44140625" style="4" customWidth="1"/>
    <col min="7598" max="7600" width="12.44140625" style="4" customWidth="1"/>
    <col min="7601" max="7603" width="10.88671875" style="4" customWidth="1"/>
    <col min="7604" max="7606" width="14.5546875" style="4" bestFit="1" customWidth="1"/>
    <col min="7607" max="7609" width="11" style="4" customWidth="1"/>
    <col min="7610" max="7612" width="14.5546875" style="4" customWidth="1"/>
    <col min="7613" max="7615" width="15.33203125" style="4" customWidth="1"/>
    <col min="7616" max="7616" width="15.5546875" style="4"/>
    <col min="7617" max="7617" width="44.5546875" style="4" customWidth="1"/>
    <col min="7618" max="7618" width="13.88671875" style="4" customWidth="1"/>
    <col min="7619" max="7619" width="10.88671875" style="4" customWidth="1"/>
    <col min="7620" max="7620" width="14.5546875" style="4" customWidth="1"/>
    <col min="7621" max="7621" width="11" style="4" customWidth="1"/>
    <col min="7622" max="7622" width="10.88671875" style="4" customWidth="1"/>
    <col min="7623" max="7623" width="14.5546875" style="4" customWidth="1"/>
    <col min="7624" max="7625" width="15.5546875" style="4" customWidth="1"/>
    <col min="7626" max="7626" width="17.6640625" style="4" customWidth="1"/>
    <col min="7627" max="7852" width="29.33203125" style="4" customWidth="1"/>
    <col min="7853" max="7853" width="42.44140625" style="4" customWidth="1"/>
    <col min="7854" max="7856" width="12.44140625" style="4" customWidth="1"/>
    <col min="7857" max="7859" width="10.88671875" style="4" customWidth="1"/>
    <col min="7860" max="7862" width="14.5546875" style="4" bestFit="1" customWidth="1"/>
    <col min="7863" max="7865" width="11" style="4" customWidth="1"/>
    <col min="7866" max="7868" width="14.5546875" style="4" customWidth="1"/>
    <col min="7869" max="7871" width="15.33203125" style="4" customWidth="1"/>
    <col min="7872" max="7872" width="15.5546875" style="4"/>
    <col min="7873" max="7873" width="44.5546875" style="4" customWidth="1"/>
    <col min="7874" max="7874" width="13.88671875" style="4" customWidth="1"/>
    <col min="7875" max="7875" width="10.88671875" style="4" customWidth="1"/>
    <col min="7876" max="7876" width="14.5546875" style="4" customWidth="1"/>
    <col min="7877" max="7877" width="11" style="4" customWidth="1"/>
    <col min="7878" max="7878" width="10.88671875" style="4" customWidth="1"/>
    <col min="7879" max="7879" width="14.5546875" style="4" customWidth="1"/>
    <col min="7880" max="7881" width="15.5546875" style="4" customWidth="1"/>
    <col min="7882" max="7882" width="17.6640625" style="4" customWidth="1"/>
    <col min="7883" max="8108" width="29.33203125" style="4" customWidth="1"/>
    <col min="8109" max="8109" width="42.44140625" style="4" customWidth="1"/>
    <col min="8110" max="8112" width="12.44140625" style="4" customWidth="1"/>
    <col min="8113" max="8115" width="10.88671875" style="4" customWidth="1"/>
    <col min="8116" max="8118" width="14.5546875" style="4" bestFit="1" customWidth="1"/>
    <col min="8119" max="8121" width="11" style="4" customWidth="1"/>
    <col min="8122" max="8124" width="14.5546875" style="4" customWidth="1"/>
    <col min="8125" max="8127" width="15.33203125" style="4" customWidth="1"/>
    <col min="8128" max="8128" width="15.5546875" style="4"/>
    <col min="8129" max="8129" width="44.5546875" style="4" customWidth="1"/>
    <col min="8130" max="8130" width="13.88671875" style="4" customWidth="1"/>
    <col min="8131" max="8131" width="10.88671875" style="4" customWidth="1"/>
    <col min="8132" max="8132" width="14.5546875" style="4" customWidth="1"/>
    <col min="8133" max="8133" width="11" style="4" customWidth="1"/>
    <col min="8134" max="8134" width="10.88671875" style="4" customWidth="1"/>
    <col min="8135" max="8135" width="14.5546875" style="4" customWidth="1"/>
    <col min="8136" max="8137" width="15.5546875" style="4" customWidth="1"/>
    <col min="8138" max="8138" width="17.6640625" style="4" customWidth="1"/>
    <col min="8139" max="8364" width="29.33203125" style="4" customWidth="1"/>
    <col min="8365" max="8365" width="42.44140625" style="4" customWidth="1"/>
    <col min="8366" max="8368" width="12.44140625" style="4" customWidth="1"/>
    <col min="8369" max="8371" width="10.88671875" style="4" customWidth="1"/>
    <col min="8372" max="8374" width="14.5546875" style="4" bestFit="1" customWidth="1"/>
    <col min="8375" max="8377" width="11" style="4" customWidth="1"/>
    <col min="8378" max="8380" width="14.5546875" style="4" customWidth="1"/>
    <col min="8381" max="8383" width="15.33203125" style="4" customWidth="1"/>
    <col min="8384" max="8384" width="15.5546875" style="4"/>
    <col min="8385" max="8385" width="44.5546875" style="4" customWidth="1"/>
    <col min="8386" max="8386" width="13.88671875" style="4" customWidth="1"/>
    <col min="8387" max="8387" width="10.88671875" style="4" customWidth="1"/>
    <col min="8388" max="8388" width="14.5546875" style="4" customWidth="1"/>
    <col min="8389" max="8389" width="11" style="4" customWidth="1"/>
    <col min="8390" max="8390" width="10.88671875" style="4" customWidth="1"/>
    <col min="8391" max="8391" width="14.5546875" style="4" customWidth="1"/>
    <col min="8392" max="8393" width="15.5546875" style="4" customWidth="1"/>
    <col min="8394" max="8394" width="17.6640625" style="4" customWidth="1"/>
    <col min="8395" max="8620" width="29.33203125" style="4" customWidth="1"/>
    <col min="8621" max="8621" width="42.44140625" style="4" customWidth="1"/>
    <col min="8622" max="8624" width="12.44140625" style="4" customWidth="1"/>
    <col min="8625" max="8627" width="10.88671875" style="4" customWidth="1"/>
    <col min="8628" max="8630" width="14.5546875" style="4" bestFit="1" customWidth="1"/>
    <col min="8631" max="8633" width="11" style="4" customWidth="1"/>
    <col min="8634" max="8636" width="14.5546875" style="4" customWidth="1"/>
    <col min="8637" max="8639" width="15.33203125" style="4" customWidth="1"/>
    <col min="8640" max="8640" width="15.5546875" style="4"/>
    <col min="8641" max="8641" width="44.5546875" style="4" customWidth="1"/>
    <col min="8642" max="8642" width="13.88671875" style="4" customWidth="1"/>
    <col min="8643" max="8643" width="10.88671875" style="4" customWidth="1"/>
    <col min="8644" max="8644" width="14.5546875" style="4" customWidth="1"/>
    <col min="8645" max="8645" width="11" style="4" customWidth="1"/>
    <col min="8646" max="8646" width="10.88671875" style="4" customWidth="1"/>
    <col min="8647" max="8647" width="14.5546875" style="4" customWidth="1"/>
    <col min="8648" max="8649" width="15.5546875" style="4" customWidth="1"/>
    <col min="8650" max="8650" width="17.6640625" style="4" customWidth="1"/>
    <col min="8651" max="8876" width="29.33203125" style="4" customWidth="1"/>
    <col min="8877" max="8877" width="42.44140625" style="4" customWidth="1"/>
    <col min="8878" max="8880" width="12.44140625" style="4" customWidth="1"/>
    <col min="8881" max="8883" width="10.88671875" style="4" customWidth="1"/>
    <col min="8884" max="8886" width="14.5546875" style="4" bestFit="1" customWidth="1"/>
    <col min="8887" max="8889" width="11" style="4" customWidth="1"/>
    <col min="8890" max="8892" width="14.5546875" style="4" customWidth="1"/>
    <col min="8893" max="8895" width="15.33203125" style="4" customWidth="1"/>
    <col min="8896" max="8896" width="15.5546875" style="4"/>
    <col min="8897" max="8897" width="44.5546875" style="4" customWidth="1"/>
    <col min="8898" max="8898" width="13.88671875" style="4" customWidth="1"/>
    <col min="8899" max="8899" width="10.88671875" style="4" customWidth="1"/>
    <col min="8900" max="8900" width="14.5546875" style="4" customWidth="1"/>
    <col min="8901" max="8901" width="11" style="4" customWidth="1"/>
    <col min="8902" max="8902" width="10.88671875" style="4" customWidth="1"/>
    <col min="8903" max="8903" width="14.5546875" style="4" customWidth="1"/>
    <col min="8904" max="8905" width="15.5546875" style="4" customWidth="1"/>
    <col min="8906" max="8906" width="17.6640625" style="4" customWidth="1"/>
    <col min="8907" max="9132" width="29.33203125" style="4" customWidth="1"/>
    <col min="9133" max="9133" width="42.44140625" style="4" customWidth="1"/>
    <col min="9134" max="9136" width="12.44140625" style="4" customWidth="1"/>
    <col min="9137" max="9139" width="10.88671875" style="4" customWidth="1"/>
    <col min="9140" max="9142" width="14.5546875" style="4" bestFit="1" customWidth="1"/>
    <col min="9143" max="9145" width="11" style="4" customWidth="1"/>
    <col min="9146" max="9148" width="14.5546875" style="4" customWidth="1"/>
    <col min="9149" max="9151" width="15.33203125" style="4" customWidth="1"/>
    <col min="9152" max="9152" width="15.5546875" style="4"/>
    <col min="9153" max="9153" width="44.5546875" style="4" customWidth="1"/>
    <col min="9154" max="9154" width="13.88671875" style="4" customWidth="1"/>
    <col min="9155" max="9155" width="10.88671875" style="4" customWidth="1"/>
    <col min="9156" max="9156" width="14.5546875" style="4" customWidth="1"/>
    <col min="9157" max="9157" width="11" style="4" customWidth="1"/>
    <col min="9158" max="9158" width="10.88671875" style="4" customWidth="1"/>
    <col min="9159" max="9159" width="14.5546875" style="4" customWidth="1"/>
    <col min="9160" max="9161" width="15.5546875" style="4" customWidth="1"/>
    <col min="9162" max="9162" width="17.6640625" style="4" customWidth="1"/>
    <col min="9163" max="9388" width="29.33203125" style="4" customWidth="1"/>
    <col min="9389" max="9389" width="42.44140625" style="4" customWidth="1"/>
    <col min="9390" max="9392" width="12.44140625" style="4" customWidth="1"/>
    <col min="9393" max="9395" width="10.88671875" style="4" customWidth="1"/>
    <col min="9396" max="9398" width="14.5546875" style="4" bestFit="1" customWidth="1"/>
    <col min="9399" max="9401" width="11" style="4" customWidth="1"/>
    <col min="9402" max="9404" width="14.5546875" style="4" customWidth="1"/>
    <col min="9405" max="9407" width="15.33203125" style="4" customWidth="1"/>
    <col min="9408" max="9408" width="15.5546875" style="4"/>
    <col min="9409" max="9409" width="44.5546875" style="4" customWidth="1"/>
    <col min="9410" max="9410" width="13.88671875" style="4" customWidth="1"/>
    <col min="9411" max="9411" width="10.88671875" style="4" customWidth="1"/>
    <col min="9412" max="9412" width="14.5546875" style="4" customWidth="1"/>
    <col min="9413" max="9413" width="11" style="4" customWidth="1"/>
    <col min="9414" max="9414" width="10.88671875" style="4" customWidth="1"/>
    <col min="9415" max="9415" width="14.5546875" style="4" customWidth="1"/>
    <col min="9416" max="9417" width="15.5546875" style="4" customWidth="1"/>
    <col min="9418" max="9418" width="17.6640625" style="4" customWidth="1"/>
    <col min="9419" max="9644" width="29.33203125" style="4" customWidth="1"/>
    <col min="9645" max="9645" width="42.44140625" style="4" customWidth="1"/>
    <col min="9646" max="9648" width="12.44140625" style="4" customWidth="1"/>
    <col min="9649" max="9651" width="10.88671875" style="4" customWidth="1"/>
    <col min="9652" max="9654" width="14.5546875" style="4" bestFit="1" customWidth="1"/>
    <col min="9655" max="9657" width="11" style="4" customWidth="1"/>
    <col min="9658" max="9660" width="14.5546875" style="4" customWidth="1"/>
    <col min="9661" max="9663" width="15.33203125" style="4" customWidth="1"/>
    <col min="9664" max="9664" width="15.5546875" style="4"/>
    <col min="9665" max="9665" width="44.5546875" style="4" customWidth="1"/>
    <col min="9666" max="9666" width="13.88671875" style="4" customWidth="1"/>
    <col min="9667" max="9667" width="10.88671875" style="4" customWidth="1"/>
    <col min="9668" max="9668" width="14.5546875" style="4" customWidth="1"/>
    <col min="9669" max="9669" width="11" style="4" customWidth="1"/>
    <col min="9670" max="9670" width="10.88671875" style="4" customWidth="1"/>
    <col min="9671" max="9671" width="14.5546875" style="4" customWidth="1"/>
    <col min="9672" max="9673" width="15.5546875" style="4" customWidth="1"/>
    <col min="9674" max="9674" width="17.6640625" style="4" customWidth="1"/>
    <col min="9675" max="9900" width="29.33203125" style="4" customWidth="1"/>
    <col min="9901" max="9901" width="42.44140625" style="4" customWidth="1"/>
    <col min="9902" max="9904" width="12.44140625" style="4" customWidth="1"/>
    <col min="9905" max="9907" width="10.88671875" style="4" customWidth="1"/>
    <col min="9908" max="9910" width="14.5546875" style="4" bestFit="1" customWidth="1"/>
    <col min="9911" max="9913" width="11" style="4" customWidth="1"/>
    <col min="9914" max="9916" width="14.5546875" style="4" customWidth="1"/>
    <col min="9917" max="9919" width="15.33203125" style="4" customWidth="1"/>
    <col min="9920" max="9920" width="15.5546875" style="4"/>
    <col min="9921" max="9921" width="44.5546875" style="4" customWidth="1"/>
    <col min="9922" max="9922" width="13.88671875" style="4" customWidth="1"/>
    <col min="9923" max="9923" width="10.88671875" style="4" customWidth="1"/>
    <col min="9924" max="9924" width="14.5546875" style="4" customWidth="1"/>
    <col min="9925" max="9925" width="11" style="4" customWidth="1"/>
    <col min="9926" max="9926" width="10.88671875" style="4" customWidth="1"/>
    <col min="9927" max="9927" width="14.5546875" style="4" customWidth="1"/>
    <col min="9928" max="9929" width="15.5546875" style="4" customWidth="1"/>
    <col min="9930" max="9930" width="17.6640625" style="4" customWidth="1"/>
    <col min="9931" max="10156" width="29.33203125" style="4" customWidth="1"/>
    <col min="10157" max="10157" width="42.44140625" style="4" customWidth="1"/>
    <col min="10158" max="10160" width="12.44140625" style="4" customWidth="1"/>
    <col min="10161" max="10163" width="10.88671875" style="4" customWidth="1"/>
    <col min="10164" max="10166" width="14.5546875" style="4" bestFit="1" customWidth="1"/>
    <col min="10167" max="10169" width="11" style="4" customWidth="1"/>
    <col min="10170" max="10172" width="14.5546875" style="4" customWidth="1"/>
    <col min="10173" max="10175" width="15.33203125" style="4" customWidth="1"/>
    <col min="10176" max="10176" width="15.5546875" style="4"/>
    <col min="10177" max="10177" width="44.5546875" style="4" customWidth="1"/>
    <col min="10178" max="10178" width="13.88671875" style="4" customWidth="1"/>
    <col min="10179" max="10179" width="10.88671875" style="4" customWidth="1"/>
    <col min="10180" max="10180" width="14.5546875" style="4" customWidth="1"/>
    <col min="10181" max="10181" width="11" style="4" customWidth="1"/>
    <col min="10182" max="10182" width="10.88671875" style="4" customWidth="1"/>
    <col min="10183" max="10183" width="14.5546875" style="4" customWidth="1"/>
    <col min="10184" max="10185" width="15.5546875" style="4" customWidth="1"/>
    <col min="10186" max="10186" width="17.6640625" style="4" customWidth="1"/>
    <col min="10187" max="10412" width="29.33203125" style="4" customWidth="1"/>
    <col min="10413" max="10413" width="42.44140625" style="4" customWidth="1"/>
    <col min="10414" max="10416" width="12.44140625" style="4" customWidth="1"/>
    <col min="10417" max="10419" width="10.88671875" style="4" customWidth="1"/>
    <col min="10420" max="10422" width="14.5546875" style="4" bestFit="1" customWidth="1"/>
    <col min="10423" max="10425" width="11" style="4" customWidth="1"/>
    <col min="10426" max="10428" width="14.5546875" style="4" customWidth="1"/>
    <col min="10429" max="10431" width="15.33203125" style="4" customWidth="1"/>
    <col min="10432" max="10432" width="15.5546875" style="4"/>
    <col min="10433" max="10433" width="44.5546875" style="4" customWidth="1"/>
    <col min="10434" max="10434" width="13.88671875" style="4" customWidth="1"/>
    <col min="10435" max="10435" width="10.88671875" style="4" customWidth="1"/>
    <col min="10436" max="10436" width="14.5546875" style="4" customWidth="1"/>
    <col min="10437" max="10437" width="11" style="4" customWidth="1"/>
    <col min="10438" max="10438" width="10.88671875" style="4" customWidth="1"/>
    <col min="10439" max="10439" width="14.5546875" style="4" customWidth="1"/>
    <col min="10440" max="10441" width="15.5546875" style="4" customWidth="1"/>
    <col min="10442" max="10442" width="17.6640625" style="4" customWidth="1"/>
    <col min="10443" max="10668" width="29.33203125" style="4" customWidth="1"/>
    <col min="10669" max="10669" width="42.44140625" style="4" customWidth="1"/>
    <col min="10670" max="10672" width="12.44140625" style="4" customWidth="1"/>
    <col min="10673" max="10675" width="10.88671875" style="4" customWidth="1"/>
    <col min="10676" max="10678" width="14.5546875" style="4" bestFit="1" customWidth="1"/>
    <col min="10679" max="10681" width="11" style="4" customWidth="1"/>
    <col min="10682" max="10684" width="14.5546875" style="4" customWidth="1"/>
    <col min="10685" max="10687" width="15.33203125" style="4" customWidth="1"/>
    <col min="10688" max="10688" width="15.5546875" style="4"/>
    <col min="10689" max="10689" width="44.5546875" style="4" customWidth="1"/>
    <col min="10690" max="10690" width="13.88671875" style="4" customWidth="1"/>
    <col min="10691" max="10691" width="10.88671875" style="4" customWidth="1"/>
    <col min="10692" max="10692" width="14.5546875" style="4" customWidth="1"/>
    <col min="10693" max="10693" width="11" style="4" customWidth="1"/>
    <col min="10694" max="10694" width="10.88671875" style="4" customWidth="1"/>
    <col min="10695" max="10695" width="14.5546875" style="4" customWidth="1"/>
    <col min="10696" max="10697" width="15.5546875" style="4" customWidth="1"/>
    <col min="10698" max="10698" width="17.6640625" style="4" customWidth="1"/>
    <col min="10699" max="10924" width="29.33203125" style="4" customWidth="1"/>
    <col min="10925" max="10925" width="42.44140625" style="4" customWidth="1"/>
    <col min="10926" max="10928" width="12.44140625" style="4" customWidth="1"/>
    <col min="10929" max="10931" width="10.88671875" style="4" customWidth="1"/>
    <col min="10932" max="10934" width="14.5546875" style="4" bestFit="1" customWidth="1"/>
    <col min="10935" max="10937" width="11" style="4" customWidth="1"/>
    <col min="10938" max="10940" width="14.5546875" style="4" customWidth="1"/>
    <col min="10941" max="10943" width="15.33203125" style="4" customWidth="1"/>
    <col min="10944" max="10944" width="15.5546875" style="4"/>
    <col min="10945" max="10945" width="44.5546875" style="4" customWidth="1"/>
    <col min="10946" max="10946" width="13.88671875" style="4" customWidth="1"/>
    <col min="10947" max="10947" width="10.88671875" style="4" customWidth="1"/>
    <col min="10948" max="10948" width="14.5546875" style="4" customWidth="1"/>
    <col min="10949" max="10949" width="11" style="4" customWidth="1"/>
    <col min="10950" max="10950" width="10.88671875" style="4" customWidth="1"/>
    <col min="10951" max="10951" width="14.5546875" style="4" customWidth="1"/>
    <col min="10952" max="10953" width="15.5546875" style="4" customWidth="1"/>
    <col min="10954" max="10954" width="17.6640625" style="4" customWidth="1"/>
    <col min="10955" max="11180" width="29.33203125" style="4" customWidth="1"/>
    <col min="11181" max="11181" width="42.44140625" style="4" customWidth="1"/>
    <col min="11182" max="11184" width="12.44140625" style="4" customWidth="1"/>
    <col min="11185" max="11187" width="10.88671875" style="4" customWidth="1"/>
    <col min="11188" max="11190" width="14.5546875" style="4" bestFit="1" customWidth="1"/>
    <col min="11191" max="11193" width="11" style="4" customWidth="1"/>
    <col min="11194" max="11196" width="14.5546875" style="4" customWidth="1"/>
    <col min="11197" max="11199" width="15.33203125" style="4" customWidth="1"/>
    <col min="11200" max="11200" width="15.5546875" style="4"/>
    <col min="11201" max="11201" width="44.5546875" style="4" customWidth="1"/>
    <col min="11202" max="11202" width="13.88671875" style="4" customWidth="1"/>
    <col min="11203" max="11203" width="10.88671875" style="4" customWidth="1"/>
    <col min="11204" max="11204" width="14.5546875" style="4" customWidth="1"/>
    <col min="11205" max="11205" width="11" style="4" customWidth="1"/>
    <col min="11206" max="11206" width="10.88671875" style="4" customWidth="1"/>
    <col min="11207" max="11207" width="14.5546875" style="4" customWidth="1"/>
    <col min="11208" max="11209" width="15.5546875" style="4" customWidth="1"/>
    <col min="11210" max="11210" width="17.6640625" style="4" customWidth="1"/>
    <col min="11211" max="11436" width="29.33203125" style="4" customWidth="1"/>
    <col min="11437" max="11437" width="42.44140625" style="4" customWidth="1"/>
    <col min="11438" max="11440" width="12.44140625" style="4" customWidth="1"/>
    <col min="11441" max="11443" width="10.88671875" style="4" customWidth="1"/>
    <col min="11444" max="11446" width="14.5546875" style="4" bestFit="1" customWidth="1"/>
    <col min="11447" max="11449" width="11" style="4" customWidth="1"/>
    <col min="11450" max="11452" width="14.5546875" style="4" customWidth="1"/>
    <col min="11453" max="11455" width="15.33203125" style="4" customWidth="1"/>
    <col min="11456" max="11456" width="15.5546875" style="4"/>
    <col min="11457" max="11457" width="44.5546875" style="4" customWidth="1"/>
    <col min="11458" max="11458" width="13.88671875" style="4" customWidth="1"/>
    <col min="11459" max="11459" width="10.88671875" style="4" customWidth="1"/>
    <col min="11460" max="11460" width="14.5546875" style="4" customWidth="1"/>
    <col min="11461" max="11461" width="11" style="4" customWidth="1"/>
    <col min="11462" max="11462" width="10.88671875" style="4" customWidth="1"/>
    <col min="11463" max="11463" width="14.5546875" style="4" customWidth="1"/>
    <col min="11464" max="11465" width="15.5546875" style="4" customWidth="1"/>
    <col min="11466" max="11466" width="17.6640625" style="4" customWidth="1"/>
    <col min="11467" max="11692" width="29.33203125" style="4" customWidth="1"/>
    <col min="11693" max="11693" width="42.44140625" style="4" customWidth="1"/>
    <col min="11694" max="11696" width="12.44140625" style="4" customWidth="1"/>
    <col min="11697" max="11699" width="10.88671875" style="4" customWidth="1"/>
    <col min="11700" max="11702" width="14.5546875" style="4" bestFit="1" customWidth="1"/>
    <col min="11703" max="11705" width="11" style="4" customWidth="1"/>
    <col min="11706" max="11708" width="14.5546875" style="4" customWidth="1"/>
    <col min="11709" max="11711" width="15.33203125" style="4" customWidth="1"/>
    <col min="11712" max="11712" width="15.5546875" style="4"/>
    <col min="11713" max="11713" width="44.5546875" style="4" customWidth="1"/>
    <col min="11714" max="11714" width="13.88671875" style="4" customWidth="1"/>
    <col min="11715" max="11715" width="10.88671875" style="4" customWidth="1"/>
    <col min="11716" max="11716" width="14.5546875" style="4" customWidth="1"/>
    <col min="11717" max="11717" width="11" style="4" customWidth="1"/>
    <col min="11718" max="11718" width="10.88671875" style="4" customWidth="1"/>
    <col min="11719" max="11719" width="14.5546875" style="4" customWidth="1"/>
    <col min="11720" max="11721" width="15.5546875" style="4" customWidth="1"/>
    <col min="11722" max="11722" width="17.6640625" style="4" customWidth="1"/>
    <col min="11723" max="11948" width="29.33203125" style="4" customWidth="1"/>
    <col min="11949" max="11949" width="42.44140625" style="4" customWidth="1"/>
    <col min="11950" max="11952" width="12.44140625" style="4" customWidth="1"/>
    <col min="11953" max="11955" width="10.88671875" style="4" customWidth="1"/>
    <col min="11956" max="11958" width="14.5546875" style="4" bestFit="1" customWidth="1"/>
    <col min="11959" max="11961" width="11" style="4" customWidth="1"/>
    <col min="11962" max="11964" width="14.5546875" style="4" customWidth="1"/>
    <col min="11965" max="11967" width="15.33203125" style="4" customWidth="1"/>
    <col min="11968" max="11968" width="15.5546875" style="4"/>
    <col min="11969" max="11969" width="44.5546875" style="4" customWidth="1"/>
    <col min="11970" max="11970" width="13.88671875" style="4" customWidth="1"/>
    <col min="11971" max="11971" width="10.88671875" style="4" customWidth="1"/>
    <col min="11972" max="11972" width="14.5546875" style="4" customWidth="1"/>
    <col min="11973" max="11973" width="11" style="4" customWidth="1"/>
    <col min="11974" max="11974" width="10.88671875" style="4" customWidth="1"/>
    <col min="11975" max="11975" width="14.5546875" style="4" customWidth="1"/>
    <col min="11976" max="11977" width="15.5546875" style="4" customWidth="1"/>
    <col min="11978" max="11978" width="17.6640625" style="4" customWidth="1"/>
    <col min="11979" max="12204" width="29.33203125" style="4" customWidth="1"/>
    <col min="12205" max="12205" width="42.44140625" style="4" customWidth="1"/>
    <col min="12206" max="12208" width="12.44140625" style="4" customWidth="1"/>
    <col min="12209" max="12211" width="10.88671875" style="4" customWidth="1"/>
    <col min="12212" max="12214" width="14.5546875" style="4" bestFit="1" customWidth="1"/>
    <col min="12215" max="12217" width="11" style="4" customWidth="1"/>
    <col min="12218" max="12220" width="14.5546875" style="4" customWidth="1"/>
    <col min="12221" max="12223" width="15.33203125" style="4" customWidth="1"/>
    <col min="12224" max="12224" width="15.5546875" style="4"/>
    <col min="12225" max="12225" width="44.5546875" style="4" customWidth="1"/>
    <col min="12226" max="12226" width="13.88671875" style="4" customWidth="1"/>
    <col min="12227" max="12227" width="10.88671875" style="4" customWidth="1"/>
    <col min="12228" max="12228" width="14.5546875" style="4" customWidth="1"/>
    <col min="12229" max="12229" width="11" style="4" customWidth="1"/>
    <col min="12230" max="12230" width="10.88671875" style="4" customWidth="1"/>
    <col min="12231" max="12231" width="14.5546875" style="4" customWidth="1"/>
    <col min="12232" max="12233" width="15.5546875" style="4" customWidth="1"/>
    <col min="12234" max="12234" width="17.6640625" style="4" customWidth="1"/>
    <col min="12235" max="12460" width="29.33203125" style="4" customWidth="1"/>
    <col min="12461" max="12461" width="42.44140625" style="4" customWidth="1"/>
    <col min="12462" max="12464" width="12.44140625" style="4" customWidth="1"/>
    <col min="12465" max="12467" width="10.88671875" style="4" customWidth="1"/>
    <col min="12468" max="12470" width="14.5546875" style="4" bestFit="1" customWidth="1"/>
    <col min="12471" max="12473" width="11" style="4" customWidth="1"/>
    <col min="12474" max="12476" width="14.5546875" style="4" customWidth="1"/>
    <col min="12477" max="12479" width="15.33203125" style="4" customWidth="1"/>
    <col min="12480" max="12480" width="15.5546875" style="4"/>
    <col min="12481" max="12481" width="44.5546875" style="4" customWidth="1"/>
    <col min="12482" max="12482" width="13.88671875" style="4" customWidth="1"/>
    <col min="12483" max="12483" width="10.88671875" style="4" customWidth="1"/>
    <col min="12484" max="12484" width="14.5546875" style="4" customWidth="1"/>
    <col min="12485" max="12485" width="11" style="4" customWidth="1"/>
    <col min="12486" max="12486" width="10.88671875" style="4" customWidth="1"/>
    <col min="12487" max="12487" width="14.5546875" style="4" customWidth="1"/>
    <col min="12488" max="12489" width="15.5546875" style="4" customWidth="1"/>
    <col min="12490" max="12490" width="17.6640625" style="4" customWidth="1"/>
    <col min="12491" max="12716" width="29.33203125" style="4" customWidth="1"/>
    <col min="12717" max="12717" width="42.44140625" style="4" customWidth="1"/>
    <col min="12718" max="12720" width="12.44140625" style="4" customWidth="1"/>
    <col min="12721" max="12723" width="10.88671875" style="4" customWidth="1"/>
    <col min="12724" max="12726" width="14.5546875" style="4" bestFit="1" customWidth="1"/>
    <col min="12727" max="12729" width="11" style="4" customWidth="1"/>
    <col min="12730" max="12732" width="14.5546875" style="4" customWidth="1"/>
    <col min="12733" max="12735" width="15.33203125" style="4" customWidth="1"/>
    <col min="12736" max="12736" width="15.5546875" style="4"/>
    <col min="12737" max="12737" width="44.5546875" style="4" customWidth="1"/>
    <col min="12738" max="12738" width="13.88671875" style="4" customWidth="1"/>
    <col min="12739" max="12739" width="10.88671875" style="4" customWidth="1"/>
    <col min="12740" max="12740" width="14.5546875" style="4" customWidth="1"/>
    <col min="12741" max="12741" width="11" style="4" customWidth="1"/>
    <col min="12742" max="12742" width="10.88671875" style="4" customWidth="1"/>
    <col min="12743" max="12743" width="14.5546875" style="4" customWidth="1"/>
    <col min="12744" max="12745" width="15.5546875" style="4" customWidth="1"/>
    <col min="12746" max="12746" width="17.6640625" style="4" customWidth="1"/>
    <col min="12747" max="12972" width="29.33203125" style="4" customWidth="1"/>
    <col min="12973" max="12973" width="42.44140625" style="4" customWidth="1"/>
    <col min="12974" max="12976" width="12.44140625" style="4" customWidth="1"/>
    <col min="12977" max="12979" width="10.88671875" style="4" customWidth="1"/>
    <col min="12980" max="12982" width="14.5546875" style="4" bestFit="1" customWidth="1"/>
    <col min="12983" max="12985" width="11" style="4" customWidth="1"/>
    <col min="12986" max="12988" width="14.5546875" style="4" customWidth="1"/>
    <col min="12989" max="12991" width="15.33203125" style="4" customWidth="1"/>
    <col min="12992" max="12992" width="15.5546875" style="4"/>
    <col min="12993" max="12993" width="44.5546875" style="4" customWidth="1"/>
    <col min="12994" max="12994" width="13.88671875" style="4" customWidth="1"/>
    <col min="12995" max="12995" width="10.88671875" style="4" customWidth="1"/>
    <col min="12996" max="12996" width="14.5546875" style="4" customWidth="1"/>
    <col min="12997" max="12997" width="11" style="4" customWidth="1"/>
    <col min="12998" max="12998" width="10.88671875" style="4" customWidth="1"/>
    <col min="12999" max="12999" width="14.5546875" style="4" customWidth="1"/>
    <col min="13000" max="13001" width="15.5546875" style="4" customWidth="1"/>
    <col min="13002" max="13002" width="17.6640625" style="4" customWidth="1"/>
    <col min="13003" max="13228" width="29.33203125" style="4" customWidth="1"/>
    <col min="13229" max="13229" width="42.44140625" style="4" customWidth="1"/>
    <col min="13230" max="13232" width="12.44140625" style="4" customWidth="1"/>
    <col min="13233" max="13235" width="10.88671875" style="4" customWidth="1"/>
    <col min="13236" max="13238" width="14.5546875" style="4" bestFit="1" customWidth="1"/>
    <col min="13239" max="13241" width="11" style="4" customWidth="1"/>
    <col min="13242" max="13244" width="14.5546875" style="4" customWidth="1"/>
    <col min="13245" max="13247" width="15.33203125" style="4" customWidth="1"/>
    <col min="13248" max="13248" width="15.5546875" style="4"/>
    <col min="13249" max="13249" width="44.5546875" style="4" customWidth="1"/>
    <col min="13250" max="13250" width="13.88671875" style="4" customWidth="1"/>
    <col min="13251" max="13251" width="10.88671875" style="4" customWidth="1"/>
    <col min="13252" max="13252" width="14.5546875" style="4" customWidth="1"/>
    <col min="13253" max="13253" width="11" style="4" customWidth="1"/>
    <col min="13254" max="13254" width="10.88671875" style="4" customWidth="1"/>
    <col min="13255" max="13255" width="14.5546875" style="4" customWidth="1"/>
    <col min="13256" max="13257" width="15.5546875" style="4" customWidth="1"/>
    <col min="13258" max="13258" width="17.6640625" style="4" customWidth="1"/>
    <col min="13259" max="13484" width="29.33203125" style="4" customWidth="1"/>
    <col min="13485" max="13485" width="42.44140625" style="4" customWidth="1"/>
    <col min="13486" max="13488" width="12.44140625" style="4" customWidth="1"/>
    <col min="13489" max="13491" width="10.88671875" style="4" customWidth="1"/>
    <col min="13492" max="13494" width="14.5546875" style="4" bestFit="1" customWidth="1"/>
    <col min="13495" max="13497" width="11" style="4" customWidth="1"/>
    <col min="13498" max="13500" width="14.5546875" style="4" customWidth="1"/>
    <col min="13501" max="13503" width="15.33203125" style="4" customWidth="1"/>
    <col min="13504" max="13504" width="15.5546875" style="4"/>
    <col min="13505" max="13505" width="44.5546875" style="4" customWidth="1"/>
    <col min="13506" max="13506" width="13.88671875" style="4" customWidth="1"/>
    <col min="13507" max="13507" width="10.88671875" style="4" customWidth="1"/>
    <col min="13508" max="13508" width="14.5546875" style="4" customWidth="1"/>
    <col min="13509" max="13509" width="11" style="4" customWidth="1"/>
    <col min="13510" max="13510" width="10.88671875" style="4" customWidth="1"/>
    <col min="13511" max="13511" width="14.5546875" style="4" customWidth="1"/>
    <col min="13512" max="13513" width="15.5546875" style="4" customWidth="1"/>
    <col min="13514" max="13514" width="17.6640625" style="4" customWidth="1"/>
    <col min="13515" max="13740" width="29.33203125" style="4" customWidth="1"/>
    <col min="13741" max="13741" width="42.44140625" style="4" customWidth="1"/>
    <col min="13742" max="13744" width="12.44140625" style="4" customWidth="1"/>
    <col min="13745" max="13747" width="10.88671875" style="4" customWidth="1"/>
    <col min="13748" max="13750" width="14.5546875" style="4" bestFit="1" customWidth="1"/>
    <col min="13751" max="13753" width="11" style="4" customWidth="1"/>
    <col min="13754" max="13756" width="14.5546875" style="4" customWidth="1"/>
    <col min="13757" max="13759" width="15.33203125" style="4" customWidth="1"/>
    <col min="13760" max="13760" width="15.5546875" style="4"/>
    <col min="13761" max="13761" width="44.5546875" style="4" customWidth="1"/>
    <col min="13762" max="13762" width="13.88671875" style="4" customWidth="1"/>
    <col min="13763" max="13763" width="10.88671875" style="4" customWidth="1"/>
    <col min="13764" max="13764" width="14.5546875" style="4" customWidth="1"/>
    <col min="13765" max="13765" width="11" style="4" customWidth="1"/>
    <col min="13766" max="13766" width="10.88671875" style="4" customWidth="1"/>
    <col min="13767" max="13767" width="14.5546875" style="4" customWidth="1"/>
    <col min="13768" max="13769" width="15.5546875" style="4" customWidth="1"/>
    <col min="13770" max="13770" width="17.6640625" style="4" customWidth="1"/>
    <col min="13771" max="13996" width="29.33203125" style="4" customWidth="1"/>
    <col min="13997" max="13997" width="42.44140625" style="4" customWidth="1"/>
    <col min="13998" max="14000" width="12.44140625" style="4" customWidth="1"/>
    <col min="14001" max="14003" width="10.88671875" style="4" customWidth="1"/>
    <col min="14004" max="14006" width="14.5546875" style="4" bestFit="1" customWidth="1"/>
    <col min="14007" max="14009" width="11" style="4" customWidth="1"/>
    <col min="14010" max="14012" width="14.5546875" style="4" customWidth="1"/>
    <col min="14013" max="14015" width="15.33203125" style="4" customWidth="1"/>
    <col min="14016" max="14016" width="15.5546875" style="4"/>
    <col min="14017" max="14017" width="44.5546875" style="4" customWidth="1"/>
    <col min="14018" max="14018" width="13.88671875" style="4" customWidth="1"/>
    <col min="14019" max="14019" width="10.88671875" style="4" customWidth="1"/>
    <col min="14020" max="14020" width="14.5546875" style="4" customWidth="1"/>
    <col min="14021" max="14021" width="11" style="4" customWidth="1"/>
    <col min="14022" max="14022" width="10.88671875" style="4" customWidth="1"/>
    <col min="14023" max="14023" width="14.5546875" style="4" customWidth="1"/>
    <col min="14024" max="14025" width="15.5546875" style="4" customWidth="1"/>
    <col min="14026" max="14026" width="17.6640625" style="4" customWidth="1"/>
    <col min="14027" max="14252" width="29.33203125" style="4" customWidth="1"/>
    <col min="14253" max="14253" width="42.44140625" style="4" customWidth="1"/>
    <col min="14254" max="14256" width="12.44140625" style="4" customWidth="1"/>
    <col min="14257" max="14259" width="10.88671875" style="4" customWidth="1"/>
    <col min="14260" max="14262" width="14.5546875" style="4" bestFit="1" customWidth="1"/>
    <col min="14263" max="14265" width="11" style="4" customWidth="1"/>
    <col min="14266" max="14268" width="14.5546875" style="4" customWidth="1"/>
    <col min="14269" max="14271" width="15.33203125" style="4" customWidth="1"/>
    <col min="14272" max="14272" width="15.5546875" style="4"/>
    <col min="14273" max="14273" width="44.5546875" style="4" customWidth="1"/>
    <col min="14274" max="14274" width="13.88671875" style="4" customWidth="1"/>
    <col min="14275" max="14275" width="10.88671875" style="4" customWidth="1"/>
    <col min="14276" max="14276" width="14.5546875" style="4" customWidth="1"/>
    <col min="14277" max="14277" width="11" style="4" customWidth="1"/>
    <col min="14278" max="14278" width="10.88671875" style="4" customWidth="1"/>
    <col min="14279" max="14279" width="14.5546875" style="4" customWidth="1"/>
    <col min="14280" max="14281" width="15.5546875" style="4" customWidth="1"/>
    <col min="14282" max="14282" width="17.6640625" style="4" customWidth="1"/>
    <col min="14283" max="14508" width="29.33203125" style="4" customWidth="1"/>
    <col min="14509" max="14509" width="42.44140625" style="4" customWidth="1"/>
    <col min="14510" max="14512" width="12.44140625" style="4" customWidth="1"/>
    <col min="14513" max="14515" width="10.88671875" style="4" customWidth="1"/>
    <col min="14516" max="14518" width="14.5546875" style="4" bestFit="1" customWidth="1"/>
    <col min="14519" max="14521" width="11" style="4" customWidth="1"/>
    <col min="14522" max="14524" width="14.5546875" style="4" customWidth="1"/>
    <col min="14525" max="14527" width="15.33203125" style="4" customWidth="1"/>
    <col min="14528" max="14528" width="15.5546875" style="4"/>
    <col min="14529" max="14529" width="44.5546875" style="4" customWidth="1"/>
    <col min="14530" max="14530" width="13.88671875" style="4" customWidth="1"/>
    <col min="14531" max="14531" width="10.88671875" style="4" customWidth="1"/>
    <col min="14532" max="14532" width="14.5546875" style="4" customWidth="1"/>
    <col min="14533" max="14533" width="11" style="4" customWidth="1"/>
    <col min="14534" max="14534" width="10.88671875" style="4" customWidth="1"/>
    <col min="14535" max="14535" width="14.5546875" style="4" customWidth="1"/>
    <col min="14536" max="14537" width="15.5546875" style="4" customWidth="1"/>
    <col min="14538" max="14538" width="17.6640625" style="4" customWidth="1"/>
    <col min="14539" max="14764" width="29.33203125" style="4" customWidth="1"/>
    <col min="14765" max="14765" width="42.44140625" style="4" customWidth="1"/>
    <col min="14766" max="14768" width="12.44140625" style="4" customWidth="1"/>
    <col min="14769" max="14771" width="10.88671875" style="4" customWidth="1"/>
    <col min="14772" max="14774" width="14.5546875" style="4" bestFit="1" customWidth="1"/>
    <col min="14775" max="14777" width="11" style="4" customWidth="1"/>
    <col min="14778" max="14780" width="14.5546875" style="4" customWidth="1"/>
    <col min="14781" max="14783" width="15.33203125" style="4" customWidth="1"/>
    <col min="14784" max="14784" width="15.5546875" style="4"/>
    <col min="14785" max="14785" width="44.5546875" style="4" customWidth="1"/>
    <col min="14786" max="14786" width="13.88671875" style="4" customWidth="1"/>
    <col min="14787" max="14787" width="10.88671875" style="4" customWidth="1"/>
    <col min="14788" max="14788" width="14.5546875" style="4" customWidth="1"/>
    <col min="14789" max="14789" width="11" style="4" customWidth="1"/>
    <col min="14790" max="14790" width="10.88671875" style="4" customWidth="1"/>
    <col min="14791" max="14791" width="14.5546875" style="4" customWidth="1"/>
    <col min="14792" max="14793" width="15.5546875" style="4" customWidth="1"/>
    <col min="14794" max="14794" width="17.6640625" style="4" customWidth="1"/>
    <col min="14795" max="15020" width="29.33203125" style="4" customWidth="1"/>
    <col min="15021" max="15021" width="42.44140625" style="4" customWidth="1"/>
    <col min="15022" max="15024" width="12.44140625" style="4" customWidth="1"/>
    <col min="15025" max="15027" width="10.88671875" style="4" customWidth="1"/>
    <col min="15028" max="15030" width="14.5546875" style="4" bestFit="1" customWidth="1"/>
    <col min="15031" max="15033" width="11" style="4" customWidth="1"/>
    <col min="15034" max="15036" width="14.5546875" style="4" customWidth="1"/>
    <col min="15037" max="15039" width="15.33203125" style="4" customWidth="1"/>
    <col min="15040" max="15040" width="15.5546875" style="4"/>
    <col min="15041" max="15041" width="44.5546875" style="4" customWidth="1"/>
    <col min="15042" max="15042" width="13.88671875" style="4" customWidth="1"/>
    <col min="15043" max="15043" width="10.88671875" style="4" customWidth="1"/>
    <col min="15044" max="15044" width="14.5546875" style="4" customWidth="1"/>
    <col min="15045" max="15045" width="11" style="4" customWidth="1"/>
    <col min="15046" max="15046" width="10.88671875" style="4" customWidth="1"/>
    <col min="15047" max="15047" width="14.5546875" style="4" customWidth="1"/>
    <col min="15048" max="15049" width="15.5546875" style="4" customWidth="1"/>
    <col min="15050" max="15050" width="17.6640625" style="4" customWidth="1"/>
    <col min="15051" max="15276" width="29.33203125" style="4" customWidth="1"/>
    <col min="15277" max="15277" width="42.44140625" style="4" customWidth="1"/>
    <col min="15278" max="15280" width="12.44140625" style="4" customWidth="1"/>
    <col min="15281" max="15283" width="10.88671875" style="4" customWidth="1"/>
    <col min="15284" max="15286" width="14.5546875" style="4" bestFit="1" customWidth="1"/>
    <col min="15287" max="15289" width="11" style="4" customWidth="1"/>
    <col min="15290" max="15292" width="14.5546875" style="4" customWidth="1"/>
    <col min="15293" max="15295" width="15.33203125" style="4" customWidth="1"/>
    <col min="15296" max="15296" width="15.5546875" style="4"/>
    <col min="15297" max="15297" width="44.5546875" style="4" customWidth="1"/>
    <col min="15298" max="15298" width="13.88671875" style="4" customWidth="1"/>
    <col min="15299" max="15299" width="10.88671875" style="4" customWidth="1"/>
    <col min="15300" max="15300" width="14.5546875" style="4" customWidth="1"/>
    <col min="15301" max="15301" width="11" style="4" customWidth="1"/>
    <col min="15302" max="15302" width="10.88671875" style="4" customWidth="1"/>
    <col min="15303" max="15303" width="14.5546875" style="4" customWidth="1"/>
    <col min="15304" max="15305" width="15.5546875" style="4" customWidth="1"/>
    <col min="15306" max="15306" width="17.6640625" style="4" customWidth="1"/>
    <col min="15307" max="15532" width="29.33203125" style="4" customWidth="1"/>
    <col min="15533" max="15533" width="42.44140625" style="4" customWidth="1"/>
    <col min="15534" max="15536" width="12.44140625" style="4" customWidth="1"/>
    <col min="15537" max="15539" width="10.88671875" style="4" customWidth="1"/>
    <col min="15540" max="15542" width="14.5546875" style="4" bestFit="1" customWidth="1"/>
    <col min="15543" max="15545" width="11" style="4" customWidth="1"/>
    <col min="15546" max="15548" width="14.5546875" style="4" customWidth="1"/>
    <col min="15549" max="15551" width="15.33203125" style="4" customWidth="1"/>
    <col min="15552" max="15552" width="15.5546875" style="4"/>
    <col min="15553" max="15553" width="44.5546875" style="4" customWidth="1"/>
    <col min="15554" max="15554" width="13.88671875" style="4" customWidth="1"/>
    <col min="15555" max="15555" width="10.88671875" style="4" customWidth="1"/>
    <col min="15556" max="15556" width="14.5546875" style="4" customWidth="1"/>
    <col min="15557" max="15557" width="11" style="4" customWidth="1"/>
    <col min="15558" max="15558" width="10.88671875" style="4" customWidth="1"/>
    <col min="15559" max="15559" width="14.5546875" style="4" customWidth="1"/>
    <col min="15560" max="15561" width="15.5546875" style="4" customWidth="1"/>
    <col min="15562" max="15562" width="17.6640625" style="4" customWidth="1"/>
    <col min="15563" max="15788" width="29.33203125" style="4" customWidth="1"/>
    <col min="15789" max="15789" width="42.44140625" style="4" customWidth="1"/>
    <col min="15790" max="15792" width="12.44140625" style="4" customWidth="1"/>
    <col min="15793" max="15795" width="10.88671875" style="4" customWidth="1"/>
    <col min="15796" max="15798" width="14.5546875" style="4" bestFit="1" customWidth="1"/>
    <col min="15799" max="15801" width="11" style="4" customWidth="1"/>
    <col min="15802" max="15804" width="14.5546875" style="4" customWidth="1"/>
    <col min="15805" max="15807" width="15.33203125" style="4" customWidth="1"/>
    <col min="15808" max="15808" width="15.5546875" style="4"/>
    <col min="15809" max="15809" width="44.5546875" style="4" customWidth="1"/>
    <col min="15810" max="15810" width="13.88671875" style="4" customWidth="1"/>
    <col min="15811" max="15811" width="10.88671875" style="4" customWidth="1"/>
    <col min="15812" max="15812" width="14.5546875" style="4" customWidth="1"/>
    <col min="15813" max="15813" width="11" style="4" customWidth="1"/>
    <col min="15814" max="15814" width="10.88671875" style="4" customWidth="1"/>
    <col min="15815" max="15815" width="14.5546875" style="4" customWidth="1"/>
    <col min="15816" max="15817" width="15.5546875" style="4" customWidth="1"/>
    <col min="15818" max="15818" width="17.6640625" style="4" customWidth="1"/>
    <col min="15819" max="16044" width="29.33203125" style="4" customWidth="1"/>
    <col min="16045" max="16045" width="42.44140625" style="4" customWidth="1"/>
    <col min="16046" max="16048" width="12.44140625" style="4" customWidth="1"/>
    <col min="16049" max="16051" width="10.88671875" style="4" customWidth="1"/>
    <col min="16052" max="16054" width="14.5546875" style="4" bestFit="1" customWidth="1"/>
    <col min="16055" max="16057" width="11" style="4" customWidth="1"/>
    <col min="16058" max="16060" width="14.5546875" style="4" customWidth="1"/>
    <col min="16061" max="16063" width="15.33203125" style="4" customWidth="1"/>
    <col min="16064" max="16064" width="15.5546875" style="4"/>
    <col min="16065" max="16065" width="44.5546875" style="4" customWidth="1"/>
    <col min="16066" max="16066" width="13.88671875" style="4" customWidth="1"/>
    <col min="16067" max="16067" width="10.88671875" style="4" customWidth="1"/>
    <col min="16068" max="16068" width="14.5546875" style="4" customWidth="1"/>
    <col min="16069" max="16069" width="11" style="4" customWidth="1"/>
    <col min="16070" max="16070" width="10.88671875" style="4" customWidth="1"/>
    <col min="16071" max="16071" width="14.5546875" style="4" customWidth="1"/>
    <col min="16072" max="16073" width="15.5546875" style="4" customWidth="1"/>
    <col min="16074" max="16074" width="17.6640625" style="4" customWidth="1"/>
    <col min="16075" max="16300" width="29.33203125" style="4" customWidth="1"/>
    <col min="16301" max="16301" width="42.44140625" style="4" customWidth="1"/>
    <col min="16302" max="16384" width="12.44140625" style="4" customWidth="1"/>
  </cols>
  <sheetData>
    <row r="1" spans="1:192" x14ac:dyDescent="0.3">
      <c r="W1" s="5"/>
      <c r="X1" s="5"/>
      <c r="Y1" s="5"/>
      <c r="Z1" s="5"/>
      <c r="AA1" s="5"/>
      <c r="AB1" s="5"/>
      <c r="AC1" s="6"/>
      <c r="AD1" s="5"/>
      <c r="AE1" s="6" t="s">
        <v>6</v>
      </c>
    </row>
    <row r="2" spans="1:192" x14ac:dyDescent="0.3">
      <c r="AC2" s="7"/>
    </row>
    <row r="3" spans="1:192" x14ac:dyDescent="0.3">
      <c r="A3" s="8" t="s">
        <v>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</row>
    <row r="4" spans="1:192" s="7" customFormat="1" x14ac:dyDescent="0.3">
      <c r="A4" s="9" t="s">
        <v>8</v>
      </c>
      <c r="B4" s="9"/>
      <c r="C4" s="9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192" s="7" customFormat="1" x14ac:dyDescent="0.3">
      <c r="A5" s="9"/>
      <c r="B5" s="9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192" s="14" customFormat="1" ht="62.4" x14ac:dyDescent="0.3">
      <c r="A6" s="10" t="s">
        <v>9</v>
      </c>
      <c r="B6" s="11"/>
      <c r="C6" s="11"/>
      <c r="D6" s="11"/>
      <c r="E6" s="12" t="s">
        <v>10</v>
      </c>
      <c r="F6" s="12" t="s">
        <v>10</v>
      </c>
      <c r="G6" s="12" t="s">
        <v>10</v>
      </c>
      <c r="H6" s="13" t="s">
        <v>11</v>
      </c>
      <c r="I6" s="13" t="s">
        <v>11</v>
      </c>
      <c r="J6" s="13" t="s">
        <v>11</v>
      </c>
      <c r="K6" s="13" t="s">
        <v>12</v>
      </c>
      <c r="L6" s="13" t="s">
        <v>12</v>
      </c>
      <c r="M6" s="13" t="s">
        <v>12</v>
      </c>
      <c r="N6" s="13" t="s">
        <v>13</v>
      </c>
      <c r="O6" s="13" t="s">
        <v>13</v>
      </c>
      <c r="P6" s="13" t="s">
        <v>13</v>
      </c>
      <c r="Q6" s="13" t="s">
        <v>14</v>
      </c>
      <c r="R6" s="13" t="s">
        <v>14</v>
      </c>
      <c r="S6" s="13" t="s">
        <v>14</v>
      </c>
      <c r="T6" s="13" t="s">
        <v>15</v>
      </c>
      <c r="U6" s="13" t="s">
        <v>15</v>
      </c>
      <c r="V6" s="13" t="s">
        <v>15</v>
      </c>
      <c r="W6" s="13" t="s">
        <v>16</v>
      </c>
      <c r="X6" s="13" t="s">
        <v>16</v>
      </c>
      <c r="Y6" s="13" t="s">
        <v>16</v>
      </c>
      <c r="Z6" s="13" t="s">
        <v>17</v>
      </c>
      <c r="AA6" s="13" t="s">
        <v>17</v>
      </c>
      <c r="AB6" s="13" t="s">
        <v>17</v>
      </c>
      <c r="AC6" s="13" t="s">
        <v>18</v>
      </c>
      <c r="AD6" s="13" t="s">
        <v>18</v>
      </c>
      <c r="AE6" s="13" t="s">
        <v>18</v>
      </c>
    </row>
    <row r="7" spans="1:192" s="14" customFormat="1" x14ac:dyDescent="0.3">
      <c r="A7" s="15"/>
      <c r="B7" s="16"/>
      <c r="C7" s="16"/>
      <c r="D7" s="16"/>
      <c r="E7" s="17" t="s">
        <v>19</v>
      </c>
      <c r="F7" s="17" t="s">
        <v>20</v>
      </c>
      <c r="G7" s="17" t="s">
        <v>21</v>
      </c>
      <c r="H7" s="17" t="s">
        <v>19</v>
      </c>
      <c r="I7" s="17" t="s">
        <v>20</v>
      </c>
      <c r="J7" s="17" t="s">
        <v>21</v>
      </c>
      <c r="K7" s="17" t="s">
        <v>19</v>
      </c>
      <c r="L7" s="17" t="s">
        <v>20</v>
      </c>
      <c r="M7" s="17" t="s">
        <v>21</v>
      </c>
      <c r="N7" s="17" t="s">
        <v>19</v>
      </c>
      <c r="O7" s="17" t="s">
        <v>20</v>
      </c>
      <c r="P7" s="17" t="s">
        <v>21</v>
      </c>
      <c r="Q7" s="17" t="s">
        <v>19</v>
      </c>
      <c r="R7" s="17" t="s">
        <v>20</v>
      </c>
      <c r="S7" s="17" t="s">
        <v>21</v>
      </c>
      <c r="T7" s="17" t="s">
        <v>19</v>
      </c>
      <c r="U7" s="17" t="s">
        <v>20</v>
      </c>
      <c r="V7" s="17" t="s">
        <v>21</v>
      </c>
      <c r="W7" s="17" t="s">
        <v>19</v>
      </c>
      <c r="X7" s="17" t="s">
        <v>20</v>
      </c>
      <c r="Y7" s="17" t="s">
        <v>21</v>
      </c>
      <c r="Z7" s="17" t="s">
        <v>19</v>
      </c>
      <c r="AA7" s="17" t="s">
        <v>20</v>
      </c>
      <c r="AB7" s="17" t="s">
        <v>21</v>
      </c>
      <c r="AC7" s="17" t="s">
        <v>19</v>
      </c>
      <c r="AD7" s="17" t="s">
        <v>20</v>
      </c>
      <c r="AE7" s="17" t="s">
        <v>21</v>
      </c>
    </row>
    <row r="8" spans="1:192" s="20" customFormat="1" x14ac:dyDescent="0.3">
      <c r="A8" s="18" t="s">
        <v>2</v>
      </c>
      <c r="B8" s="18"/>
      <c r="C8" s="18"/>
      <c r="D8" s="18"/>
      <c r="E8" s="19">
        <f>H8+K8+N8+Q8+T8+W8+AC8+Z8</f>
        <v>35791502</v>
      </c>
      <c r="F8" s="19">
        <f>I8+L8+O8+R8+U8+X8+AD8+AA8</f>
        <v>36122956</v>
      </c>
      <c r="G8" s="19">
        <f>J8+M8+P8+S8+V8+Y8+AE8+AB8</f>
        <v>331454</v>
      </c>
      <c r="H8" s="19">
        <f>SUM(H9,H183,H378,H392,H395,H405)</f>
        <v>2140000</v>
      </c>
      <c r="I8" s="19">
        <f>SUM(I9,I183,I378,I392,I395,I405)</f>
        <v>2140000</v>
      </c>
      <c r="J8" s="19">
        <f>I8-H8</f>
        <v>0</v>
      </c>
      <c r="K8" s="19">
        <f t="shared" ref="K8:L8" si="0">SUM(K9,K183,K378,K392,K395,K405)</f>
        <v>486834</v>
      </c>
      <c r="L8" s="19">
        <f t="shared" si="0"/>
        <v>486834</v>
      </c>
      <c r="M8" s="19">
        <f t="shared" ref="M8:M71" si="1">L8-K8</f>
        <v>0</v>
      </c>
      <c r="N8" s="19">
        <f t="shared" ref="N8:O8" si="2">SUM(N9,N183,N378,N392,N395,N405)</f>
        <v>2829661</v>
      </c>
      <c r="O8" s="19">
        <f t="shared" si="2"/>
        <v>3165873</v>
      </c>
      <c r="P8" s="19">
        <f t="shared" ref="P8:P71" si="3">O8-N8</f>
        <v>336212</v>
      </c>
      <c r="Q8" s="19">
        <f t="shared" ref="Q8:R8" si="4">SUM(Q9,Q183,Q378,Q392,Q395,Q405)</f>
        <v>13532270</v>
      </c>
      <c r="R8" s="19">
        <f t="shared" si="4"/>
        <v>13532270</v>
      </c>
      <c r="S8" s="19">
        <f t="shared" ref="S8:S71" si="5">R8-Q8</f>
        <v>0</v>
      </c>
      <c r="T8" s="19">
        <f t="shared" ref="T8:U8" si="6">SUM(T9,T183,T378,T392,T395,T405)</f>
        <v>770262</v>
      </c>
      <c r="U8" s="19">
        <f t="shared" si="6"/>
        <v>822436</v>
      </c>
      <c r="V8" s="19">
        <f t="shared" ref="V8:V71" si="7">U8-T8</f>
        <v>52174</v>
      </c>
      <c r="W8" s="19">
        <f t="shared" ref="W8:X8" si="8">SUM(W9,W183,W378,W392,W395,W405)</f>
        <v>9711335</v>
      </c>
      <c r="X8" s="19">
        <f t="shared" si="8"/>
        <v>9711335</v>
      </c>
      <c r="Y8" s="19">
        <f t="shared" ref="Y8:Y71" si="9">X8-W8</f>
        <v>0</v>
      </c>
      <c r="Z8" s="19">
        <f t="shared" ref="Z8:AA8" si="10">SUM(Z9,Z183,Z378,Z392,Z395,Z405)</f>
        <v>63704</v>
      </c>
      <c r="AA8" s="19">
        <f t="shared" si="10"/>
        <v>105072</v>
      </c>
      <c r="AB8" s="19">
        <f t="shared" ref="AB8:AB71" si="11">AA8-Z8</f>
        <v>41368</v>
      </c>
      <c r="AC8" s="19">
        <f t="shared" ref="AC8:AD8" si="12">SUM(AC9,AC183,AC378,AC392,AC395,AC405)</f>
        <v>6257436</v>
      </c>
      <c r="AD8" s="19">
        <f t="shared" si="12"/>
        <v>6159136</v>
      </c>
      <c r="AE8" s="19">
        <f t="shared" ref="AE8:AE71" si="13">AD8-AC8</f>
        <v>-98300</v>
      </c>
    </row>
    <row r="9" spans="1:192" s="20" customFormat="1" x14ac:dyDescent="0.3">
      <c r="A9" s="21" t="s">
        <v>22</v>
      </c>
      <c r="B9" s="21"/>
      <c r="C9" s="21"/>
      <c r="D9" s="21"/>
      <c r="E9" s="22">
        <f t="shared" ref="E9:G86" si="14">H9+K9+N9+Q9+T9+W9+AC9+Z9</f>
        <v>19484678</v>
      </c>
      <c r="F9" s="22">
        <f t="shared" si="14"/>
        <v>18526507</v>
      </c>
      <c r="G9" s="22">
        <f t="shared" si="14"/>
        <v>-958171</v>
      </c>
      <c r="H9" s="22">
        <f>SUM(H10,H21,H37,H55,H155,H176,H49,H66)</f>
        <v>1029118</v>
      </c>
      <c r="I9" s="22">
        <f>SUM(I10,I21,I37,I55,I155,I176,I49,I66)</f>
        <v>1011507</v>
      </c>
      <c r="J9" s="22">
        <f t="shared" ref="J9:J97" si="15">I9-H9</f>
        <v>-17611</v>
      </c>
      <c r="K9" s="22">
        <f>SUM(K10,K21,K37,K55,K155,K176,K49,K66)</f>
        <v>193922</v>
      </c>
      <c r="L9" s="22">
        <f>SUM(L10,L21,L37,L55,L155,L176,L49,L66)</f>
        <v>193922</v>
      </c>
      <c r="M9" s="22">
        <f t="shared" si="1"/>
        <v>0</v>
      </c>
      <c r="N9" s="22">
        <f>SUM(N10,N21,N37,N55,N155,N176,N49,N66)</f>
        <v>1753024</v>
      </c>
      <c r="O9" s="22">
        <f>SUM(O10,O21,O37,O55,O155,O176,O49,O66)</f>
        <v>2056080</v>
      </c>
      <c r="P9" s="22">
        <f t="shared" si="3"/>
        <v>303056</v>
      </c>
      <c r="Q9" s="22">
        <f>SUM(Q10,Q21,Q37,Q55,Q155,Q176,Q49,Q66)</f>
        <v>8899854</v>
      </c>
      <c r="R9" s="22">
        <f>SUM(R10,R21,R37,R55,R155,R176,R49,R66)</f>
        <v>7715670</v>
      </c>
      <c r="S9" s="22">
        <f t="shared" si="5"/>
        <v>-1184184</v>
      </c>
      <c r="T9" s="22">
        <f>SUM(T10,T21,T37,T55,T155,T176,T49,T66)</f>
        <v>319473</v>
      </c>
      <c r="U9" s="22">
        <f>SUM(U10,U21,U37,U55,U155,U176,U49,U66)</f>
        <v>319473</v>
      </c>
      <c r="V9" s="22">
        <f t="shared" si="7"/>
        <v>0</v>
      </c>
      <c r="W9" s="22">
        <f>SUM(W10,W21,W37,W55,W155,W176,W49,W66)</f>
        <v>5379921</v>
      </c>
      <c r="X9" s="22">
        <f>SUM(X10,X21,X37,X55,X155,X176,X49,X66)</f>
        <v>5379921</v>
      </c>
      <c r="Y9" s="22">
        <f t="shared" si="9"/>
        <v>0</v>
      </c>
      <c r="Z9" s="22">
        <f>SUM(Z10,Z21,Z37,Z55,Z155,Z176,Z49,Z66)</f>
        <v>24954</v>
      </c>
      <c r="AA9" s="22">
        <f>SUM(AA10,AA21,AA37,AA55,AA155,AA176,AA49,AA66)</f>
        <v>63822</v>
      </c>
      <c r="AB9" s="22">
        <f t="shared" si="11"/>
        <v>38868</v>
      </c>
      <c r="AC9" s="22">
        <f>SUM(AC10,AC21,AC37,AC55,AC155,AC176,AC49,AC66)</f>
        <v>1884412</v>
      </c>
      <c r="AD9" s="22">
        <f>SUM(AD10,AD21,AD37,AD55,AD155,AD176,AD49,AD66)</f>
        <v>1786112</v>
      </c>
      <c r="AE9" s="22">
        <f t="shared" si="13"/>
        <v>-98300</v>
      </c>
    </row>
    <row r="10" spans="1:192" s="23" customFormat="1" x14ac:dyDescent="0.3">
      <c r="A10" s="21" t="s">
        <v>23</v>
      </c>
      <c r="B10" s="21"/>
      <c r="C10" s="21"/>
      <c r="D10" s="21"/>
      <c r="E10" s="22">
        <f t="shared" si="14"/>
        <v>33324</v>
      </c>
      <c r="F10" s="22">
        <f t="shared" si="14"/>
        <v>33324</v>
      </c>
      <c r="G10" s="22">
        <f t="shared" si="14"/>
        <v>0</v>
      </c>
      <c r="H10" s="22">
        <f t="shared" ref="H10:AD10" si="16">SUM(H11)</f>
        <v>0</v>
      </c>
      <c r="I10" s="22">
        <f t="shared" si="16"/>
        <v>0</v>
      </c>
      <c r="J10" s="22">
        <f t="shared" si="15"/>
        <v>0</v>
      </c>
      <c r="K10" s="22">
        <f t="shared" si="16"/>
        <v>13020</v>
      </c>
      <c r="L10" s="22">
        <f t="shared" si="16"/>
        <v>13020</v>
      </c>
      <c r="M10" s="22">
        <f t="shared" si="1"/>
        <v>0</v>
      </c>
      <c r="N10" s="22">
        <f t="shared" si="16"/>
        <v>20304</v>
      </c>
      <c r="O10" s="22">
        <f t="shared" si="16"/>
        <v>20304</v>
      </c>
      <c r="P10" s="22">
        <f t="shared" si="3"/>
        <v>0</v>
      </c>
      <c r="Q10" s="22">
        <f t="shared" si="16"/>
        <v>0</v>
      </c>
      <c r="R10" s="22">
        <f t="shared" si="16"/>
        <v>0</v>
      </c>
      <c r="S10" s="22">
        <f t="shared" si="5"/>
        <v>0</v>
      </c>
      <c r="T10" s="22">
        <f t="shared" si="16"/>
        <v>0</v>
      </c>
      <c r="U10" s="22">
        <f t="shared" si="16"/>
        <v>0</v>
      </c>
      <c r="V10" s="22">
        <f t="shared" si="7"/>
        <v>0</v>
      </c>
      <c r="W10" s="22">
        <f t="shared" si="16"/>
        <v>0</v>
      </c>
      <c r="X10" s="22">
        <f t="shared" si="16"/>
        <v>0</v>
      </c>
      <c r="Y10" s="22">
        <f t="shared" si="9"/>
        <v>0</v>
      </c>
      <c r="Z10" s="22">
        <f t="shared" si="16"/>
        <v>0</v>
      </c>
      <c r="AA10" s="22">
        <f t="shared" si="16"/>
        <v>0</v>
      </c>
      <c r="AB10" s="22">
        <f t="shared" si="11"/>
        <v>0</v>
      </c>
      <c r="AC10" s="22">
        <f t="shared" si="16"/>
        <v>0</v>
      </c>
      <c r="AD10" s="22">
        <f t="shared" si="16"/>
        <v>0</v>
      </c>
      <c r="AE10" s="22">
        <f t="shared" si="13"/>
        <v>0</v>
      </c>
    </row>
    <row r="11" spans="1:192" s="20" customFormat="1" x14ac:dyDescent="0.3">
      <c r="A11" s="21" t="s">
        <v>24</v>
      </c>
      <c r="B11" s="21"/>
      <c r="C11" s="21"/>
      <c r="D11" s="21"/>
      <c r="E11" s="24">
        <f t="shared" si="14"/>
        <v>33324</v>
      </c>
      <c r="F11" s="24">
        <f t="shared" si="14"/>
        <v>33324</v>
      </c>
      <c r="G11" s="24">
        <f t="shared" si="14"/>
        <v>0</v>
      </c>
      <c r="H11" s="24">
        <f t="shared" ref="H11:AD11" si="17">SUM(H12:H20)</f>
        <v>0</v>
      </c>
      <c r="I11" s="24">
        <f t="shared" si="17"/>
        <v>0</v>
      </c>
      <c r="J11" s="24">
        <f t="shared" si="15"/>
        <v>0</v>
      </c>
      <c r="K11" s="24">
        <f t="shared" ref="K11" si="18">SUM(K12:K20)</f>
        <v>13020</v>
      </c>
      <c r="L11" s="24">
        <f t="shared" si="17"/>
        <v>13020</v>
      </c>
      <c r="M11" s="24">
        <f t="shared" si="1"/>
        <v>0</v>
      </c>
      <c r="N11" s="24">
        <f t="shared" ref="N11" si="19">SUM(N12:N20)</f>
        <v>20304</v>
      </c>
      <c r="O11" s="24">
        <f t="shared" si="17"/>
        <v>20304</v>
      </c>
      <c r="P11" s="24">
        <f t="shared" si="3"/>
        <v>0</v>
      </c>
      <c r="Q11" s="24">
        <f t="shared" ref="Q11" si="20">SUM(Q12:Q20)</f>
        <v>0</v>
      </c>
      <c r="R11" s="24">
        <f t="shared" si="17"/>
        <v>0</v>
      </c>
      <c r="S11" s="24">
        <f t="shared" si="5"/>
        <v>0</v>
      </c>
      <c r="T11" s="24">
        <f t="shared" ref="T11" si="21">SUM(T12:T20)</f>
        <v>0</v>
      </c>
      <c r="U11" s="24">
        <f t="shared" si="17"/>
        <v>0</v>
      </c>
      <c r="V11" s="24">
        <f t="shared" si="7"/>
        <v>0</v>
      </c>
      <c r="W11" s="24">
        <f t="shared" ref="W11" si="22">SUM(W12:W20)</f>
        <v>0</v>
      </c>
      <c r="X11" s="24">
        <f t="shared" si="17"/>
        <v>0</v>
      </c>
      <c r="Y11" s="24">
        <f t="shared" si="9"/>
        <v>0</v>
      </c>
      <c r="Z11" s="24">
        <f t="shared" ref="Z11:AA11" si="23">SUM(Z12:Z20)</f>
        <v>0</v>
      </c>
      <c r="AA11" s="24">
        <f t="shared" si="23"/>
        <v>0</v>
      </c>
      <c r="AB11" s="24">
        <f t="shared" si="11"/>
        <v>0</v>
      </c>
      <c r="AC11" s="24">
        <f t="shared" ref="AC11" si="24">SUM(AC12:AC20)</f>
        <v>0</v>
      </c>
      <c r="AD11" s="24">
        <f t="shared" si="17"/>
        <v>0</v>
      </c>
      <c r="AE11" s="24">
        <f t="shared" si="13"/>
        <v>0</v>
      </c>
    </row>
    <row r="12" spans="1:192" s="23" customFormat="1" ht="31.2" x14ac:dyDescent="0.3">
      <c r="A12" s="25" t="s">
        <v>25</v>
      </c>
      <c r="B12" s="26">
        <v>2</v>
      </c>
      <c r="C12" s="26">
        <v>122</v>
      </c>
      <c r="D12" s="26">
        <v>5100</v>
      </c>
      <c r="E12" s="27">
        <f t="shared" si="14"/>
        <v>0</v>
      </c>
      <c r="F12" s="27">
        <f t="shared" si="14"/>
        <v>0</v>
      </c>
      <c r="G12" s="27">
        <f t="shared" si="14"/>
        <v>0</v>
      </c>
      <c r="H12" s="27">
        <f>190000+70000-260000</f>
        <v>0</v>
      </c>
      <c r="I12" s="27">
        <f>190000+70000-260000</f>
        <v>0</v>
      </c>
      <c r="J12" s="27">
        <f t="shared" si="15"/>
        <v>0</v>
      </c>
      <c r="K12" s="27"/>
      <c r="L12" s="27"/>
      <c r="M12" s="27">
        <f t="shared" si="1"/>
        <v>0</v>
      </c>
      <c r="N12" s="27"/>
      <c r="O12" s="27"/>
      <c r="P12" s="27">
        <f t="shared" si="3"/>
        <v>0</v>
      </c>
      <c r="Q12" s="27"/>
      <c r="R12" s="27"/>
      <c r="S12" s="27">
        <f t="shared" si="5"/>
        <v>0</v>
      </c>
      <c r="T12" s="27"/>
      <c r="U12" s="27"/>
      <c r="V12" s="27">
        <f t="shared" si="7"/>
        <v>0</v>
      </c>
      <c r="W12" s="27"/>
      <c r="X12" s="27"/>
      <c r="Y12" s="27">
        <f t="shared" si="9"/>
        <v>0</v>
      </c>
      <c r="Z12" s="27"/>
      <c r="AA12" s="27"/>
      <c r="AB12" s="27">
        <f t="shared" si="11"/>
        <v>0</v>
      </c>
      <c r="AC12" s="27"/>
      <c r="AD12" s="27"/>
      <c r="AE12" s="27">
        <f t="shared" si="13"/>
        <v>0</v>
      </c>
    </row>
    <row r="13" spans="1:192" s="23" customFormat="1" ht="46.8" x14ac:dyDescent="0.3">
      <c r="A13" s="25" t="s">
        <v>26</v>
      </c>
      <c r="B13" s="26">
        <v>2</v>
      </c>
      <c r="C13" s="26">
        <v>122</v>
      </c>
      <c r="D13" s="26">
        <v>5100</v>
      </c>
      <c r="E13" s="27">
        <f t="shared" si="14"/>
        <v>1290</v>
      </c>
      <c r="F13" s="27">
        <f t="shared" si="14"/>
        <v>1290</v>
      </c>
      <c r="G13" s="27">
        <f t="shared" si="14"/>
        <v>0</v>
      </c>
      <c r="H13" s="27"/>
      <c r="I13" s="27"/>
      <c r="J13" s="27">
        <f t="shared" si="15"/>
        <v>0</v>
      </c>
      <c r="K13" s="27"/>
      <c r="L13" s="27"/>
      <c r="M13" s="27">
        <f t="shared" si="1"/>
        <v>0</v>
      </c>
      <c r="N13" s="27">
        <v>1290</v>
      </c>
      <c r="O13" s="27">
        <v>1290</v>
      </c>
      <c r="P13" s="27">
        <f t="shared" si="3"/>
        <v>0</v>
      </c>
      <c r="Q13" s="27"/>
      <c r="R13" s="27"/>
      <c r="S13" s="27">
        <f t="shared" si="5"/>
        <v>0</v>
      </c>
      <c r="T13" s="27"/>
      <c r="U13" s="27"/>
      <c r="V13" s="27">
        <f t="shared" si="7"/>
        <v>0</v>
      </c>
      <c r="W13" s="27"/>
      <c r="X13" s="27"/>
      <c r="Y13" s="27">
        <f t="shared" si="9"/>
        <v>0</v>
      </c>
      <c r="Z13" s="27"/>
      <c r="AA13" s="27"/>
      <c r="AB13" s="27">
        <f t="shared" si="11"/>
        <v>0</v>
      </c>
      <c r="AC13" s="27"/>
      <c r="AD13" s="27"/>
      <c r="AE13" s="27">
        <f t="shared" si="13"/>
        <v>0</v>
      </c>
    </row>
    <row r="14" spans="1:192" s="23" customFormat="1" ht="31.2" x14ac:dyDescent="0.3">
      <c r="A14" s="25" t="s">
        <v>27</v>
      </c>
      <c r="B14" s="26">
        <v>2</v>
      </c>
      <c r="C14" s="26">
        <v>122</v>
      </c>
      <c r="D14" s="26">
        <v>5100</v>
      </c>
      <c r="E14" s="27">
        <f t="shared" si="14"/>
        <v>2996</v>
      </c>
      <c r="F14" s="27">
        <f t="shared" si="14"/>
        <v>2996</v>
      </c>
      <c r="G14" s="27">
        <f t="shared" si="14"/>
        <v>0</v>
      </c>
      <c r="H14" s="27"/>
      <c r="I14" s="27"/>
      <c r="J14" s="27">
        <f t="shared" si="15"/>
        <v>0</v>
      </c>
      <c r="K14" s="27"/>
      <c r="L14" s="27"/>
      <c r="M14" s="27">
        <f t="shared" si="1"/>
        <v>0</v>
      </c>
      <c r="N14" s="27">
        <v>2996</v>
      </c>
      <c r="O14" s="27">
        <v>2996</v>
      </c>
      <c r="P14" s="27">
        <f t="shared" si="3"/>
        <v>0</v>
      </c>
      <c r="Q14" s="27"/>
      <c r="R14" s="27"/>
      <c r="S14" s="27">
        <f t="shared" si="5"/>
        <v>0</v>
      </c>
      <c r="T14" s="27"/>
      <c r="U14" s="27"/>
      <c r="V14" s="27">
        <f t="shared" si="7"/>
        <v>0</v>
      </c>
      <c r="W14" s="27"/>
      <c r="X14" s="27"/>
      <c r="Y14" s="27">
        <f t="shared" si="9"/>
        <v>0</v>
      </c>
      <c r="Z14" s="27"/>
      <c r="AA14" s="27"/>
      <c r="AB14" s="27">
        <f t="shared" si="11"/>
        <v>0</v>
      </c>
      <c r="AC14" s="27"/>
      <c r="AD14" s="27"/>
      <c r="AE14" s="27">
        <f t="shared" si="13"/>
        <v>0</v>
      </c>
    </row>
    <row r="15" spans="1:192" s="23" customFormat="1" ht="31.2" x14ac:dyDescent="0.3">
      <c r="A15" s="25" t="s">
        <v>28</v>
      </c>
      <c r="B15" s="26">
        <v>2</v>
      </c>
      <c r="C15" s="26">
        <v>122</v>
      </c>
      <c r="D15" s="26">
        <v>5100</v>
      </c>
      <c r="E15" s="27">
        <f t="shared" si="14"/>
        <v>3845</v>
      </c>
      <c r="F15" s="27">
        <f t="shared" si="14"/>
        <v>3845</v>
      </c>
      <c r="G15" s="27">
        <f t="shared" si="14"/>
        <v>0</v>
      </c>
      <c r="H15" s="27"/>
      <c r="I15" s="27"/>
      <c r="J15" s="27">
        <f t="shared" si="15"/>
        <v>0</v>
      </c>
      <c r="K15" s="27"/>
      <c r="L15" s="27"/>
      <c r="M15" s="27">
        <f t="shared" si="1"/>
        <v>0</v>
      </c>
      <c r="N15" s="27">
        <v>3845</v>
      </c>
      <c r="O15" s="27">
        <v>3845</v>
      </c>
      <c r="P15" s="27">
        <f t="shared" si="3"/>
        <v>0</v>
      </c>
      <c r="Q15" s="27"/>
      <c r="R15" s="27"/>
      <c r="S15" s="27">
        <f t="shared" si="5"/>
        <v>0</v>
      </c>
      <c r="T15" s="27"/>
      <c r="U15" s="27"/>
      <c r="V15" s="27">
        <f t="shared" si="7"/>
        <v>0</v>
      </c>
      <c r="W15" s="27"/>
      <c r="X15" s="27"/>
      <c r="Y15" s="27">
        <f t="shared" si="9"/>
        <v>0</v>
      </c>
      <c r="Z15" s="27"/>
      <c r="AA15" s="27"/>
      <c r="AB15" s="27">
        <f t="shared" si="11"/>
        <v>0</v>
      </c>
      <c r="AC15" s="27"/>
      <c r="AD15" s="27"/>
      <c r="AE15" s="27">
        <f t="shared" si="13"/>
        <v>0</v>
      </c>
    </row>
    <row r="16" spans="1:192" s="23" customFormat="1" ht="31.2" x14ac:dyDescent="0.3">
      <c r="A16" s="25" t="s">
        <v>29</v>
      </c>
      <c r="B16" s="26">
        <v>2</v>
      </c>
      <c r="C16" s="26">
        <v>122</v>
      </c>
      <c r="D16" s="26">
        <v>5100</v>
      </c>
      <c r="E16" s="27">
        <f t="shared" si="14"/>
        <v>2400</v>
      </c>
      <c r="F16" s="27">
        <f t="shared" si="14"/>
        <v>2400</v>
      </c>
      <c r="G16" s="27">
        <f t="shared" si="14"/>
        <v>0</v>
      </c>
      <c r="H16" s="27"/>
      <c r="I16" s="27"/>
      <c r="J16" s="27">
        <f t="shared" si="15"/>
        <v>0</v>
      </c>
      <c r="K16" s="27"/>
      <c r="L16" s="27"/>
      <c r="M16" s="27">
        <f t="shared" si="1"/>
        <v>0</v>
      </c>
      <c r="N16" s="27">
        <v>2400</v>
      </c>
      <c r="O16" s="27">
        <v>2400</v>
      </c>
      <c r="P16" s="27">
        <f t="shared" si="3"/>
        <v>0</v>
      </c>
      <c r="Q16" s="27"/>
      <c r="R16" s="27"/>
      <c r="S16" s="27">
        <f t="shared" si="5"/>
        <v>0</v>
      </c>
      <c r="T16" s="27"/>
      <c r="U16" s="27"/>
      <c r="V16" s="27">
        <f t="shared" si="7"/>
        <v>0</v>
      </c>
      <c r="W16" s="27"/>
      <c r="X16" s="27"/>
      <c r="Y16" s="27">
        <f t="shared" si="9"/>
        <v>0</v>
      </c>
      <c r="Z16" s="27"/>
      <c r="AA16" s="27"/>
      <c r="AB16" s="27">
        <f t="shared" si="11"/>
        <v>0</v>
      </c>
      <c r="AC16" s="27"/>
      <c r="AD16" s="27"/>
      <c r="AE16" s="27">
        <f t="shared" si="13"/>
        <v>0</v>
      </c>
    </row>
    <row r="17" spans="1:31" s="23" customFormat="1" ht="31.2" x14ac:dyDescent="0.3">
      <c r="A17" s="25" t="s">
        <v>30</v>
      </c>
      <c r="B17" s="26">
        <v>2</v>
      </c>
      <c r="C17" s="26">
        <v>122</v>
      </c>
      <c r="D17" s="26">
        <v>5100</v>
      </c>
      <c r="E17" s="27">
        <f t="shared" si="14"/>
        <v>5000</v>
      </c>
      <c r="F17" s="27">
        <f t="shared" si="14"/>
        <v>5000</v>
      </c>
      <c r="G17" s="27">
        <f t="shared" si="14"/>
        <v>0</v>
      </c>
      <c r="H17" s="27"/>
      <c r="I17" s="27"/>
      <c r="J17" s="27">
        <f t="shared" si="15"/>
        <v>0</v>
      </c>
      <c r="K17" s="27"/>
      <c r="L17" s="27"/>
      <c r="M17" s="27">
        <f t="shared" si="1"/>
        <v>0</v>
      </c>
      <c r="N17" s="27">
        <v>5000</v>
      </c>
      <c r="O17" s="27">
        <v>5000</v>
      </c>
      <c r="P17" s="27">
        <f t="shared" si="3"/>
        <v>0</v>
      </c>
      <c r="Q17" s="27"/>
      <c r="R17" s="27"/>
      <c r="S17" s="27">
        <f t="shared" si="5"/>
        <v>0</v>
      </c>
      <c r="T17" s="27"/>
      <c r="U17" s="27"/>
      <c r="V17" s="27">
        <f t="shared" si="7"/>
        <v>0</v>
      </c>
      <c r="W17" s="27"/>
      <c r="X17" s="27"/>
      <c r="Y17" s="27">
        <f t="shared" si="9"/>
        <v>0</v>
      </c>
      <c r="Z17" s="27"/>
      <c r="AA17" s="27"/>
      <c r="AB17" s="27">
        <f t="shared" si="11"/>
        <v>0</v>
      </c>
      <c r="AC17" s="27"/>
      <c r="AD17" s="27"/>
      <c r="AE17" s="27">
        <f t="shared" si="13"/>
        <v>0</v>
      </c>
    </row>
    <row r="18" spans="1:31" s="23" customFormat="1" ht="31.2" x14ac:dyDescent="0.3">
      <c r="A18" s="25" t="s">
        <v>31</v>
      </c>
      <c r="B18" s="26">
        <v>2</v>
      </c>
      <c r="C18" s="26">
        <v>122</v>
      </c>
      <c r="D18" s="26">
        <v>5100</v>
      </c>
      <c r="E18" s="27">
        <f t="shared" si="14"/>
        <v>2991</v>
      </c>
      <c r="F18" s="27">
        <f t="shared" si="14"/>
        <v>2991</v>
      </c>
      <c r="G18" s="27">
        <f t="shared" si="14"/>
        <v>0</v>
      </c>
      <c r="H18" s="27"/>
      <c r="I18" s="27"/>
      <c r="J18" s="27">
        <f t="shared" si="15"/>
        <v>0</v>
      </c>
      <c r="K18" s="27"/>
      <c r="L18" s="27"/>
      <c r="M18" s="27">
        <f t="shared" si="1"/>
        <v>0</v>
      </c>
      <c r="N18" s="27">
        <v>2991</v>
      </c>
      <c r="O18" s="27">
        <v>2991</v>
      </c>
      <c r="P18" s="27">
        <f t="shared" si="3"/>
        <v>0</v>
      </c>
      <c r="Q18" s="27"/>
      <c r="R18" s="27"/>
      <c r="S18" s="27">
        <f t="shared" si="5"/>
        <v>0</v>
      </c>
      <c r="T18" s="27"/>
      <c r="U18" s="27"/>
      <c r="V18" s="27">
        <f t="shared" si="7"/>
        <v>0</v>
      </c>
      <c r="W18" s="27"/>
      <c r="X18" s="27"/>
      <c r="Y18" s="27">
        <f t="shared" si="9"/>
        <v>0</v>
      </c>
      <c r="Z18" s="27"/>
      <c r="AA18" s="27"/>
      <c r="AB18" s="27">
        <f t="shared" si="11"/>
        <v>0</v>
      </c>
      <c r="AC18" s="27"/>
      <c r="AD18" s="27"/>
      <c r="AE18" s="27">
        <f t="shared" si="13"/>
        <v>0</v>
      </c>
    </row>
    <row r="19" spans="1:31" s="23" customFormat="1" ht="46.8" x14ac:dyDescent="0.3">
      <c r="A19" s="25" t="s">
        <v>32</v>
      </c>
      <c r="B19" s="26">
        <v>2</v>
      </c>
      <c r="C19" s="26">
        <v>122</v>
      </c>
      <c r="D19" s="26">
        <v>5100</v>
      </c>
      <c r="E19" s="27">
        <f t="shared" si="14"/>
        <v>13020</v>
      </c>
      <c r="F19" s="27">
        <f t="shared" si="14"/>
        <v>13020</v>
      </c>
      <c r="G19" s="27">
        <f t="shared" si="14"/>
        <v>0</v>
      </c>
      <c r="H19" s="27"/>
      <c r="I19" s="27"/>
      <c r="J19" s="27">
        <f t="shared" si="15"/>
        <v>0</v>
      </c>
      <c r="K19" s="27">
        <f>6780+6240</f>
        <v>13020</v>
      </c>
      <c r="L19" s="27">
        <f>6780+6240</f>
        <v>13020</v>
      </c>
      <c r="M19" s="27">
        <f t="shared" si="1"/>
        <v>0</v>
      </c>
      <c r="N19" s="27"/>
      <c r="O19" s="27"/>
      <c r="P19" s="27">
        <f t="shared" si="3"/>
        <v>0</v>
      </c>
      <c r="Q19" s="27"/>
      <c r="R19" s="27"/>
      <c r="S19" s="27">
        <f t="shared" si="5"/>
        <v>0</v>
      </c>
      <c r="T19" s="27"/>
      <c r="U19" s="27"/>
      <c r="V19" s="27">
        <f t="shared" si="7"/>
        <v>0</v>
      </c>
      <c r="W19" s="27"/>
      <c r="X19" s="27"/>
      <c r="Y19" s="27">
        <f t="shared" si="9"/>
        <v>0</v>
      </c>
      <c r="Z19" s="27"/>
      <c r="AA19" s="27"/>
      <c r="AB19" s="27">
        <f t="shared" si="11"/>
        <v>0</v>
      </c>
      <c r="AC19" s="27"/>
      <c r="AD19" s="27"/>
      <c r="AE19" s="27">
        <f t="shared" si="13"/>
        <v>0</v>
      </c>
    </row>
    <row r="20" spans="1:31" s="23" customFormat="1" ht="31.2" x14ac:dyDescent="0.3">
      <c r="A20" s="25" t="s">
        <v>33</v>
      </c>
      <c r="B20" s="26">
        <v>2</v>
      </c>
      <c r="C20" s="26">
        <v>122</v>
      </c>
      <c r="D20" s="26">
        <v>5100</v>
      </c>
      <c r="E20" s="27">
        <f t="shared" si="14"/>
        <v>1782</v>
      </c>
      <c r="F20" s="27">
        <f t="shared" si="14"/>
        <v>1782</v>
      </c>
      <c r="G20" s="27">
        <f t="shared" si="14"/>
        <v>0</v>
      </c>
      <c r="H20" s="27"/>
      <c r="I20" s="27"/>
      <c r="J20" s="27">
        <f t="shared" si="15"/>
        <v>0</v>
      </c>
      <c r="K20" s="27"/>
      <c r="L20" s="27"/>
      <c r="M20" s="27">
        <f t="shared" si="1"/>
        <v>0</v>
      </c>
      <c r="N20" s="27">
        <v>1782</v>
      </c>
      <c r="O20" s="27">
        <v>1782</v>
      </c>
      <c r="P20" s="27">
        <f t="shared" si="3"/>
        <v>0</v>
      </c>
      <c r="Q20" s="27"/>
      <c r="R20" s="27"/>
      <c r="S20" s="27">
        <f t="shared" si="5"/>
        <v>0</v>
      </c>
      <c r="T20" s="27"/>
      <c r="U20" s="27"/>
      <c r="V20" s="27">
        <f t="shared" si="7"/>
        <v>0</v>
      </c>
      <c r="W20" s="27"/>
      <c r="X20" s="27"/>
      <c r="Y20" s="27">
        <f t="shared" si="9"/>
        <v>0</v>
      </c>
      <c r="Z20" s="27"/>
      <c r="AA20" s="27"/>
      <c r="AB20" s="27">
        <f t="shared" si="11"/>
        <v>0</v>
      </c>
      <c r="AC20" s="27"/>
      <c r="AD20" s="27"/>
      <c r="AE20" s="27">
        <f t="shared" si="13"/>
        <v>0</v>
      </c>
    </row>
    <row r="21" spans="1:31" s="20" customFormat="1" x14ac:dyDescent="0.3">
      <c r="A21" s="28" t="s">
        <v>34</v>
      </c>
      <c r="B21" s="29"/>
      <c r="C21" s="29"/>
      <c r="D21" s="29">
        <v>5100</v>
      </c>
      <c r="E21" s="24">
        <f t="shared" si="14"/>
        <v>1027936</v>
      </c>
      <c r="F21" s="24">
        <f t="shared" si="14"/>
        <v>1069476</v>
      </c>
      <c r="G21" s="24">
        <f t="shared" si="14"/>
        <v>41540</v>
      </c>
      <c r="H21" s="24">
        <f t="shared" ref="H21:AD21" si="25">SUM(H22)</f>
        <v>160000</v>
      </c>
      <c r="I21" s="24">
        <f t="shared" si="25"/>
        <v>160000</v>
      </c>
      <c r="J21" s="24">
        <f t="shared" si="15"/>
        <v>0</v>
      </c>
      <c r="K21" s="24">
        <f t="shared" si="25"/>
        <v>0</v>
      </c>
      <c r="L21" s="24">
        <f t="shared" si="25"/>
        <v>0</v>
      </c>
      <c r="M21" s="24">
        <f t="shared" si="1"/>
        <v>0</v>
      </c>
      <c r="N21" s="24">
        <f t="shared" si="25"/>
        <v>0</v>
      </c>
      <c r="O21" s="24">
        <f t="shared" si="25"/>
        <v>41540</v>
      </c>
      <c r="P21" s="24">
        <f t="shared" si="3"/>
        <v>41540</v>
      </c>
      <c r="Q21" s="24">
        <f t="shared" si="25"/>
        <v>0</v>
      </c>
      <c r="R21" s="24">
        <f t="shared" si="25"/>
        <v>0</v>
      </c>
      <c r="S21" s="24">
        <f t="shared" si="5"/>
        <v>0</v>
      </c>
      <c r="T21" s="24">
        <f t="shared" si="25"/>
        <v>10000</v>
      </c>
      <c r="U21" s="24">
        <f t="shared" si="25"/>
        <v>10000</v>
      </c>
      <c r="V21" s="24">
        <f t="shared" si="7"/>
        <v>0</v>
      </c>
      <c r="W21" s="24">
        <f t="shared" si="25"/>
        <v>807624</v>
      </c>
      <c r="X21" s="24">
        <f t="shared" si="25"/>
        <v>807624</v>
      </c>
      <c r="Y21" s="24">
        <f t="shared" si="9"/>
        <v>0</v>
      </c>
      <c r="Z21" s="24">
        <f t="shared" si="25"/>
        <v>0</v>
      </c>
      <c r="AA21" s="24">
        <f t="shared" si="25"/>
        <v>0</v>
      </c>
      <c r="AB21" s="24">
        <f t="shared" si="11"/>
        <v>0</v>
      </c>
      <c r="AC21" s="24">
        <f t="shared" si="25"/>
        <v>50312</v>
      </c>
      <c r="AD21" s="24">
        <f t="shared" si="25"/>
        <v>50312</v>
      </c>
      <c r="AE21" s="24">
        <f t="shared" si="13"/>
        <v>0</v>
      </c>
    </row>
    <row r="22" spans="1:31" s="20" customFormat="1" x14ac:dyDescent="0.3">
      <c r="A22" s="21" t="s">
        <v>24</v>
      </c>
      <c r="B22" s="30"/>
      <c r="C22" s="30"/>
      <c r="D22" s="30">
        <v>5100</v>
      </c>
      <c r="E22" s="24">
        <f t="shared" si="14"/>
        <v>1027936</v>
      </c>
      <c r="F22" s="24">
        <f t="shared" si="14"/>
        <v>1069476</v>
      </c>
      <c r="G22" s="24">
        <f t="shared" si="14"/>
        <v>41540</v>
      </c>
      <c r="H22" s="24">
        <f>SUM(H23:H36)</f>
        <v>160000</v>
      </c>
      <c r="I22" s="24">
        <f>SUM(I23:I36)</f>
        <v>160000</v>
      </c>
      <c r="J22" s="24">
        <f t="shared" si="15"/>
        <v>0</v>
      </c>
      <c r="K22" s="24">
        <f>SUM(K23:K36)</f>
        <v>0</v>
      </c>
      <c r="L22" s="24">
        <f>SUM(L23:L36)</f>
        <v>0</v>
      </c>
      <c r="M22" s="24">
        <f t="shared" si="1"/>
        <v>0</v>
      </c>
      <c r="N22" s="24">
        <f>SUM(N23:N36)</f>
        <v>0</v>
      </c>
      <c r="O22" s="24">
        <f>SUM(O23:O36)</f>
        <v>41540</v>
      </c>
      <c r="P22" s="24">
        <f t="shared" si="3"/>
        <v>41540</v>
      </c>
      <c r="Q22" s="24">
        <f>SUM(Q23:Q36)</f>
        <v>0</v>
      </c>
      <c r="R22" s="24">
        <f>SUM(R23:R36)</f>
        <v>0</v>
      </c>
      <c r="S22" s="24">
        <f t="shared" si="5"/>
        <v>0</v>
      </c>
      <c r="T22" s="24">
        <f>SUM(T23:T36)</f>
        <v>10000</v>
      </c>
      <c r="U22" s="24">
        <f>SUM(U23:U36)</f>
        <v>10000</v>
      </c>
      <c r="V22" s="24">
        <f t="shared" si="7"/>
        <v>0</v>
      </c>
      <c r="W22" s="24">
        <f>SUM(W23:W36)</f>
        <v>807624</v>
      </c>
      <c r="X22" s="24">
        <f>SUM(X23:X36)</f>
        <v>807624</v>
      </c>
      <c r="Y22" s="24">
        <f t="shared" si="9"/>
        <v>0</v>
      </c>
      <c r="Z22" s="24">
        <f>SUM(Z23:Z36)</f>
        <v>0</v>
      </c>
      <c r="AA22" s="24">
        <f>SUM(AA23:AA36)</f>
        <v>0</v>
      </c>
      <c r="AB22" s="24">
        <f t="shared" si="11"/>
        <v>0</v>
      </c>
      <c r="AC22" s="24">
        <f>SUM(AC23:AC36)</f>
        <v>50312</v>
      </c>
      <c r="AD22" s="24">
        <f>SUM(AD23:AD36)</f>
        <v>50312</v>
      </c>
      <c r="AE22" s="24">
        <f t="shared" si="13"/>
        <v>0</v>
      </c>
    </row>
    <row r="23" spans="1:31" s="23" customFormat="1" x14ac:dyDescent="0.3">
      <c r="A23" s="31" t="s">
        <v>35</v>
      </c>
      <c r="B23" s="32">
        <v>2</v>
      </c>
      <c r="C23" s="32">
        <v>283</v>
      </c>
      <c r="D23" s="33">
        <v>5100</v>
      </c>
      <c r="E23" s="34">
        <f t="shared" si="14"/>
        <v>110000</v>
      </c>
      <c r="F23" s="34">
        <f t="shared" si="14"/>
        <v>110000</v>
      </c>
      <c r="G23" s="34">
        <f t="shared" si="14"/>
        <v>0</v>
      </c>
      <c r="H23" s="34">
        <v>110000</v>
      </c>
      <c r="I23" s="34">
        <v>110000</v>
      </c>
      <c r="J23" s="34">
        <f t="shared" si="15"/>
        <v>0</v>
      </c>
      <c r="K23" s="34"/>
      <c r="L23" s="34"/>
      <c r="M23" s="34">
        <f t="shared" si="1"/>
        <v>0</v>
      </c>
      <c r="N23" s="34">
        <v>0</v>
      </c>
      <c r="O23" s="34">
        <v>0</v>
      </c>
      <c r="P23" s="34">
        <f t="shared" si="3"/>
        <v>0</v>
      </c>
      <c r="Q23" s="34"/>
      <c r="R23" s="34"/>
      <c r="S23" s="34">
        <f t="shared" si="5"/>
        <v>0</v>
      </c>
      <c r="T23" s="34"/>
      <c r="U23" s="34"/>
      <c r="V23" s="34">
        <f t="shared" si="7"/>
        <v>0</v>
      </c>
      <c r="W23" s="34"/>
      <c r="X23" s="34"/>
      <c r="Y23" s="34">
        <f t="shared" si="9"/>
        <v>0</v>
      </c>
      <c r="Z23" s="34"/>
      <c r="AA23" s="34"/>
      <c r="AB23" s="34">
        <f t="shared" si="11"/>
        <v>0</v>
      </c>
      <c r="AC23" s="34"/>
      <c r="AD23" s="34"/>
      <c r="AE23" s="34">
        <f t="shared" si="13"/>
        <v>0</v>
      </c>
    </row>
    <row r="24" spans="1:31" s="23" customFormat="1" x14ac:dyDescent="0.3">
      <c r="A24" s="31" t="s">
        <v>36</v>
      </c>
      <c r="B24" s="32">
        <v>1</v>
      </c>
      <c r="C24" s="32">
        <v>239</v>
      </c>
      <c r="D24" s="33">
        <v>5100</v>
      </c>
      <c r="E24" s="34">
        <f t="shared" si="14"/>
        <v>10000</v>
      </c>
      <c r="F24" s="34">
        <f t="shared" si="14"/>
        <v>10000</v>
      </c>
      <c r="G24" s="34">
        <f t="shared" si="14"/>
        <v>0</v>
      </c>
      <c r="H24" s="34"/>
      <c r="I24" s="34"/>
      <c r="J24" s="34">
        <f t="shared" si="15"/>
        <v>0</v>
      </c>
      <c r="K24" s="34"/>
      <c r="L24" s="34"/>
      <c r="M24" s="34">
        <f t="shared" si="1"/>
        <v>0</v>
      </c>
      <c r="N24" s="34"/>
      <c r="O24" s="34"/>
      <c r="P24" s="34">
        <f t="shared" si="3"/>
        <v>0</v>
      </c>
      <c r="Q24" s="34"/>
      <c r="R24" s="34"/>
      <c r="S24" s="34">
        <f t="shared" si="5"/>
        <v>0</v>
      </c>
      <c r="T24" s="34">
        <v>10000</v>
      </c>
      <c r="U24" s="34">
        <v>10000</v>
      </c>
      <c r="V24" s="34">
        <f t="shared" si="7"/>
        <v>0</v>
      </c>
      <c r="W24" s="34"/>
      <c r="X24" s="34"/>
      <c r="Y24" s="34">
        <f t="shared" si="9"/>
        <v>0</v>
      </c>
      <c r="Z24" s="34"/>
      <c r="AA24" s="34"/>
      <c r="AB24" s="34">
        <f t="shared" si="11"/>
        <v>0</v>
      </c>
      <c r="AC24" s="34">
        <v>0</v>
      </c>
      <c r="AD24" s="34">
        <v>0</v>
      </c>
      <c r="AE24" s="34">
        <f t="shared" si="13"/>
        <v>0</v>
      </c>
    </row>
    <row r="25" spans="1:31" s="23" customFormat="1" ht="31.2" x14ac:dyDescent="0.3">
      <c r="A25" s="31" t="s">
        <v>37</v>
      </c>
      <c r="B25" s="32">
        <v>3</v>
      </c>
      <c r="C25" s="32">
        <v>284</v>
      </c>
      <c r="D25" s="33">
        <v>5100</v>
      </c>
      <c r="E25" s="34">
        <f t="shared" si="14"/>
        <v>0</v>
      </c>
      <c r="F25" s="34">
        <f t="shared" si="14"/>
        <v>40000</v>
      </c>
      <c r="G25" s="34">
        <f t="shared" si="14"/>
        <v>40000</v>
      </c>
      <c r="H25" s="34"/>
      <c r="I25" s="34"/>
      <c r="J25" s="34">
        <f t="shared" si="15"/>
        <v>0</v>
      </c>
      <c r="K25" s="34"/>
      <c r="L25" s="34"/>
      <c r="M25" s="34">
        <f t="shared" si="1"/>
        <v>0</v>
      </c>
      <c r="N25" s="34"/>
      <c r="O25" s="34">
        <v>40000</v>
      </c>
      <c r="P25" s="34">
        <f t="shared" si="3"/>
        <v>40000</v>
      </c>
      <c r="Q25" s="34"/>
      <c r="R25" s="34"/>
      <c r="S25" s="34">
        <f t="shared" si="5"/>
        <v>0</v>
      </c>
      <c r="T25" s="34"/>
      <c r="U25" s="34"/>
      <c r="V25" s="34">
        <f t="shared" si="7"/>
        <v>0</v>
      </c>
      <c r="W25" s="34"/>
      <c r="X25" s="34"/>
      <c r="Y25" s="34">
        <f t="shared" si="9"/>
        <v>0</v>
      </c>
      <c r="Z25" s="34"/>
      <c r="AA25" s="34"/>
      <c r="AB25" s="34">
        <f t="shared" si="11"/>
        <v>0</v>
      </c>
      <c r="AC25" s="34">
        <v>0</v>
      </c>
      <c r="AD25" s="34">
        <v>0</v>
      </c>
      <c r="AE25" s="34">
        <f t="shared" si="13"/>
        <v>0</v>
      </c>
    </row>
    <row r="26" spans="1:31" s="23" customFormat="1" ht="31.2" x14ac:dyDescent="0.3">
      <c r="A26" s="35" t="s">
        <v>38</v>
      </c>
      <c r="B26" s="36">
        <v>1</v>
      </c>
      <c r="C26" s="36">
        <v>284</v>
      </c>
      <c r="D26" s="36">
        <v>5100</v>
      </c>
      <c r="E26" s="34">
        <f t="shared" si="14"/>
        <v>29003</v>
      </c>
      <c r="F26" s="34">
        <f t="shared" si="14"/>
        <v>29003</v>
      </c>
      <c r="G26" s="34">
        <f t="shared" si="14"/>
        <v>0</v>
      </c>
      <c r="H26" s="34"/>
      <c r="I26" s="34"/>
      <c r="J26" s="34">
        <f t="shared" si="15"/>
        <v>0</v>
      </c>
      <c r="K26" s="34"/>
      <c r="L26" s="34"/>
      <c r="M26" s="34">
        <f t="shared" si="1"/>
        <v>0</v>
      </c>
      <c r="N26" s="34"/>
      <c r="O26" s="34"/>
      <c r="P26" s="34">
        <f t="shared" si="3"/>
        <v>0</v>
      </c>
      <c r="Q26" s="34"/>
      <c r="R26" s="34"/>
      <c r="S26" s="34">
        <f t="shared" si="5"/>
        <v>0</v>
      </c>
      <c r="T26" s="34"/>
      <c r="U26" s="34"/>
      <c r="V26" s="34">
        <f t="shared" si="7"/>
        <v>0</v>
      </c>
      <c r="W26" s="34">
        <v>29003</v>
      </c>
      <c r="X26" s="34">
        <v>29003</v>
      </c>
      <c r="Y26" s="34">
        <f t="shared" si="9"/>
        <v>0</v>
      </c>
      <c r="Z26" s="34"/>
      <c r="AA26" s="34"/>
      <c r="AB26" s="34">
        <f t="shared" si="11"/>
        <v>0</v>
      </c>
      <c r="AC26" s="34"/>
      <c r="AD26" s="34"/>
      <c r="AE26" s="34">
        <f t="shared" si="13"/>
        <v>0</v>
      </c>
    </row>
    <row r="27" spans="1:31" s="23" customFormat="1" ht="62.4" x14ac:dyDescent="0.3">
      <c r="A27" s="35" t="s">
        <v>39</v>
      </c>
      <c r="B27" s="36">
        <v>1</v>
      </c>
      <c r="C27" s="36">
        <v>284</v>
      </c>
      <c r="D27" s="36">
        <v>5100</v>
      </c>
      <c r="E27" s="34">
        <f t="shared" si="14"/>
        <v>71877</v>
      </c>
      <c r="F27" s="34">
        <f t="shared" si="14"/>
        <v>71877</v>
      </c>
      <c r="G27" s="34">
        <f t="shared" si="14"/>
        <v>0</v>
      </c>
      <c r="H27" s="34"/>
      <c r="I27" s="34"/>
      <c r="J27" s="34">
        <f t="shared" si="15"/>
        <v>0</v>
      </c>
      <c r="K27" s="34"/>
      <c r="L27" s="34"/>
      <c r="M27" s="34">
        <f t="shared" si="1"/>
        <v>0</v>
      </c>
      <c r="N27" s="34"/>
      <c r="O27" s="34"/>
      <c r="P27" s="34">
        <f t="shared" si="3"/>
        <v>0</v>
      </c>
      <c r="Q27" s="34"/>
      <c r="R27" s="34"/>
      <c r="S27" s="34">
        <f t="shared" si="5"/>
        <v>0</v>
      </c>
      <c r="T27" s="34"/>
      <c r="U27" s="34"/>
      <c r="V27" s="34">
        <f t="shared" si="7"/>
        <v>0</v>
      </c>
      <c r="W27" s="34">
        <v>71877</v>
      </c>
      <c r="X27" s="34">
        <v>71877</v>
      </c>
      <c r="Y27" s="34">
        <f t="shared" si="9"/>
        <v>0</v>
      </c>
      <c r="Z27" s="34"/>
      <c r="AA27" s="34"/>
      <c r="AB27" s="34">
        <f t="shared" si="11"/>
        <v>0</v>
      </c>
      <c r="AC27" s="34"/>
      <c r="AD27" s="34"/>
      <c r="AE27" s="34">
        <f t="shared" si="13"/>
        <v>0</v>
      </c>
    </row>
    <row r="28" spans="1:31" s="23" customFormat="1" ht="46.8" x14ac:dyDescent="0.3">
      <c r="A28" s="35" t="s">
        <v>40</v>
      </c>
      <c r="B28" s="36">
        <v>1</v>
      </c>
      <c r="C28" s="36">
        <v>284</v>
      </c>
      <c r="D28" s="36">
        <v>5100</v>
      </c>
      <c r="E28" s="34">
        <f t="shared" si="14"/>
        <v>230400</v>
      </c>
      <c r="F28" s="34">
        <f t="shared" si="14"/>
        <v>230400</v>
      </c>
      <c r="G28" s="34">
        <f t="shared" si="14"/>
        <v>0</v>
      </c>
      <c r="H28" s="34"/>
      <c r="I28" s="34"/>
      <c r="J28" s="34">
        <f t="shared" si="15"/>
        <v>0</v>
      </c>
      <c r="K28" s="34"/>
      <c r="L28" s="34"/>
      <c r="M28" s="34">
        <f t="shared" si="1"/>
        <v>0</v>
      </c>
      <c r="N28" s="34"/>
      <c r="O28" s="34"/>
      <c r="P28" s="34">
        <f t="shared" si="3"/>
        <v>0</v>
      </c>
      <c r="Q28" s="34"/>
      <c r="R28" s="34"/>
      <c r="S28" s="34">
        <f t="shared" si="5"/>
        <v>0</v>
      </c>
      <c r="T28" s="34"/>
      <c r="U28" s="34"/>
      <c r="V28" s="34">
        <f t="shared" si="7"/>
        <v>0</v>
      </c>
      <c r="W28" s="34">
        <v>230400</v>
      </c>
      <c r="X28" s="34">
        <v>230400</v>
      </c>
      <c r="Y28" s="34">
        <f t="shared" si="9"/>
        <v>0</v>
      </c>
      <c r="Z28" s="34"/>
      <c r="AA28" s="34"/>
      <c r="AB28" s="34">
        <f t="shared" si="11"/>
        <v>0</v>
      </c>
      <c r="AC28" s="34"/>
      <c r="AD28" s="34"/>
      <c r="AE28" s="34">
        <f t="shared" si="13"/>
        <v>0</v>
      </c>
    </row>
    <row r="29" spans="1:31" s="23" customFormat="1" ht="46.8" x14ac:dyDescent="0.3">
      <c r="A29" s="35" t="s">
        <v>41</v>
      </c>
      <c r="B29" s="36">
        <v>1</v>
      </c>
      <c r="C29" s="36">
        <v>284</v>
      </c>
      <c r="D29" s="36">
        <v>5100</v>
      </c>
      <c r="E29" s="34">
        <f t="shared" si="14"/>
        <v>1645</v>
      </c>
      <c r="F29" s="34">
        <f t="shared" si="14"/>
        <v>1645</v>
      </c>
      <c r="G29" s="34">
        <f t="shared" si="14"/>
        <v>0</v>
      </c>
      <c r="H29" s="34"/>
      <c r="I29" s="34"/>
      <c r="J29" s="34">
        <f t="shared" si="15"/>
        <v>0</v>
      </c>
      <c r="K29" s="34"/>
      <c r="L29" s="34"/>
      <c r="M29" s="34">
        <f t="shared" si="1"/>
        <v>0</v>
      </c>
      <c r="N29" s="34"/>
      <c r="O29" s="34"/>
      <c r="P29" s="34">
        <f t="shared" si="3"/>
        <v>0</v>
      </c>
      <c r="Q29" s="34"/>
      <c r="R29" s="34"/>
      <c r="S29" s="34">
        <f t="shared" si="5"/>
        <v>0</v>
      </c>
      <c r="T29" s="34"/>
      <c r="U29" s="34"/>
      <c r="V29" s="34">
        <f t="shared" si="7"/>
        <v>0</v>
      </c>
      <c r="W29" s="34">
        <v>1645</v>
      </c>
      <c r="X29" s="34">
        <v>1645</v>
      </c>
      <c r="Y29" s="34">
        <f t="shared" si="9"/>
        <v>0</v>
      </c>
      <c r="Z29" s="34"/>
      <c r="AA29" s="34"/>
      <c r="AB29" s="34">
        <f t="shared" si="11"/>
        <v>0</v>
      </c>
      <c r="AC29" s="34"/>
      <c r="AD29" s="34"/>
      <c r="AE29" s="34">
        <f t="shared" si="13"/>
        <v>0</v>
      </c>
    </row>
    <row r="30" spans="1:31" s="23" customFormat="1" ht="31.2" x14ac:dyDescent="0.3">
      <c r="A30" s="35" t="s">
        <v>42</v>
      </c>
      <c r="B30" s="36">
        <v>1</v>
      </c>
      <c r="C30" s="36">
        <v>284</v>
      </c>
      <c r="D30" s="36">
        <v>5100</v>
      </c>
      <c r="E30" s="34">
        <f t="shared" si="14"/>
        <v>81383</v>
      </c>
      <c r="F30" s="34">
        <f t="shared" si="14"/>
        <v>81383</v>
      </c>
      <c r="G30" s="34">
        <f t="shared" si="14"/>
        <v>0</v>
      </c>
      <c r="H30" s="34"/>
      <c r="I30" s="34"/>
      <c r="J30" s="34">
        <f t="shared" si="15"/>
        <v>0</v>
      </c>
      <c r="K30" s="34"/>
      <c r="L30" s="34"/>
      <c r="M30" s="34">
        <f t="shared" si="1"/>
        <v>0</v>
      </c>
      <c r="N30" s="34"/>
      <c r="O30" s="34"/>
      <c r="P30" s="34">
        <f t="shared" si="3"/>
        <v>0</v>
      </c>
      <c r="Q30" s="34"/>
      <c r="R30" s="34"/>
      <c r="S30" s="34">
        <f t="shared" si="5"/>
        <v>0</v>
      </c>
      <c r="T30" s="34"/>
      <c r="U30" s="34"/>
      <c r="V30" s="34">
        <f t="shared" si="7"/>
        <v>0</v>
      </c>
      <c r="W30" s="34">
        <v>81383</v>
      </c>
      <c r="X30" s="34">
        <v>81383</v>
      </c>
      <c r="Y30" s="34">
        <f t="shared" si="9"/>
        <v>0</v>
      </c>
      <c r="Z30" s="34"/>
      <c r="AA30" s="34"/>
      <c r="AB30" s="34">
        <f t="shared" si="11"/>
        <v>0</v>
      </c>
      <c r="AC30" s="34"/>
      <c r="AD30" s="34"/>
      <c r="AE30" s="34">
        <f t="shared" si="13"/>
        <v>0</v>
      </c>
    </row>
    <row r="31" spans="1:31" s="23" customFormat="1" ht="78" x14ac:dyDescent="0.3">
      <c r="A31" s="35" t="s">
        <v>43</v>
      </c>
      <c r="B31" s="36">
        <v>1</v>
      </c>
      <c r="C31" s="36">
        <v>284</v>
      </c>
      <c r="D31" s="36">
        <v>5100</v>
      </c>
      <c r="E31" s="34">
        <f t="shared" si="14"/>
        <v>15796</v>
      </c>
      <c r="F31" s="34">
        <f t="shared" si="14"/>
        <v>15796</v>
      </c>
      <c r="G31" s="34">
        <f t="shared" si="14"/>
        <v>0</v>
      </c>
      <c r="H31" s="34"/>
      <c r="I31" s="34"/>
      <c r="J31" s="34">
        <f t="shared" si="15"/>
        <v>0</v>
      </c>
      <c r="K31" s="34"/>
      <c r="L31" s="34"/>
      <c r="M31" s="34">
        <f t="shared" si="1"/>
        <v>0</v>
      </c>
      <c r="N31" s="34"/>
      <c r="O31" s="34"/>
      <c r="P31" s="34">
        <f t="shared" si="3"/>
        <v>0</v>
      </c>
      <c r="Q31" s="34"/>
      <c r="R31" s="34"/>
      <c r="S31" s="34">
        <f t="shared" si="5"/>
        <v>0</v>
      </c>
      <c r="T31" s="34"/>
      <c r="U31" s="34"/>
      <c r="V31" s="34">
        <f t="shared" si="7"/>
        <v>0</v>
      </c>
      <c r="W31" s="34">
        <v>15796</v>
      </c>
      <c r="X31" s="34">
        <v>15796</v>
      </c>
      <c r="Y31" s="34">
        <f t="shared" si="9"/>
        <v>0</v>
      </c>
      <c r="Z31" s="34"/>
      <c r="AA31" s="34"/>
      <c r="AB31" s="34">
        <f t="shared" si="11"/>
        <v>0</v>
      </c>
      <c r="AC31" s="34"/>
      <c r="AD31" s="34"/>
      <c r="AE31" s="34">
        <f t="shared" si="13"/>
        <v>0</v>
      </c>
    </row>
    <row r="32" spans="1:31" s="23" customFormat="1" ht="78" x14ac:dyDescent="0.3">
      <c r="A32" s="31" t="s">
        <v>44</v>
      </c>
      <c r="B32" s="36">
        <v>1</v>
      </c>
      <c r="C32" s="36">
        <v>284</v>
      </c>
      <c r="D32" s="36">
        <v>5100</v>
      </c>
      <c r="E32" s="27">
        <f t="shared" si="14"/>
        <v>9866</v>
      </c>
      <c r="F32" s="27">
        <f t="shared" si="14"/>
        <v>9866</v>
      </c>
      <c r="G32" s="27">
        <f t="shared" si="14"/>
        <v>0</v>
      </c>
      <c r="H32" s="27"/>
      <c r="I32" s="27"/>
      <c r="J32" s="27">
        <f t="shared" si="15"/>
        <v>0</v>
      </c>
      <c r="K32" s="27"/>
      <c r="L32" s="27"/>
      <c r="M32" s="27">
        <f t="shared" si="1"/>
        <v>0</v>
      </c>
      <c r="N32" s="27"/>
      <c r="O32" s="27"/>
      <c r="P32" s="27">
        <f t="shared" si="3"/>
        <v>0</v>
      </c>
      <c r="Q32" s="27"/>
      <c r="R32" s="27"/>
      <c r="S32" s="27">
        <f t="shared" si="5"/>
        <v>0</v>
      </c>
      <c r="T32" s="27"/>
      <c r="U32" s="27"/>
      <c r="V32" s="27">
        <f t="shared" si="7"/>
        <v>0</v>
      </c>
      <c r="W32" s="27">
        <f>1876+7990</f>
        <v>9866</v>
      </c>
      <c r="X32" s="27">
        <f>1876+7990</f>
        <v>9866</v>
      </c>
      <c r="Y32" s="27">
        <f t="shared" si="9"/>
        <v>0</v>
      </c>
      <c r="Z32" s="27"/>
      <c r="AA32" s="27"/>
      <c r="AB32" s="27">
        <f t="shared" si="11"/>
        <v>0</v>
      </c>
      <c r="AC32" s="27"/>
      <c r="AD32" s="27"/>
      <c r="AE32" s="27">
        <f t="shared" si="13"/>
        <v>0</v>
      </c>
    </row>
    <row r="33" spans="1:192" s="23" customFormat="1" ht="93.6" x14ac:dyDescent="0.3">
      <c r="A33" s="35" t="s">
        <v>45</v>
      </c>
      <c r="B33" s="36" t="s">
        <v>46</v>
      </c>
      <c r="C33" s="36">
        <v>284</v>
      </c>
      <c r="D33" s="36">
        <v>5100</v>
      </c>
      <c r="E33" s="34">
        <f t="shared" si="14"/>
        <v>122493</v>
      </c>
      <c r="F33" s="34">
        <f t="shared" si="14"/>
        <v>122493</v>
      </c>
      <c r="G33" s="34">
        <f t="shared" si="14"/>
        <v>0</v>
      </c>
      <c r="H33" s="34">
        <v>50000</v>
      </c>
      <c r="I33" s="34">
        <v>50000</v>
      </c>
      <c r="J33" s="34">
        <f t="shared" si="15"/>
        <v>0</v>
      </c>
      <c r="K33" s="34"/>
      <c r="L33" s="34"/>
      <c r="M33" s="34">
        <f t="shared" si="1"/>
        <v>0</v>
      </c>
      <c r="N33" s="34"/>
      <c r="O33" s="34"/>
      <c r="P33" s="34">
        <f t="shared" si="3"/>
        <v>0</v>
      </c>
      <c r="Q33" s="34"/>
      <c r="R33" s="34"/>
      <c r="S33" s="34">
        <f t="shared" si="5"/>
        <v>0</v>
      </c>
      <c r="T33" s="34"/>
      <c r="U33" s="34"/>
      <c r="V33" s="34">
        <f t="shared" si="7"/>
        <v>0</v>
      </c>
      <c r="W33" s="34">
        <v>72493</v>
      </c>
      <c r="X33" s="34">
        <v>72493</v>
      </c>
      <c r="Y33" s="34">
        <f t="shared" si="9"/>
        <v>0</v>
      </c>
      <c r="Z33" s="34"/>
      <c r="AA33" s="34"/>
      <c r="AB33" s="34">
        <f t="shared" si="11"/>
        <v>0</v>
      </c>
      <c r="AC33" s="34"/>
      <c r="AD33" s="34"/>
      <c r="AE33" s="34">
        <f t="shared" si="13"/>
        <v>0</v>
      </c>
    </row>
    <row r="34" spans="1:192" s="23" customFormat="1" ht="93.6" x14ac:dyDescent="0.3">
      <c r="A34" s="31" t="s">
        <v>47</v>
      </c>
      <c r="B34" s="36">
        <v>1</v>
      </c>
      <c r="C34" s="36">
        <v>284</v>
      </c>
      <c r="D34" s="36">
        <v>5100</v>
      </c>
      <c r="E34" s="27">
        <f t="shared" si="14"/>
        <v>187653</v>
      </c>
      <c r="F34" s="27">
        <f t="shared" si="14"/>
        <v>187653</v>
      </c>
      <c r="G34" s="27">
        <f t="shared" si="14"/>
        <v>0</v>
      </c>
      <c r="H34" s="27"/>
      <c r="I34" s="27"/>
      <c r="J34" s="27">
        <f t="shared" si="15"/>
        <v>0</v>
      </c>
      <c r="K34" s="27"/>
      <c r="L34" s="27"/>
      <c r="M34" s="27">
        <f t="shared" si="1"/>
        <v>0</v>
      </c>
      <c r="N34" s="27"/>
      <c r="O34" s="27"/>
      <c r="P34" s="27">
        <f t="shared" si="3"/>
        <v>0</v>
      </c>
      <c r="Q34" s="27"/>
      <c r="R34" s="27"/>
      <c r="S34" s="27">
        <f t="shared" si="5"/>
        <v>0</v>
      </c>
      <c r="T34" s="27"/>
      <c r="U34" s="27"/>
      <c r="V34" s="27">
        <f t="shared" si="7"/>
        <v>0</v>
      </c>
      <c r="W34" s="27">
        <f>187653</f>
        <v>187653</v>
      </c>
      <c r="X34" s="27">
        <f>187653</f>
        <v>187653</v>
      </c>
      <c r="Y34" s="27">
        <f t="shared" si="9"/>
        <v>0</v>
      </c>
      <c r="Z34" s="27"/>
      <c r="AA34" s="27"/>
      <c r="AB34" s="27">
        <f t="shared" si="11"/>
        <v>0</v>
      </c>
      <c r="AC34" s="27"/>
      <c r="AD34" s="27"/>
      <c r="AE34" s="27">
        <f t="shared" si="13"/>
        <v>0</v>
      </c>
    </row>
    <row r="35" spans="1:192" s="23" customFormat="1" ht="46.8" x14ac:dyDescent="0.3">
      <c r="A35" s="31" t="s">
        <v>48</v>
      </c>
      <c r="B35" s="36">
        <v>1</v>
      </c>
      <c r="C35" s="36">
        <v>284</v>
      </c>
      <c r="D35" s="36">
        <v>5100</v>
      </c>
      <c r="E35" s="27">
        <f t="shared" si="14"/>
        <v>57197</v>
      </c>
      <c r="F35" s="27">
        <f t="shared" si="14"/>
        <v>58737</v>
      </c>
      <c r="G35" s="27">
        <f t="shared" si="14"/>
        <v>1540</v>
      </c>
      <c r="H35" s="27"/>
      <c r="I35" s="27"/>
      <c r="J35" s="27">
        <f t="shared" si="15"/>
        <v>0</v>
      </c>
      <c r="K35" s="27"/>
      <c r="L35" s="27"/>
      <c r="M35" s="27">
        <f t="shared" si="1"/>
        <v>0</v>
      </c>
      <c r="N35" s="27"/>
      <c r="O35" s="27">
        <v>1540</v>
      </c>
      <c r="P35" s="27">
        <f t="shared" si="3"/>
        <v>1540</v>
      </c>
      <c r="Q35" s="27"/>
      <c r="R35" s="27"/>
      <c r="S35" s="27">
        <f t="shared" si="5"/>
        <v>0</v>
      </c>
      <c r="T35" s="27"/>
      <c r="U35" s="27"/>
      <c r="V35" s="27">
        <f t="shared" si="7"/>
        <v>0</v>
      </c>
      <c r="W35" s="27">
        <v>57197</v>
      </c>
      <c r="X35" s="27">
        <v>57197</v>
      </c>
      <c r="Y35" s="27">
        <f t="shared" si="9"/>
        <v>0</v>
      </c>
      <c r="Z35" s="27"/>
      <c r="AA35" s="27"/>
      <c r="AB35" s="27">
        <f t="shared" si="11"/>
        <v>0</v>
      </c>
      <c r="AC35" s="27"/>
      <c r="AD35" s="27"/>
      <c r="AE35" s="27">
        <f t="shared" si="13"/>
        <v>0</v>
      </c>
    </row>
    <row r="36" spans="1:192" s="23" customFormat="1" ht="46.8" x14ac:dyDescent="0.3">
      <c r="A36" s="31" t="s">
        <v>49</v>
      </c>
      <c r="B36" s="36">
        <v>1</v>
      </c>
      <c r="C36" s="36">
        <v>284</v>
      </c>
      <c r="D36" s="36">
        <v>5100</v>
      </c>
      <c r="E36" s="27">
        <f t="shared" si="14"/>
        <v>100623</v>
      </c>
      <c r="F36" s="27">
        <f t="shared" si="14"/>
        <v>100623</v>
      </c>
      <c r="G36" s="27">
        <f t="shared" si="14"/>
        <v>0</v>
      </c>
      <c r="H36" s="27"/>
      <c r="I36" s="27"/>
      <c r="J36" s="27">
        <f t="shared" si="15"/>
        <v>0</v>
      </c>
      <c r="K36" s="27"/>
      <c r="L36" s="27"/>
      <c r="M36" s="27">
        <f t="shared" si="1"/>
        <v>0</v>
      </c>
      <c r="N36" s="27"/>
      <c r="O36" s="27"/>
      <c r="P36" s="27">
        <f t="shared" si="3"/>
        <v>0</v>
      </c>
      <c r="Q36" s="27"/>
      <c r="R36" s="27"/>
      <c r="S36" s="27">
        <f t="shared" si="5"/>
        <v>0</v>
      </c>
      <c r="T36" s="27"/>
      <c r="U36" s="27"/>
      <c r="V36" s="27">
        <f t="shared" si="7"/>
        <v>0</v>
      </c>
      <c r="W36" s="27">
        <v>50311</v>
      </c>
      <c r="X36" s="27">
        <v>50311</v>
      </c>
      <c r="Y36" s="27">
        <f t="shared" si="9"/>
        <v>0</v>
      </c>
      <c r="Z36" s="27"/>
      <c r="AA36" s="27"/>
      <c r="AB36" s="27">
        <f t="shared" si="11"/>
        <v>0</v>
      </c>
      <c r="AC36" s="27">
        <v>50312</v>
      </c>
      <c r="AD36" s="27">
        <v>50312</v>
      </c>
      <c r="AE36" s="27">
        <f t="shared" si="13"/>
        <v>0</v>
      </c>
    </row>
    <row r="37" spans="1:192" s="23" customFormat="1" x14ac:dyDescent="0.3">
      <c r="A37" s="21" t="s">
        <v>50</v>
      </c>
      <c r="B37" s="30"/>
      <c r="C37" s="30"/>
      <c r="D37" s="36"/>
      <c r="E37" s="22">
        <f t="shared" si="14"/>
        <v>2095719</v>
      </c>
      <c r="F37" s="22">
        <f t="shared" si="14"/>
        <v>2053243</v>
      </c>
      <c r="G37" s="22">
        <f t="shared" si="14"/>
        <v>-42476</v>
      </c>
      <c r="H37" s="22">
        <f t="shared" ref="H37:AD37" si="26">SUM(H38)</f>
        <v>220000</v>
      </c>
      <c r="I37" s="22">
        <f t="shared" si="26"/>
        <v>220000</v>
      </c>
      <c r="J37" s="22">
        <f t="shared" si="15"/>
        <v>0</v>
      </c>
      <c r="K37" s="22">
        <f t="shared" si="26"/>
        <v>0</v>
      </c>
      <c r="L37" s="22">
        <f t="shared" si="26"/>
        <v>0</v>
      </c>
      <c r="M37" s="22">
        <f t="shared" si="1"/>
        <v>0</v>
      </c>
      <c r="N37" s="22">
        <f t="shared" si="26"/>
        <v>195619</v>
      </c>
      <c r="O37" s="22">
        <f t="shared" si="26"/>
        <v>251443</v>
      </c>
      <c r="P37" s="22">
        <f t="shared" si="3"/>
        <v>55824</v>
      </c>
      <c r="Q37" s="22">
        <f t="shared" si="26"/>
        <v>0</v>
      </c>
      <c r="R37" s="22">
        <f t="shared" si="26"/>
        <v>0</v>
      </c>
      <c r="S37" s="22">
        <f t="shared" si="5"/>
        <v>0</v>
      </c>
      <c r="T37" s="22">
        <f t="shared" si="26"/>
        <v>116000</v>
      </c>
      <c r="U37" s="22">
        <f t="shared" si="26"/>
        <v>116000</v>
      </c>
      <c r="V37" s="22">
        <f t="shared" si="7"/>
        <v>0</v>
      </c>
      <c r="W37" s="22">
        <f t="shared" si="26"/>
        <v>0</v>
      </c>
      <c r="X37" s="22">
        <f t="shared" si="26"/>
        <v>0</v>
      </c>
      <c r="Y37" s="22">
        <f t="shared" si="9"/>
        <v>0</v>
      </c>
      <c r="Z37" s="22">
        <f t="shared" si="26"/>
        <v>0</v>
      </c>
      <c r="AA37" s="22">
        <f t="shared" si="26"/>
        <v>0</v>
      </c>
      <c r="AB37" s="22">
        <f t="shared" si="11"/>
        <v>0</v>
      </c>
      <c r="AC37" s="22">
        <f t="shared" si="26"/>
        <v>1564100</v>
      </c>
      <c r="AD37" s="22">
        <f t="shared" si="26"/>
        <v>1465800</v>
      </c>
      <c r="AE37" s="22">
        <f t="shared" si="13"/>
        <v>-98300</v>
      </c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</row>
    <row r="38" spans="1:192" s="23" customFormat="1" x14ac:dyDescent="0.3">
      <c r="A38" s="21" t="s">
        <v>24</v>
      </c>
      <c r="B38" s="30"/>
      <c r="C38" s="30"/>
      <c r="D38" s="36"/>
      <c r="E38" s="22">
        <f t="shared" si="14"/>
        <v>2095719</v>
      </c>
      <c r="F38" s="22">
        <f t="shared" si="14"/>
        <v>2053243</v>
      </c>
      <c r="G38" s="22">
        <f t="shared" si="14"/>
        <v>-42476</v>
      </c>
      <c r="H38" s="22">
        <f>SUM(H39:H48)</f>
        <v>220000</v>
      </c>
      <c r="I38" s="22">
        <f>SUM(I39:I48)</f>
        <v>220000</v>
      </c>
      <c r="J38" s="22">
        <f t="shared" si="15"/>
        <v>0</v>
      </c>
      <c r="K38" s="22">
        <f>SUM(K39:K48)</f>
        <v>0</v>
      </c>
      <c r="L38" s="22">
        <f>SUM(L39:L48)</f>
        <v>0</v>
      </c>
      <c r="M38" s="22">
        <f t="shared" si="1"/>
        <v>0</v>
      </c>
      <c r="N38" s="22">
        <f>SUM(N39:N48)</f>
        <v>195619</v>
      </c>
      <c r="O38" s="22">
        <f>SUM(O39:O48)</f>
        <v>251443</v>
      </c>
      <c r="P38" s="22">
        <f t="shared" si="3"/>
        <v>55824</v>
      </c>
      <c r="Q38" s="22">
        <f>SUM(Q39:Q48)</f>
        <v>0</v>
      </c>
      <c r="R38" s="22">
        <f>SUM(R39:R48)</f>
        <v>0</v>
      </c>
      <c r="S38" s="22">
        <f t="shared" si="5"/>
        <v>0</v>
      </c>
      <c r="T38" s="22">
        <f>SUM(T39:T48)</f>
        <v>116000</v>
      </c>
      <c r="U38" s="22">
        <f>SUM(U39:U48)</f>
        <v>116000</v>
      </c>
      <c r="V38" s="22">
        <f t="shared" si="7"/>
        <v>0</v>
      </c>
      <c r="W38" s="22">
        <f>SUM(W39:W48)</f>
        <v>0</v>
      </c>
      <c r="X38" s="22">
        <f>SUM(X39:X48)</f>
        <v>0</v>
      </c>
      <c r="Y38" s="22">
        <f t="shared" si="9"/>
        <v>0</v>
      </c>
      <c r="Z38" s="22">
        <f>SUM(Z39:Z48)</f>
        <v>0</v>
      </c>
      <c r="AA38" s="22">
        <f>SUM(AA39:AA48)</f>
        <v>0</v>
      </c>
      <c r="AB38" s="22">
        <f t="shared" si="11"/>
        <v>0</v>
      </c>
      <c r="AC38" s="22">
        <f>SUM(AC39:AC48)</f>
        <v>1564100</v>
      </c>
      <c r="AD38" s="22">
        <f>SUM(AD39:AD48)</f>
        <v>1465800</v>
      </c>
      <c r="AE38" s="22">
        <f t="shared" si="13"/>
        <v>-98300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</row>
    <row r="39" spans="1:192" s="23" customFormat="1" ht="31.2" x14ac:dyDescent="0.3">
      <c r="A39" s="37" t="s">
        <v>51</v>
      </c>
      <c r="B39" s="36"/>
      <c r="C39" s="36"/>
      <c r="D39" s="36"/>
      <c r="E39" s="34">
        <f t="shared" si="14"/>
        <v>1365800</v>
      </c>
      <c r="F39" s="34">
        <f t="shared" si="14"/>
        <v>1365800</v>
      </c>
      <c r="G39" s="34">
        <f t="shared" si="14"/>
        <v>0</v>
      </c>
      <c r="H39" s="34">
        <v>0</v>
      </c>
      <c r="I39" s="34">
        <v>0</v>
      </c>
      <c r="J39" s="34">
        <f t="shared" si="15"/>
        <v>0</v>
      </c>
      <c r="K39" s="34">
        <v>0</v>
      </c>
      <c r="L39" s="34">
        <v>0</v>
      </c>
      <c r="M39" s="34">
        <f t="shared" si="1"/>
        <v>0</v>
      </c>
      <c r="N39" s="34"/>
      <c r="O39" s="34"/>
      <c r="P39" s="34">
        <f t="shared" si="3"/>
        <v>0</v>
      </c>
      <c r="Q39" s="34">
        <v>0</v>
      </c>
      <c r="R39" s="34">
        <v>0</v>
      </c>
      <c r="S39" s="34">
        <f t="shared" si="5"/>
        <v>0</v>
      </c>
      <c r="T39" s="34"/>
      <c r="U39" s="34"/>
      <c r="V39" s="34">
        <f t="shared" si="7"/>
        <v>0</v>
      </c>
      <c r="W39" s="34"/>
      <c r="X39" s="34"/>
      <c r="Y39" s="34">
        <f t="shared" si="9"/>
        <v>0</v>
      </c>
      <c r="Z39" s="34"/>
      <c r="AA39" s="34"/>
      <c r="AB39" s="34">
        <f t="shared" si="11"/>
        <v>0</v>
      </c>
      <c r="AC39" s="34">
        <v>1365800</v>
      </c>
      <c r="AD39" s="34">
        <v>1365800</v>
      </c>
      <c r="AE39" s="34">
        <f t="shared" si="13"/>
        <v>0</v>
      </c>
    </row>
    <row r="40" spans="1:192" s="23" customFormat="1" ht="31.2" x14ac:dyDescent="0.3">
      <c r="A40" s="37" t="s">
        <v>52</v>
      </c>
      <c r="B40" s="36"/>
      <c r="C40" s="36"/>
      <c r="D40" s="36"/>
      <c r="E40" s="34">
        <f t="shared" si="14"/>
        <v>100000</v>
      </c>
      <c r="F40" s="34">
        <f t="shared" si="14"/>
        <v>100000</v>
      </c>
      <c r="G40" s="34">
        <f t="shared" si="14"/>
        <v>0</v>
      </c>
      <c r="H40" s="34"/>
      <c r="I40" s="34"/>
      <c r="J40" s="34">
        <f t="shared" si="15"/>
        <v>0</v>
      </c>
      <c r="K40" s="34"/>
      <c r="L40" s="34"/>
      <c r="M40" s="34">
        <f t="shared" si="1"/>
        <v>0</v>
      </c>
      <c r="N40" s="34"/>
      <c r="O40" s="34"/>
      <c r="P40" s="34">
        <f t="shared" si="3"/>
        <v>0</v>
      </c>
      <c r="Q40" s="34"/>
      <c r="R40" s="34"/>
      <c r="S40" s="34">
        <f t="shared" si="5"/>
        <v>0</v>
      </c>
      <c r="T40" s="34"/>
      <c r="U40" s="34"/>
      <c r="V40" s="34">
        <f t="shared" si="7"/>
        <v>0</v>
      </c>
      <c r="W40" s="34"/>
      <c r="X40" s="34"/>
      <c r="Y40" s="34">
        <f t="shared" si="9"/>
        <v>0</v>
      </c>
      <c r="Z40" s="34"/>
      <c r="AA40" s="34"/>
      <c r="AB40" s="34">
        <f t="shared" si="11"/>
        <v>0</v>
      </c>
      <c r="AC40" s="34">
        <v>100000</v>
      </c>
      <c r="AD40" s="34">
        <v>100000</v>
      </c>
      <c r="AE40" s="34">
        <f t="shared" si="13"/>
        <v>0</v>
      </c>
    </row>
    <row r="41" spans="1:192" s="23" customFormat="1" ht="78" x14ac:dyDescent="0.3">
      <c r="A41" s="37" t="s">
        <v>53</v>
      </c>
      <c r="B41" s="36">
        <v>3</v>
      </c>
      <c r="C41" s="36">
        <v>322</v>
      </c>
      <c r="D41" s="36">
        <v>5100</v>
      </c>
      <c r="E41" s="34">
        <f t="shared" si="14"/>
        <v>4446</v>
      </c>
      <c r="F41" s="34">
        <f t="shared" si="14"/>
        <v>22420</v>
      </c>
      <c r="G41" s="34">
        <f t="shared" si="14"/>
        <v>17974</v>
      </c>
      <c r="H41" s="34"/>
      <c r="I41" s="34"/>
      <c r="J41" s="34">
        <f t="shared" si="15"/>
        <v>0</v>
      </c>
      <c r="K41" s="34"/>
      <c r="L41" s="34"/>
      <c r="M41" s="34">
        <f t="shared" si="1"/>
        <v>0</v>
      </c>
      <c r="N41" s="34">
        <v>4446</v>
      </c>
      <c r="O41" s="34">
        <f>4446+10074+5900+2000</f>
        <v>22420</v>
      </c>
      <c r="P41" s="34">
        <f t="shared" si="3"/>
        <v>17974</v>
      </c>
      <c r="Q41" s="34"/>
      <c r="R41" s="34"/>
      <c r="S41" s="34">
        <f t="shared" si="5"/>
        <v>0</v>
      </c>
      <c r="T41" s="34"/>
      <c r="U41" s="34"/>
      <c r="V41" s="34">
        <f t="shared" si="7"/>
        <v>0</v>
      </c>
      <c r="W41" s="34"/>
      <c r="X41" s="34"/>
      <c r="Y41" s="34">
        <f t="shared" si="9"/>
        <v>0</v>
      </c>
      <c r="Z41" s="34"/>
      <c r="AA41" s="34"/>
      <c r="AB41" s="34">
        <f t="shared" si="11"/>
        <v>0</v>
      </c>
      <c r="AC41" s="34"/>
      <c r="AD41" s="34"/>
      <c r="AE41" s="34">
        <f t="shared" si="13"/>
        <v>0</v>
      </c>
    </row>
    <row r="42" spans="1:192" s="23" customFormat="1" ht="31.2" x14ac:dyDescent="0.3">
      <c r="A42" s="37" t="s">
        <v>54</v>
      </c>
      <c r="B42" s="36">
        <v>3</v>
      </c>
      <c r="C42" s="36">
        <v>322</v>
      </c>
      <c r="D42" s="36">
        <v>5100</v>
      </c>
      <c r="E42" s="34">
        <f t="shared" si="14"/>
        <v>187173</v>
      </c>
      <c r="F42" s="34">
        <f t="shared" si="14"/>
        <v>187173</v>
      </c>
      <c r="G42" s="34">
        <f t="shared" si="14"/>
        <v>0</v>
      </c>
      <c r="H42" s="34"/>
      <c r="I42" s="34"/>
      <c r="J42" s="34">
        <f t="shared" si="15"/>
        <v>0</v>
      </c>
      <c r="K42" s="34"/>
      <c r="L42" s="34"/>
      <c r="M42" s="34">
        <f t="shared" si="1"/>
        <v>0</v>
      </c>
      <c r="N42" s="34">
        <v>187173</v>
      </c>
      <c r="O42" s="34">
        <v>187173</v>
      </c>
      <c r="P42" s="34">
        <f t="shared" si="3"/>
        <v>0</v>
      </c>
      <c r="Q42" s="34"/>
      <c r="R42" s="34"/>
      <c r="S42" s="34">
        <f t="shared" si="5"/>
        <v>0</v>
      </c>
      <c r="T42" s="34"/>
      <c r="U42" s="34"/>
      <c r="V42" s="34">
        <f t="shared" si="7"/>
        <v>0</v>
      </c>
      <c r="W42" s="34"/>
      <c r="X42" s="34"/>
      <c r="Y42" s="34">
        <f t="shared" si="9"/>
        <v>0</v>
      </c>
      <c r="Z42" s="34"/>
      <c r="AA42" s="34"/>
      <c r="AB42" s="34">
        <f t="shared" si="11"/>
        <v>0</v>
      </c>
      <c r="AC42" s="34"/>
      <c r="AD42" s="34"/>
      <c r="AE42" s="34">
        <f t="shared" si="13"/>
        <v>0</v>
      </c>
    </row>
    <row r="43" spans="1:192" s="23" customFormat="1" ht="46.8" x14ac:dyDescent="0.3">
      <c r="A43" s="37" t="s">
        <v>55</v>
      </c>
      <c r="B43" s="36">
        <v>1</v>
      </c>
      <c r="C43" s="36">
        <v>322</v>
      </c>
      <c r="D43" s="36">
        <v>5100</v>
      </c>
      <c r="E43" s="34">
        <f t="shared" si="14"/>
        <v>116000</v>
      </c>
      <c r="F43" s="34">
        <f t="shared" si="14"/>
        <v>116000</v>
      </c>
      <c r="G43" s="34">
        <f t="shared" si="14"/>
        <v>0</v>
      </c>
      <c r="H43" s="34"/>
      <c r="I43" s="34"/>
      <c r="J43" s="34">
        <f t="shared" si="15"/>
        <v>0</v>
      </c>
      <c r="K43" s="34"/>
      <c r="L43" s="34"/>
      <c r="M43" s="34">
        <f t="shared" si="1"/>
        <v>0</v>
      </c>
      <c r="N43" s="34"/>
      <c r="O43" s="34"/>
      <c r="P43" s="34">
        <f t="shared" si="3"/>
        <v>0</v>
      </c>
      <c r="Q43" s="34"/>
      <c r="R43" s="34"/>
      <c r="S43" s="34">
        <f t="shared" si="5"/>
        <v>0</v>
      </c>
      <c r="T43" s="34">
        <v>116000</v>
      </c>
      <c r="U43" s="34">
        <v>116000</v>
      </c>
      <c r="V43" s="34">
        <f t="shared" si="7"/>
        <v>0</v>
      </c>
      <c r="W43" s="34"/>
      <c r="X43" s="34"/>
      <c r="Y43" s="34">
        <f t="shared" si="9"/>
        <v>0</v>
      </c>
      <c r="Z43" s="34"/>
      <c r="AA43" s="34"/>
      <c r="AB43" s="34">
        <f t="shared" si="11"/>
        <v>0</v>
      </c>
      <c r="AC43" s="34"/>
      <c r="AD43" s="34"/>
      <c r="AE43" s="34">
        <f t="shared" si="13"/>
        <v>0</v>
      </c>
    </row>
    <row r="44" spans="1:192" s="23" customFormat="1" ht="31.2" x14ac:dyDescent="0.3">
      <c r="A44" s="37" t="s">
        <v>56</v>
      </c>
      <c r="B44" s="36"/>
      <c r="C44" s="36"/>
      <c r="D44" s="36"/>
      <c r="E44" s="34">
        <f t="shared" si="14"/>
        <v>98300</v>
      </c>
      <c r="F44" s="34">
        <f t="shared" si="14"/>
        <v>0</v>
      </c>
      <c r="G44" s="34">
        <f t="shared" si="14"/>
        <v>-98300</v>
      </c>
      <c r="H44" s="34">
        <v>0</v>
      </c>
      <c r="I44" s="34">
        <v>0</v>
      </c>
      <c r="J44" s="34">
        <f t="shared" si="15"/>
        <v>0</v>
      </c>
      <c r="K44" s="34">
        <v>0</v>
      </c>
      <c r="L44" s="34">
        <v>0</v>
      </c>
      <c r="M44" s="34">
        <f t="shared" si="1"/>
        <v>0</v>
      </c>
      <c r="N44" s="34"/>
      <c r="O44" s="34"/>
      <c r="P44" s="34">
        <f t="shared" si="3"/>
        <v>0</v>
      </c>
      <c r="Q44" s="34">
        <v>0</v>
      </c>
      <c r="R44" s="34">
        <v>0</v>
      </c>
      <c r="S44" s="34">
        <f t="shared" si="5"/>
        <v>0</v>
      </c>
      <c r="T44" s="34"/>
      <c r="U44" s="34"/>
      <c r="V44" s="34">
        <f t="shared" si="7"/>
        <v>0</v>
      </c>
      <c r="W44" s="34"/>
      <c r="X44" s="34"/>
      <c r="Y44" s="34">
        <f t="shared" si="9"/>
        <v>0</v>
      </c>
      <c r="Z44" s="34"/>
      <c r="AA44" s="34"/>
      <c r="AB44" s="34">
        <f t="shared" si="11"/>
        <v>0</v>
      </c>
      <c r="AC44" s="34">
        <v>98300</v>
      </c>
      <c r="AD44" s="34">
        <f>98300-98300</f>
        <v>0</v>
      </c>
      <c r="AE44" s="34">
        <f t="shared" si="13"/>
        <v>-98300</v>
      </c>
    </row>
    <row r="45" spans="1:192" s="23" customFormat="1" ht="46.8" x14ac:dyDescent="0.3">
      <c r="A45" s="37" t="s">
        <v>57</v>
      </c>
      <c r="B45" s="36">
        <v>1</v>
      </c>
      <c r="C45" s="36">
        <v>322</v>
      </c>
      <c r="D45" s="36">
        <v>5100</v>
      </c>
      <c r="E45" s="34">
        <f t="shared" si="14"/>
        <v>0</v>
      </c>
      <c r="F45" s="34">
        <f t="shared" si="14"/>
        <v>37850</v>
      </c>
      <c r="G45" s="34">
        <f t="shared" si="14"/>
        <v>37850</v>
      </c>
      <c r="H45" s="34">
        <v>0</v>
      </c>
      <c r="I45" s="34">
        <v>0</v>
      </c>
      <c r="J45" s="34">
        <f t="shared" si="15"/>
        <v>0</v>
      </c>
      <c r="K45" s="34">
        <v>0</v>
      </c>
      <c r="L45" s="34">
        <v>0</v>
      </c>
      <c r="M45" s="34">
        <f t="shared" si="1"/>
        <v>0</v>
      </c>
      <c r="N45" s="34"/>
      <c r="O45" s="34">
        <v>37850</v>
      </c>
      <c r="P45" s="34">
        <f t="shared" si="3"/>
        <v>37850</v>
      </c>
      <c r="Q45" s="34">
        <v>0</v>
      </c>
      <c r="R45" s="34">
        <v>0</v>
      </c>
      <c r="S45" s="34">
        <f t="shared" si="5"/>
        <v>0</v>
      </c>
      <c r="T45" s="34"/>
      <c r="U45" s="34"/>
      <c r="V45" s="34">
        <f t="shared" si="7"/>
        <v>0</v>
      </c>
      <c r="W45" s="34"/>
      <c r="X45" s="34"/>
      <c r="Y45" s="34">
        <f t="shared" si="9"/>
        <v>0</v>
      </c>
      <c r="Z45" s="34"/>
      <c r="AA45" s="34"/>
      <c r="AB45" s="34">
        <f t="shared" si="11"/>
        <v>0</v>
      </c>
      <c r="AC45" s="34"/>
      <c r="AD45" s="34"/>
      <c r="AE45" s="34">
        <f t="shared" si="13"/>
        <v>0</v>
      </c>
    </row>
    <row r="46" spans="1:192" s="23" customFormat="1" ht="31.2" x14ac:dyDescent="0.3">
      <c r="A46" s="37" t="s">
        <v>58</v>
      </c>
      <c r="B46" s="36">
        <v>2</v>
      </c>
      <c r="C46" s="36">
        <v>311</v>
      </c>
      <c r="D46" s="36">
        <v>5100</v>
      </c>
      <c r="E46" s="34">
        <f t="shared" si="14"/>
        <v>64000</v>
      </c>
      <c r="F46" s="34">
        <f t="shared" si="14"/>
        <v>64000</v>
      </c>
      <c r="G46" s="34">
        <f t="shared" si="14"/>
        <v>0</v>
      </c>
      <c r="H46" s="34">
        <v>60000</v>
      </c>
      <c r="I46" s="34">
        <v>60000</v>
      </c>
      <c r="J46" s="34">
        <f t="shared" si="15"/>
        <v>0</v>
      </c>
      <c r="K46" s="34"/>
      <c r="L46" s="34"/>
      <c r="M46" s="34">
        <f t="shared" si="1"/>
        <v>0</v>
      </c>
      <c r="N46" s="34">
        <v>4000</v>
      </c>
      <c r="O46" s="34">
        <v>4000</v>
      </c>
      <c r="P46" s="34">
        <f t="shared" si="3"/>
        <v>0</v>
      </c>
      <c r="Q46" s="34"/>
      <c r="R46" s="34"/>
      <c r="S46" s="34">
        <f t="shared" si="5"/>
        <v>0</v>
      </c>
      <c r="T46" s="34"/>
      <c r="U46" s="34"/>
      <c r="V46" s="34">
        <f t="shared" si="7"/>
        <v>0</v>
      </c>
      <c r="W46" s="34"/>
      <c r="X46" s="34"/>
      <c r="Y46" s="34">
        <f t="shared" si="9"/>
        <v>0</v>
      </c>
      <c r="Z46" s="34"/>
      <c r="AA46" s="34"/>
      <c r="AB46" s="34">
        <f t="shared" si="11"/>
        <v>0</v>
      </c>
      <c r="AC46" s="34"/>
      <c r="AD46" s="34"/>
      <c r="AE46" s="34">
        <f t="shared" si="13"/>
        <v>0</v>
      </c>
    </row>
    <row r="47" spans="1:192" s="23" customFormat="1" x14ac:dyDescent="0.3">
      <c r="A47" s="37" t="s">
        <v>59</v>
      </c>
      <c r="B47" s="36">
        <v>2</v>
      </c>
      <c r="C47" s="36">
        <v>311</v>
      </c>
      <c r="D47" s="36">
        <v>5100</v>
      </c>
      <c r="E47" s="34">
        <f t="shared" si="14"/>
        <v>140000</v>
      </c>
      <c r="F47" s="34">
        <f t="shared" si="14"/>
        <v>140000</v>
      </c>
      <c r="G47" s="34">
        <f t="shared" si="14"/>
        <v>0</v>
      </c>
      <c r="H47" s="34">
        <v>140000</v>
      </c>
      <c r="I47" s="34">
        <v>140000</v>
      </c>
      <c r="J47" s="34">
        <f t="shared" si="15"/>
        <v>0</v>
      </c>
      <c r="K47" s="34"/>
      <c r="L47" s="34"/>
      <c r="M47" s="34">
        <f t="shared" si="1"/>
        <v>0</v>
      </c>
      <c r="N47" s="34"/>
      <c r="O47" s="34"/>
      <c r="P47" s="34">
        <f t="shared" si="3"/>
        <v>0</v>
      </c>
      <c r="Q47" s="34"/>
      <c r="R47" s="34"/>
      <c r="S47" s="34">
        <f t="shared" si="5"/>
        <v>0</v>
      </c>
      <c r="T47" s="34"/>
      <c r="U47" s="34"/>
      <c r="V47" s="34">
        <f t="shared" si="7"/>
        <v>0</v>
      </c>
      <c r="W47" s="34"/>
      <c r="X47" s="34"/>
      <c r="Y47" s="34">
        <f t="shared" si="9"/>
        <v>0</v>
      </c>
      <c r="Z47" s="34"/>
      <c r="AA47" s="34"/>
      <c r="AB47" s="34">
        <f t="shared" si="11"/>
        <v>0</v>
      </c>
      <c r="AC47" s="34"/>
      <c r="AD47" s="34"/>
      <c r="AE47" s="34">
        <f t="shared" si="13"/>
        <v>0</v>
      </c>
    </row>
    <row r="48" spans="1:192" s="23" customFormat="1" ht="31.2" x14ac:dyDescent="0.3">
      <c r="A48" s="37" t="s">
        <v>60</v>
      </c>
      <c r="B48" s="36">
        <v>2</v>
      </c>
      <c r="C48" s="36">
        <v>311</v>
      </c>
      <c r="D48" s="36">
        <v>5100</v>
      </c>
      <c r="E48" s="34">
        <f t="shared" si="14"/>
        <v>20000</v>
      </c>
      <c r="F48" s="34">
        <f t="shared" si="14"/>
        <v>20000</v>
      </c>
      <c r="G48" s="34">
        <f t="shared" si="14"/>
        <v>0</v>
      </c>
      <c r="H48" s="34">
        <v>20000</v>
      </c>
      <c r="I48" s="34">
        <v>20000</v>
      </c>
      <c r="J48" s="34">
        <f t="shared" si="15"/>
        <v>0</v>
      </c>
      <c r="K48" s="34"/>
      <c r="L48" s="34"/>
      <c r="M48" s="34">
        <f t="shared" si="1"/>
        <v>0</v>
      </c>
      <c r="N48" s="34"/>
      <c r="O48" s="34"/>
      <c r="P48" s="34">
        <f t="shared" si="3"/>
        <v>0</v>
      </c>
      <c r="Q48" s="34"/>
      <c r="R48" s="34"/>
      <c r="S48" s="34">
        <f t="shared" si="5"/>
        <v>0</v>
      </c>
      <c r="T48" s="34"/>
      <c r="U48" s="34"/>
      <c r="V48" s="34">
        <f t="shared" si="7"/>
        <v>0</v>
      </c>
      <c r="W48" s="34"/>
      <c r="X48" s="34"/>
      <c r="Y48" s="34">
        <f t="shared" si="9"/>
        <v>0</v>
      </c>
      <c r="Z48" s="34"/>
      <c r="AA48" s="34"/>
      <c r="AB48" s="34">
        <f t="shared" si="11"/>
        <v>0</v>
      </c>
      <c r="AC48" s="34"/>
      <c r="AD48" s="34"/>
      <c r="AE48" s="34">
        <f t="shared" si="13"/>
        <v>0</v>
      </c>
    </row>
    <row r="49" spans="1:192" s="23" customFormat="1" x14ac:dyDescent="0.3">
      <c r="A49" s="21" t="s">
        <v>61</v>
      </c>
      <c r="B49" s="30"/>
      <c r="C49" s="30"/>
      <c r="D49" s="36">
        <v>5100</v>
      </c>
      <c r="E49" s="22">
        <f t="shared" si="14"/>
        <v>447172</v>
      </c>
      <c r="F49" s="22">
        <f t="shared" si="14"/>
        <v>447172</v>
      </c>
      <c r="G49" s="22">
        <f t="shared" si="14"/>
        <v>0</v>
      </c>
      <c r="H49" s="22">
        <f t="shared" ref="H49:AD49" si="27">SUM(H50)</f>
        <v>0</v>
      </c>
      <c r="I49" s="22">
        <f t="shared" si="27"/>
        <v>0</v>
      </c>
      <c r="J49" s="22">
        <f t="shared" si="15"/>
        <v>0</v>
      </c>
      <c r="K49" s="22">
        <f t="shared" si="27"/>
        <v>0</v>
      </c>
      <c r="L49" s="22">
        <f t="shared" si="27"/>
        <v>0</v>
      </c>
      <c r="M49" s="22">
        <f t="shared" si="1"/>
        <v>0</v>
      </c>
      <c r="N49" s="22">
        <f t="shared" si="27"/>
        <v>0</v>
      </c>
      <c r="O49" s="22">
        <f t="shared" si="27"/>
        <v>0</v>
      </c>
      <c r="P49" s="22">
        <f t="shared" si="3"/>
        <v>0</v>
      </c>
      <c r="Q49" s="22">
        <f t="shared" si="27"/>
        <v>0</v>
      </c>
      <c r="R49" s="22">
        <f t="shared" si="27"/>
        <v>0</v>
      </c>
      <c r="S49" s="22">
        <f t="shared" si="5"/>
        <v>0</v>
      </c>
      <c r="T49" s="22">
        <f t="shared" si="27"/>
        <v>177172</v>
      </c>
      <c r="U49" s="22">
        <f t="shared" si="27"/>
        <v>177172</v>
      </c>
      <c r="V49" s="22">
        <f t="shared" si="7"/>
        <v>0</v>
      </c>
      <c r="W49" s="22">
        <f t="shared" si="27"/>
        <v>0</v>
      </c>
      <c r="X49" s="22">
        <f t="shared" si="27"/>
        <v>0</v>
      </c>
      <c r="Y49" s="22">
        <f t="shared" si="9"/>
        <v>0</v>
      </c>
      <c r="Z49" s="22">
        <f t="shared" si="27"/>
        <v>0</v>
      </c>
      <c r="AA49" s="22">
        <f t="shared" si="27"/>
        <v>0</v>
      </c>
      <c r="AB49" s="22">
        <f t="shared" si="11"/>
        <v>0</v>
      </c>
      <c r="AC49" s="22">
        <f t="shared" si="27"/>
        <v>270000</v>
      </c>
      <c r="AD49" s="22">
        <f t="shared" si="27"/>
        <v>270000</v>
      </c>
      <c r="AE49" s="22">
        <f t="shared" si="13"/>
        <v>0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</row>
    <row r="50" spans="1:192" s="20" customFormat="1" x14ac:dyDescent="0.3">
      <c r="A50" s="21" t="s">
        <v>24</v>
      </c>
      <c r="B50" s="30"/>
      <c r="C50" s="30"/>
      <c r="D50" s="36">
        <v>5100</v>
      </c>
      <c r="E50" s="22">
        <f t="shared" si="14"/>
        <v>447172</v>
      </c>
      <c r="F50" s="22">
        <f t="shared" si="14"/>
        <v>447172</v>
      </c>
      <c r="G50" s="22">
        <f t="shared" si="14"/>
        <v>0</v>
      </c>
      <c r="H50" s="22">
        <f t="shared" ref="H50:I50" si="28">SUM(H51:H54)</f>
        <v>0</v>
      </c>
      <c r="I50" s="22">
        <f t="shared" si="28"/>
        <v>0</v>
      </c>
      <c r="J50" s="22">
        <f t="shared" si="15"/>
        <v>0</v>
      </c>
      <c r="K50" s="22">
        <f t="shared" ref="K50:L50" si="29">SUM(K51:K54)</f>
        <v>0</v>
      </c>
      <c r="L50" s="22">
        <f t="shared" si="29"/>
        <v>0</v>
      </c>
      <c r="M50" s="22">
        <f t="shared" si="1"/>
        <v>0</v>
      </c>
      <c r="N50" s="22">
        <f t="shared" ref="N50:O50" si="30">SUM(N51:N54)</f>
        <v>0</v>
      </c>
      <c r="O50" s="22">
        <f t="shared" si="30"/>
        <v>0</v>
      </c>
      <c r="P50" s="22">
        <f t="shared" si="3"/>
        <v>0</v>
      </c>
      <c r="Q50" s="22">
        <f t="shared" ref="Q50:R50" si="31">SUM(Q51:Q54)</f>
        <v>0</v>
      </c>
      <c r="R50" s="22">
        <f t="shared" si="31"/>
        <v>0</v>
      </c>
      <c r="S50" s="22">
        <f t="shared" si="5"/>
        <v>0</v>
      </c>
      <c r="T50" s="22">
        <f t="shared" ref="T50:U50" si="32">SUM(T51:T54)</f>
        <v>177172</v>
      </c>
      <c r="U50" s="22">
        <f t="shared" si="32"/>
        <v>177172</v>
      </c>
      <c r="V50" s="22">
        <f t="shared" si="7"/>
        <v>0</v>
      </c>
      <c r="W50" s="22">
        <f t="shared" ref="W50:X50" si="33">SUM(W51:W54)</f>
        <v>0</v>
      </c>
      <c r="X50" s="22">
        <f t="shared" si="33"/>
        <v>0</v>
      </c>
      <c r="Y50" s="22">
        <f t="shared" si="9"/>
        <v>0</v>
      </c>
      <c r="Z50" s="22">
        <f t="shared" ref="Z50:AA50" si="34">SUM(Z51:Z54)</f>
        <v>0</v>
      </c>
      <c r="AA50" s="22">
        <f t="shared" si="34"/>
        <v>0</v>
      </c>
      <c r="AB50" s="22">
        <f t="shared" si="11"/>
        <v>0</v>
      </c>
      <c r="AC50" s="22">
        <f t="shared" ref="AC50:AD50" si="35">SUM(AC51:AC54)</f>
        <v>270000</v>
      </c>
      <c r="AD50" s="22">
        <f t="shared" si="35"/>
        <v>270000</v>
      </c>
      <c r="AE50" s="22">
        <f t="shared" si="13"/>
        <v>0</v>
      </c>
    </row>
    <row r="51" spans="1:192" s="23" customFormat="1" x14ac:dyDescent="0.3">
      <c r="A51" s="31" t="s">
        <v>62</v>
      </c>
      <c r="B51" s="36">
        <v>1</v>
      </c>
      <c r="C51" s="36">
        <v>469</v>
      </c>
      <c r="D51" s="36">
        <v>5100</v>
      </c>
      <c r="E51" s="34">
        <f t="shared" si="14"/>
        <v>350000</v>
      </c>
      <c r="F51" s="34">
        <f t="shared" si="14"/>
        <v>350000</v>
      </c>
      <c r="G51" s="34">
        <f t="shared" si="14"/>
        <v>0</v>
      </c>
      <c r="H51" s="34"/>
      <c r="I51" s="34"/>
      <c r="J51" s="34">
        <f t="shared" si="15"/>
        <v>0</v>
      </c>
      <c r="K51" s="34"/>
      <c r="L51" s="34"/>
      <c r="M51" s="34">
        <f t="shared" si="1"/>
        <v>0</v>
      </c>
      <c r="N51" s="34"/>
      <c r="O51" s="34"/>
      <c r="P51" s="34">
        <f t="shared" si="3"/>
        <v>0</v>
      </c>
      <c r="Q51" s="34"/>
      <c r="R51" s="34"/>
      <c r="S51" s="34">
        <f t="shared" si="5"/>
        <v>0</v>
      </c>
      <c r="T51" s="34">
        <v>80000</v>
      </c>
      <c r="U51" s="34">
        <v>80000</v>
      </c>
      <c r="V51" s="34">
        <f t="shared" si="7"/>
        <v>0</v>
      </c>
      <c r="W51" s="34"/>
      <c r="X51" s="34"/>
      <c r="Y51" s="34">
        <f t="shared" si="9"/>
        <v>0</v>
      </c>
      <c r="Z51" s="34"/>
      <c r="AA51" s="34"/>
      <c r="AB51" s="34">
        <f t="shared" si="11"/>
        <v>0</v>
      </c>
      <c r="AC51" s="34">
        <v>270000</v>
      </c>
      <c r="AD51" s="34">
        <v>270000</v>
      </c>
      <c r="AE51" s="34">
        <f t="shared" si="13"/>
        <v>0</v>
      </c>
    </row>
    <row r="52" spans="1:192" s="23" customFormat="1" ht="31.2" x14ac:dyDescent="0.3">
      <c r="A52" s="31" t="s">
        <v>63</v>
      </c>
      <c r="B52" s="36">
        <v>1</v>
      </c>
      <c r="C52" s="36">
        <v>431</v>
      </c>
      <c r="D52" s="36">
        <v>5100</v>
      </c>
      <c r="E52" s="34">
        <f t="shared" si="14"/>
        <v>95431</v>
      </c>
      <c r="F52" s="34">
        <f t="shared" si="14"/>
        <v>95431</v>
      </c>
      <c r="G52" s="34">
        <f t="shared" si="14"/>
        <v>0</v>
      </c>
      <c r="H52" s="34"/>
      <c r="I52" s="34"/>
      <c r="J52" s="34">
        <f t="shared" si="15"/>
        <v>0</v>
      </c>
      <c r="K52" s="34"/>
      <c r="L52" s="34"/>
      <c r="M52" s="34">
        <f t="shared" si="1"/>
        <v>0</v>
      </c>
      <c r="N52" s="34"/>
      <c r="O52" s="34"/>
      <c r="P52" s="34">
        <f t="shared" si="3"/>
        <v>0</v>
      </c>
      <c r="Q52" s="34"/>
      <c r="R52" s="34"/>
      <c r="S52" s="34">
        <f t="shared" si="5"/>
        <v>0</v>
      </c>
      <c r="T52" s="34">
        <v>95431</v>
      </c>
      <c r="U52" s="34">
        <v>95431</v>
      </c>
      <c r="V52" s="34">
        <f t="shared" si="7"/>
        <v>0</v>
      </c>
      <c r="W52" s="34"/>
      <c r="X52" s="34"/>
      <c r="Y52" s="34">
        <f t="shared" si="9"/>
        <v>0</v>
      </c>
      <c r="Z52" s="34"/>
      <c r="AA52" s="34"/>
      <c r="AB52" s="34">
        <f t="shared" si="11"/>
        <v>0</v>
      </c>
      <c r="AC52" s="34"/>
      <c r="AD52" s="34"/>
      <c r="AE52" s="34">
        <f t="shared" si="13"/>
        <v>0</v>
      </c>
    </row>
    <row r="53" spans="1:192" s="23" customFormat="1" ht="31.2" x14ac:dyDescent="0.3">
      <c r="A53" s="31" t="s">
        <v>64</v>
      </c>
      <c r="B53" s="36">
        <v>1</v>
      </c>
      <c r="C53" s="36">
        <v>431</v>
      </c>
      <c r="D53" s="36">
        <v>5100</v>
      </c>
      <c r="E53" s="34">
        <f t="shared" si="14"/>
        <v>1741</v>
      </c>
      <c r="F53" s="34">
        <f t="shared" si="14"/>
        <v>1741</v>
      </c>
      <c r="G53" s="34">
        <f t="shared" si="14"/>
        <v>0</v>
      </c>
      <c r="H53" s="34"/>
      <c r="I53" s="34"/>
      <c r="J53" s="34">
        <f t="shared" si="15"/>
        <v>0</v>
      </c>
      <c r="K53" s="34"/>
      <c r="L53" s="34"/>
      <c r="M53" s="34">
        <f t="shared" si="1"/>
        <v>0</v>
      </c>
      <c r="N53" s="34"/>
      <c r="O53" s="34"/>
      <c r="P53" s="34">
        <f t="shared" si="3"/>
        <v>0</v>
      </c>
      <c r="Q53" s="34"/>
      <c r="R53" s="34"/>
      <c r="S53" s="34">
        <f t="shared" si="5"/>
        <v>0</v>
      </c>
      <c r="T53" s="34">
        <v>1741</v>
      </c>
      <c r="U53" s="34">
        <v>1741</v>
      </c>
      <c r="V53" s="34">
        <f t="shared" si="7"/>
        <v>0</v>
      </c>
      <c r="W53" s="34"/>
      <c r="X53" s="34"/>
      <c r="Y53" s="34">
        <f t="shared" si="9"/>
        <v>0</v>
      </c>
      <c r="Z53" s="34"/>
      <c r="AA53" s="34"/>
      <c r="AB53" s="34">
        <f t="shared" si="11"/>
        <v>0</v>
      </c>
      <c r="AC53" s="34"/>
      <c r="AD53" s="34"/>
      <c r="AE53" s="34">
        <f t="shared" si="13"/>
        <v>0</v>
      </c>
    </row>
    <row r="54" spans="1:192" s="23" customFormat="1" x14ac:dyDescent="0.3">
      <c r="A54" s="31" t="s">
        <v>65</v>
      </c>
      <c r="B54" s="36">
        <v>1</v>
      </c>
      <c r="C54" s="36">
        <v>431</v>
      </c>
      <c r="D54" s="36">
        <v>5100</v>
      </c>
      <c r="E54" s="34">
        <f t="shared" si="14"/>
        <v>0</v>
      </c>
      <c r="F54" s="34">
        <f t="shared" si="14"/>
        <v>0</v>
      </c>
      <c r="G54" s="34">
        <f t="shared" si="14"/>
        <v>0</v>
      </c>
      <c r="H54" s="34"/>
      <c r="I54" s="34"/>
      <c r="J54" s="34">
        <f t="shared" si="15"/>
        <v>0</v>
      </c>
      <c r="K54" s="34"/>
      <c r="L54" s="34"/>
      <c r="M54" s="34">
        <f t="shared" si="1"/>
        <v>0</v>
      </c>
      <c r="N54" s="34"/>
      <c r="O54" s="34"/>
      <c r="P54" s="34">
        <f t="shared" si="3"/>
        <v>0</v>
      </c>
      <c r="Q54" s="34"/>
      <c r="R54" s="34"/>
      <c r="S54" s="34">
        <f t="shared" si="5"/>
        <v>0</v>
      </c>
      <c r="T54" s="34">
        <f>6499-6499</f>
        <v>0</v>
      </c>
      <c r="U54" s="34">
        <f>6499-6499</f>
        <v>0</v>
      </c>
      <c r="V54" s="34">
        <f t="shared" si="7"/>
        <v>0</v>
      </c>
      <c r="W54" s="34"/>
      <c r="X54" s="34"/>
      <c r="Y54" s="34">
        <f t="shared" si="9"/>
        <v>0</v>
      </c>
      <c r="Z54" s="34"/>
      <c r="AA54" s="34"/>
      <c r="AB54" s="34">
        <f t="shared" si="11"/>
        <v>0</v>
      </c>
      <c r="AC54" s="34"/>
      <c r="AD54" s="34"/>
      <c r="AE54" s="34">
        <f t="shared" si="13"/>
        <v>0</v>
      </c>
    </row>
    <row r="55" spans="1:192" s="23" customFormat="1" ht="31.2" x14ac:dyDescent="0.3">
      <c r="A55" s="21" t="s">
        <v>66</v>
      </c>
      <c r="B55" s="30"/>
      <c r="C55" s="30"/>
      <c r="D55" s="36">
        <v>5100</v>
      </c>
      <c r="E55" s="22">
        <f t="shared" si="14"/>
        <v>668550</v>
      </c>
      <c r="F55" s="22">
        <f t="shared" si="14"/>
        <v>668550</v>
      </c>
      <c r="G55" s="22">
        <f t="shared" si="14"/>
        <v>0</v>
      </c>
      <c r="H55" s="22">
        <f t="shared" ref="H55:AD55" si="36">SUM(H56)</f>
        <v>0</v>
      </c>
      <c r="I55" s="22">
        <f t="shared" si="36"/>
        <v>0</v>
      </c>
      <c r="J55" s="22">
        <f t="shared" si="15"/>
        <v>0</v>
      </c>
      <c r="K55" s="22">
        <f t="shared" si="36"/>
        <v>5100</v>
      </c>
      <c r="L55" s="22">
        <f t="shared" si="36"/>
        <v>5100</v>
      </c>
      <c r="M55" s="22">
        <f t="shared" si="1"/>
        <v>0</v>
      </c>
      <c r="N55" s="22">
        <f t="shared" si="36"/>
        <v>41448</v>
      </c>
      <c r="O55" s="22">
        <f t="shared" si="36"/>
        <v>41448</v>
      </c>
      <c r="P55" s="22">
        <f t="shared" si="3"/>
        <v>0</v>
      </c>
      <c r="Q55" s="22">
        <f t="shared" si="36"/>
        <v>580747</v>
      </c>
      <c r="R55" s="22">
        <f t="shared" si="36"/>
        <v>580747</v>
      </c>
      <c r="S55" s="22">
        <f t="shared" si="5"/>
        <v>0</v>
      </c>
      <c r="T55" s="22">
        <f t="shared" si="36"/>
        <v>16301</v>
      </c>
      <c r="U55" s="22">
        <f t="shared" si="36"/>
        <v>16301</v>
      </c>
      <c r="V55" s="22">
        <f t="shared" si="7"/>
        <v>0</v>
      </c>
      <c r="W55" s="22">
        <f t="shared" si="36"/>
        <v>0</v>
      </c>
      <c r="X55" s="22">
        <f t="shared" si="36"/>
        <v>0</v>
      </c>
      <c r="Y55" s="22">
        <f t="shared" si="9"/>
        <v>0</v>
      </c>
      <c r="Z55" s="22">
        <f t="shared" si="36"/>
        <v>24954</v>
      </c>
      <c r="AA55" s="22">
        <f t="shared" si="36"/>
        <v>24954</v>
      </c>
      <c r="AB55" s="22">
        <f t="shared" si="11"/>
        <v>0</v>
      </c>
      <c r="AC55" s="22">
        <f t="shared" si="36"/>
        <v>0</v>
      </c>
      <c r="AD55" s="22">
        <f t="shared" si="36"/>
        <v>0</v>
      </c>
      <c r="AE55" s="22">
        <f t="shared" si="13"/>
        <v>0</v>
      </c>
    </row>
    <row r="56" spans="1:192" s="23" customFormat="1" x14ac:dyDescent="0.3">
      <c r="A56" s="21" t="s">
        <v>24</v>
      </c>
      <c r="B56" s="30"/>
      <c r="C56" s="30"/>
      <c r="D56" s="36">
        <v>5100</v>
      </c>
      <c r="E56" s="22">
        <f t="shared" si="14"/>
        <v>668550</v>
      </c>
      <c r="F56" s="22">
        <f t="shared" si="14"/>
        <v>668550</v>
      </c>
      <c r="G56" s="22">
        <f t="shared" si="14"/>
        <v>0</v>
      </c>
      <c r="H56" s="22">
        <f>SUM(H57:H65)</f>
        <v>0</v>
      </c>
      <c r="I56" s="22">
        <f>SUM(I57:I65)</f>
        <v>0</v>
      </c>
      <c r="J56" s="22">
        <f t="shared" si="15"/>
        <v>0</v>
      </c>
      <c r="K56" s="22">
        <f>SUM(K57:K65)</f>
        <v>5100</v>
      </c>
      <c r="L56" s="22">
        <f>SUM(L57:L65)</f>
        <v>5100</v>
      </c>
      <c r="M56" s="22">
        <f t="shared" si="1"/>
        <v>0</v>
      </c>
      <c r="N56" s="22">
        <f>SUM(N57:N65)</f>
        <v>41448</v>
      </c>
      <c r="O56" s="22">
        <f>SUM(O57:O65)</f>
        <v>41448</v>
      </c>
      <c r="P56" s="22">
        <f t="shared" si="3"/>
        <v>0</v>
      </c>
      <c r="Q56" s="22">
        <f>SUM(Q57:Q65)</f>
        <v>580747</v>
      </c>
      <c r="R56" s="22">
        <f>SUM(R57:R65)</f>
        <v>580747</v>
      </c>
      <c r="S56" s="22">
        <f t="shared" si="5"/>
        <v>0</v>
      </c>
      <c r="T56" s="22">
        <f>SUM(T57:T65)</f>
        <v>16301</v>
      </c>
      <c r="U56" s="22">
        <f>SUM(U57:U65)</f>
        <v>16301</v>
      </c>
      <c r="V56" s="22">
        <f t="shared" si="7"/>
        <v>0</v>
      </c>
      <c r="W56" s="22">
        <f>SUM(W57:W65)</f>
        <v>0</v>
      </c>
      <c r="X56" s="22">
        <f>SUM(X57:X65)</f>
        <v>0</v>
      </c>
      <c r="Y56" s="22">
        <f t="shared" si="9"/>
        <v>0</v>
      </c>
      <c r="Z56" s="22">
        <f>SUM(Z57:Z65)</f>
        <v>24954</v>
      </c>
      <c r="AA56" s="22">
        <f>SUM(AA57:AA65)</f>
        <v>24954</v>
      </c>
      <c r="AB56" s="22">
        <f t="shared" si="11"/>
        <v>0</v>
      </c>
      <c r="AC56" s="22">
        <f>SUM(AC57:AC65)</f>
        <v>0</v>
      </c>
      <c r="AD56" s="22">
        <f>SUM(AD57:AD65)</f>
        <v>0</v>
      </c>
      <c r="AE56" s="22">
        <f t="shared" si="13"/>
        <v>0</v>
      </c>
    </row>
    <row r="57" spans="1:192" s="20" customFormat="1" ht="109.2" x14ac:dyDescent="0.3">
      <c r="A57" s="35" t="s">
        <v>67</v>
      </c>
      <c r="B57" s="36"/>
      <c r="C57" s="36"/>
      <c r="D57" s="36"/>
      <c r="E57" s="38">
        <f t="shared" si="14"/>
        <v>130000</v>
      </c>
      <c r="F57" s="38">
        <f t="shared" si="14"/>
        <v>130000</v>
      </c>
      <c r="G57" s="38">
        <f t="shared" si="14"/>
        <v>0</v>
      </c>
      <c r="H57" s="38"/>
      <c r="I57" s="38"/>
      <c r="J57" s="38">
        <f t="shared" si="15"/>
        <v>0</v>
      </c>
      <c r="K57" s="38"/>
      <c r="L57" s="38"/>
      <c r="M57" s="38">
        <f t="shared" si="1"/>
        <v>0</v>
      </c>
      <c r="N57" s="38"/>
      <c r="O57" s="38"/>
      <c r="P57" s="38">
        <f t="shared" si="3"/>
        <v>0</v>
      </c>
      <c r="Q57" s="38">
        <v>130000</v>
      </c>
      <c r="R57" s="38">
        <v>130000</v>
      </c>
      <c r="S57" s="38">
        <f t="shared" si="5"/>
        <v>0</v>
      </c>
      <c r="T57" s="38"/>
      <c r="U57" s="38"/>
      <c r="V57" s="38">
        <f t="shared" si="7"/>
        <v>0</v>
      </c>
      <c r="W57" s="38"/>
      <c r="X57" s="38"/>
      <c r="Y57" s="38">
        <f t="shared" si="9"/>
        <v>0</v>
      </c>
      <c r="Z57" s="38"/>
      <c r="AA57" s="38"/>
      <c r="AB57" s="38">
        <f t="shared" si="11"/>
        <v>0</v>
      </c>
      <c r="AC57" s="38"/>
      <c r="AD57" s="38"/>
      <c r="AE57" s="38">
        <f t="shared" si="13"/>
        <v>0</v>
      </c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</row>
    <row r="58" spans="1:192" s="23" customFormat="1" ht="62.4" x14ac:dyDescent="0.3">
      <c r="A58" s="35" t="s">
        <v>68</v>
      </c>
      <c r="B58" s="26"/>
      <c r="C58" s="26"/>
      <c r="D58" s="26"/>
      <c r="E58" s="27">
        <f t="shared" si="14"/>
        <v>53191</v>
      </c>
      <c r="F58" s="27">
        <f t="shared" si="14"/>
        <v>53191</v>
      </c>
      <c r="G58" s="27">
        <f t="shared" si="14"/>
        <v>0</v>
      </c>
      <c r="H58" s="27"/>
      <c r="I58" s="27"/>
      <c r="J58" s="27">
        <f t="shared" si="15"/>
        <v>0</v>
      </c>
      <c r="K58" s="27"/>
      <c r="L58" s="27"/>
      <c r="M58" s="27">
        <f t="shared" si="1"/>
        <v>0</v>
      </c>
      <c r="N58" s="27"/>
      <c r="O58" s="27"/>
      <c r="P58" s="27">
        <f t="shared" si="3"/>
        <v>0</v>
      </c>
      <c r="Q58" s="27">
        <v>53191</v>
      </c>
      <c r="R58" s="27">
        <v>53191</v>
      </c>
      <c r="S58" s="27">
        <f t="shared" si="5"/>
        <v>0</v>
      </c>
      <c r="T58" s="27"/>
      <c r="U58" s="27"/>
      <c r="V58" s="27">
        <f t="shared" si="7"/>
        <v>0</v>
      </c>
      <c r="W58" s="27"/>
      <c r="X58" s="27"/>
      <c r="Y58" s="27">
        <f t="shared" si="9"/>
        <v>0</v>
      </c>
      <c r="Z58" s="27"/>
      <c r="AA58" s="27"/>
      <c r="AB58" s="27">
        <f t="shared" si="11"/>
        <v>0</v>
      </c>
      <c r="AC58" s="27"/>
      <c r="AD58" s="27"/>
      <c r="AE58" s="27">
        <f t="shared" si="13"/>
        <v>0</v>
      </c>
    </row>
    <row r="59" spans="1:192" s="23" customFormat="1" ht="46.8" x14ac:dyDescent="0.3">
      <c r="A59" s="25" t="s">
        <v>69</v>
      </c>
      <c r="B59" s="26">
        <v>2</v>
      </c>
      <c r="C59" s="26">
        <v>525</v>
      </c>
      <c r="D59" s="26">
        <v>5100</v>
      </c>
      <c r="E59" s="27">
        <f t="shared" si="14"/>
        <v>5100</v>
      </c>
      <c r="F59" s="27">
        <f t="shared" si="14"/>
        <v>5100</v>
      </c>
      <c r="G59" s="27">
        <f t="shared" si="14"/>
        <v>0</v>
      </c>
      <c r="H59" s="27"/>
      <c r="I59" s="27"/>
      <c r="J59" s="27">
        <f t="shared" si="15"/>
        <v>0</v>
      </c>
      <c r="K59" s="27">
        <v>5100</v>
      </c>
      <c r="L59" s="27">
        <v>5100</v>
      </c>
      <c r="M59" s="27">
        <f t="shared" si="1"/>
        <v>0</v>
      </c>
      <c r="N59" s="27"/>
      <c r="O59" s="27"/>
      <c r="P59" s="27">
        <f t="shared" si="3"/>
        <v>0</v>
      </c>
      <c r="Q59" s="27"/>
      <c r="R59" s="27"/>
      <c r="S59" s="27">
        <f t="shared" si="5"/>
        <v>0</v>
      </c>
      <c r="T59" s="27"/>
      <c r="U59" s="27"/>
      <c r="V59" s="27">
        <f t="shared" si="7"/>
        <v>0</v>
      </c>
      <c r="W59" s="27"/>
      <c r="X59" s="27"/>
      <c r="Y59" s="27">
        <f t="shared" si="9"/>
        <v>0</v>
      </c>
      <c r="Z59" s="27"/>
      <c r="AA59" s="27"/>
      <c r="AB59" s="27">
        <f t="shared" si="11"/>
        <v>0</v>
      </c>
      <c r="AC59" s="27"/>
      <c r="AD59" s="27"/>
      <c r="AE59" s="27">
        <f t="shared" si="13"/>
        <v>0</v>
      </c>
    </row>
    <row r="60" spans="1:192" s="23" customFormat="1" ht="46.8" x14ac:dyDescent="0.3">
      <c r="A60" s="25" t="s">
        <v>70</v>
      </c>
      <c r="B60" s="26">
        <v>2</v>
      </c>
      <c r="C60" s="26">
        <v>525</v>
      </c>
      <c r="D60" s="26">
        <v>5100</v>
      </c>
      <c r="E60" s="27">
        <f t="shared" si="14"/>
        <v>3000</v>
      </c>
      <c r="F60" s="27">
        <f t="shared" si="14"/>
        <v>3000</v>
      </c>
      <c r="G60" s="27">
        <f t="shared" si="14"/>
        <v>0</v>
      </c>
      <c r="H60" s="27"/>
      <c r="I60" s="27"/>
      <c r="J60" s="27">
        <f t="shared" si="15"/>
        <v>0</v>
      </c>
      <c r="K60" s="27"/>
      <c r="L60" s="27"/>
      <c r="M60" s="27">
        <f t="shared" si="1"/>
        <v>0</v>
      </c>
      <c r="N60" s="27">
        <v>3000</v>
      </c>
      <c r="O60" s="27">
        <v>3000</v>
      </c>
      <c r="P60" s="27">
        <f t="shared" si="3"/>
        <v>0</v>
      </c>
      <c r="Q60" s="27"/>
      <c r="R60" s="27"/>
      <c r="S60" s="27">
        <f t="shared" si="5"/>
        <v>0</v>
      </c>
      <c r="T60" s="27"/>
      <c r="U60" s="27"/>
      <c r="V60" s="27">
        <f t="shared" si="7"/>
        <v>0</v>
      </c>
      <c r="W60" s="27"/>
      <c r="X60" s="27"/>
      <c r="Y60" s="27">
        <f t="shared" si="9"/>
        <v>0</v>
      </c>
      <c r="Z60" s="27"/>
      <c r="AA60" s="27"/>
      <c r="AB60" s="27">
        <f t="shared" si="11"/>
        <v>0</v>
      </c>
      <c r="AC60" s="27"/>
      <c r="AD60" s="27"/>
      <c r="AE60" s="27">
        <f t="shared" si="13"/>
        <v>0</v>
      </c>
    </row>
    <row r="61" spans="1:192" s="23" customFormat="1" ht="31.2" x14ac:dyDescent="0.3">
      <c r="A61" s="25" t="s">
        <v>71</v>
      </c>
      <c r="B61" s="26">
        <v>2</v>
      </c>
      <c r="C61" s="26">
        <v>525</v>
      </c>
      <c r="D61" s="26">
        <v>5100</v>
      </c>
      <c r="E61" s="27">
        <f t="shared" si="14"/>
        <v>5000</v>
      </c>
      <c r="F61" s="27">
        <f t="shared" si="14"/>
        <v>5000</v>
      </c>
      <c r="G61" s="27">
        <f t="shared" si="14"/>
        <v>0</v>
      </c>
      <c r="H61" s="27"/>
      <c r="I61" s="27"/>
      <c r="J61" s="27">
        <f t="shared" si="15"/>
        <v>0</v>
      </c>
      <c r="K61" s="27"/>
      <c r="L61" s="27"/>
      <c r="M61" s="27">
        <f t="shared" si="1"/>
        <v>0</v>
      </c>
      <c r="N61" s="27">
        <v>5000</v>
      </c>
      <c r="O61" s="27">
        <v>5000</v>
      </c>
      <c r="P61" s="27">
        <f t="shared" si="3"/>
        <v>0</v>
      </c>
      <c r="Q61" s="27"/>
      <c r="R61" s="27"/>
      <c r="S61" s="27">
        <f t="shared" si="5"/>
        <v>0</v>
      </c>
      <c r="T61" s="27"/>
      <c r="U61" s="27"/>
      <c r="V61" s="27">
        <f t="shared" si="7"/>
        <v>0</v>
      </c>
      <c r="W61" s="27"/>
      <c r="X61" s="27"/>
      <c r="Y61" s="27">
        <f t="shared" si="9"/>
        <v>0</v>
      </c>
      <c r="Z61" s="27"/>
      <c r="AA61" s="27"/>
      <c r="AB61" s="27">
        <f t="shared" si="11"/>
        <v>0</v>
      </c>
      <c r="AC61" s="27"/>
      <c r="AD61" s="27"/>
      <c r="AE61" s="27">
        <f t="shared" si="13"/>
        <v>0</v>
      </c>
    </row>
    <row r="62" spans="1:192" s="23" customFormat="1" x14ac:dyDescent="0.3">
      <c r="A62" s="25" t="s">
        <v>72</v>
      </c>
      <c r="B62" s="26">
        <v>2</v>
      </c>
      <c r="C62" s="26">
        <v>525</v>
      </c>
      <c r="D62" s="26">
        <v>5100</v>
      </c>
      <c r="E62" s="27">
        <f t="shared" si="14"/>
        <v>6248</v>
      </c>
      <c r="F62" s="27">
        <f t="shared" si="14"/>
        <v>6248</v>
      </c>
      <c r="G62" s="27">
        <f t="shared" si="14"/>
        <v>0</v>
      </c>
      <c r="H62" s="27"/>
      <c r="I62" s="27"/>
      <c r="J62" s="27">
        <f t="shared" si="15"/>
        <v>0</v>
      </c>
      <c r="K62" s="27"/>
      <c r="L62" s="27"/>
      <c r="M62" s="27">
        <f t="shared" si="1"/>
        <v>0</v>
      </c>
      <c r="N62" s="27">
        <v>6248</v>
      </c>
      <c r="O62" s="27">
        <v>6248</v>
      </c>
      <c r="P62" s="27">
        <f t="shared" si="3"/>
        <v>0</v>
      </c>
      <c r="Q62" s="27"/>
      <c r="R62" s="27"/>
      <c r="S62" s="27">
        <f t="shared" si="5"/>
        <v>0</v>
      </c>
      <c r="T62" s="27"/>
      <c r="U62" s="27"/>
      <c r="V62" s="27">
        <f t="shared" si="7"/>
        <v>0</v>
      </c>
      <c r="W62" s="27"/>
      <c r="X62" s="27"/>
      <c r="Y62" s="27">
        <f t="shared" si="9"/>
        <v>0</v>
      </c>
      <c r="Z62" s="27"/>
      <c r="AA62" s="27"/>
      <c r="AB62" s="27">
        <f t="shared" si="11"/>
        <v>0</v>
      </c>
      <c r="AC62" s="27"/>
      <c r="AD62" s="27"/>
      <c r="AE62" s="27">
        <f t="shared" si="13"/>
        <v>0</v>
      </c>
    </row>
    <row r="63" spans="1:192" s="23" customFormat="1" ht="31.2" x14ac:dyDescent="0.3">
      <c r="A63" s="25" t="s">
        <v>73</v>
      </c>
      <c r="B63" s="26">
        <v>3</v>
      </c>
      <c r="C63" s="26">
        <v>530</v>
      </c>
      <c r="D63" s="26">
        <v>5100</v>
      </c>
      <c r="E63" s="27">
        <f t="shared" si="14"/>
        <v>49908</v>
      </c>
      <c r="F63" s="27">
        <f t="shared" si="14"/>
        <v>49908</v>
      </c>
      <c r="G63" s="27">
        <f t="shared" si="14"/>
        <v>0</v>
      </c>
      <c r="H63" s="27"/>
      <c r="I63" s="27"/>
      <c r="J63" s="27">
        <f t="shared" si="15"/>
        <v>0</v>
      </c>
      <c r="K63" s="27"/>
      <c r="L63" s="27"/>
      <c r="M63" s="27">
        <f t="shared" si="1"/>
        <v>0</v>
      </c>
      <c r="N63" s="27">
        <v>24954</v>
      </c>
      <c r="O63" s="27">
        <v>24954</v>
      </c>
      <c r="P63" s="27">
        <f t="shared" si="3"/>
        <v>0</v>
      </c>
      <c r="Q63" s="27"/>
      <c r="R63" s="27"/>
      <c r="S63" s="27">
        <f t="shared" si="5"/>
        <v>0</v>
      </c>
      <c r="T63" s="27"/>
      <c r="U63" s="27"/>
      <c r="V63" s="27">
        <f t="shared" si="7"/>
        <v>0</v>
      </c>
      <c r="W63" s="27"/>
      <c r="X63" s="27"/>
      <c r="Y63" s="27">
        <f t="shared" si="9"/>
        <v>0</v>
      </c>
      <c r="Z63" s="27">
        <v>24954</v>
      </c>
      <c r="AA63" s="27">
        <v>24954</v>
      </c>
      <c r="AB63" s="27">
        <f t="shared" si="11"/>
        <v>0</v>
      </c>
      <c r="AC63" s="27"/>
      <c r="AD63" s="27"/>
      <c r="AE63" s="27">
        <f t="shared" si="13"/>
        <v>0</v>
      </c>
    </row>
    <row r="64" spans="1:192" s="23" customFormat="1" x14ac:dyDescent="0.3">
      <c r="A64" s="35" t="s">
        <v>74</v>
      </c>
      <c r="B64" s="32">
        <v>1</v>
      </c>
      <c r="C64" s="32">
        <v>554</v>
      </c>
      <c r="D64" s="32">
        <v>5100</v>
      </c>
      <c r="E64" s="27">
        <f t="shared" si="14"/>
        <v>18547</v>
      </c>
      <c r="F64" s="27">
        <f t="shared" si="14"/>
        <v>18547</v>
      </c>
      <c r="G64" s="27">
        <f t="shared" si="14"/>
        <v>0</v>
      </c>
      <c r="H64" s="27"/>
      <c r="I64" s="27"/>
      <c r="J64" s="27">
        <f t="shared" si="15"/>
        <v>0</v>
      </c>
      <c r="K64" s="27"/>
      <c r="L64" s="27"/>
      <c r="M64" s="27">
        <f t="shared" si="1"/>
        <v>0</v>
      </c>
      <c r="N64" s="27">
        <v>2246</v>
      </c>
      <c r="O64" s="27">
        <v>2246</v>
      </c>
      <c r="P64" s="27">
        <f t="shared" si="3"/>
        <v>0</v>
      </c>
      <c r="Q64" s="27"/>
      <c r="R64" s="27"/>
      <c r="S64" s="27">
        <f t="shared" si="5"/>
        <v>0</v>
      </c>
      <c r="T64" s="27">
        <v>16301</v>
      </c>
      <c r="U64" s="27">
        <v>16301</v>
      </c>
      <c r="V64" s="27">
        <f t="shared" si="7"/>
        <v>0</v>
      </c>
      <c r="W64" s="27"/>
      <c r="X64" s="27"/>
      <c r="Y64" s="27">
        <f t="shared" si="9"/>
        <v>0</v>
      </c>
      <c r="Z64" s="27"/>
      <c r="AA64" s="27"/>
      <c r="AB64" s="27">
        <f t="shared" si="11"/>
        <v>0</v>
      </c>
      <c r="AC64" s="27"/>
      <c r="AD64" s="27"/>
      <c r="AE64" s="27">
        <f t="shared" si="13"/>
        <v>0</v>
      </c>
    </row>
    <row r="65" spans="1:192" s="23" customFormat="1" ht="78" x14ac:dyDescent="0.3">
      <c r="A65" s="35" t="s">
        <v>75</v>
      </c>
      <c r="B65" s="32"/>
      <c r="C65" s="32"/>
      <c r="D65" s="32"/>
      <c r="E65" s="27">
        <f t="shared" si="14"/>
        <v>397556</v>
      </c>
      <c r="F65" s="27">
        <f t="shared" si="14"/>
        <v>397556</v>
      </c>
      <c r="G65" s="27">
        <f t="shared" si="14"/>
        <v>0</v>
      </c>
      <c r="H65" s="27"/>
      <c r="I65" s="27"/>
      <c r="J65" s="27">
        <f t="shared" si="15"/>
        <v>0</v>
      </c>
      <c r="K65" s="27"/>
      <c r="L65" s="27"/>
      <c r="M65" s="27">
        <f t="shared" si="1"/>
        <v>0</v>
      </c>
      <c r="N65" s="27"/>
      <c r="O65" s="27"/>
      <c r="P65" s="27">
        <f t="shared" si="3"/>
        <v>0</v>
      </c>
      <c r="Q65" s="27">
        <f>394555+3001</f>
        <v>397556</v>
      </c>
      <c r="R65" s="27">
        <f>394555+3001</f>
        <v>397556</v>
      </c>
      <c r="S65" s="27">
        <f t="shared" si="5"/>
        <v>0</v>
      </c>
      <c r="T65" s="27"/>
      <c r="U65" s="27"/>
      <c r="V65" s="27">
        <f t="shared" si="7"/>
        <v>0</v>
      </c>
      <c r="W65" s="27"/>
      <c r="X65" s="27"/>
      <c r="Y65" s="27">
        <f t="shared" si="9"/>
        <v>0</v>
      </c>
      <c r="Z65" s="27"/>
      <c r="AA65" s="27"/>
      <c r="AB65" s="27">
        <f t="shared" si="11"/>
        <v>0</v>
      </c>
      <c r="AC65" s="27"/>
      <c r="AD65" s="27"/>
      <c r="AE65" s="27">
        <f t="shared" si="13"/>
        <v>0</v>
      </c>
    </row>
    <row r="66" spans="1:192" s="23" customFormat="1" ht="31.2" x14ac:dyDescent="0.3">
      <c r="A66" s="21" t="s">
        <v>76</v>
      </c>
      <c r="B66" s="30"/>
      <c r="C66" s="30"/>
      <c r="D66" s="36">
        <v>5100</v>
      </c>
      <c r="E66" s="22">
        <f t="shared" si="14"/>
        <v>10345600</v>
      </c>
      <c r="F66" s="22">
        <f t="shared" si="14"/>
        <v>10560123</v>
      </c>
      <c r="G66" s="22">
        <f t="shared" si="14"/>
        <v>214523</v>
      </c>
      <c r="H66" s="22">
        <f t="shared" ref="H66:AD66" si="37">SUM(H67)</f>
        <v>168700</v>
      </c>
      <c r="I66" s="22">
        <f t="shared" si="37"/>
        <v>151089</v>
      </c>
      <c r="J66" s="22">
        <f t="shared" si="15"/>
        <v>-17611</v>
      </c>
      <c r="K66" s="22">
        <f t="shared" si="37"/>
        <v>140072</v>
      </c>
      <c r="L66" s="22">
        <f t="shared" si="37"/>
        <v>140072</v>
      </c>
      <c r="M66" s="22">
        <f t="shared" si="1"/>
        <v>0</v>
      </c>
      <c r="N66" s="22">
        <f t="shared" si="37"/>
        <v>1348779</v>
      </c>
      <c r="O66" s="22">
        <f t="shared" si="37"/>
        <v>1542045</v>
      </c>
      <c r="P66" s="22">
        <f t="shared" si="3"/>
        <v>193266</v>
      </c>
      <c r="Q66" s="22">
        <f t="shared" si="37"/>
        <v>4477843</v>
      </c>
      <c r="R66" s="22">
        <f t="shared" si="37"/>
        <v>4477843</v>
      </c>
      <c r="S66" s="22">
        <f t="shared" si="5"/>
        <v>0</v>
      </c>
      <c r="T66" s="22">
        <f t="shared" si="37"/>
        <v>0</v>
      </c>
      <c r="U66" s="22">
        <f t="shared" si="37"/>
        <v>0</v>
      </c>
      <c r="V66" s="22">
        <f t="shared" si="7"/>
        <v>0</v>
      </c>
      <c r="W66" s="22">
        <f t="shared" si="37"/>
        <v>4210206</v>
      </c>
      <c r="X66" s="22">
        <f t="shared" si="37"/>
        <v>4210206</v>
      </c>
      <c r="Y66" s="22">
        <f t="shared" si="9"/>
        <v>0</v>
      </c>
      <c r="Z66" s="22">
        <f t="shared" si="37"/>
        <v>0</v>
      </c>
      <c r="AA66" s="22">
        <f t="shared" si="37"/>
        <v>38868</v>
      </c>
      <c r="AB66" s="22">
        <f t="shared" si="11"/>
        <v>38868</v>
      </c>
      <c r="AC66" s="22">
        <f t="shared" si="37"/>
        <v>0</v>
      </c>
      <c r="AD66" s="22">
        <f t="shared" si="37"/>
        <v>0</v>
      </c>
      <c r="AE66" s="22">
        <f t="shared" si="13"/>
        <v>0</v>
      </c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</row>
    <row r="67" spans="1:192" s="23" customFormat="1" x14ac:dyDescent="0.3">
      <c r="A67" s="21" t="s">
        <v>24</v>
      </c>
      <c r="B67" s="30"/>
      <c r="C67" s="30"/>
      <c r="D67" s="36">
        <v>5100</v>
      </c>
      <c r="E67" s="22">
        <f t="shared" si="14"/>
        <v>10345600</v>
      </c>
      <c r="F67" s="22">
        <f t="shared" si="14"/>
        <v>10560123</v>
      </c>
      <c r="G67" s="22">
        <f t="shared" si="14"/>
        <v>214523</v>
      </c>
      <c r="H67" s="22">
        <f>SUM(H68:H80,H81,H118,H154)</f>
        <v>168700</v>
      </c>
      <c r="I67" s="22">
        <f>SUM(I68:I80,I81,I118,I154)</f>
        <v>151089</v>
      </c>
      <c r="J67" s="22">
        <f t="shared" si="15"/>
        <v>-17611</v>
      </c>
      <c r="K67" s="22">
        <f>SUM(K68:K80,K81,K118,K154)</f>
        <v>140072</v>
      </c>
      <c r="L67" s="22">
        <f>SUM(L68:L80,L81,L118,L154)</f>
        <v>140072</v>
      </c>
      <c r="M67" s="22">
        <f t="shared" si="1"/>
        <v>0</v>
      </c>
      <c r="N67" s="22">
        <f>SUM(N68:N80,N81,N118,N154)</f>
        <v>1348779</v>
      </c>
      <c r="O67" s="22">
        <f>SUM(O68:O80,O81,O118,O154)</f>
        <v>1542045</v>
      </c>
      <c r="P67" s="22">
        <f t="shared" si="3"/>
        <v>193266</v>
      </c>
      <c r="Q67" s="22">
        <f>SUM(Q68:Q80,Q81,Q118,Q154)</f>
        <v>4477843</v>
      </c>
      <c r="R67" s="22">
        <f>SUM(R68:R80,R81,R118,R154)</f>
        <v>4477843</v>
      </c>
      <c r="S67" s="22">
        <f t="shared" si="5"/>
        <v>0</v>
      </c>
      <c r="T67" s="22">
        <f>SUM(T68:T80,T81,T118,T154)</f>
        <v>0</v>
      </c>
      <c r="U67" s="22">
        <f>SUM(U68:U80,U81,U118,U154)</f>
        <v>0</v>
      </c>
      <c r="V67" s="22">
        <f t="shared" si="7"/>
        <v>0</v>
      </c>
      <c r="W67" s="22">
        <f>SUM(W68:W80,W81,W118,W154)</f>
        <v>4210206</v>
      </c>
      <c r="X67" s="22">
        <f>SUM(X68:X80,X81,X118,X154)</f>
        <v>4210206</v>
      </c>
      <c r="Y67" s="22">
        <f t="shared" si="9"/>
        <v>0</v>
      </c>
      <c r="Z67" s="22">
        <f>SUM(Z68:Z80,Z81,Z118,Z154)</f>
        <v>0</v>
      </c>
      <c r="AA67" s="22">
        <f>SUM(AA68:AA80,AA81,AA118,AA154)</f>
        <v>38868</v>
      </c>
      <c r="AB67" s="22">
        <f t="shared" si="11"/>
        <v>38868</v>
      </c>
      <c r="AC67" s="22">
        <f>SUM(AC68:AC80,AC81,AC118,AC154)</f>
        <v>0</v>
      </c>
      <c r="AD67" s="22">
        <f>SUM(AD68:AD80,AD81,AD118,AD154)</f>
        <v>0</v>
      </c>
      <c r="AE67" s="22">
        <f t="shared" si="13"/>
        <v>0</v>
      </c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</row>
    <row r="68" spans="1:192" s="23" customFormat="1" ht="31.2" x14ac:dyDescent="0.3">
      <c r="A68" s="39" t="s">
        <v>77</v>
      </c>
      <c r="B68" s="33">
        <v>2</v>
      </c>
      <c r="C68" s="33">
        <v>619</v>
      </c>
      <c r="D68" s="36">
        <v>5100</v>
      </c>
      <c r="E68" s="34">
        <f t="shared" si="14"/>
        <v>3183</v>
      </c>
      <c r="F68" s="34">
        <f t="shared" si="14"/>
        <v>3183</v>
      </c>
      <c r="G68" s="34">
        <f t="shared" si="14"/>
        <v>0</v>
      </c>
      <c r="H68" s="34"/>
      <c r="I68" s="34"/>
      <c r="J68" s="34">
        <f t="shared" si="15"/>
        <v>0</v>
      </c>
      <c r="K68" s="34"/>
      <c r="L68" s="34"/>
      <c r="M68" s="34">
        <f t="shared" si="1"/>
        <v>0</v>
      </c>
      <c r="N68" s="34">
        <v>3183</v>
      </c>
      <c r="O68" s="34">
        <v>3183</v>
      </c>
      <c r="P68" s="34">
        <f t="shared" si="3"/>
        <v>0</v>
      </c>
      <c r="Q68" s="34"/>
      <c r="R68" s="34"/>
      <c r="S68" s="34">
        <f t="shared" si="5"/>
        <v>0</v>
      </c>
      <c r="T68" s="34"/>
      <c r="U68" s="34"/>
      <c r="V68" s="34">
        <f t="shared" si="7"/>
        <v>0</v>
      </c>
      <c r="W68" s="34">
        <v>0</v>
      </c>
      <c r="X68" s="34">
        <v>0</v>
      </c>
      <c r="Y68" s="34">
        <f t="shared" si="9"/>
        <v>0</v>
      </c>
      <c r="Z68" s="34">
        <v>0</v>
      </c>
      <c r="AA68" s="34">
        <v>0</v>
      </c>
      <c r="AB68" s="34">
        <f t="shared" si="11"/>
        <v>0</v>
      </c>
      <c r="AC68" s="34"/>
      <c r="AD68" s="34"/>
      <c r="AE68" s="34">
        <f t="shared" si="13"/>
        <v>0</v>
      </c>
    </row>
    <row r="69" spans="1:192" s="23" customFormat="1" ht="31.2" x14ac:dyDescent="0.3">
      <c r="A69" s="39" t="s">
        <v>78</v>
      </c>
      <c r="B69" s="33">
        <v>2</v>
      </c>
      <c r="C69" s="33">
        <v>603</v>
      </c>
      <c r="D69" s="36">
        <v>5100</v>
      </c>
      <c r="E69" s="34">
        <f t="shared" si="14"/>
        <v>0</v>
      </c>
      <c r="F69" s="34">
        <f t="shared" si="14"/>
        <v>50400</v>
      </c>
      <c r="G69" s="34">
        <f t="shared" si="14"/>
        <v>50400</v>
      </c>
      <c r="H69" s="34"/>
      <c r="I69" s="34"/>
      <c r="J69" s="34">
        <f t="shared" si="15"/>
        <v>0</v>
      </c>
      <c r="K69" s="34"/>
      <c r="L69" s="34"/>
      <c r="M69" s="34">
        <f t="shared" si="1"/>
        <v>0</v>
      </c>
      <c r="N69" s="34"/>
      <c r="O69" s="34">
        <v>50400</v>
      </c>
      <c r="P69" s="34">
        <f t="shared" si="3"/>
        <v>50400</v>
      </c>
      <c r="Q69" s="34"/>
      <c r="R69" s="34"/>
      <c r="S69" s="34">
        <f t="shared" si="5"/>
        <v>0</v>
      </c>
      <c r="T69" s="34"/>
      <c r="U69" s="34"/>
      <c r="V69" s="34">
        <f t="shared" si="7"/>
        <v>0</v>
      </c>
      <c r="W69" s="34">
        <v>0</v>
      </c>
      <c r="X69" s="34">
        <v>0</v>
      </c>
      <c r="Y69" s="34">
        <f t="shared" si="9"/>
        <v>0</v>
      </c>
      <c r="Z69" s="34">
        <v>0</v>
      </c>
      <c r="AA69" s="34">
        <v>0</v>
      </c>
      <c r="AB69" s="34">
        <f t="shared" si="11"/>
        <v>0</v>
      </c>
      <c r="AC69" s="34"/>
      <c r="AD69" s="34"/>
      <c r="AE69" s="34">
        <f t="shared" si="13"/>
        <v>0</v>
      </c>
    </row>
    <row r="70" spans="1:192" s="23" customFormat="1" x14ac:dyDescent="0.3">
      <c r="A70" s="39" t="s">
        <v>0</v>
      </c>
      <c r="B70" s="33">
        <v>2</v>
      </c>
      <c r="C70" s="33">
        <v>619</v>
      </c>
      <c r="D70" s="36">
        <v>5100</v>
      </c>
      <c r="E70" s="34">
        <f t="shared" si="14"/>
        <v>0</v>
      </c>
      <c r="F70" s="34">
        <f t="shared" si="14"/>
        <v>129666</v>
      </c>
      <c r="G70" s="34">
        <f t="shared" si="14"/>
        <v>129666</v>
      </c>
      <c r="H70" s="34"/>
      <c r="I70" s="34"/>
      <c r="J70" s="34">
        <f t="shared" si="15"/>
        <v>0</v>
      </c>
      <c r="K70" s="34"/>
      <c r="L70" s="34"/>
      <c r="M70" s="34">
        <f t="shared" si="1"/>
        <v>0</v>
      </c>
      <c r="N70" s="34"/>
      <c r="O70" s="34">
        <v>129666</v>
      </c>
      <c r="P70" s="34">
        <f t="shared" si="3"/>
        <v>129666</v>
      </c>
      <c r="Q70" s="34"/>
      <c r="R70" s="34"/>
      <c r="S70" s="34">
        <f t="shared" si="5"/>
        <v>0</v>
      </c>
      <c r="T70" s="34"/>
      <c r="U70" s="34"/>
      <c r="V70" s="34">
        <f t="shared" si="7"/>
        <v>0</v>
      </c>
      <c r="W70" s="34">
        <v>0</v>
      </c>
      <c r="X70" s="34">
        <v>0</v>
      </c>
      <c r="Y70" s="34">
        <f t="shared" si="9"/>
        <v>0</v>
      </c>
      <c r="Z70" s="34">
        <v>0</v>
      </c>
      <c r="AA70" s="34">
        <v>0</v>
      </c>
      <c r="AB70" s="34">
        <f t="shared" si="11"/>
        <v>0</v>
      </c>
      <c r="AC70" s="34"/>
      <c r="AD70" s="34"/>
      <c r="AE70" s="34">
        <f t="shared" si="13"/>
        <v>0</v>
      </c>
    </row>
    <row r="71" spans="1:192" s="23" customFormat="1" x14ac:dyDescent="0.3">
      <c r="A71" s="39" t="s">
        <v>1</v>
      </c>
      <c r="B71" s="33">
        <v>2</v>
      </c>
      <c r="C71" s="33">
        <v>619</v>
      </c>
      <c r="D71" s="36">
        <v>5100</v>
      </c>
      <c r="E71" s="34">
        <f t="shared" si="14"/>
        <v>0</v>
      </c>
      <c r="F71" s="34">
        <f t="shared" si="14"/>
        <v>13200</v>
      </c>
      <c r="G71" s="34">
        <f t="shared" si="14"/>
        <v>13200</v>
      </c>
      <c r="H71" s="34"/>
      <c r="I71" s="34"/>
      <c r="J71" s="34">
        <f t="shared" si="15"/>
        <v>0</v>
      </c>
      <c r="K71" s="34"/>
      <c r="L71" s="34"/>
      <c r="M71" s="34">
        <f t="shared" si="1"/>
        <v>0</v>
      </c>
      <c r="N71" s="34"/>
      <c r="O71" s="34">
        <v>13200</v>
      </c>
      <c r="P71" s="34">
        <f t="shared" si="3"/>
        <v>13200</v>
      </c>
      <c r="Q71" s="34"/>
      <c r="R71" s="34"/>
      <c r="S71" s="34">
        <f t="shared" si="5"/>
        <v>0</v>
      </c>
      <c r="T71" s="34"/>
      <c r="U71" s="34"/>
      <c r="V71" s="34">
        <f t="shared" si="7"/>
        <v>0</v>
      </c>
      <c r="W71" s="34">
        <v>0</v>
      </c>
      <c r="X71" s="34">
        <v>0</v>
      </c>
      <c r="Y71" s="34">
        <f t="shared" si="9"/>
        <v>0</v>
      </c>
      <c r="Z71" s="34">
        <v>0</v>
      </c>
      <c r="AA71" s="34">
        <v>0</v>
      </c>
      <c r="AB71" s="34">
        <f t="shared" si="11"/>
        <v>0</v>
      </c>
      <c r="AC71" s="34"/>
      <c r="AD71" s="34"/>
      <c r="AE71" s="34">
        <f t="shared" si="13"/>
        <v>0</v>
      </c>
    </row>
    <row r="72" spans="1:192" s="23" customFormat="1" ht="31.2" x14ac:dyDescent="0.3">
      <c r="A72" s="39" t="s">
        <v>79</v>
      </c>
      <c r="B72" s="33">
        <v>2</v>
      </c>
      <c r="C72" s="33">
        <v>603</v>
      </c>
      <c r="D72" s="36">
        <v>5100</v>
      </c>
      <c r="E72" s="34">
        <f t="shared" si="14"/>
        <v>41100</v>
      </c>
      <c r="F72" s="34">
        <f t="shared" si="14"/>
        <v>41100</v>
      </c>
      <c r="G72" s="34">
        <f t="shared" si="14"/>
        <v>0</v>
      </c>
      <c r="H72" s="34"/>
      <c r="I72" s="34"/>
      <c r="J72" s="34">
        <f t="shared" si="15"/>
        <v>0</v>
      </c>
      <c r="K72" s="34"/>
      <c r="L72" s="34"/>
      <c r="M72" s="34">
        <f t="shared" ref="M72:M160" si="38">L72-K72</f>
        <v>0</v>
      </c>
      <c r="N72" s="34">
        <v>41100</v>
      </c>
      <c r="O72" s="34">
        <v>41100</v>
      </c>
      <c r="P72" s="34">
        <f t="shared" ref="P72:P160" si="39">O72-N72</f>
        <v>0</v>
      </c>
      <c r="Q72" s="34"/>
      <c r="R72" s="34"/>
      <c r="S72" s="34">
        <f t="shared" ref="S72:S160" si="40">R72-Q72</f>
        <v>0</v>
      </c>
      <c r="T72" s="34"/>
      <c r="U72" s="34"/>
      <c r="V72" s="34">
        <f t="shared" ref="V72:V160" si="41">U72-T72</f>
        <v>0</v>
      </c>
      <c r="W72" s="34">
        <v>0</v>
      </c>
      <c r="X72" s="34">
        <v>0</v>
      </c>
      <c r="Y72" s="34">
        <f t="shared" ref="Y72:Y160" si="42">X72-W72</f>
        <v>0</v>
      </c>
      <c r="Z72" s="34">
        <v>0</v>
      </c>
      <c r="AA72" s="34">
        <v>0</v>
      </c>
      <c r="AB72" s="34">
        <f t="shared" ref="AB72:AB160" si="43">AA72-Z72</f>
        <v>0</v>
      </c>
      <c r="AC72" s="34"/>
      <c r="AD72" s="34"/>
      <c r="AE72" s="34">
        <f t="shared" ref="AE72:AE160" si="44">AD72-AC72</f>
        <v>0</v>
      </c>
    </row>
    <row r="73" spans="1:192" s="23" customFormat="1" ht="109.2" x14ac:dyDescent="0.3">
      <c r="A73" s="35" t="s">
        <v>80</v>
      </c>
      <c r="B73" s="33"/>
      <c r="C73" s="33"/>
      <c r="D73" s="36"/>
      <c r="E73" s="34">
        <f t="shared" si="14"/>
        <v>230380</v>
      </c>
      <c r="F73" s="34">
        <f t="shared" si="14"/>
        <v>230380</v>
      </c>
      <c r="G73" s="34">
        <f t="shared" si="14"/>
        <v>0</v>
      </c>
      <c r="H73" s="34"/>
      <c r="I73" s="34"/>
      <c r="J73" s="34">
        <f t="shared" si="15"/>
        <v>0</v>
      </c>
      <c r="K73" s="34"/>
      <c r="L73" s="34"/>
      <c r="M73" s="34">
        <f t="shared" si="38"/>
        <v>0</v>
      </c>
      <c r="N73" s="34"/>
      <c r="O73" s="34"/>
      <c r="P73" s="34">
        <f t="shared" si="39"/>
        <v>0</v>
      </c>
      <c r="Q73" s="34">
        <v>230380</v>
      </c>
      <c r="R73" s="34">
        <v>230380</v>
      </c>
      <c r="S73" s="34">
        <f t="shared" si="40"/>
        <v>0</v>
      </c>
      <c r="T73" s="34"/>
      <c r="U73" s="34"/>
      <c r="V73" s="34">
        <f t="shared" si="41"/>
        <v>0</v>
      </c>
      <c r="W73" s="34"/>
      <c r="X73" s="34"/>
      <c r="Y73" s="34">
        <f t="shared" si="42"/>
        <v>0</v>
      </c>
      <c r="Z73" s="34"/>
      <c r="AA73" s="34"/>
      <c r="AB73" s="34">
        <f t="shared" si="43"/>
        <v>0</v>
      </c>
      <c r="AC73" s="34"/>
      <c r="AD73" s="34"/>
      <c r="AE73" s="34">
        <f t="shared" si="44"/>
        <v>0</v>
      </c>
    </row>
    <row r="74" spans="1:192" s="23" customFormat="1" x14ac:dyDescent="0.3">
      <c r="A74" s="39" t="s">
        <v>81</v>
      </c>
      <c r="B74" s="33">
        <v>2</v>
      </c>
      <c r="C74" s="33">
        <v>604</v>
      </c>
      <c r="D74" s="36">
        <v>5100</v>
      </c>
      <c r="E74" s="34">
        <f t="shared" si="14"/>
        <v>150000</v>
      </c>
      <c r="F74" s="34">
        <f t="shared" si="14"/>
        <v>132389</v>
      </c>
      <c r="G74" s="34">
        <f t="shared" si="14"/>
        <v>-17611</v>
      </c>
      <c r="H74" s="34">
        <v>150000</v>
      </c>
      <c r="I74" s="34">
        <f>150000-17611</f>
        <v>132389</v>
      </c>
      <c r="J74" s="34">
        <f t="shared" si="15"/>
        <v>-17611</v>
      </c>
      <c r="K74" s="34"/>
      <c r="L74" s="34"/>
      <c r="M74" s="34">
        <f t="shared" si="38"/>
        <v>0</v>
      </c>
      <c r="N74" s="34"/>
      <c r="O74" s="34"/>
      <c r="P74" s="34">
        <f t="shared" si="39"/>
        <v>0</v>
      </c>
      <c r="Q74" s="34"/>
      <c r="R74" s="34"/>
      <c r="S74" s="34">
        <f t="shared" si="40"/>
        <v>0</v>
      </c>
      <c r="T74" s="34"/>
      <c r="U74" s="34"/>
      <c r="V74" s="34">
        <f t="shared" si="41"/>
        <v>0</v>
      </c>
      <c r="W74" s="34"/>
      <c r="X74" s="34"/>
      <c r="Y74" s="34">
        <f t="shared" si="42"/>
        <v>0</v>
      </c>
      <c r="Z74" s="34"/>
      <c r="AA74" s="34"/>
      <c r="AB74" s="34">
        <f t="shared" si="43"/>
        <v>0</v>
      </c>
      <c r="AC74" s="34"/>
      <c r="AD74" s="34"/>
      <c r="AE74" s="34">
        <f t="shared" si="44"/>
        <v>0</v>
      </c>
    </row>
    <row r="75" spans="1:192" s="23" customFormat="1" ht="46.8" x14ac:dyDescent="0.3">
      <c r="A75" s="31" t="s">
        <v>82</v>
      </c>
      <c r="B75" s="32">
        <v>2</v>
      </c>
      <c r="C75" s="32">
        <v>606</v>
      </c>
      <c r="D75" s="36">
        <v>5100</v>
      </c>
      <c r="E75" s="34">
        <f t="shared" si="14"/>
        <v>2534</v>
      </c>
      <c r="F75" s="34">
        <f t="shared" si="14"/>
        <v>2534</v>
      </c>
      <c r="G75" s="34">
        <f t="shared" si="14"/>
        <v>0</v>
      </c>
      <c r="H75" s="34"/>
      <c r="I75" s="34"/>
      <c r="J75" s="34">
        <f t="shared" si="15"/>
        <v>0</v>
      </c>
      <c r="K75" s="34"/>
      <c r="L75" s="34"/>
      <c r="M75" s="34">
        <f t="shared" si="38"/>
        <v>0</v>
      </c>
      <c r="N75" s="34"/>
      <c r="O75" s="34"/>
      <c r="P75" s="34">
        <f t="shared" si="39"/>
        <v>0</v>
      </c>
      <c r="Q75" s="34"/>
      <c r="R75" s="34"/>
      <c r="S75" s="34">
        <f t="shared" si="40"/>
        <v>0</v>
      </c>
      <c r="T75" s="34"/>
      <c r="U75" s="34"/>
      <c r="V75" s="34">
        <f t="shared" si="41"/>
        <v>0</v>
      </c>
      <c r="W75" s="34">
        <v>2534</v>
      </c>
      <c r="X75" s="34">
        <v>2534</v>
      </c>
      <c r="Y75" s="34">
        <f t="shared" si="42"/>
        <v>0</v>
      </c>
      <c r="Z75" s="34"/>
      <c r="AA75" s="34"/>
      <c r="AB75" s="34">
        <f t="shared" si="43"/>
        <v>0</v>
      </c>
      <c r="AC75" s="34"/>
      <c r="AD75" s="34"/>
      <c r="AE75" s="34">
        <f t="shared" si="44"/>
        <v>0</v>
      </c>
    </row>
    <row r="76" spans="1:192" s="23" customFormat="1" ht="140.4" x14ac:dyDescent="0.3">
      <c r="A76" s="25" t="s">
        <v>83</v>
      </c>
      <c r="B76" s="32"/>
      <c r="C76" s="32"/>
      <c r="D76" s="36"/>
      <c r="E76" s="34">
        <f t="shared" si="14"/>
        <v>4247463</v>
      </c>
      <c r="F76" s="34">
        <f t="shared" si="14"/>
        <v>4247463</v>
      </c>
      <c r="G76" s="34">
        <f t="shared" si="14"/>
        <v>0</v>
      </c>
      <c r="H76" s="34"/>
      <c r="I76" s="34"/>
      <c r="J76" s="34">
        <f t="shared" si="15"/>
        <v>0</v>
      </c>
      <c r="K76" s="34"/>
      <c r="L76" s="34"/>
      <c r="M76" s="34">
        <f t="shared" si="38"/>
        <v>0</v>
      </c>
      <c r="N76" s="34"/>
      <c r="O76" s="34"/>
      <c r="P76" s="34">
        <f t="shared" si="39"/>
        <v>0</v>
      </c>
      <c r="Q76" s="34">
        <v>4247463</v>
      </c>
      <c r="R76" s="34">
        <v>4247463</v>
      </c>
      <c r="S76" s="34">
        <f t="shared" si="40"/>
        <v>0</v>
      </c>
      <c r="T76" s="34"/>
      <c r="U76" s="34"/>
      <c r="V76" s="34">
        <f t="shared" si="41"/>
        <v>0</v>
      </c>
      <c r="W76" s="34"/>
      <c r="X76" s="34"/>
      <c r="Y76" s="34">
        <f t="shared" si="42"/>
        <v>0</v>
      </c>
      <c r="Z76" s="34"/>
      <c r="AA76" s="34"/>
      <c r="AB76" s="34">
        <f t="shared" si="43"/>
        <v>0</v>
      </c>
      <c r="AC76" s="34"/>
      <c r="AD76" s="34"/>
      <c r="AE76" s="34">
        <f t="shared" si="44"/>
        <v>0</v>
      </c>
    </row>
    <row r="77" spans="1:192" s="23" customFormat="1" ht="31.2" x14ac:dyDescent="0.3">
      <c r="A77" s="40" t="s">
        <v>84</v>
      </c>
      <c r="B77" s="32">
        <v>2</v>
      </c>
      <c r="C77" s="32">
        <v>623</v>
      </c>
      <c r="D77" s="36">
        <v>5100</v>
      </c>
      <c r="E77" s="34">
        <f t="shared" si="14"/>
        <v>880000</v>
      </c>
      <c r="F77" s="34">
        <f t="shared" si="14"/>
        <v>918868</v>
      </c>
      <c r="G77" s="34">
        <f t="shared" si="14"/>
        <v>38868</v>
      </c>
      <c r="H77" s="34"/>
      <c r="I77" s="34"/>
      <c r="J77" s="34">
        <f t="shared" si="15"/>
        <v>0</v>
      </c>
      <c r="K77" s="34"/>
      <c r="L77" s="34"/>
      <c r="M77" s="34">
        <f t="shared" si="38"/>
        <v>0</v>
      </c>
      <c r="N77" s="34">
        <v>553628</v>
      </c>
      <c r="O77" s="34">
        <v>553628</v>
      </c>
      <c r="P77" s="34">
        <f t="shared" si="39"/>
        <v>0</v>
      </c>
      <c r="Q77" s="34"/>
      <c r="R77" s="34"/>
      <c r="S77" s="34">
        <f t="shared" si="40"/>
        <v>0</v>
      </c>
      <c r="T77" s="34"/>
      <c r="U77" s="34"/>
      <c r="V77" s="34">
        <f t="shared" si="41"/>
        <v>0</v>
      </c>
      <c r="W77" s="34">
        <v>326372</v>
      </c>
      <c r="X77" s="34">
        <v>326372</v>
      </c>
      <c r="Y77" s="34">
        <f t="shared" si="42"/>
        <v>0</v>
      </c>
      <c r="Z77" s="34"/>
      <c r="AA77" s="34">
        <v>38868</v>
      </c>
      <c r="AB77" s="34">
        <f t="shared" si="43"/>
        <v>38868</v>
      </c>
      <c r="AC77" s="34"/>
      <c r="AD77" s="34"/>
      <c r="AE77" s="34">
        <f t="shared" si="44"/>
        <v>0</v>
      </c>
    </row>
    <row r="78" spans="1:192" s="23" customFormat="1" x14ac:dyDescent="0.3">
      <c r="A78" s="40" t="s">
        <v>85</v>
      </c>
      <c r="B78" s="32">
        <v>2</v>
      </c>
      <c r="C78" s="32">
        <v>623</v>
      </c>
      <c r="D78" s="36">
        <v>5100</v>
      </c>
      <c r="E78" s="34">
        <f t="shared" si="14"/>
        <v>3000</v>
      </c>
      <c r="F78" s="34">
        <f t="shared" si="14"/>
        <v>3000</v>
      </c>
      <c r="G78" s="34">
        <f t="shared" si="14"/>
        <v>0</v>
      </c>
      <c r="H78" s="34"/>
      <c r="I78" s="34"/>
      <c r="J78" s="34">
        <f t="shared" si="15"/>
        <v>0</v>
      </c>
      <c r="K78" s="34"/>
      <c r="L78" s="34"/>
      <c r="M78" s="34">
        <f t="shared" si="38"/>
        <v>0</v>
      </c>
      <c r="N78" s="34">
        <v>3000</v>
      </c>
      <c r="O78" s="34">
        <v>3000</v>
      </c>
      <c r="P78" s="34">
        <f t="shared" si="39"/>
        <v>0</v>
      </c>
      <c r="Q78" s="34"/>
      <c r="R78" s="34"/>
      <c r="S78" s="34">
        <f t="shared" si="40"/>
        <v>0</v>
      </c>
      <c r="T78" s="34"/>
      <c r="U78" s="34"/>
      <c r="V78" s="34">
        <f t="shared" si="41"/>
        <v>0</v>
      </c>
      <c r="W78" s="34"/>
      <c r="X78" s="34"/>
      <c r="Y78" s="34">
        <f t="shared" si="42"/>
        <v>0</v>
      </c>
      <c r="Z78" s="34"/>
      <c r="AA78" s="34"/>
      <c r="AB78" s="34">
        <f t="shared" si="43"/>
        <v>0</v>
      </c>
      <c r="AC78" s="34"/>
      <c r="AD78" s="34"/>
      <c r="AE78" s="34">
        <f t="shared" si="44"/>
        <v>0</v>
      </c>
    </row>
    <row r="79" spans="1:192" s="23" customFormat="1" ht="31.2" x14ac:dyDescent="0.3">
      <c r="A79" s="31" t="s">
        <v>86</v>
      </c>
      <c r="B79" s="32">
        <v>2</v>
      </c>
      <c r="C79" s="32">
        <v>606</v>
      </c>
      <c r="D79" s="36">
        <v>5100</v>
      </c>
      <c r="E79" s="34">
        <f t="shared" si="14"/>
        <v>50000</v>
      </c>
      <c r="F79" s="34">
        <f t="shared" si="14"/>
        <v>50000</v>
      </c>
      <c r="G79" s="34">
        <f t="shared" si="14"/>
        <v>0</v>
      </c>
      <c r="H79" s="34">
        <v>18700</v>
      </c>
      <c r="I79" s="34">
        <v>18700</v>
      </c>
      <c r="J79" s="34">
        <f t="shared" si="15"/>
        <v>0</v>
      </c>
      <c r="K79" s="34"/>
      <c r="L79" s="34"/>
      <c r="M79" s="34">
        <f t="shared" si="38"/>
        <v>0</v>
      </c>
      <c r="N79" s="34"/>
      <c r="O79" s="34"/>
      <c r="P79" s="34">
        <f t="shared" si="39"/>
        <v>0</v>
      </c>
      <c r="Q79" s="34"/>
      <c r="R79" s="34"/>
      <c r="S79" s="34">
        <f t="shared" si="40"/>
        <v>0</v>
      </c>
      <c r="T79" s="34"/>
      <c r="U79" s="34"/>
      <c r="V79" s="34">
        <f t="shared" si="41"/>
        <v>0</v>
      </c>
      <c r="W79" s="34">
        <f>10904+20396</f>
        <v>31300</v>
      </c>
      <c r="X79" s="34">
        <f>10904+20396</f>
        <v>31300</v>
      </c>
      <c r="Y79" s="34">
        <f t="shared" si="42"/>
        <v>0</v>
      </c>
      <c r="Z79" s="34"/>
      <c r="AA79" s="34"/>
      <c r="AB79" s="34">
        <f t="shared" si="43"/>
        <v>0</v>
      </c>
      <c r="AC79" s="34"/>
      <c r="AD79" s="34"/>
      <c r="AE79" s="34">
        <f t="shared" si="44"/>
        <v>0</v>
      </c>
    </row>
    <row r="80" spans="1:192" s="23" customFormat="1" ht="46.8" x14ac:dyDescent="0.3">
      <c r="A80" s="31" t="s">
        <v>87</v>
      </c>
      <c r="B80" s="32">
        <v>2</v>
      </c>
      <c r="C80" s="32">
        <v>606</v>
      </c>
      <c r="D80" s="36">
        <v>5100</v>
      </c>
      <c r="E80" s="34">
        <f t="shared" si="14"/>
        <v>3850000</v>
      </c>
      <c r="F80" s="34">
        <f t="shared" si="14"/>
        <v>3850000</v>
      </c>
      <c r="G80" s="34">
        <f t="shared" si="14"/>
        <v>0</v>
      </c>
      <c r="H80" s="34"/>
      <c r="I80" s="34"/>
      <c r="J80" s="34">
        <f t="shared" si="15"/>
        <v>0</v>
      </c>
      <c r="K80" s="34"/>
      <c r="L80" s="34"/>
      <c r="M80" s="34">
        <f t="shared" si="38"/>
        <v>0</v>
      </c>
      <c r="N80" s="34"/>
      <c r="O80" s="34"/>
      <c r="P80" s="34">
        <f t="shared" si="39"/>
        <v>0</v>
      </c>
      <c r="Q80" s="34"/>
      <c r="R80" s="34"/>
      <c r="S80" s="34">
        <f t="shared" si="40"/>
        <v>0</v>
      </c>
      <c r="T80" s="34"/>
      <c r="U80" s="34"/>
      <c r="V80" s="34">
        <f t="shared" si="41"/>
        <v>0</v>
      </c>
      <c r="W80" s="34">
        <v>3850000</v>
      </c>
      <c r="X80" s="34">
        <v>3850000</v>
      </c>
      <c r="Y80" s="34">
        <f t="shared" si="42"/>
        <v>0</v>
      </c>
      <c r="Z80" s="34"/>
      <c r="AA80" s="34"/>
      <c r="AB80" s="34">
        <f t="shared" si="43"/>
        <v>0</v>
      </c>
      <c r="AC80" s="34"/>
      <c r="AD80" s="34"/>
      <c r="AE80" s="34">
        <f t="shared" si="44"/>
        <v>0</v>
      </c>
    </row>
    <row r="81" spans="1:31" s="20" customFormat="1" ht="46.8" x14ac:dyDescent="0.3">
      <c r="A81" s="41" t="s">
        <v>88</v>
      </c>
      <c r="B81" s="30"/>
      <c r="C81" s="30"/>
      <c r="D81" s="36"/>
      <c r="E81" s="22">
        <f t="shared" si="14"/>
        <v>452717</v>
      </c>
      <c r="F81" s="22">
        <f t="shared" si="14"/>
        <v>452717</v>
      </c>
      <c r="G81" s="22">
        <f t="shared" si="14"/>
        <v>0</v>
      </c>
      <c r="H81" s="22">
        <f t="shared" ref="H81:AD81" si="45">SUM(H82:H117)</f>
        <v>0</v>
      </c>
      <c r="I81" s="22">
        <f t="shared" si="45"/>
        <v>0</v>
      </c>
      <c r="J81" s="22">
        <f t="shared" si="15"/>
        <v>0</v>
      </c>
      <c r="K81" s="22">
        <f t="shared" ref="K81" si="46">SUM(K82:K117)</f>
        <v>140072</v>
      </c>
      <c r="L81" s="22">
        <f t="shared" si="45"/>
        <v>140072</v>
      </c>
      <c r="M81" s="22">
        <f t="shared" si="38"/>
        <v>0</v>
      </c>
      <c r="N81" s="22">
        <f t="shared" ref="N81:O81" si="47">SUM(N82:N117)</f>
        <v>312645</v>
      </c>
      <c r="O81" s="22">
        <f t="shared" si="47"/>
        <v>312645</v>
      </c>
      <c r="P81" s="22">
        <f t="shared" si="39"/>
        <v>0</v>
      </c>
      <c r="Q81" s="22">
        <f t="shared" ref="Q81:R81" si="48">SUM(Q82:Q117)</f>
        <v>0</v>
      </c>
      <c r="R81" s="22">
        <f t="shared" si="48"/>
        <v>0</v>
      </c>
      <c r="S81" s="22">
        <f t="shared" si="40"/>
        <v>0</v>
      </c>
      <c r="T81" s="22">
        <f t="shared" ref="T81:U81" si="49">SUM(T82:T117)</f>
        <v>0</v>
      </c>
      <c r="U81" s="22">
        <f t="shared" si="49"/>
        <v>0</v>
      </c>
      <c r="V81" s="22">
        <f t="shared" si="41"/>
        <v>0</v>
      </c>
      <c r="W81" s="22">
        <f t="shared" ref="W81:X81" si="50">SUM(W82:W117)</f>
        <v>0</v>
      </c>
      <c r="X81" s="22">
        <f t="shared" si="50"/>
        <v>0</v>
      </c>
      <c r="Y81" s="22">
        <f t="shared" si="42"/>
        <v>0</v>
      </c>
      <c r="Z81" s="22">
        <f t="shared" ref="Z81:AA81" si="51">SUM(Z82:Z117)</f>
        <v>0</v>
      </c>
      <c r="AA81" s="22">
        <f t="shared" si="51"/>
        <v>0</v>
      </c>
      <c r="AB81" s="22">
        <f t="shared" si="43"/>
        <v>0</v>
      </c>
      <c r="AC81" s="22">
        <f t="shared" ref="AC81" si="52">SUM(AC82:AC117)</f>
        <v>0</v>
      </c>
      <c r="AD81" s="22">
        <f t="shared" si="45"/>
        <v>0</v>
      </c>
      <c r="AE81" s="22">
        <f t="shared" si="44"/>
        <v>0</v>
      </c>
    </row>
    <row r="82" spans="1:31" s="23" customFormat="1" ht="31.2" x14ac:dyDescent="0.3">
      <c r="A82" s="42" t="s">
        <v>89</v>
      </c>
      <c r="B82" s="32">
        <v>2</v>
      </c>
      <c r="C82" s="32">
        <v>606</v>
      </c>
      <c r="D82" s="36">
        <v>5100</v>
      </c>
      <c r="E82" s="34">
        <f t="shared" si="14"/>
        <v>57171</v>
      </c>
      <c r="F82" s="34">
        <f t="shared" si="14"/>
        <v>57171</v>
      </c>
      <c r="G82" s="34">
        <f t="shared" si="14"/>
        <v>0</v>
      </c>
      <c r="H82" s="34"/>
      <c r="I82" s="34"/>
      <c r="J82" s="34">
        <f t="shared" si="15"/>
        <v>0</v>
      </c>
      <c r="K82" s="34">
        <f>41161</f>
        <v>41161</v>
      </c>
      <c r="L82" s="34">
        <f>41161</f>
        <v>41161</v>
      </c>
      <c r="M82" s="34">
        <f t="shared" si="38"/>
        <v>0</v>
      </c>
      <c r="N82" s="34">
        <f>5010+11000</f>
        <v>16010</v>
      </c>
      <c r="O82" s="34">
        <f>5010+11000</f>
        <v>16010</v>
      </c>
      <c r="P82" s="34">
        <f t="shared" si="39"/>
        <v>0</v>
      </c>
      <c r="Q82" s="34"/>
      <c r="R82" s="34"/>
      <c r="S82" s="34">
        <f t="shared" si="40"/>
        <v>0</v>
      </c>
      <c r="T82" s="34"/>
      <c r="U82" s="34"/>
      <c r="V82" s="34">
        <f t="shared" si="41"/>
        <v>0</v>
      </c>
      <c r="W82" s="34"/>
      <c r="X82" s="34"/>
      <c r="Y82" s="34">
        <f t="shared" si="42"/>
        <v>0</v>
      </c>
      <c r="Z82" s="34"/>
      <c r="AA82" s="34"/>
      <c r="AB82" s="34">
        <f t="shared" si="43"/>
        <v>0</v>
      </c>
      <c r="AC82" s="34"/>
      <c r="AD82" s="34"/>
      <c r="AE82" s="34">
        <f t="shared" si="44"/>
        <v>0</v>
      </c>
    </row>
    <row r="83" spans="1:31" s="23" customFormat="1" x14ac:dyDescent="0.3">
      <c r="A83" s="42" t="s">
        <v>90</v>
      </c>
      <c r="B83" s="32">
        <v>2</v>
      </c>
      <c r="C83" s="32">
        <v>606</v>
      </c>
      <c r="D83" s="36">
        <v>5100</v>
      </c>
      <c r="E83" s="34">
        <f t="shared" si="14"/>
        <v>11000</v>
      </c>
      <c r="F83" s="34">
        <f t="shared" si="14"/>
        <v>11000</v>
      </c>
      <c r="G83" s="34">
        <f t="shared" si="14"/>
        <v>0</v>
      </c>
      <c r="H83" s="34"/>
      <c r="I83" s="34"/>
      <c r="J83" s="34">
        <f t="shared" si="15"/>
        <v>0</v>
      </c>
      <c r="K83" s="34"/>
      <c r="L83" s="34"/>
      <c r="M83" s="34">
        <f t="shared" si="38"/>
        <v>0</v>
      </c>
      <c r="N83" s="34">
        <v>11000</v>
      </c>
      <c r="O83" s="34">
        <v>11000</v>
      </c>
      <c r="P83" s="34">
        <f t="shared" si="39"/>
        <v>0</v>
      </c>
      <c r="Q83" s="34"/>
      <c r="R83" s="34"/>
      <c r="S83" s="34">
        <f t="shared" si="40"/>
        <v>0</v>
      </c>
      <c r="T83" s="34"/>
      <c r="U83" s="34"/>
      <c r="V83" s="34">
        <f t="shared" si="41"/>
        <v>0</v>
      </c>
      <c r="W83" s="34"/>
      <c r="X83" s="34"/>
      <c r="Y83" s="34">
        <f t="shared" si="42"/>
        <v>0</v>
      </c>
      <c r="Z83" s="34"/>
      <c r="AA83" s="34"/>
      <c r="AB83" s="34">
        <f t="shared" si="43"/>
        <v>0</v>
      </c>
      <c r="AC83" s="34"/>
      <c r="AD83" s="34"/>
      <c r="AE83" s="34">
        <f t="shared" si="44"/>
        <v>0</v>
      </c>
    </row>
    <row r="84" spans="1:31" s="23" customFormat="1" ht="31.2" x14ac:dyDescent="0.3">
      <c r="A84" s="42" t="s">
        <v>91</v>
      </c>
      <c r="B84" s="32">
        <v>2</v>
      </c>
      <c r="C84" s="32">
        <v>606</v>
      </c>
      <c r="D84" s="36">
        <v>5100</v>
      </c>
      <c r="E84" s="34">
        <f t="shared" si="14"/>
        <v>35001</v>
      </c>
      <c r="F84" s="34">
        <f t="shared" si="14"/>
        <v>35001</v>
      </c>
      <c r="G84" s="34">
        <f t="shared" si="14"/>
        <v>0</v>
      </c>
      <c r="H84" s="34"/>
      <c r="I84" s="34"/>
      <c r="J84" s="34">
        <f t="shared" si="15"/>
        <v>0</v>
      </c>
      <c r="K84" s="34">
        <f>4780+25712</f>
        <v>30492</v>
      </c>
      <c r="L84" s="34">
        <f>4780+25712</f>
        <v>30492</v>
      </c>
      <c r="M84" s="34">
        <f t="shared" si="38"/>
        <v>0</v>
      </c>
      <c r="N84" s="34">
        <f>4773+11000-13264+2000</f>
        <v>4509</v>
      </c>
      <c r="O84" s="34">
        <f>4773+11000-13264+2000</f>
        <v>4509</v>
      </c>
      <c r="P84" s="34">
        <f t="shared" si="39"/>
        <v>0</v>
      </c>
      <c r="Q84" s="34"/>
      <c r="R84" s="34"/>
      <c r="S84" s="34">
        <f t="shared" si="40"/>
        <v>0</v>
      </c>
      <c r="T84" s="34"/>
      <c r="U84" s="34"/>
      <c r="V84" s="34">
        <f t="shared" si="41"/>
        <v>0</v>
      </c>
      <c r="W84" s="34"/>
      <c r="X84" s="34"/>
      <c r="Y84" s="34">
        <f t="shared" si="42"/>
        <v>0</v>
      </c>
      <c r="Z84" s="34"/>
      <c r="AA84" s="34"/>
      <c r="AB84" s="34">
        <f t="shared" si="43"/>
        <v>0</v>
      </c>
      <c r="AC84" s="34"/>
      <c r="AD84" s="34"/>
      <c r="AE84" s="34">
        <f t="shared" si="44"/>
        <v>0</v>
      </c>
    </row>
    <row r="85" spans="1:31" s="23" customFormat="1" x14ac:dyDescent="0.3">
      <c r="A85" s="42" t="s">
        <v>92</v>
      </c>
      <c r="B85" s="32">
        <v>2</v>
      </c>
      <c r="C85" s="32">
        <v>606</v>
      </c>
      <c r="D85" s="36">
        <v>5100</v>
      </c>
      <c r="E85" s="34">
        <f t="shared" si="14"/>
        <v>4000</v>
      </c>
      <c r="F85" s="34">
        <f t="shared" si="14"/>
        <v>4000</v>
      </c>
      <c r="G85" s="34">
        <f t="shared" si="14"/>
        <v>0</v>
      </c>
      <c r="H85" s="34"/>
      <c r="I85" s="34"/>
      <c r="J85" s="34">
        <f t="shared" si="15"/>
        <v>0</v>
      </c>
      <c r="K85" s="34"/>
      <c r="L85" s="34"/>
      <c r="M85" s="34">
        <f t="shared" si="38"/>
        <v>0</v>
      </c>
      <c r="N85" s="34">
        <v>4000</v>
      </c>
      <c r="O85" s="34">
        <v>4000</v>
      </c>
      <c r="P85" s="34">
        <f t="shared" si="39"/>
        <v>0</v>
      </c>
      <c r="Q85" s="34"/>
      <c r="R85" s="34"/>
      <c r="S85" s="34">
        <f t="shared" si="40"/>
        <v>0</v>
      </c>
      <c r="T85" s="34"/>
      <c r="U85" s="34"/>
      <c r="V85" s="34">
        <f t="shared" si="41"/>
        <v>0</v>
      </c>
      <c r="W85" s="34"/>
      <c r="X85" s="34"/>
      <c r="Y85" s="34">
        <f t="shared" si="42"/>
        <v>0</v>
      </c>
      <c r="Z85" s="34"/>
      <c r="AA85" s="34"/>
      <c r="AB85" s="34">
        <f t="shared" si="43"/>
        <v>0</v>
      </c>
      <c r="AC85" s="34"/>
      <c r="AD85" s="34"/>
      <c r="AE85" s="34">
        <f t="shared" si="44"/>
        <v>0</v>
      </c>
    </row>
    <row r="86" spans="1:31" s="23" customFormat="1" x14ac:dyDescent="0.3">
      <c r="A86" s="42" t="s">
        <v>93</v>
      </c>
      <c r="B86" s="32">
        <v>2</v>
      </c>
      <c r="C86" s="32">
        <v>606</v>
      </c>
      <c r="D86" s="36">
        <v>5100</v>
      </c>
      <c r="E86" s="34">
        <f t="shared" si="14"/>
        <v>5000</v>
      </c>
      <c r="F86" s="34">
        <f t="shared" si="14"/>
        <v>5000</v>
      </c>
      <c r="G86" s="34">
        <f t="shared" si="14"/>
        <v>0</v>
      </c>
      <c r="H86" s="34"/>
      <c r="I86" s="34"/>
      <c r="J86" s="34">
        <f t="shared" si="15"/>
        <v>0</v>
      </c>
      <c r="K86" s="34"/>
      <c r="L86" s="34"/>
      <c r="M86" s="34">
        <f t="shared" si="38"/>
        <v>0</v>
      </c>
      <c r="N86" s="34">
        <v>5000</v>
      </c>
      <c r="O86" s="34">
        <v>5000</v>
      </c>
      <c r="P86" s="34">
        <f t="shared" si="39"/>
        <v>0</v>
      </c>
      <c r="Q86" s="34"/>
      <c r="R86" s="34"/>
      <c r="S86" s="34">
        <f t="shared" si="40"/>
        <v>0</v>
      </c>
      <c r="T86" s="34"/>
      <c r="U86" s="34"/>
      <c r="V86" s="34">
        <f t="shared" si="41"/>
        <v>0</v>
      </c>
      <c r="W86" s="34"/>
      <c r="X86" s="34"/>
      <c r="Y86" s="34">
        <f t="shared" si="42"/>
        <v>0</v>
      </c>
      <c r="Z86" s="34"/>
      <c r="AA86" s="34"/>
      <c r="AB86" s="34">
        <f t="shared" si="43"/>
        <v>0</v>
      </c>
      <c r="AC86" s="34"/>
      <c r="AD86" s="34"/>
      <c r="AE86" s="34">
        <f t="shared" si="44"/>
        <v>0</v>
      </c>
    </row>
    <row r="87" spans="1:31" s="23" customFormat="1" x14ac:dyDescent="0.3">
      <c r="A87" s="42" t="s">
        <v>94</v>
      </c>
      <c r="B87" s="32">
        <v>2</v>
      </c>
      <c r="C87" s="32">
        <v>606</v>
      </c>
      <c r="D87" s="36">
        <v>5100</v>
      </c>
      <c r="E87" s="34">
        <f t="shared" ref="E87:G150" si="53">H87+K87+N87+Q87+T87+W87+AC87+Z87</f>
        <v>4000</v>
      </c>
      <c r="F87" s="34">
        <f t="shared" si="53"/>
        <v>4000</v>
      </c>
      <c r="G87" s="34">
        <f t="shared" si="53"/>
        <v>0</v>
      </c>
      <c r="H87" s="34"/>
      <c r="I87" s="34"/>
      <c r="J87" s="34">
        <f t="shared" si="15"/>
        <v>0</v>
      </c>
      <c r="K87" s="34"/>
      <c r="L87" s="34"/>
      <c r="M87" s="34">
        <f t="shared" si="38"/>
        <v>0</v>
      </c>
      <c r="N87" s="34">
        <v>4000</v>
      </c>
      <c r="O87" s="34">
        <v>4000</v>
      </c>
      <c r="P87" s="34">
        <f t="shared" si="39"/>
        <v>0</v>
      </c>
      <c r="Q87" s="34"/>
      <c r="R87" s="34"/>
      <c r="S87" s="34">
        <f t="shared" si="40"/>
        <v>0</v>
      </c>
      <c r="T87" s="34"/>
      <c r="U87" s="34"/>
      <c r="V87" s="34">
        <f t="shared" si="41"/>
        <v>0</v>
      </c>
      <c r="W87" s="34"/>
      <c r="X87" s="34"/>
      <c r="Y87" s="34">
        <f t="shared" si="42"/>
        <v>0</v>
      </c>
      <c r="Z87" s="34"/>
      <c r="AA87" s="34"/>
      <c r="AB87" s="34">
        <f t="shared" si="43"/>
        <v>0</v>
      </c>
      <c r="AC87" s="34"/>
      <c r="AD87" s="34"/>
      <c r="AE87" s="34">
        <f t="shared" si="44"/>
        <v>0</v>
      </c>
    </row>
    <row r="88" spans="1:31" s="23" customFormat="1" x14ac:dyDescent="0.3">
      <c r="A88" s="42" t="s">
        <v>95</v>
      </c>
      <c r="B88" s="32">
        <v>2</v>
      </c>
      <c r="C88" s="32">
        <v>606</v>
      </c>
      <c r="D88" s="36">
        <v>5100</v>
      </c>
      <c r="E88" s="34">
        <f t="shared" si="53"/>
        <v>7000</v>
      </c>
      <c r="F88" s="34">
        <f t="shared" si="53"/>
        <v>7000</v>
      </c>
      <c r="G88" s="34">
        <f t="shared" si="53"/>
        <v>0</v>
      </c>
      <c r="H88" s="34"/>
      <c r="I88" s="34"/>
      <c r="J88" s="34">
        <f t="shared" si="15"/>
        <v>0</v>
      </c>
      <c r="K88" s="34"/>
      <c r="L88" s="34"/>
      <c r="M88" s="34">
        <f t="shared" si="38"/>
        <v>0</v>
      </c>
      <c r="N88" s="34">
        <v>7000</v>
      </c>
      <c r="O88" s="34">
        <v>7000</v>
      </c>
      <c r="P88" s="34">
        <f t="shared" si="39"/>
        <v>0</v>
      </c>
      <c r="Q88" s="34"/>
      <c r="R88" s="34"/>
      <c r="S88" s="34">
        <f t="shared" si="40"/>
        <v>0</v>
      </c>
      <c r="T88" s="34"/>
      <c r="U88" s="34"/>
      <c r="V88" s="34">
        <f t="shared" si="41"/>
        <v>0</v>
      </c>
      <c r="W88" s="34"/>
      <c r="X88" s="34"/>
      <c r="Y88" s="34">
        <f t="shared" si="42"/>
        <v>0</v>
      </c>
      <c r="Z88" s="34"/>
      <c r="AA88" s="34"/>
      <c r="AB88" s="34">
        <f t="shared" si="43"/>
        <v>0</v>
      </c>
      <c r="AC88" s="34"/>
      <c r="AD88" s="34"/>
      <c r="AE88" s="34">
        <f t="shared" si="44"/>
        <v>0</v>
      </c>
    </row>
    <row r="89" spans="1:31" s="23" customFormat="1" ht="31.2" x14ac:dyDescent="0.3">
      <c r="A89" s="42" t="s">
        <v>96</v>
      </c>
      <c r="B89" s="32">
        <v>2</v>
      </c>
      <c r="C89" s="32">
        <v>606</v>
      </c>
      <c r="D89" s="36">
        <v>5100</v>
      </c>
      <c r="E89" s="34">
        <f t="shared" si="53"/>
        <v>16398</v>
      </c>
      <c r="F89" s="34">
        <f t="shared" si="53"/>
        <v>16398</v>
      </c>
      <c r="G89" s="34">
        <f t="shared" si="53"/>
        <v>0</v>
      </c>
      <c r="H89" s="34"/>
      <c r="I89" s="34"/>
      <c r="J89" s="34">
        <f t="shared" si="15"/>
        <v>0</v>
      </c>
      <c r="K89" s="34">
        <v>8898</v>
      </c>
      <c r="L89" s="34">
        <v>8898</v>
      </c>
      <c r="M89" s="34">
        <f t="shared" si="38"/>
        <v>0</v>
      </c>
      <c r="N89" s="34">
        <v>7500</v>
      </c>
      <c r="O89" s="34">
        <v>7500</v>
      </c>
      <c r="P89" s="34">
        <f t="shared" si="39"/>
        <v>0</v>
      </c>
      <c r="Q89" s="34"/>
      <c r="R89" s="34"/>
      <c r="S89" s="34">
        <f t="shared" si="40"/>
        <v>0</v>
      </c>
      <c r="T89" s="34"/>
      <c r="U89" s="34"/>
      <c r="V89" s="34">
        <f t="shared" si="41"/>
        <v>0</v>
      </c>
      <c r="W89" s="34"/>
      <c r="X89" s="34"/>
      <c r="Y89" s="34">
        <f t="shared" si="42"/>
        <v>0</v>
      </c>
      <c r="Z89" s="34"/>
      <c r="AA89" s="34"/>
      <c r="AB89" s="34">
        <f t="shared" si="43"/>
        <v>0</v>
      </c>
      <c r="AC89" s="34"/>
      <c r="AD89" s="34"/>
      <c r="AE89" s="34">
        <f t="shared" si="44"/>
        <v>0</v>
      </c>
    </row>
    <row r="90" spans="1:31" s="23" customFormat="1" x14ac:dyDescent="0.3">
      <c r="A90" s="42" t="s">
        <v>97</v>
      </c>
      <c r="B90" s="32">
        <v>2</v>
      </c>
      <c r="C90" s="32">
        <v>606</v>
      </c>
      <c r="D90" s="36">
        <v>5100</v>
      </c>
      <c r="E90" s="34">
        <f t="shared" si="53"/>
        <v>4000</v>
      </c>
      <c r="F90" s="34">
        <f t="shared" si="53"/>
        <v>4000</v>
      </c>
      <c r="G90" s="34">
        <f t="shared" si="53"/>
        <v>0</v>
      </c>
      <c r="H90" s="34"/>
      <c r="I90" s="34"/>
      <c r="J90" s="34">
        <f t="shared" si="15"/>
        <v>0</v>
      </c>
      <c r="K90" s="34"/>
      <c r="L90" s="34"/>
      <c r="M90" s="34">
        <f t="shared" si="38"/>
        <v>0</v>
      </c>
      <c r="N90" s="34">
        <v>4000</v>
      </c>
      <c r="O90" s="34">
        <v>4000</v>
      </c>
      <c r="P90" s="34">
        <f t="shared" si="39"/>
        <v>0</v>
      </c>
      <c r="Q90" s="34"/>
      <c r="R90" s="34"/>
      <c r="S90" s="34">
        <f t="shared" si="40"/>
        <v>0</v>
      </c>
      <c r="T90" s="34"/>
      <c r="U90" s="34"/>
      <c r="V90" s="34">
        <f t="shared" si="41"/>
        <v>0</v>
      </c>
      <c r="W90" s="34"/>
      <c r="X90" s="34"/>
      <c r="Y90" s="34">
        <f t="shared" si="42"/>
        <v>0</v>
      </c>
      <c r="Z90" s="34"/>
      <c r="AA90" s="34"/>
      <c r="AB90" s="34">
        <f t="shared" si="43"/>
        <v>0</v>
      </c>
      <c r="AC90" s="34"/>
      <c r="AD90" s="34"/>
      <c r="AE90" s="34">
        <f t="shared" si="44"/>
        <v>0</v>
      </c>
    </row>
    <row r="91" spans="1:31" s="23" customFormat="1" ht="31.2" x14ac:dyDescent="0.3">
      <c r="A91" s="42" t="s">
        <v>98</v>
      </c>
      <c r="B91" s="32">
        <v>2</v>
      </c>
      <c r="C91" s="32">
        <v>606</v>
      </c>
      <c r="D91" s="36">
        <v>5100</v>
      </c>
      <c r="E91" s="34">
        <f t="shared" si="53"/>
        <v>23702</v>
      </c>
      <c r="F91" s="34">
        <f t="shared" si="53"/>
        <v>23702</v>
      </c>
      <c r="G91" s="34">
        <f t="shared" si="53"/>
        <v>0</v>
      </c>
      <c r="H91" s="34"/>
      <c r="I91" s="34"/>
      <c r="J91" s="34">
        <f t="shared" si="15"/>
        <v>0</v>
      </c>
      <c r="K91" s="34">
        <f>15702</f>
        <v>15702</v>
      </c>
      <c r="L91" s="34">
        <f>15702</f>
        <v>15702</v>
      </c>
      <c r="M91" s="34">
        <f t="shared" si="38"/>
        <v>0</v>
      </c>
      <c r="N91" s="34">
        <v>8000</v>
      </c>
      <c r="O91" s="34">
        <v>8000</v>
      </c>
      <c r="P91" s="34">
        <f t="shared" si="39"/>
        <v>0</v>
      </c>
      <c r="Q91" s="34"/>
      <c r="R91" s="34"/>
      <c r="S91" s="34">
        <f t="shared" si="40"/>
        <v>0</v>
      </c>
      <c r="T91" s="34"/>
      <c r="U91" s="34"/>
      <c r="V91" s="34">
        <f t="shared" si="41"/>
        <v>0</v>
      </c>
      <c r="W91" s="34"/>
      <c r="X91" s="34"/>
      <c r="Y91" s="34">
        <f t="shared" si="42"/>
        <v>0</v>
      </c>
      <c r="Z91" s="34"/>
      <c r="AA91" s="34"/>
      <c r="AB91" s="34">
        <f t="shared" si="43"/>
        <v>0</v>
      </c>
      <c r="AC91" s="34"/>
      <c r="AD91" s="34"/>
      <c r="AE91" s="34">
        <f t="shared" si="44"/>
        <v>0</v>
      </c>
    </row>
    <row r="92" spans="1:31" s="23" customFormat="1" x14ac:dyDescent="0.3">
      <c r="A92" s="42" t="s">
        <v>99</v>
      </c>
      <c r="B92" s="32">
        <v>2</v>
      </c>
      <c r="C92" s="32">
        <v>606</v>
      </c>
      <c r="D92" s="36">
        <v>5100</v>
      </c>
      <c r="E92" s="34">
        <f t="shared" si="53"/>
        <v>11000</v>
      </c>
      <c r="F92" s="34">
        <f t="shared" si="53"/>
        <v>11000</v>
      </c>
      <c r="G92" s="34">
        <f t="shared" si="53"/>
        <v>0</v>
      </c>
      <c r="H92" s="34"/>
      <c r="I92" s="34"/>
      <c r="J92" s="34">
        <f t="shared" si="15"/>
        <v>0</v>
      </c>
      <c r="K92" s="34"/>
      <c r="L92" s="34"/>
      <c r="M92" s="34">
        <f t="shared" si="38"/>
        <v>0</v>
      </c>
      <c r="N92" s="34">
        <v>11000</v>
      </c>
      <c r="O92" s="34">
        <v>11000</v>
      </c>
      <c r="P92" s="34">
        <f t="shared" si="39"/>
        <v>0</v>
      </c>
      <c r="Q92" s="34"/>
      <c r="R92" s="34"/>
      <c r="S92" s="34">
        <f t="shared" si="40"/>
        <v>0</v>
      </c>
      <c r="T92" s="34"/>
      <c r="U92" s="34"/>
      <c r="V92" s="34">
        <f t="shared" si="41"/>
        <v>0</v>
      </c>
      <c r="W92" s="34"/>
      <c r="X92" s="34"/>
      <c r="Y92" s="34">
        <f t="shared" si="42"/>
        <v>0</v>
      </c>
      <c r="Z92" s="34"/>
      <c r="AA92" s="34"/>
      <c r="AB92" s="34">
        <f t="shared" si="43"/>
        <v>0</v>
      </c>
      <c r="AC92" s="34"/>
      <c r="AD92" s="34"/>
      <c r="AE92" s="34">
        <f t="shared" si="44"/>
        <v>0</v>
      </c>
    </row>
    <row r="93" spans="1:31" s="23" customFormat="1" ht="31.2" x14ac:dyDescent="0.3">
      <c r="A93" s="42" t="s">
        <v>100</v>
      </c>
      <c r="B93" s="32">
        <v>2</v>
      </c>
      <c r="C93" s="32">
        <v>606</v>
      </c>
      <c r="D93" s="36">
        <v>5100</v>
      </c>
      <c r="E93" s="34">
        <f t="shared" si="53"/>
        <v>8697</v>
      </c>
      <c r="F93" s="34">
        <f t="shared" si="53"/>
        <v>8697</v>
      </c>
      <c r="G93" s="34">
        <f t="shared" si="53"/>
        <v>0</v>
      </c>
      <c r="H93" s="34"/>
      <c r="I93" s="34"/>
      <c r="J93" s="34">
        <f t="shared" si="15"/>
        <v>0</v>
      </c>
      <c r="K93" s="34"/>
      <c r="L93" s="34"/>
      <c r="M93" s="34">
        <f t="shared" si="38"/>
        <v>0</v>
      </c>
      <c r="N93" s="34">
        <f>197+8500</f>
        <v>8697</v>
      </c>
      <c r="O93" s="34">
        <f>197+8500</f>
        <v>8697</v>
      </c>
      <c r="P93" s="34">
        <f t="shared" si="39"/>
        <v>0</v>
      </c>
      <c r="Q93" s="34"/>
      <c r="R93" s="34"/>
      <c r="S93" s="34">
        <f t="shared" si="40"/>
        <v>0</v>
      </c>
      <c r="T93" s="34"/>
      <c r="U93" s="34"/>
      <c r="V93" s="34">
        <f t="shared" si="41"/>
        <v>0</v>
      </c>
      <c r="W93" s="34"/>
      <c r="X93" s="34"/>
      <c r="Y93" s="34">
        <f t="shared" si="42"/>
        <v>0</v>
      </c>
      <c r="Z93" s="34"/>
      <c r="AA93" s="34"/>
      <c r="AB93" s="34">
        <f t="shared" si="43"/>
        <v>0</v>
      </c>
      <c r="AC93" s="34"/>
      <c r="AD93" s="34"/>
      <c r="AE93" s="34">
        <f t="shared" si="44"/>
        <v>0</v>
      </c>
    </row>
    <row r="94" spans="1:31" s="23" customFormat="1" x14ac:dyDescent="0.3">
      <c r="A94" s="42" t="s">
        <v>101</v>
      </c>
      <c r="B94" s="32">
        <v>2</v>
      </c>
      <c r="C94" s="32">
        <v>606</v>
      </c>
      <c r="D94" s="36">
        <v>5100</v>
      </c>
      <c r="E94" s="34">
        <f t="shared" si="53"/>
        <v>17000</v>
      </c>
      <c r="F94" s="34">
        <f t="shared" si="53"/>
        <v>17000</v>
      </c>
      <c r="G94" s="34">
        <f t="shared" si="53"/>
        <v>0</v>
      </c>
      <c r="H94" s="34"/>
      <c r="I94" s="34"/>
      <c r="J94" s="34">
        <f t="shared" si="15"/>
        <v>0</v>
      </c>
      <c r="K94" s="34">
        <v>8500</v>
      </c>
      <c r="L94" s="34">
        <v>8500</v>
      </c>
      <c r="M94" s="34">
        <f t="shared" si="38"/>
        <v>0</v>
      </c>
      <c r="N94" s="34">
        <v>8500</v>
      </c>
      <c r="O94" s="34">
        <v>8500</v>
      </c>
      <c r="P94" s="34">
        <f t="shared" si="39"/>
        <v>0</v>
      </c>
      <c r="Q94" s="34"/>
      <c r="R94" s="34"/>
      <c r="S94" s="34">
        <f t="shared" si="40"/>
        <v>0</v>
      </c>
      <c r="T94" s="34"/>
      <c r="U94" s="34"/>
      <c r="V94" s="34">
        <f t="shared" si="41"/>
        <v>0</v>
      </c>
      <c r="W94" s="34"/>
      <c r="X94" s="34"/>
      <c r="Y94" s="34">
        <f t="shared" si="42"/>
        <v>0</v>
      </c>
      <c r="Z94" s="34"/>
      <c r="AA94" s="34"/>
      <c r="AB94" s="34">
        <f t="shared" si="43"/>
        <v>0</v>
      </c>
      <c r="AC94" s="34"/>
      <c r="AD94" s="34"/>
      <c r="AE94" s="34">
        <f t="shared" si="44"/>
        <v>0</v>
      </c>
    </row>
    <row r="95" spans="1:31" s="23" customFormat="1" x14ac:dyDescent="0.3">
      <c r="A95" s="42" t="s">
        <v>102</v>
      </c>
      <c r="B95" s="32">
        <v>2</v>
      </c>
      <c r="C95" s="32">
        <v>606</v>
      </c>
      <c r="D95" s="36">
        <v>5100</v>
      </c>
      <c r="E95" s="34">
        <f t="shared" si="53"/>
        <v>5500</v>
      </c>
      <c r="F95" s="34">
        <f t="shared" si="53"/>
        <v>5500</v>
      </c>
      <c r="G95" s="34">
        <f t="shared" si="53"/>
        <v>0</v>
      </c>
      <c r="H95" s="34"/>
      <c r="I95" s="34"/>
      <c r="J95" s="34">
        <f t="shared" si="15"/>
        <v>0</v>
      </c>
      <c r="K95" s="34"/>
      <c r="L95" s="34"/>
      <c r="M95" s="34">
        <f t="shared" si="38"/>
        <v>0</v>
      </c>
      <c r="N95" s="34">
        <v>5500</v>
      </c>
      <c r="O95" s="34">
        <v>5500</v>
      </c>
      <c r="P95" s="34">
        <f t="shared" si="39"/>
        <v>0</v>
      </c>
      <c r="Q95" s="34"/>
      <c r="R95" s="34"/>
      <c r="S95" s="34">
        <f t="shared" si="40"/>
        <v>0</v>
      </c>
      <c r="T95" s="34"/>
      <c r="U95" s="34"/>
      <c r="V95" s="34">
        <f t="shared" si="41"/>
        <v>0</v>
      </c>
      <c r="W95" s="34"/>
      <c r="X95" s="34"/>
      <c r="Y95" s="34">
        <f t="shared" si="42"/>
        <v>0</v>
      </c>
      <c r="Z95" s="34"/>
      <c r="AA95" s="34"/>
      <c r="AB95" s="34">
        <f t="shared" si="43"/>
        <v>0</v>
      </c>
      <c r="AC95" s="34"/>
      <c r="AD95" s="34"/>
      <c r="AE95" s="34">
        <f t="shared" si="44"/>
        <v>0</v>
      </c>
    </row>
    <row r="96" spans="1:31" s="23" customFormat="1" x14ac:dyDescent="0.3">
      <c r="A96" s="42" t="s">
        <v>103</v>
      </c>
      <c r="B96" s="32">
        <v>2</v>
      </c>
      <c r="C96" s="32">
        <v>606</v>
      </c>
      <c r="D96" s="36">
        <v>5100</v>
      </c>
      <c r="E96" s="34">
        <f t="shared" si="53"/>
        <v>9000</v>
      </c>
      <c r="F96" s="34">
        <f t="shared" si="53"/>
        <v>9000</v>
      </c>
      <c r="G96" s="34">
        <f t="shared" si="53"/>
        <v>0</v>
      </c>
      <c r="H96" s="34"/>
      <c r="I96" s="34"/>
      <c r="J96" s="34">
        <f t="shared" si="15"/>
        <v>0</v>
      </c>
      <c r="K96" s="34"/>
      <c r="L96" s="34"/>
      <c r="M96" s="34">
        <f t="shared" si="38"/>
        <v>0</v>
      </c>
      <c r="N96" s="34">
        <v>9000</v>
      </c>
      <c r="O96" s="34">
        <v>9000</v>
      </c>
      <c r="P96" s="34">
        <f t="shared" si="39"/>
        <v>0</v>
      </c>
      <c r="Q96" s="34"/>
      <c r="R96" s="34"/>
      <c r="S96" s="34">
        <f t="shared" si="40"/>
        <v>0</v>
      </c>
      <c r="T96" s="34"/>
      <c r="U96" s="34"/>
      <c r="V96" s="34">
        <f t="shared" si="41"/>
        <v>0</v>
      </c>
      <c r="W96" s="34"/>
      <c r="X96" s="34"/>
      <c r="Y96" s="34">
        <f t="shared" si="42"/>
        <v>0</v>
      </c>
      <c r="Z96" s="34"/>
      <c r="AA96" s="34"/>
      <c r="AB96" s="34">
        <f t="shared" si="43"/>
        <v>0</v>
      </c>
      <c r="AC96" s="34"/>
      <c r="AD96" s="34"/>
      <c r="AE96" s="34">
        <f t="shared" si="44"/>
        <v>0</v>
      </c>
    </row>
    <row r="97" spans="1:31" s="23" customFormat="1" ht="31.2" x14ac:dyDescent="0.3">
      <c r="A97" s="42" t="s">
        <v>104</v>
      </c>
      <c r="B97" s="32">
        <v>2</v>
      </c>
      <c r="C97" s="32">
        <v>606</v>
      </c>
      <c r="D97" s="36">
        <v>5100</v>
      </c>
      <c r="E97" s="34">
        <f t="shared" si="53"/>
        <v>41364</v>
      </c>
      <c r="F97" s="34">
        <f t="shared" si="53"/>
        <v>41364</v>
      </c>
      <c r="G97" s="34">
        <f t="shared" si="53"/>
        <v>0</v>
      </c>
      <c r="H97" s="34"/>
      <c r="I97" s="34"/>
      <c r="J97" s="34">
        <f t="shared" si="15"/>
        <v>0</v>
      </c>
      <c r="K97" s="34">
        <f>11000+19364</f>
        <v>30364</v>
      </c>
      <c r="L97" s="34">
        <f>11000+19364</f>
        <v>30364</v>
      </c>
      <c r="M97" s="34">
        <f t="shared" si="38"/>
        <v>0</v>
      </c>
      <c r="N97" s="34">
        <v>11000</v>
      </c>
      <c r="O97" s="34">
        <v>11000</v>
      </c>
      <c r="P97" s="34">
        <f t="shared" si="39"/>
        <v>0</v>
      </c>
      <c r="Q97" s="34"/>
      <c r="R97" s="34"/>
      <c r="S97" s="34">
        <f t="shared" si="40"/>
        <v>0</v>
      </c>
      <c r="T97" s="34"/>
      <c r="U97" s="34"/>
      <c r="V97" s="34">
        <f t="shared" si="41"/>
        <v>0</v>
      </c>
      <c r="W97" s="34"/>
      <c r="X97" s="34"/>
      <c r="Y97" s="34">
        <f t="shared" si="42"/>
        <v>0</v>
      </c>
      <c r="Z97" s="34"/>
      <c r="AA97" s="34"/>
      <c r="AB97" s="34">
        <f t="shared" si="43"/>
        <v>0</v>
      </c>
      <c r="AC97" s="34"/>
      <c r="AD97" s="34"/>
      <c r="AE97" s="34">
        <f t="shared" si="44"/>
        <v>0</v>
      </c>
    </row>
    <row r="98" spans="1:31" s="23" customFormat="1" x14ac:dyDescent="0.3">
      <c r="A98" s="42" t="s">
        <v>105</v>
      </c>
      <c r="B98" s="32">
        <v>2</v>
      </c>
      <c r="C98" s="32">
        <v>606</v>
      </c>
      <c r="D98" s="36">
        <v>5100</v>
      </c>
      <c r="E98" s="34">
        <f t="shared" si="53"/>
        <v>8000</v>
      </c>
      <c r="F98" s="34">
        <f t="shared" si="53"/>
        <v>8000</v>
      </c>
      <c r="G98" s="34">
        <f t="shared" si="53"/>
        <v>0</v>
      </c>
      <c r="H98" s="34"/>
      <c r="I98" s="34"/>
      <c r="J98" s="34">
        <f t="shared" ref="J98:J225" si="54">I98-H98</f>
        <v>0</v>
      </c>
      <c r="K98" s="34"/>
      <c r="L98" s="34"/>
      <c r="M98" s="34">
        <f t="shared" si="38"/>
        <v>0</v>
      </c>
      <c r="N98" s="34">
        <v>8000</v>
      </c>
      <c r="O98" s="34">
        <v>8000</v>
      </c>
      <c r="P98" s="34">
        <f t="shared" si="39"/>
        <v>0</v>
      </c>
      <c r="Q98" s="34"/>
      <c r="R98" s="34"/>
      <c r="S98" s="34">
        <f t="shared" si="40"/>
        <v>0</v>
      </c>
      <c r="T98" s="34"/>
      <c r="U98" s="34"/>
      <c r="V98" s="34">
        <f t="shared" si="41"/>
        <v>0</v>
      </c>
      <c r="W98" s="34"/>
      <c r="X98" s="34"/>
      <c r="Y98" s="34">
        <f t="shared" si="42"/>
        <v>0</v>
      </c>
      <c r="Z98" s="34"/>
      <c r="AA98" s="34"/>
      <c r="AB98" s="34">
        <f t="shared" si="43"/>
        <v>0</v>
      </c>
      <c r="AC98" s="34"/>
      <c r="AD98" s="34"/>
      <c r="AE98" s="34">
        <f t="shared" si="44"/>
        <v>0</v>
      </c>
    </row>
    <row r="99" spans="1:31" s="23" customFormat="1" x14ac:dyDescent="0.3">
      <c r="A99" s="42" t="s">
        <v>106</v>
      </c>
      <c r="B99" s="32">
        <v>2</v>
      </c>
      <c r="C99" s="32">
        <v>606</v>
      </c>
      <c r="D99" s="36">
        <v>5100</v>
      </c>
      <c r="E99" s="34">
        <f t="shared" si="53"/>
        <v>14000</v>
      </c>
      <c r="F99" s="34">
        <f t="shared" si="53"/>
        <v>14000</v>
      </c>
      <c r="G99" s="34">
        <f t="shared" si="53"/>
        <v>0</v>
      </c>
      <c r="H99" s="34"/>
      <c r="I99" s="34"/>
      <c r="J99" s="34">
        <f t="shared" si="54"/>
        <v>0</v>
      </c>
      <c r="K99" s="34"/>
      <c r="L99" s="34"/>
      <c r="M99" s="34">
        <f t="shared" si="38"/>
        <v>0</v>
      </c>
      <c r="N99" s="34">
        <f>11000+3000</f>
        <v>14000</v>
      </c>
      <c r="O99" s="34">
        <f>11000+3000</f>
        <v>14000</v>
      </c>
      <c r="P99" s="34">
        <f t="shared" si="39"/>
        <v>0</v>
      </c>
      <c r="Q99" s="34"/>
      <c r="R99" s="34"/>
      <c r="S99" s="34">
        <f t="shared" si="40"/>
        <v>0</v>
      </c>
      <c r="T99" s="34"/>
      <c r="U99" s="34"/>
      <c r="V99" s="34">
        <f t="shared" si="41"/>
        <v>0</v>
      </c>
      <c r="W99" s="34"/>
      <c r="X99" s="34"/>
      <c r="Y99" s="34">
        <f t="shared" si="42"/>
        <v>0</v>
      </c>
      <c r="Z99" s="34"/>
      <c r="AA99" s="34"/>
      <c r="AB99" s="34">
        <f t="shared" si="43"/>
        <v>0</v>
      </c>
      <c r="AC99" s="34"/>
      <c r="AD99" s="34"/>
      <c r="AE99" s="34">
        <f t="shared" si="44"/>
        <v>0</v>
      </c>
    </row>
    <row r="100" spans="1:31" s="23" customFormat="1" x14ac:dyDescent="0.3">
      <c r="A100" s="42" t="s">
        <v>107</v>
      </c>
      <c r="B100" s="32">
        <v>2</v>
      </c>
      <c r="C100" s="32">
        <v>606</v>
      </c>
      <c r="D100" s="36">
        <v>5100</v>
      </c>
      <c r="E100" s="34">
        <f t="shared" si="53"/>
        <v>5000</v>
      </c>
      <c r="F100" s="34">
        <f t="shared" si="53"/>
        <v>5000</v>
      </c>
      <c r="G100" s="34">
        <f t="shared" si="53"/>
        <v>0</v>
      </c>
      <c r="H100" s="34"/>
      <c r="I100" s="34"/>
      <c r="J100" s="34">
        <f t="shared" si="54"/>
        <v>0</v>
      </c>
      <c r="K100" s="34"/>
      <c r="L100" s="34"/>
      <c r="M100" s="34">
        <f t="shared" si="38"/>
        <v>0</v>
      </c>
      <c r="N100" s="34">
        <v>5000</v>
      </c>
      <c r="O100" s="34">
        <v>5000</v>
      </c>
      <c r="P100" s="34">
        <f t="shared" si="39"/>
        <v>0</v>
      </c>
      <c r="Q100" s="34"/>
      <c r="R100" s="34"/>
      <c r="S100" s="34">
        <f t="shared" si="40"/>
        <v>0</v>
      </c>
      <c r="T100" s="34"/>
      <c r="U100" s="34"/>
      <c r="V100" s="34">
        <f t="shared" si="41"/>
        <v>0</v>
      </c>
      <c r="W100" s="34"/>
      <c r="X100" s="34"/>
      <c r="Y100" s="34">
        <f t="shared" si="42"/>
        <v>0</v>
      </c>
      <c r="Z100" s="34"/>
      <c r="AA100" s="34"/>
      <c r="AB100" s="34">
        <f t="shared" si="43"/>
        <v>0</v>
      </c>
      <c r="AC100" s="34"/>
      <c r="AD100" s="34"/>
      <c r="AE100" s="34">
        <f t="shared" si="44"/>
        <v>0</v>
      </c>
    </row>
    <row r="101" spans="1:31" s="23" customFormat="1" x14ac:dyDescent="0.3">
      <c r="A101" s="42" t="s">
        <v>108</v>
      </c>
      <c r="B101" s="32">
        <v>2</v>
      </c>
      <c r="C101" s="32">
        <v>606</v>
      </c>
      <c r="D101" s="36">
        <v>5100</v>
      </c>
      <c r="E101" s="34">
        <f t="shared" si="53"/>
        <v>11000</v>
      </c>
      <c r="F101" s="34">
        <f t="shared" si="53"/>
        <v>11000</v>
      </c>
      <c r="G101" s="34">
        <f t="shared" si="53"/>
        <v>0</v>
      </c>
      <c r="H101" s="34"/>
      <c r="I101" s="34"/>
      <c r="J101" s="34">
        <f t="shared" si="54"/>
        <v>0</v>
      </c>
      <c r="K101" s="34"/>
      <c r="L101" s="34"/>
      <c r="M101" s="34">
        <f t="shared" si="38"/>
        <v>0</v>
      </c>
      <c r="N101" s="34">
        <v>11000</v>
      </c>
      <c r="O101" s="34">
        <v>11000</v>
      </c>
      <c r="P101" s="34">
        <f t="shared" si="39"/>
        <v>0</v>
      </c>
      <c r="Q101" s="34"/>
      <c r="R101" s="34"/>
      <c r="S101" s="34">
        <f t="shared" si="40"/>
        <v>0</v>
      </c>
      <c r="T101" s="34"/>
      <c r="U101" s="34"/>
      <c r="V101" s="34">
        <f t="shared" si="41"/>
        <v>0</v>
      </c>
      <c r="W101" s="34"/>
      <c r="X101" s="34"/>
      <c r="Y101" s="34">
        <f t="shared" si="42"/>
        <v>0</v>
      </c>
      <c r="Z101" s="34"/>
      <c r="AA101" s="34"/>
      <c r="AB101" s="34">
        <f t="shared" si="43"/>
        <v>0</v>
      </c>
      <c r="AC101" s="34"/>
      <c r="AD101" s="34"/>
      <c r="AE101" s="34">
        <f t="shared" si="44"/>
        <v>0</v>
      </c>
    </row>
    <row r="102" spans="1:31" s="23" customFormat="1" x14ac:dyDescent="0.3">
      <c r="A102" s="42" t="s">
        <v>109</v>
      </c>
      <c r="B102" s="32">
        <v>2</v>
      </c>
      <c r="C102" s="32">
        <v>606</v>
      </c>
      <c r="D102" s="36">
        <v>5100</v>
      </c>
      <c r="E102" s="34">
        <f t="shared" si="53"/>
        <v>9000</v>
      </c>
      <c r="F102" s="34">
        <f t="shared" si="53"/>
        <v>9000</v>
      </c>
      <c r="G102" s="34">
        <f t="shared" si="53"/>
        <v>0</v>
      </c>
      <c r="H102" s="34"/>
      <c r="I102" s="34"/>
      <c r="J102" s="34">
        <f t="shared" si="54"/>
        <v>0</v>
      </c>
      <c r="K102" s="34"/>
      <c r="L102" s="34"/>
      <c r="M102" s="34">
        <f t="shared" si="38"/>
        <v>0</v>
      </c>
      <c r="N102" s="34">
        <v>9000</v>
      </c>
      <c r="O102" s="34">
        <v>9000</v>
      </c>
      <c r="P102" s="34">
        <f t="shared" si="39"/>
        <v>0</v>
      </c>
      <c r="Q102" s="34"/>
      <c r="R102" s="34"/>
      <c r="S102" s="34">
        <f t="shared" si="40"/>
        <v>0</v>
      </c>
      <c r="T102" s="34"/>
      <c r="U102" s="34"/>
      <c r="V102" s="34">
        <f t="shared" si="41"/>
        <v>0</v>
      </c>
      <c r="W102" s="34"/>
      <c r="X102" s="34"/>
      <c r="Y102" s="34">
        <f t="shared" si="42"/>
        <v>0</v>
      </c>
      <c r="Z102" s="34"/>
      <c r="AA102" s="34"/>
      <c r="AB102" s="34">
        <f t="shared" si="43"/>
        <v>0</v>
      </c>
      <c r="AC102" s="34"/>
      <c r="AD102" s="34"/>
      <c r="AE102" s="34">
        <f t="shared" si="44"/>
        <v>0</v>
      </c>
    </row>
    <row r="103" spans="1:31" s="23" customFormat="1" ht="31.2" x14ac:dyDescent="0.3">
      <c r="A103" s="42" t="s">
        <v>110</v>
      </c>
      <c r="B103" s="32">
        <v>2</v>
      </c>
      <c r="C103" s="32">
        <v>606</v>
      </c>
      <c r="D103" s="36">
        <v>5100</v>
      </c>
      <c r="E103" s="34">
        <f t="shared" si="53"/>
        <v>12270</v>
      </c>
      <c r="F103" s="34">
        <f t="shared" si="53"/>
        <v>12270</v>
      </c>
      <c r="G103" s="34">
        <f t="shared" si="53"/>
        <v>0</v>
      </c>
      <c r="H103" s="34"/>
      <c r="I103" s="34"/>
      <c r="J103" s="34">
        <f t="shared" si="54"/>
        <v>0</v>
      </c>
      <c r="K103" s="34"/>
      <c r="L103" s="34"/>
      <c r="M103" s="34">
        <f t="shared" si="38"/>
        <v>0</v>
      </c>
      <c r="N103" s="34">
        <f>3270+9000</f>
        <v>12270</v>
      </c>
      <c r="O103" s="34">
        <f>3270+9000</f>
        <v>12270</v>
      </c>
      <c r="P103" s="34">
        <f t="shared" si="39"/>
        <v>0</v>
      </c>
      <c r="Q103" s="34"/>
      <c r="R103" s="34"/>
      <c r="S103" s="34">
        <f t="shared" si="40"/>
        <v>0</v>
      </c>
      <c r="T103" s="34"/>
      <c r="U103" s="34"/>
      <c r="V103" s="34">
        <f t="shared" si="41"/>
        <v>0</v>
      </c>
      <c r="W103" s="34"/>
      <c r="X103" s="34"/>
      <c r="Y103" s="34">
        <f t="shared" si="42"/>
        <v>0</v>
      </c>
      <c r="Z103" s="34"/>
      <c r="AA103" s="34"/>
      <c r="AB103" s="34">
        <f t="shared" si="43"/>
        <v>0</v>
      </c>
      <c r="AC103" s="34"/>
      <c r="AD103" s="34"/>
      <c r="AE103" s="34">
        <f t="shared" si="44"/>
        <v>0</v>
      </c>
    </row>
    <row r="104" spans="1:31" s="23" customFormat="1" ht="31.2" x14ac:dyDescent="0.3">
      <c r="A104" s="42" t="s">
        <v>111</v>
      </c>
      <c r="B104" s="32">
        <v>2</v>
      </c>
      <c r="C104" s="32">
        <v>606</v>
      </c>
      <c r="D104" s="36">
        <v>5100</v>
      </c>
      <c r="E104" s="34">
        <f t="shared" si="53"/>
        <v>12034</v>
      </c>
      <c r="F104" s="34">
        <f t="shared" si="53"/>
        <v>12034</v>
      </c>
      <c r="G104" s="34">
        <f t="shared" si="53"/>
        <v>0</v>
      </c>
      <c r="H104" s="34"/>
      <c r="I104" s="34"/>
      <c r="J104" s="34">
        <f t="shared" si="54"/>
        <v>0</v>
      </c>
      <c r="K104" s="34"/>
      <c r="L104" s="34"/>
      <c r="M104" s="34">
        <f t="shared" si="38"/>
        <v>0</v>
      </c>
      <c r="N104" s="34">
        <f>3034+9000</f>
        <v>12034</v>
      </c>
      <c r="O104" s="34">
        <f>3034+9000</f>
        <v>12034</v>
      </c>
      <c r="P104" s="34">
        <f t="shared" si="39"/>
        <v>0</v>
      </c>
      <c r="Q104" s="34"/>
      <c r="R104" s="34"/>
      <c r="S104" s="34">
        <f t="shared" si="40"/>
        <v>0</v>
      </c>
      <c r="T104" s="34"/>
      <c r="U104" s="34"/>
      <c r="V104" s="34">
        <f t="shared" si="41"/>
        <v>0</v>
      </c>
      <c r="W104" s="34"/>
      <c r="X104" s="34"/>
      <c r="Y104" s="34">
        <f t="shared" si="42"/>
        <v>0</v>
      </c>
      <c r="Z104" s="34"/>
      <c r="AA104" s="34"/>
      <c r="AB104" s="34">
        <f t="shared" si="43"/>
        <v>0</v>
      </c>
      <c r="AC104" s="34"/>
      <c r="AD104" s="34"/>
      <c r="AE104" s="34">
        <f t="shared" si="44"/>
        <v>0</v>
      </c>
    </row>
    <row r="105" spans="1:31" s="23" customFormat="1" x14ac:dyDescent="0.3">
      <c r="A105" s="42" t="s">
        <v>112</v>
      </c>
      <c r="B105" s="32">
        <v>2</v>
      </c>
      <c r="C105" s="32">
        <v>606</v>
      </c>
      <c r="D105" s="36">
        <v>5100</v>
      </c>
      <c r="E105" s="34">
        <f t="shared" si="53"/>
        <v>9000</v>
      </c>
      <c r="F105" s="34">
        <f t="shared" si="53"/>
        <v>9000</v>
      </c>
      <c r="G105" s="34">
        <f t="shared" si="53"/>
        <v>0</v>
      </c>
      <c r="H105" s="34"/>
      <c r="I105" s="34"/>
      <c r="J105" s="34">
        <f t="shared" si="54"/>
        <v>0</v>
      </c>
      <c r="K105" s="34"/>
      <c r="L105" s="34"/>
      <c r="M105" s="34">
        <f t="shared" si="38"/>
        <v>0</v>
      </c>
      <c r="N105" s="34">
        <v>9000</v>
      </c>
      <c r="O105" s="34">
        <v>9000</v>
      </c>
      <c r="P105" s="34">
        <f t="shared" si="39"/>
        <v>0</v>
      </c>
      <c r="Q105" s="34"/>
      <c r="R105" s="34"/>
      <c r="S105" s="34">
        <f t="shared" si="40"/>
        <v>0</v>
      </c>
      <c r="T105" s="34"/>
      <c r="U105" s="34"/>
      <c r="V105" s="34">
        <f t="shared" si="41"/>
        <v>0</v>
      </c>
      <c r="W105" s="34"/>
      <c r="X105" s="34"/>
      <c r="Y105" s="34">
        <f t="shared" si="42"/>
        <v>0</v>
      </c>
      <c r="Z105" s="34"/>
      <c r="AA105" s="34"/>
      <c r="AB105" s="34">
        <f t="shared" si="43"/>
        <v>0</v>
      </c>
      <c r="AC105" s="34"/>
      <c r="AD105" s="34"/>
      <c r="AE105" s="34">
        <f t="shared" si="44"/>
        <v>0</v>
      </c>
    </row>
    <row r="106" spans="1:31" s="23" customFormat="1" x14ac:dyDescent="0.3">
      <c r="A106" s="42" t="s">
        <v>113</v>
      </c>
      <c r="B106" s="32">
        <v>2</v>
      </c>
      <c r="C106" s="32">
        <v>606</v>
      </c>
      <c r="D106" s="36">
        <v>5100</v>
      </c>
      <c r="E106" s="34">
        <f t="shared" si="53"/>
        <v>10000</v>
      </c>
      <c r="F106" s="34">
        <f t="shared" si="53"/>
        <v>10000</v>
      </c>
      <c r="G106" s="34">
        <f t="shared" si="53"/>
        <v>0</v>
      </c>
      <c r="H106" s="34"/>
      <c r="I106" s="34"/>
      <c r="J106" s="34">
        <f t="shared" si="54"/>
        <v>0</v>
      </c>
      <c r="K106" s="34"/>
      <c r="L106" s="34"/>
      <c r="M106" s="34">
        <f t="shared" si="38"/>
        <v>0</v>
      </c>
      <c r="N106" s="34">
        <v>10000</v>
      </c>
      <c r="O106" s="34">
        <v>10000</v>
      </c>
      <c r="P106" s="34">
        <f t="shared" si="39"/>
        <v>0</v>
      </c>
      <c r="Q106" s="34"/>
      <c r="R106" s="34"/>
      <c r="S106" s="34">
        <f t="shared" si="40"/>
        <v>0</v>
      </c>
      <c r="T106" s="34"/>
      <c r="U106" s="34"/>
      <c r="V106" s="34">
        <f t="shared" si="41"/>
        <v>0</v>
      </c>
      <c r="W106" s="34"/>
      <c r="X106" s="34"/>
      <c r="Y106" s="34">
        <f t="shared" si="42"/>
        <v>0</v>
      </c>
      <c r="Z106" s="34"/>
      <c r="AA106" s="34"/>
      <c r="AB106" s="34">
        <f t="shared" si="43"/>
        <v>0</v>
      </c>
      <c r="AC106" s="34"/>
      <c r="AD106" s="34"/>
      <c r="AE106" s="34">
        <f t="shared" si="44"/>
        <v>0</v>
      </c>
    </row>
    <row r="107" spans="1:31" s="23" customFormat="1" ht="31.2" x14ac:dyDescent="0.3">
      <c r="A107" s="42" t="s">
        <v>114</v>
      </c>
      <c r="B107" s="32">
        <v>2</v>
      </c>
      <c r="C107" s="32">
        <v>606</v>
      </c>
      <c r="D107" s="36">
        <v>5100</v>
      </c>
      <c r="E107" s="34">
        <f t="shared" si="53"/>
        <v>6898</v>
      </c>
      <c r="F107" s="34">
        <f t="shared" si="53"/>
        <v>6898</v>
      </c>
      <c r="G107" s="34">
        <f t="shared" si="53"/>
        <v>0</v>
      </c>
      <c r="H107" s="34"/>
      <c r="I107" s="34"/>
      <c r="J107" s="34">
        <f t="shared" si="54"/>
        <v>0</v>
      </c>
      <c r="K107" s="34"/>
      <c r="L107" s="34"/>
      <c r="M107" s="34">
        <f t="shared" si="38"/>
        <v>0</v>
      </c>
      <c r="N107" s="34">
        <f>5500+1398</f>
        <v>6898</v>
      </c>
      <c r="O107" s="34">
        <f>5500+1398</f>
        <v>6898</v>
      </c>
      <c r="P107" s="34">
        <f t="shared" si="39"/>
        <v>0</v>
      </c>
      <c r="Q107" s="34"/>
      <c r="R107" s="34"/>
      <c r="S107" s="34">
        <f t="shared" si="40"/>
        <v>0</v>
      </c>
      <c r="T107" s="34"/>
      <c r="U107" s="34"/>
      <c r="V107" s="34">
        <f t="shared" si="41"/>
        <v>0</v>
      </c>
      <c r="W107" s="34"/>
      <c r="X107" s="34"/>
      <c r="Y107" s="34">
        <f t="shared" si="42"/>
        <v>0</v>
      </c>
      <c r="Z107" s="34"/>
      <c r="AA107" s="34"/>
      <c r="AB107" s="34">
        <f t="shared" si="43"/>
        <v>0</v>
      </c>
      <c r="AC107" s="34"/>
      <c r="AD107" s="34"/>
      <c r="AE107" s="34">
        <f t="shared" si="44"/>
        <v>0</v>
      </c>
    </row>
    <row r="108" spans="1:31" s="23" customFormat="1" x14ac:dyDescent="0.3">
      <c r="A108" s="42" t="s">
        <v>115</v>
      </c>
      <c r="B108" s="32">
        <v>2</v>
      </c>
      <c r="C108" s="32">
        <v>606</v>
      </c>
      <c r="D108" s="36">
        <v>5100</v>
      </c>
      <c r="E108" s="34">
        <f t="shared" si="53"/>
        <v>9000</v>
      </c>
      <c r="F108" s="34">
        <f t="shared" si="53"/>
        <v>9000</v>
      </c>
      <c r="G108" s="34">
        <f t="shared" si="53"/>
        <v>0</v>
      </c>
      <c r="H108" s="34"/>
      <c r="I108" s="34"/>
      <c r="J108" s="34">
        <f t="shared" si="54"/>
        <v>0</v>
      </c>
      <c r="K108" s="34"/>
      <c r="L108" s="34"/>
      <c r="M108" s="34">
        <f t="shared" si="38"/>
        <v>0</v>
      </c>
      <c r="N108" s="34">
        <v>9000</v>
      </c>
      <c r="O108" s="34">
        <v>9000</v>
      </c>
      <c r="P108" s="34">
        <f t="shared" si="39"/>
        <v>0</v>
      </c>
      <c r="Q108" s="34"/>
      <c r="R108" s="34"/>
      <c r="S108" s="34">
        <f t="shared" si="40"/>
        <v>0</v>
      </c>
      <c r="T108" s="34"/>
      <c r="U108" s="34"/>
      <c r="V108" s="34">
        <f t="shared" si="41"/>
        <v>0</v>
      </c>
      <c r="W108" s="34"/>
      <c r="X108" s="34"/>
      <c r="Y108" s="34">
        <f t="shared" si="42"/>
        <v>0</v>
      </c>
      <c r="Z108" s="34"/>
      <c r="AA108" s="34"/>
      <c r="AB108" s="34">
        <f t="shared" si="43"/>
        <v>0</v>
      </c>
      <c r="AC108" s="34"/>
      <c r="AD108" s="34"/>
      <c r="AE108" s="34">
        <f t="shared" si="44"/>
        <v>0</v>
      </c>
    </row>
    <row r="109" spans="1:31" s="23" customFormat="1" x14ac:dyDescent="0.3">
      <c r="A109" s="42" t="s">
        <v>116</v>
      </c>
      <c r="B109" s="32">
        <v>2</v>
      </c>
      <c r="C109" s="32">
        <v>606</v>
      </c>
      <c r="D109" s="36">
        <v>5100</v>
      </c>
      <c r="E109" s="34">
        <f t="shared" si="53"/>
        <v>5500</v>
      </c>
      <c r="F109" s="34">
        <f t="shared" si="53"/>
        <v>5500</v>
      </c>
      <c r="G109" s="34">
        <f t="shared" si="53"/>
        <v>0</v>
      </c>
      <c r="H109" s="34"/>
      <c r="I109" s="34"/>
      <c r="J109" s="34">
        <f t="shared" si="54"/>
        <v>0</v>
      </c>
      <c r="K109" s="34"/>
      <c r="L109" s="34"/>
      <c r="M109" s="34">
        <f t="shared" si="38"/>
        <v>0</v>
      </c>
      <c r="N109" s="34">
        <v>5500</v>
      </c>
      <c r="O109" s="34">
        <v>5500</v>
      </c>
      <c r="P109" s="34">
        <f t="shared" si="39"/>
        <v>0</v>
      </c>
      <c r="Q109" s="34"/>
      <c r="R109" s="34"/>
      <c r="S109" s="34">
        <f t="shared" si="40"/>
        <v>0</v>
      </c>
      <c r="T109" s="34"/>
      <c r="U109" s="34"/>
      <c r="V109" s="34">
        <f t="shared" si="41"/>
        <v>0</v>
      </c>
      <c r="W109" s="34"/>
      <c r="X109" s="34"/>
      <c r="Y109" s="34">
        <f t="shared" si="42"/>
        <v>0</v>
      </c>
      <c r="Z109" s="34"/>
      <c r="AA109" s="34"/>
      <c r="AB109" s="34">
        <f t="shared" si="43"/>
        <v>0</v>
      </c>
      <c r="AC109" s="34"/>
      <c r="AD109" s="34"/>
      <c r="AE109" s="34">
        <f t="shared" si="44"/>
        <v>0</v>
      </c>
    </row>
    <row r="110" spans="1:31" s="23" customFormat="1" ht="31.2" x14ac:dyDescent="0.3">
      <c r="A110" s="42" t="s">
        <v>117</v>
      </c>
      <c r="B110" s="32">
        <v>2</v>
      </c>
      <c r="C110" s="32">
        <v>606</v>
      </c>
      <c r="D110" s="36">
        <v>5100</v>
      </c>
      <c r="E110" s="34">
        <f t="shared" si="53"/>
        <v>8727</v>
      </c>
      <c r="F110" s="34">
        <f t="shared" si="53"/>
        <v>8727</v>
      </c>
      <c r="G110" s="34">
        <f t="shared" si="53"/>
        <v>0</v>
      </c>
      <c r="H110" s="34"/>
      <c r="I110" s="34"/>
      <c r="J110" s="34">
        <f t="shared" si="54"/>
        <v>0</v>
      </c>
      <c r="K110" s="34"/>
      <c r="L110" s="34"/>
      <c r="M110" s="34">
        <f t="shared" si="38"/>
        <v>0</v>
      </c>
      <c r="N110" s="34">
        <f>2000+1227+5500</f>
        <v>8727</v>
      </c>
      <c r="O110" s="34">
        <f>2000+1227+5500</f>
        <v>8727</v>
      </c>
      <c r="P110" s="34">
        <f t="shared" si="39"/>
        <v>0</v>
      </c>
      <c r="Q110" s="34"/>
      <c r="R110" s="34"/>
      <c r="S110" s="34">
        <f t="shared" si="40"/>
        <v>0</v>
      </c>
      <c r="T110" s="34"/>
      <c r="U110" s="34"/>
      <c r="V110" s="34">
        <f t="shared" si="41"/>
        <v>0</v>
      </c>
      <c r="W110" s="34"/>
      <c r="X110" s="34"/>
      <c r="Y110" s="34">
        <f t="shared" si="42"/>
        <v>0</v>
      </c>
      <c r="Z110" s="34"/>
      <c r="AA110" s="34"/>
      <c r="AB110" s="34">
        <f t="shared" si="43"/>
        <v>0</v>
      </c>
      <c r="AC110" s="34"/>
      <c r="AD110" s="34"/>
      <c r="AE110" s="34">
        <f t="shared" si="44"/>
        <v>0</v>
      </c>
    </row>
    <row r="111" spans="1:31" s="23" customFormat="1" x14ac:dyDescent="0.3">
      <c r="A111" s="42" t="s">
        <v>118</v>
      </c>
      <c r="B111" s="32">
        <v>2</v>
      </c>
      <c r="C111" s="32">
        <v>606</v>
      </c>
      <c r="D111" s="36">
        <v>5100</v>
      </c>
      <c r="E111" s="34">
        <f t="shared" si="53"/>
        <v>5500</v>
      </c>
      <c r="F111" s="34">
        <f t="shared" si="53"/>
        <v>5500</v>
      </c>
      <c r="G111" s="34">
        <f t="shared" si="53"/>
        <v>0</v>
      </c>
      <c r="H111" s="34"/>
      <c r="I111" s="34"/>
      <c r="J111" s="34">
        <f t="shared" si="54"/>
        <v>0</v>
      </c>
      <c r="K111" s="34"/>
      <c r="L111" s="34"/>
      <c r="M111" s="34">
        <f t="shared" si="38"/>
        <v>0</v>
      </c>
      <c r="N111" s="34">
        <v>5500</v>
      </c>
      <c r="O111" s="34">
        <v>5500</v>
      </c>
      <c r="P111" s="34">
        <f t="shared" si="39"/>
        <v>0</v>
      </c>
      <c r="Q111" s="34"/>
      <c r="R111" s="34"/>
      <c r="S111" s="34">
        <f t="shared" si="40"/>
        <v>0</v>
      </c>
      <c r="T111" s="34"/>
      <c r="U111" s="34"/>
      <c r="V111" s="34">
        <f t="shared" si="41"/>
        <v>0</v>
      </c>
      <c r="W111" s="34"/>
      <c r="X111" s="34"/>
      <c r="Y111" s="34">
        <f t="shared" si="42"/>
        <v>0</v>
      </c>
      <c r="Z111" s="34"/>
      <c r="AA111" s="34"/>
      <c r="AB111" s="34">
        <f t="shared" si="43"/>
        <v>0</v>
      </c>
      <c r="AC111" s="34"/>
      <c r="AD111" s="34"/>
      <c r="AE111" s="34">
        <f t="shared" si="44"/>
        <v>0</v>
      </c>
    </row>
    <row r="112" spans="1:31" s="23" customFormat="1" x14ac:dyDescent="0.3">
      <c r="A112" s="42" t="s">
        <v>119</v>
      </c>
      <c r="B112" s="32">
        <v>2</v>
      </c>
      <c r="C112" s="32">
        <v>606</v>
      </c>
      <c r="D112" s="36">
        <v>5100</v>
      </c>
      <c r="E112" s="34">
        <f t="shared" si="53"/>
        <v>4500</v>
      </c>
      <c r="F112" s="34">
        <f t="shared" si="53"/>
        <v>4500</v>
      </c>
      <c r="G112" s="34">
        <f t="shared" si="53"/>
        <v>0</v>
      </c>
      <c r="H112" s="34"/>
      <c r="I112" s="34"/>
      <c r="J112" s="34">
        <f t="shared" si="54"/>
        <v>0</v>
      </c>
      <c r="K112" s="34"/>
      <c r="L112" s="34"/>
      <c r="M112" s="34">
        <f t="shared" si="38"/>
        <v>0</v>
      </c>
      <c r="N112" s="34">
        <v>4500</v>
      </c>
      <c r="O112" s="34">
        <v>4500</v>
      </c>
      <c r="P112" s="34">
        <f t="shared" si="39"/>
        <v>0</v>
      </c>
      <c r="Q112" s="34"/>
      <c r="R112" s="34"/>
      <c r="S112" s="34">
        <f t="shared" si="40"/>
        <v>0</v>
      </c>
      <c r="T112" s="34"/>
      <c r="U112" s="34"/>
      <c r="V112" s="34">
        <f t="shared" si="41"/>
        <v>0</v>
      </c>
      <c r="W112" s="34"/>
      <c r="X112" s="34"/>
      <c r="Y112" s="34">
        <f t="shared" si="42"/>
        <v>0</v>
      </c>
      <c r="Z112" s="34"/>
      <c r="AA112" s="34"/>
      <c r="AB112" s="34">
        <f t="shared" si="43"/>
        <v>0</v>
      </c>
      <c r="AC112" s="34"/>
      <c r="AD112" s="34"/>
      <c r="AE112" s="34">
        <f t="shared" si="44"/>
        <v>0</v>
      </c>
    </row>
    <row r="113" spans="1:31" s="23" customFormat="1" x14ac:dyDescent="0.3">
      <c r="A113" s="42" t="s">
        <v>120</v>
      </c>
      <c r="B113" s="32">
        <v>2</v>
      </c>
      <c r="C113" s="32">
        <v>606</v>
      </c>
      <c r="D113" s="36">
        <v>5100</v>
      </c>
      <c r="E113" s="34">
        <f t="shared" si="53"/>
        <v>4500</v>
      </c>
      <c r="F113" s="34">
        <f t="shared" si="53"/>
        <v>4500</v>
      </c>
      <c r="G113" s="34">
        <f t="shared" si="53"/>
        <v>0</v>
      </c>
      <c r="H113" s="34"/>
      <c r="I113" s="34"/>
      <c r="J113" s="34">
        <f t="shared" si="54"/>
        <v>0</v>
      </c>
      <c r="K113" s="34"/>
      <c r="L113" s="34"/>
      <c r="M113" s="34">
        <f t="shared" si="38"/>
        <v>0</v>
      </c>
      <c r="N113" s="34">
        <v>4500</v>
      </c>
      <c r="O113" s="34">
        <v>4500</v>
      </c>
      <c r="P113" s="34">
        <f t="shared" si="39"/>
        <v>0</v>
      </c>
      <c r="Q113" s="34"/>
      <c r="R113" s="34"/>
      <c r="S113" s="34">
        <f t="shared" si="40"/>
        <v>0</v>
      </c>
      <c r="T113" s="34"/>
      <c r="U113" s="34"/>
      <c r="V113" s="34">
        <f t="shared" si="41"/>
        <v>0</v>
      </c>
      <c r="W113" s="34"/>
      <c r="X113" s="34"/>
      <c r="Y113" s="34">
        <f t="shared" si="42"/>
        <v>0</v>
      </c>
      <c r="Z113" s="34"/>
      <c r="AA113" s="34"/>
      <c r="AB113" s="34">
        <f t="shared" si="43"/>
        <v>0</v>
      </c>
      <c r="AC113" s="34"/>
      <c r="AD113" s="34"/>
      <c r="AE113" s="34">
        <f t="shared" si="44"/>
        <v>0</v>
      </c>
    </row>
    <row r="114" spans="1:31" s="23" customFormat="1" x14ac:dyDescent="0.3">
      <c r="A114" s="42" t="s">
        <v>121</v>
      </c>
      <c r="B114" s="32">
        <v>2</v>
      </c>
      <c r="C114" s="32">
        <v>606</v>
      </c>
      <c r="D114" s="36">
        <v>5100</v>
      </c>
      <c r="E114" s="34">
        <f t="shared" si="53"/>
        <v>14000</v>
      </c>
      <c r="F114" s="34">
        <f t="shared" si="53"/>
        <v>14000</v>
      </c>
      <c r="G114" s="34">
        <f t="shared" si="53"/>
        <v>0</v>
      </c>
      <c r="H114" s="34"/>
      <c r="I114" s="34"/>
      <c r="J114" s="34">
        <f t="shared" si="54"/>
        <v>0</v>
      </c>
      <c r="K114" s="34"/>
      <c r="L114" s="34"/>
      <c r="M114" s="34">
        <f t="shared" si="38"/>
        <v>0</v>
      </c>
      <c r="N114" s="34">
        <v>14000</v>
      </c>
      <c r="O114" s="34">
        <v>14000</v>
      </c>
      <c r="P114" s="34">
        <f t="shared" si="39"/>
        <v>0</v>
      </c>
      <c r="Q114" s="34"/>
      <c r="R114" s="34"/>
      <c r="S114" s="34">
        <f t="shared" si="40"/>
        <v>0</v>
      </c>
      <c r="T114" s="34"/>
      <c r="U114" s="34"/>
      <c r="V114" s="34">
        <f t="shared" si="41"/>
        <v>0</v>
      </c>
      <c r="W114" s="34"/>
      <c r="X114" s="34"/>
      <c r="Y114" s="34">
        <f t="shared" si="42"/>
        <v>0</v>
      </c>
      <c r="Z114" s="34"/>
      <c r="AA114" s="34"/>
      <c r="AB114" s="34">
        <f t="shared" si="43"/>
        <v>0</v>
      </c>
      <c r="AC114" s="34"/>
      <c r="AD114" s="34"/>
      <c r="AE114" s="34">
        <f t="shared" si="44"/>
        <v>0</v>
      </c>
    </row>
    <row r="115" spans="1:31" s="23" customFormat="1" x14ac:dyDescent="0.3">
      <c r="A115" s="42" t="s">
        <v>122</v>
      </c>
      <c r="B115" s="32">
        <v>2</v>
      </c>
      <c r="C115" s="32">
        <v>606</v>
      </c>
      <c r="D115" s="36">
        <v>5100</v>
      </c>
      <c r="E115" s="34">
        <f t="shared" si="53"/>
        <v>16600</v>
      </c>
      <c r="F115" s="34">
        <f t="shared" si="53"/>
        <v>16600</v>
      </c>
      <c r="G115" s="34">
        <f t="shared" si="53"/>
        <v>0</v>
      </c>
      <c r="H115" s="34"/>
      <c r="I115" s="34"/>
      <c r="J115" s="34">
        <f t="shared" si="54"/>
        <v>0</v>
      </c>
      <c r="K115" s="34">
        <v>3600</v>
      </c>
      <c r="L115" s="34">
        <v>3600</v>
      </c>
      <c r="M115" s="34">
        <f t="shared" si="38"/>
        <v>0</v>
      </c>
      <c r="N115" s="34">
        <v>13000</v>
      </c>
      <c r="O115" s="34">
        <v>13000</v>
      </c>
      <c r="P115" s="34">
        <f t="shared" si="39"/>
        <v>0</v>
      </c>
      <c r="Q115" s="34"/>
      <c r="R115" s="34"/>
      <c r="S115" s="34">
        <f t="shared" si="40"/>
        <v>0</v>
      </c>
      <c r="T115" s="34"/>
      <c r="U115" s="34"/>
      <c r="V115" s="34">
        <f t="shared" si="41"/>
        <v>0</v>
      </c>
      <c r="W115" s="34"/>
      <c r="X115" s="34"/>
      <c r="Y115" s="34">
        <f t="shared" si="42"/>
        <v>0</v>
      </c>
      <c r="Z115" s="34"/>
      <c r="AA115" s="34"/>
      <c r="AB115" s="34">
        <f t="shared" si="43"/>
        <v>0</v>
      </c>
      <c r="AC115" s="34"/>
      <c r="AD115" s="34"/>
      <c r="AE115" s="34">
        <f t="shared" si="44"/>
        <v>0</v>
      </c>
    </row>
    <row r="116" spans="1:31" s="23" customFormat="1" x14ac:dyDescent="0.3">
      <c r="A116" s="42" t="s">
        <v>123</v>
      </c>
      <c r="B116" s="32">
        <v>2</v>
      </c>
      <c r="C116" s="32">
        <v>606</v>
      </c>
      <c r="D116" s="36">
        <v>5100</v>
      </c>
      <c r="E116" s="34">
        <f t="shared" si="53"/>
        <v>13000</v>
      </c>
      <c r="F116" s="34">
        <f t="shared" si="53"/>
        <v>13000</v>
      </c>
      <c r="G116" s="34">
        <f t="shared" si="53"/>
        <v>0</v>
      </c>
      <c r="H116" s="34"/>
      <c r="I116" s="34"/>
      <c r="J116" s="34">
        <f t="shared" si="54"/>
        <v>0</v>
      </c>
      <c r="K116" s="34"/>
      <c r="L116" s="34"/>
      <c r="M116" s="34">
        <f t="shared" si="38"/>
        <v>0</v>
      </c>
      <c r="N116" s="34">
        <v>13000</v>
      </c>
      <c r="O116" s="34">
        <v>13000</v>
      </c>
      <c r="P116" s="34">
        <f t="shared" si="39"/>
        <v>0</v>
      </c>
      <c r="Q116" s="34"/>
      <c r="R116" s="34"/>
      <c r="S116" s="34">
        <f t="shared" si="40"/>
        <v>0</v>
      </c>
      <c r="T116" s="34"/>
      <c r="U116" s="34"/>
      <c r="V116" s="34">
        <f t="shared" si="41"/>
        <v>0</v>
      </c>
      <c r="W116" s="34"/>
      <c r="X116" s="34"/>
      <c r="Y116" s="34">
        <f t="shared" si="42"/>
        <v>0</v>
      </c>
      <c r="Z116" s="34"/>
      <c r="AA116" s="34"/>
      <c r="AB116" s="34">
        <f t="shared" si="43"/>
        <v>0</v>
      </c>
      <c r="AC116" s="34"/>
      <c r="AD116" s="34"/>
      <c r="AE116" s="34">
        <f t="shared" si="44"/>
        <v>0</v>
      </c>
    </row>
    <row r="117" spans="1:31" s="23" customFormat="1" x14ac:dyDescent="0.3">
      <c r="A117" s="42" t="s">
        <v>124</v>
      </c>
      <c r="B117" s="32">
        <v>2</v>
      </c>
      <c r="C117" s="32">
        <v>606</v>
      </c>
      <c r="D117" s="36">
        <v>5100</v>
      </c>
      <c r="E117" s="34">
        <f t="shared" si="53"/>
        <v>14355</v>
      </c>
      <c r="F117" s="34">
        <f t="shared" si="53"/>
        <v>14355</v>
      </c>
      <c r="G117" s="34">
        <f t="shared" si="53"/>
        <v>0</v>
      </c>
      <c r="H117" s="34"/>
      <c r="I117" s="34"/>
      <c r="J117" s="34">
        <f t="shared" si="54"/>
        <v>0</v>
      </c>
      <c r="K117" s="34">
        <v>1355</v>
      </c>
      <c r="L117" s="34">
        <v>1355</v>
      </c>
      <c r="M117" s="34">
        <f t="shared" si="38"/>
        <v>0</v>
      </c>
      <c r="N117" s="34">
        <v>13000</v>
      </c>
      <c r="O117" s="34">
        <v>13000</v>
      </c>
      <c r="P117" s="34">
        <f t="shared" si="39"/>
        <v>0</v>
      </c>
      <c r="Q117" s="34"/>
      <c r="R117" s="34"/>
      <c r="S117" s="34">
        <f t="shared" si="40"/>
        <v>0</v>
      </c>
      <c r="T117" s="34"/>
      <c r="U117" s="34"/>
      <c r="V117" s="34">
        <f t="shared" si="41"/>
        <v>0</v>
      </c>
      <c r="W117" s="34"/>
      <c r="X117" s="34"/>
      <c r="Y117" s="34">
        <f t="shared" si="42"/>
        <v>0</v>
      </c>
      <c r="Z117" s="34"/>
      <c r="AA117" s="34"/>
      <c r="AB117" s="34">
        <f t="shared" si="43"/>
        <v>0</v>
      </c>
      <c r="AC117" s="34"/>
      <c r="AD117" s="34"/>
      <c r="AE117" s="34">
        <f t="shared" si="44"/>
        <v>0</v>
      </c>
    </row>
    <row r="118" spans="1:31" s="20" customFormat="1" ht="62.4" x14ac:dyDescent="0.3">
      <c r="A118" s="41" t="s">
        <v>125</v>
      </c>
      <c r="B118" s="30"/>
      <c r="C118" s="30"/>
      <c r="D118" s="36"/>
      <c r="E118" s="22">
        <f t="shared" si="53"/>
        <v>405959</v>
      </c>
      <c r="F118" s="22">
        <f t="shared" si="53"/>
        <v>405959</v>
      </c>
      <c r="G118" s="22">
        <f t="shared" si="53"/>
        <v>0</v>
      </c>
      <c r="H118" s="22">
        <f>SUM(H119:H153)</f>
        <v>0</v>
      </c>
      <c r="I118" s="22">
        <f>SUM(I119:I153)</f>
        <v>0</v>
      </c>
      <c r="J118" s="22">
        <f t="shared" si="54"/>
        <v>0</v>
      </c>
      <c r="K118" s="22">
        <f>SUM(K119:K153)</f>
        <v>0</v>
      </c>
      <c r="L118" s="22">
        <f>SUM(L119:L153)</f>
        <v>0</v>
      </c>
      <c r="M118" s="22">
        <f t="shared" si="38"/>
        <v>0</v>
      </c>
      <c r="N118" s="22">
        <f>SUM(N119:N153)</f>
        <v>405959</v>
      </c>
      <c r="O118" s="22">
        <f>SUM(O119:O153)</f>
        <v>405959</v>
      </c>
      <c r="P118" s="22">
        <f t="shared" si="39"/>
        <v>0</v>
      </c>
      <c r="Q118" s="22">
        <f>SUM(Q119:Q153)</f>
        <v>0</v>
      </c>
      <c r="R118" s="22">
        <f>SUM(R119:R153)</f>
        <v>0</v>
      </c>
      <c r="S118" s="22">
        <f t="shared" si="40"/>
        <v>0</v>
      </c>
      <c r="T118" s="22">
        <f>SUM(T119:T153)</f>
        <v>0</v>
      </c>
      <c r="U118" s="22">
        <f>SUM(U119:U153)</f>
        <v>0</v>
      </c>
      <c r="V118" s="22">
        <f t="shared" si="41"/>
        <v>0</v>
      </c>
      <c r="W118" s="22">
        <f>SUM(W119:W153)</f>
        <v>0</v>
      </c>
      <c r="X118" s="22">
        <f>SUM(X119:X153)</f>
        <v>0</v>
      </c>
      <c r="Y118" s="22">
        <f t="shared" si="42"/>
        <v>0</v>
      </c>
      <c r="Z118" s="22">
        <f>SUM(Z119:Z153)</f>
        <v>0</v>
      </c>
      <c r="AA118" s="22">
        <f>SUM(AA119:AA153)</f>
        <v>0</v>
      </c>
      <c r="AB118" s="22">
        <f t="shared" si="43"/>
        <v>0</v>
      </c>
      <c r="AC118" s="22">
        <f>SUM(AC119:AC153)</f>
        <v>0</v>
      </c>
      <c r="AD118" s="22">
        <f>SUM(AD119:AD153)</f>
        <v>0</v>
      </c>
      <c r="AE118" s="22">
        <f t="shared" si="44"/>
        <v>0</v>
      </c>
    </row>
    <row r="119" spans="1:31" s="23" customFormat="1" x14ac:dyDescent="0.3">
      <c r="A119" s="42" t="s">
        <v>126</v>
      </c>
      <c r="B119" s="32">
        <v>2</v>
      </c>
      <c r="C119" s="32">
        <v>606</v>
      </c>
      <c r="D119" s="36">
        <v>5100</v>
      </c>
      <c r="E119" s="34">
        <f t="shared" si="53"/>
        <v>15999</v>
      </c>
      <c r="F119" s="34">
        <f t="shared" si="53"/>
        <v>15999</v>
      </c>
      <c r="G119" s="34">
        <f t="shared" si="53"/>
        <v>0</v>
      </c>
      <c r="H119" s="34"/>
      <c r="I119" s="34"/>
      <c r="J119" s="34">
        <f t="shared" si="54"/>
        <v>0</v>
      </c>
      <c r="K119" s="34"/>
      <c r="L119" s="34"/>
      <c r="M119" s="34">
        <f t="shared" si="38"/>
        <v>0</v>
      </c>
      <c r="N119" s="34">
        <v>15999</v>
      </c>
      <c r="O119" s="34">
        <v>15999</v>
      </c>
      <c r="P119" s="34">
        <f t="shared" si="39"/>
        <v>0</v>
      </c>
      <c r="Q119" s="34"/>
      <c r="R119" s="34"/>
      <c r="S119" s="34">
        <f t="shared" si="40"/>
        <v>0</v>
      </c>
      <c r="T119" s="34"/>
      <c r="U119" s="34"/>
      <c r="V119" s="34">
        <f t="shared" si="41"/>
        <v>0</v>
      </c>
      <c r="W119" s="34"/>
      <c r="X119" s="34"/>
      <c r="Y119" s="34">
        <f t="shared" si="42"/>
        <v>0</v>
      </c>
      <c r="Z119" s="34"/>
      <c r="AA119" s="34"/>
      <c r="AB119" s="34">
        <f t="shared" si="43"/>
        <v>0</v>
      </c>
      <c r="AC119" s="34"/>
      <c r="AD119" s="34"/>
      <c r="AE119" s="34">
        <f t="shared" si="44"/>
        <v>0</v>
      </c>
    </row>
    <row r="120" spans="1:31" s="23" customFormat="1" x14ac:dyDescent="0.3">
      <c r="A120" s="42" t="s">
        <v>90</v>
      </c>
      <c r="B120" s="32">
        <v>2</v>
      </c>
      <c r="C120" s="32">
        <v>606</v>
      </c>
      <c r="D120" s="36">
        <v>5100</v>
      </c>
      <c r="E120" s="34">
        <f t="shared" si="53"/>
        <v>15999</v>
      </c>
      <c r="F120" s="34">
        <f t="shared" si="53"/>
        <v>15999</v>
      </c>
      <c r="G120" s="34">
        <f t="shared" si="53"/>
        <v>0</v>
      </c>
      <c r="H120" s="34"/>
      <c r="I120" s="34"/>
      <c r="J120" s="34">
        <f t="shared" si="54"/>
        <v>0</v>
      </c>
      <c r="K120" s="34"/>
      <c r="L120" s="34"/>
      <c r="M120" s="34">
        <f t="shared" si="38"/>
        <v>0</v>
      </c>
      <c r="N120" s="34">
        <v>15999</v>
      </c>
      <c r="O120" s="34">
        <v>15999</v>
      </c>
      <c r="P120" s="34">
        <f t="shared" si="39"/>
        <v>0</v>
      </c>
      <c r="Q120" s="34"/>
      <c r="R120" s="34"/>
      <c r="S120" s="34">
        <f t="shared" si="40"/>
        <v>0</v>
      </c>
      <c r="T120" s="34"/>
      <c r="U120" s="34"/>
      <c r="V120" s="34">
        <f t="shared" si="41"/>
        <v>0</v>
      </c>
      <c r="W120" s="34"/>
      <c r="X120" s="34"/>
      <c r="Y120" s="34">
        <f t="shared" si="42"/>
        <v>0</v>
      </c>
      <c r="Z120" s="34"/>
      <c r="AA120" s="34"/>
      <c r="AB120" s="34">
        <f t="shared" si="43"/>
        <v>0</v>
      </c>
      <c r="AC120" s="34"/>
      <c r="AD120" s="34"/>
      <c r="AE120" s="34">
        <f t="shared" si="44"/>
        <v>0</v>
      </c>
    </row>
    <row r="121" spans="1:31" s="23" customFormat="1" x14ac:dyDescent="0.3">
      <c r="A121" s="42" t="s">
        <v>92</v>
      </c>
      <c r="B121" s="32">
        <v>2</v>
      </c>
      <c r="C121" s="32">
        <v>606</v>
      </c>
      <c r="D121" s="36">
        <v>5100</v>
      </c>
      <c r="E121" s="34">
        <f t="shared" si="53"/>
        <v>11000</v>
      </c>
      <c r="F121" s="34">
        <f t="shared" si="53"/>
        <v>11000</v>
      </c>
      <c r="G121" s="34">
        <f t="shared" si="53"/>
        <v>0</v>
      </c>
      <c r="H121" s="34"/>
      <c r="I121" s="34"/>
      <c r="J121" s="34">
        <f t="shared" si="54"/>
        <v>0</v>
      </c>
      <c r="K121" s="34"/>
      <c r="L121" s="34"/>
      <c r="M121" s="34">
        <f t="shared" si="38"/>
        <v>0</v>
      </c>
      <c r="N121" s="34">
        <v>11000</v>
      </c>
      <c r="O121" s="34">
        <v>11000</v>
      </c>
      <c r="P121" s="34">
        <f t="shared" si="39"/>
        <v>0</v>
      </c>
      <c r="Q121" s="34"/>
      <c r="R121" s="34"/>
      <c r="S121" s="34">
        <f t="shared" si="40"/>
        <v>0</v>
      </c>
      <c r="T121" s="34"/>
      <c r="U121" s="34"/>
      <c r="V121" s="34">
        <f t="shared" si="41"/>
        <v>0</v>
      </c>
      <c r="W121" s="34"/>
      <c r="X121" s="34"/>
      <c r="Y121" s="34">
        <f t="shared" si="42"/>
        <v>0</v>
      </c>
      <c r="Z121" s="34"/>
      <c r="AA121" s="34"/>
      <c r="AB121" s="34">
        <f t="shared" si="43"/>
        <v>0</v>
      </c>
      <c r="AC121" s="34"/>
      <c r="AD121" s="34"/>
      <c r="AE121" s="34">
        <f t="shared" si="44"/>
        <v>0</v>
      </c>
    </row>
    <row r="122" spans="1:31" s="23" customFormat="1" x14ac:dyDescent="0.3">
      <c r="A122" s="42" t="s">
        <v>93</v>
      </c>
      <c r="B122" s="32">
        <v>2</v>
      </c>
      <c r="C122" s="32">
        <v>606</v>
      </c>
      <c r="D122" s="36">
        <v>5100</v>
      </c>
      <c r="E122" s="34">
        <f t="shared" si="53"/>
        <v>10998</v>
      </c>
      <c r="F122" s="34">
        <f t="shared" si="53"/>
        <v>10998</v>
      </c>
      <c r="G122" s="34">
        <f t="shared" si="53"/>
        <v>0</v>
      </c>
      <c r="H122" s="34"/>
      <c r="I122" s="34"/>
      <c r="J122" s="34">
        <f t="shared" si="54"/>
        <v>0</v>
      </c>
      <c r="K122" s="34"/>
      <c r="L122" s="34"/>
      <c r="M122" s="34">
        <f t="shared" si="38"/>
        <v>0</v>
      </c>
      <c r="N122" s="34">
        <v>10998</v>
      </c>
      <c r="O122" s="34">
        <v>10998</v>
      </c>
      <c r="P122" s="34">
        <f t="shared" si="39"/>
        <v>0</v>
      </c>
      <c r="Q122" s="34"/>
      <c r="R122" s="34"/>
      <c r="S122" s="34">
        <f t="shared" si="40"/>
        <v>0</v>
      </c>
      <c r="T122" s="34"/>
      <c r="U122" s="34"/>
      <c r="V122" s="34">
        <f t="shared" si="41"/>
        <v>0</v>
      </c>
      <c r="W122" s="34"/>
      <c r="X122" s="34"/>
      <c r="Y122" s="34">
        <f t="shared" si="42"/>
        <v>0</v>
      </c>
      <c r="Z122" s="34"/>
      <c r="AA122" s="34"/>
      <c r="AB122" s="34">
        <f t="shared" si="43"/>
        <v>0</v>
      </c>
      <c r="AC122" s="34"/>
      <c r="AD122" s="34"/>
      <c r="AE122" s="34">
        <f t="shared" si="44"/>
        <v>0</v>
      </c>
    </row>
    <row r="123" spans="1:31" s="23" customFormat="1" x14ac:dyDescent="0.3">
      <c r="A123" s="42" t="s">
        <v>94</v>
      </c>
      <c r="B123" s="32">
        <v>2</v>
      </c>
      <c r="C123" s="32">
        <v>606</v>
      </c>
      <c r="D123" s="36">
        <v>5100</v>
      </c>
      <c r="E123" s="34">
        <f t="shared" si="53"/>
        <v>0</v>
      </c>
      <c r="F123" s="34">
        <f t="shared" si="53"/>
        <v>0</v>
      </c>
      <c r="G123" s="34">
        <f t="shared" si="53"/>
        <v>0</v>
      </c>
      <c r="H123" s="34"/>
      <c r="I123" s="34"/>
      <c r="J123" s="34">
        <f t="shared" si="54"/>
        <v>0</v>
      </c>
      <c r="K123" s="34"/>
      <c r="L123" s="34"/>
      <c r="M123" s="34">
        <f t="shared" si="38"/>
        <v>0</v>
      </c>
      <c r="N123" s="34"/>
      <c r="O123" s="34"/>
      <c r="P123" s="34">
        <f t="shared" si="39"/>
        <v>0</v>
      </c>
      <c r="Q123" s="34"/>
      <c r="R123" s="34"/>
      <c r="S123" s="34">
        <f t="shared" si="40"/>
        <v>0</v>
      </c>
      <c r="T123" s="34"/>
      <c r="U123" s="34"/>
      <c r="V123" s="34">
        <f t="shared" si="41"/>
        <v>0</v>
      </c>
      <c r="W123" s="34"/>
      <c r="X123" s="34"/>
      <c r="Y123" s="34">
        <f t="shared" si="42"/>
        <v>0</v>
      </c>
      <c r="Z123" s="34"/>
      <c r="AA123" s="34"/>
      <c r="AB123" s="34">
        <f t="shared" si="43"/>
        <v>0</v>
      </c>
      <c r="AC123" s="34"/>
      <c r="AD123" s="34"/>
      <c r="AE123" s="34">
        <f t="shared" si="44"/>
        <v>0</v>
      </c>
    </row>
    <row r="124" spans="1:31" s="23" customFormat="1" x14ac:dyDescent="0.3">
      <c r="A124" s="42" t="s">
        <v>95</v>
      </c>
      <c r="B124" s="32">
        <v>2</v>
      </c>
      <c r="C124" s="32">
        <v>606</v>
      </c>
      <c r="D124" s="36">
        <v>5100</v>
      </c>
      <c r="E124" s="34">
        <f t="shared" si="53"/>
        <v>14999</v>
      </c>
      <c r="F124" s="34">
        <f t="shared" si="53"/>
        <v>14999</v>
      </c>
      <c r="G124" s="34">
        <f t="shared" si="53"/>
        <v>0</v>
      </c>
      <c r="H124" s="34"/>
      <c r="I124" s="34"/>
      <c r="J124" s="34">
        <f t="shared" si="54"/>
        <v>0</v>
      </c>
      <c r="K124" s="34"/>
      <c r="L124" s="34"/>
      <c r="M124" s="34">
        <f t="shared" si="38"/>
        <v>0</v>
      </c>
      <c r="N124" s="34">
        <v>14999</v>
      </c>
      <c r="O124" s="34">
        <v>14999</v>
      </c>
      <c r="P124" s="34">
        <f t="shared" si="39"/>
        <v>0</v>
      </c>
      <c r="Q124" s="34"/>
      <c r="R124" s="34"/>
      <c r="S124" s="34">
        <f t="shared" si="40"/>
        <v>0</v>
      </c>
      <c r="T124" s="34"/>
      <c r="U124" s="34"/>
      <c r="V124" s="34">
        <f t="shared" si="41"/>
        <v>0</v>
      </c>
      <c r="W124" s="34"/>
      <c r="X124" s="34"/>
      <c r="Y124" s="34">
        <f t="shared" si="42"/>
        <v>0</v>
      </c>
      <c r="Z124" s="34"/>
      <c r="AA124" s="34"/>
      <c r="AB124" s="34">
        <f t="shared" si="43"/>
        <v>0</v>
      </c>
      <c r="AC124" s="34"/>
      <c r="AD124" s="34"/>
      <c r="AE124" s="34">
        <f t="shared" si="44"/>
        <v>0</v>
      </c>
    </row>
    <row r="125" spans="1:31" s="23" customFormat="1" x14ac:dyDescent="0.3">
      <c r="A125" s="42" t="s">
        <v>127</v>
      </c>
      <c r="B125" s="32">
        <v>2</v>
      </c>
      <c r="C125" s="32">
        <v>606</v>
      </c>
      <c r="D125" s="36">
        <v>5100</v>
      </c>
      <c r="E125" s="34">
        <f t="shared" si="53"/>
        <v>13998</v>
      </c>
      <c r="F125" s="34">
        <f t="shared" si="53"/>
        <v>13998</v>
      </c>
      <c r="G125" s="34">
        <f t="shared" si="53"/>
        <v>0</v>
      </c>
      <c r="H125" s="34"/>
      <c r="I125" s="34"/>
      <c r="J125" s="34">
        <f t="shared" si="54"/>
        <v>0</v>
      </c>
      <c r="K125" s="34"/>
      <c r="L125" s="34"/>
      <c r="M125" s="34">
        <f t="shared" si="38"/>
        <v>0</v>
      </c>
      <c r="N125" s="34">
        <v>13998</v>
      </c>
      <c r="O125" s="34">
        <v>13998</v>
      </c>
      <c r="P125" s="34">
        <f t="shared" si="39"/>
        <v>0</v>
      </c>
      <c r="Q125" s="34"/>
      <c r="R125" s="34"/>
      <c r="S125" s="34">
        <f t="shared" si="40"/>
        <v>0</v>
      </c>
      <c r="T125" s="34"/>
      <c r="U125" s="34"/>
      <c r="V125" s="34">
        <f t="shared" si="41"/>
        <v>0</v>
      </c>
      <c r="W125" s="34"/>
      <c r="X125" s="34"/>
      <c r="Y125" s="34">
        <f t="shared" si="42"/>
        <v>0</v>
      </c>
      <c r="Z125" s="34"/>
      <c r="AA125" s="34"/>
      <c r="AB125" s="34">
        <f t="shared" si="43"/>
        <v>0</v>
      </c>
      <c r="AC125" s="34"/>
      <c r="AD125" s="34"/>
      <c r="AE125" s="34">
        <f t="shared" si="44"/>
        <v>0</v>
      </c>
    </row>
    <row r="126" spans="1:31" s="23" customFormat="1" x14ac:dyDescent="0.3">
      <c r="A126" s="42" t="s">
        <v>97</v>
      </c>
      <c r="B126" s="32">
        <v>2</v>
      </c>
      <c r="C126" s="32">
        <v>606</v>
      </c>
      <c r="D126" s="36">
        <v>5100</v>
      </c>
      <c r="E126" s="34">
        <f t="shared" si="53"/>
        <v>10998</v>
      </c>
      <c r="F126" s="34">
        <f t="shared" si="53"/>
        <v>10998</v>
      </c>
      <c r="G126" s="34">
        <f t="shared" si="53"/>
        <v>0</v>
      </c>
      <c r="H126" s="34"/>
      <c r="I126" s="34"/>
      <c r="J126" s="34">
        <f t="shared" si="54"/>
        <v>0</v>
      </c>
      <c r="K126" s="34"/>
      <c r="L126" s="34"/>
      <c r="M126" s="34">
        <f t="shared" si="38"/>
        <v>0</v>
      </c>
      <c r="N126" s="34">
        <v>10998</v>
      </c>
      <c r="O126" s="34">
        <v>10998</v>
      </c>
      <c r="P126" s="34">
        <f t="shared" si="39"/>
        <v>0</v>
      </c>
      <c r="Q126" s="34"/>
      <c r="R126" s="34"/>
      <c r="S126" s="34">
        <f t="shared" si="40"/>
        <v>0</v>
      </c>
      <c r="T126" s="34"/>
      <c r="U126" s="34"/>
      <c r="V126" s="34">
        <f t="shared" si="41"/>
        <v>0</v>
      </c>
      <c r="W126" s="34"/>
      <c r="X126" s="34"/>
      <c r="Y126" s="34">
        <f t="shared" si="42"/>
        <v>0</v>
      </c>
      <c r="Z126" s="34"/>
      <c r="AA126" s="34"/>
      <c r="AB126" s="34">
        <f t="shared" si="43"/>
        <v>0</v>
      </c>
      <c r="AC126" s="34"/>
      <c r="AD126" s="34"/>
      <c r="AE126" s="34">
        <f t="shared" si="44"/>
        <v>0</v>
      </c>
    </row>
    <row r="127" spans="1:31" s="23" customFormat="1" x14ac:dyDescent="0.3">
      <c r="A127" s="42" t="s">
        <v>128</v>
      </c>
      <c r="B127" s="32">
        <v>2</v>
      </c>
      <c r="C127" s="32">
        <v>606</v>
      </c>
      <c r="D127" s="36">
        <v>5100</v>
      </c>
      <c r="E127" s="34">
        <f t="shared" si="53"/>
        <v>13998</v>
      </c>
      <c r="F127" s="34">
        <f t="shared" si="53"/>
        <v>13998</v>
      </c>
      <c r="G127" s="34">
        <f t="shared" si="53"/>
        <v>0</v>
      </c>
      <c r="H127" s="34"/>
      <c r="I127" s="34"/>
      <c r="J127" s="34">
        <f t="shared" si="54"/>
        <v>0</v>
      </c>
      <c r="K127" s="34"/>
      <c r="L127" s="34"/>
      <c r="M127" s="34">
        <f t="shared" si="38"/>
        <v>0</v>
      </c>
      <c r="N127" s="34">
        <v>13998</v>
      </c>
      <c r="O127" s="34">
        <v>13998</v>
      </c>
      <c r="P127" s="34">
        <f t="shared" si="39"/>
        <v>0</v>
      </c>
      <c r="Q127" s="34"/>
      <c r="R127" s="34"/>
      <c r="S127" s="34">
        <f t="shared" si="40"/>
        <v>0</v>
      </c>
      <c r="T127" s="34"/>
      <c r="U127" s="34"/>
      <c r="V127" s="34">
        <f t="shared" si="41"/>
        <v>0</v>
      </c>
      <c r="W127" s="34"/>
      <c r="X127" s="34"/>
      <c r="Y127" s="34">
        <f t="shared" si="42"/>
        <v>0</v>
      </c>
      <c r="Z127" s="34"/>
      <c r="AA127" s="34"/>
      <c r="AB127" s="34">
        <f t="shared" si="43"/>
        <v>0</v>
      </c>
      <c r="AC127" s="34"/>
      <c r="AD127" s="34"/>
      <c r="AE127" s="34">
        <f t="shared" si="44"/>
        <v>0</v>
      </c>
    </row>
    <row r="128" spans="1:31" s="23" customFormat="1" x14ac:dyDescent="0.3">
      <c r="A128" s="42" t="s">
        <v>99</v>
      </c>
      <c r="B128" s="32">
        <v>2</v>
      </c>
      <c r="C128" s="32">
        <v>606</v>
      </c>
      <c r="D128" s="36">
        <v>5100</v>
      </c>
      <c r="E128" s="34">
        <f t="shared" si="53"/>
        <v>15999</v>
      </c>
      <c r="F128" s="34">
        <f t="shared" si="53"/>
        <v>15999</v>
      </c>
      <c r="G128" s="34">
        <f t="shared" si="53"/>
        <v>0</v>
      </c>
      <c r="H128" s="34"/>
      <c r="I128" s="34"/>
      <c r="J128" s="34">
        <f t="shared" si="54"/>
        <v>0</v>
      </c>
      <c r="K128" s="34"/>
      <c r="L128" s="34"/>
      <c r="M128" s="34">
        <f t="shared" si="38"/>
        <v>0</v>
      </c>
      <c r="N128" s="34">
        <v>15999</v>
      </c>
      <c r="O128" s="34">
        <v>15999</v>
      </c>
      <c r="P128" s="34">
        <f t="shared" si="39"/>
        <v>0</v>
      </c>
      <c r="Q128" s="34"/>
      <c r="R128" s="34"/>
      <c r="S128" s="34">
        <f t="shared" si="40"/>
        <v>0</v>
      </c>
      <c r="T128" s="34"/>
      <c r="U128" s="34"/>
      <c r="V128" s="34">
        <f t="shared" si="41"/>
        <v>0</v>
      </c>
      <c r="W128" s="34"/>
      <c r="X128" s="34"/>
      <c r="Y128" s="34">
        <f t="shared" si="42"/>
        <v>0</v>
      </c>
      <c r="Z128" s="34"/>
      <c r="AA128" s="34"/>
      <c r="AB128" s="34">
        <f t="shared" si="43"/>
        <v>0</v>
      </c>
      <c r="AC128" s="34"/>
      <c r="AD128" s="34"/>
      <c r="AE128" s="34">
        <f t="shared" si="44"/>
        <v>0</v>
      </c>
    </row>
    <row r="129" spans="1:31" s="23" customFormat="1" x14ac:dyDescent="0.3">
      <c r="A129" s="42" t="s">
        <v>129</v>
      </c>
      <c r="B129" s="32">
        <v>2</v>
      </c>
      <c r="C129" s="32">
        <v>606</v>
      </c>
      <c r="D129" s="36">
        <v>5100</v>
      </c>
      <c r="E129" s="34">
        <f t="shared" si="53"/>
        <v>13998</v>
      </c>
      <c r="F129" s="34">
        <f t="shared" si="53"/>
        <v>13998</v>
      </c>
      <c r="G129" s="34">
        <f t="shared" si="53"/>
        <v>0</v>
      </c>
      <c r="H129" s="34"/>
      <c r="I129" s="34"/>
      <c r="J129" s="34">
        <f t="shared" si="54"/>
        <v>0</v>
      </c>
      <c r="K129" s="34"/>
      <c r="L129" s="34"/>
      <c r="M129" s="34">
        <f t="shared" si="38"/>
        <v>0</v>
      </c>
      <c r="N129" s="34">
        <v>13998</v>
      </c>
      <c r="O129" s="34">
        <v>13998</v>
      </c>
      <c r="P129" s="34">
        <f t="shared" si="39"/>
        <v>0</v>
      </c>
      <c r="Q129" s="34"/>
      <c r="R129" s="34"/>
      <c r="S129" s="34">
        <f t="shared" si="40"/>
        <v>0</v>
      </c>
      <c r="T129" s="34"/>
      <c r="U129" s="34"/>
      <c r="V129" s="34">
        <f t="shared" si="41"/>
        <v>0</v>
      </c>
      <c r="W129" s="34"/>
      <c r="X129" s="34"/>
      <c r="Y129" s="34">
        <f t="shared" si="42"/>
        <v>0</v>
      </c>
      <c r="Z129" s="34"/>
      <c r="AA129" s="34"/>
      <c r="AB129" s="34">
        <f t="shared" si="43"/>
        <v>0</v>
      </c>
      <c r="AC129" s="34"/>
      <c r="AD129" s="34"/>
      <c r="AE129" s="34">
        <f t="shared" si="44"/>
        <v>0</v>
      </c>
    </row>
    <row r="130" spans="1:31" s="23" customFormat="1" x14ac:dyDescent="0.3">
      <c r="A130" s="42" t="s">
        <v>130</v>
      </c>
      <c r="B130" s="32">
        <v>2</v>
      </c>
      <c r="C130" s="32">
        <v>606</v>
      </c>
      <c r="D130" s="36">
        <v>5100</v>
      </c>
      <c r="E130" s="34">
        <f t="shared" si="53"/>
        <v>13998</v>
      </c>
      <c r="F130" s="34">
        <f t="shared" si="53"/>
        <v>13998</v>
      </c>
      <c r="G130" s="34">
        <f t="shared" si="53"/>
        <v>0</v>
      </c>
      <c r="H130" s="34"/>
      <c r="I130" s="34"/>
      <c r="J130" s="34">
        <f t="shared" si="54"/>
        <v>0</v>
      </c>
      <c r="K130" s="34"/>
      <c r="L130" s="34"/>
      <c r="M130" s="34">
        <f t="shared" si="38"/>
        <v>0</v>
      </c>
      <c r="N130" s="34">
        <v>13998</v>
      </c>
      <c r="O130" s="34">
        <v>13998</v>
      </c>
      <c r="P130" s="34">
        <f t="shared" si="39"/>
        <v>0</v>
      </c>
      <c r="Q130" s="34"/>
      <c r="R130" s="34"/>
      <c r="S130" s="34">
        <f t="shared" si="40"/>
        <v>0</v>
      </c>
      <c r="T130" s="34"/>
      <c r="U130" s="34"/>
      <c r="V130" s="34">
        <f t="shared" si="41"/>
        <v>0</v>
      </c>
      <c r="W130" s="34"/>
      <c r="X130" s="34"/>
      <c r="Y130" s="34">
        <f t="shared" si="42"/>
        <v>0</v>
      </c>
      <c r="Z130" s="34"/>
      <c r="AA130" s="34"/>
      <c r="AB130" s="34">
        <f t="shared" si="43"/>
        <v>0</v>
      </c>
      <c r="AC130" s="34"/>
      <c r="AD130" s="34"/>
      <c r="AE130" s="34">
        <f t="shared" si="44"/>
        <v>0</v>
      </c>
    </row>
    <row r="131" spans="1:31" s="23" customFormat="1" x14ac:dyDescent="0.3">
      <c r="A131" s="42" t="s">
        <v>102</v>
      </c>
      <c r="B131" s="32">
        <v>2</v>
      </c>
      <c r="C131" s="32">
        <v>606</v>
      </c>
      <c r="D131" s="36">
        <v>5100</v>
      </c>
      <c r="E131" s="34">
        <f t="shared" si="53"/>
        <v>0</v>
      </c>
      <c r="F131" s="34">
        <f t="shared" si="53"/>
        <v>0</v>
      </c>
      <c r="G131" s="34">
        <f t="shared" si="53"/>
        <v>0</v>
      </c>
      <c r="H131" s="34"/>
      <c r="I131" s="34"/>
      <c r="J131" s="34">
        <f t="shared" si="54"/>
        <v>0</v>
      </c>
      <c r="K131" s="34"/>
      <c r="L131" s="34"/>
      <c r="M131" s="34">
        <f t="shared" si="38"/>
        <v>0</v>
      </c>
      <c r="N131" s="34"/>
      <c r="O131" s="34"/>
      <c r="P131" s="34">
        <f t="shared" si="39"/>
        <v>0</v>
      </c>
      <c r="Q131" s="34"/>
      <c r="R131" s="34"/>
      <c r="S131" s="34">
        <f t="shared" si="40"/>
        <v>0</v>
      </c>
      <c r="T131" s="34"/>
      <c r="U131" s="34"/>
      <c r="V131" s="34">
        <f t="shared" si="41"/>
        <v>0</v>
      </c>
      <c r="W131" s="34"/>
      <c r="X131" s="34"/>
      <c r="Y131" s="34">
        <f t="shared" si="42"/>
        <v>0</v>
      </c>
      <c r="Z131" s="34"/>
      <c r="AA131" s="34"/>
      <c r="AB131" s="34">
        <f t="shared" si="43"/>
        <v>0</v>
      </c>
      <c r="AC131" s="34"/>
      <c r="AD131" s="34"/>
      <c r="AE131" s="34">
        <f t="shared" si="44"/>
        <v>0</v>
      </c>
    </row>
    <row r="132" spans="1:31" s="23" customFormat="1" x14ac:dyDescent="0.3">
      <c r="A132" s="42" t="s">
        <v>103</v>
      </c>
      <c r="B132" s="32">
        <v>2</v>
      </c>
      <c r="C132" s="32">
        <v>606</v>
      </c>
      <c r="D132" s="36">
        <v>5100</v>
      </c>
      <c r="E132" s="34">
        <f t="shared" si="53"/>
        <v>13998</v>
      </c>
      <c r="F132" s="34">
        <f t="shared" si="53"/>
        <v>13998</v>
      </c>
      <c r="G132" s="34">
        <f t="shared" si="53"/>
        <v>0</v>
      </c>
      <c r="H132" s="34"/>
      <c r="I132" s="34"/>
      <c r="J132" s="34">
        <f t="shared" si="54"/>
        <v>0</v>
      </c>
      <c r="K132" s="34"/>
      <c r="L132" s="34"/>
      <c r="M132" s="34">
        <f t="shared" si="38"/>
        <v>0</v>
      </c>
      <c r="N132" s="34">
        <v>13998</v>
      </c>
      <c r="O132" s="34">
        <v>13998</v>
      </c>
      <c r="P132" s="34">
        <f t="shared" si="39"/>
        <v>0</v>
      </c>
      <c r="Q132" s="34"/>
      <c r="R132" s="34"/>
      <c r="S132" s="34">
        <f t="shared" si="40"/>
        <v>0</v>
      </c>
      <c r="T132" s="34"/>
      <c r="U132" s="34"/>
      <c r="V132" s="34">
        <f t="shared" si="41"/>
        <v>0</v>
      </c>
      <c r="W132" s="34"/>
      <c r="X132" s="34"/>
      <c r="Y132" s="34">
        <f t="shared" si="42"/>
        <v>0</v>
      </c>
      <c r="Z132" s="34"/>
      <c r="AA132" s="34"/>
      <c r="AB132" s="34">
        <f t="shared" si="43"/>
        <v>0</v>
      </c>
      <c r="AC132" s="34"/>
      <c r="AD132" s="34"/>
      <c r="AE132" s="34">
        <f t="shared" si="44"/>
        <v>0</v>
      </c>
    </row>
    <row r="133" spans="1:31" s="23" customFormat="1" x14ac:dyDescent="0.3">
      <c r="A133" s="42" t="s">
        <v>131</v>
      </c>
      <c r="B133" s="32">
        <v>2</v>
      </c>
      <c r="C133" s="32">
        <v>606</v>
      </c>
      <c r="D133" s="36">
        <v>5100</v>
      </c>
      <c r="E133" s="34">
        <f t="shared" si="53"/>
        <v>0</v>
      </c>
      <c r="F133" s="34">
        <f t="shared" si="53"/>
        <v>0</v>
      </c>
      <c r="G133" s="34">
        <f t="shared" si="53"/>
        <v>0</v>
      </c>
      <c r="H133" s="34"/>
      <c r="I133" s="34"/>
      <c r="J133" s="34">
        <f t="shared" si="54"/>
        <v>0</v>
      </c>
      <c r="K133" s="34"/>
      <c r="L133" s="34"/>
      <c r="M133" s="34">
        <f t="shared" si="38"/>
        <v>0</v>
      </c>
      <c r="N133" s="34"/>
      <c r="O133" s="34"/>
      <c r="P133" s="34">
        <f t="shared" si="39"/>
        <v>0</v>
      </c>
      <c r="Q133" s="34"/>
      <c r="R133" s="34"/>
      <c r="S133" s="34">
        <f t="shared" si="40"/>
        <v>0</v>
      </c>
      <c r="T133" s="34"/>
      <c r="U133" s="34"/>
      <c r="V133" s="34">
        <f t="shared" si="41"/>
        <v>0</v>
      </c>
      <c r="W133" s="34"/>
      <c r="X133" s="34"/>
      <c r="Y133" s="34">
        <f t="shared" si="42"/>
        <v>0</v>
      </c>
      <c r="Z133" s="34"/>
      <c r="AA133" s="34"/>
      <c r="AB133" s="34">
        <f t="shared" si="43"/>
        <v>0</v>
      </c>
      <c r="AC133" s="34"/>
      <c r="AD133" s="34"/>
      <c r="AE133" s="34">
        <f t="shared" si="44"/>
        <v>0</v>
      </c>
    </row>
    <row r="134" spans="1:31" s="23" customFormat="1" x14ac:dyDescent="0.3">
      <c r="A134" s="42" t="s">
        <v>105</v>
      </c>
      <c r="B134" s="32">
        <v>2</v>
      </c>
      <c r="C134" s="32">
        <v>606</v>
      </c>
      <c r="D134" s="36">
        <v>5100</v>
      </c>
      <c r="E134" s="34">
        <f t="shared" si="53"/>
        <v>13998</v>
      </c>
      <c r="F134" s="34">
        <f t="shared" si="53"/>
        <v>13998</v>
      </c>
      <c r="G134" s="34">
        <f t="shared" si="53"/>
        <v>0</v>
      </c>
      <c r="H134" s="34"/>
      <c r="I134" s="34"/>
      <c r="J134" s="34">
        <f t="shared" si="54"/>
        <v>0</v>
      </c>
      <c r="K134" s="34"/>
      <c r="L134" s="34"/>
      <c r="M134" s="34">
        <f t="shared" si="38"/>
        <v>0</v>
      </c>
      <c r="N134" s="34">
        <v>13998</v>
      </c>
      <c r="O134" s="34">
        <v>13998</v>
      </c>
      <c r="P134" s="34">
        <f t="shared" si="39"/>
        <v>0</v>
      </c>
      <c r="Q134" s="34"/>
      <c r="R134" s="34"/>
      <c r="S134" s="34">
        <f t="shared" si="40"/>
        <v>0</v>
      </c>
      <c r="T134" s="34"/>
      <c r="U134" s="34"/>
      <c r="V134" s="34">
        <f t="shared" si="41"/>
        <v>0</v>
      </c>
      <c r="W134" s="34"/>
      <c r="X134" s="34"/>
      <c r="Y134" s="34">
        <f t="shared" si="42"/>
        <v>0</v>
      </c>
      <c r="Z134" s="34"/>
      <c r="AA134" s="34"/>
      <c r="AB134" s="34">
        <f t="shared" si="43"/>
        <v>0</v>
      </c>
      <c r="AC134" s="34"/>
      <c r="AD134" s="34"/>
      <c r="AE134" s="34">
        <f t="shared" si="44"/>
        <v>0</v>
      </c>
    </row>
    <row r="135" spans="1:31" s="23" customFormat="1" x14ac:dyDescent="0.3">
      <c r="A135" s="42" t="s">
        <v>106</v>
      </c>
      <c r="B135" s="32">
        <v>2</v>
      </c>
      <c r="C135" s="32">
        <v>606</v>
      </c>
      <c r="D135" s="36">
        <v>5100</v>
      </c>
      <c r="E135" s="34">
        <f t="shared" si="53"/>
        <v>15999</v>
      </c>
      <c r="F135" s="34">
        <f t="shared" si="53"/>
        <v>15999</v>
      </c>
      <c r="G135" s="34">
        <f t="shared" si="53"/>
        <v>0</v>
      </c>
      <c r="H135" s="34"/>
      <c r="I135" s="34"/>
      <c r="J135" s="34">
        <f t="shared" si="54"/>
        <v>0</v>
      </c>
      <c r="K135" s="34"/>
      <c r="L135" s="34"/>
      <c r="M135" s="34">
        <f t="shared" si="38"/>
        <v>0</v>
      </c>
      <c r="N135" s="34">
        <v>15999</v>
      </c>
      <c r="O135" s="34">
        <v>15999</v>
      </c>
      <c r="P135" s="34">
        <f t="shared" si="39"/>
        <v>0</v>
      </c>
      <c r="Q135" s="34"/>
      <c r="R135" s="34"/>
      <c r="S135" s="34">
        <f t="shared" si="40"/>
        <v>0</v>
      </c>
      <c r="T135" s="34"/>
      <c r="U135" s="34"/>
      <c r="V135" s="34">
        <f t="shared" si="41"/>
        <v>0</v>
      </c>
      <c r="W135" s="34"/>
      <c r="X135" s="34"/>
      <c r="Y135" s="34">
        <f t="shared" si="42"/>
        <v>0</v>
      </c>
      <c r="Z135" s="34"/>
      <c r="AA135" s="34"/>
      <c r="AB135" s="34">
        <f t="shared" si="43"/>
        <v>0</v>
      </c>
      <c r="AC135" s="34"/>
      <c r="AD135" s="34"/>
      <c r="AE135" s="34">
        <f t="shared" si="44"/>
        <v>0</v>
      </c>
    </row>
    <row r="136" spans="1:31" s="23" customFormat="1" x14ac:dyDescent="0.3">
      <c r="A136" s="42" t="s">
        <v>107</v>
      </c>
      <c r="B136" s="32">
        <v>2</v>
      </c>
      <c r="C136" s="32">
        <v>606</v>
      </c>
      <c r="D136" s="36">
        <v>5100</v>
      </c>
      <c r="E136" s="34">
        <f t="shared" si="53"/>
        <v>10998</v>
      </c>
      <c r="F136" s="34">
        <f t="shared" si="53"/>
        <v>10998</v>
      </c>
      <c r="G136" s="34">
        <f t="shared" si="53"/>
        <v>0</v>
      </c>
      <c r="H136" s="34"/>
      <c r="I136" s="34"/>
      <c r="J136" s="34">
        <f t="shared" si="54"/>
        <v>0</v>
      </c>
      <c r="K136" s="34"/>
      <c r="L136" s="34"/>
      <c r="M136" s="34">
        <f t="shared" si="38"/>
        <v>0</v>
      </c>
      <c r="N136" s="34">
        <v>10998</v>
      </c>
      <c r="O136" s="34">
        <v>10998</v>
      </c>
      <c r="P136" s="34">
        <f t="shared" si="39"/>
        <v>0</v>
      </c>
      <c r="Q136" s="34"/>
      <c r="R136" s="34"/>
      <c r="S136" s="34">
        <f t="shared" si="40"/>
        <v>0</v>
      </c>
      <c r="T136" s="34"/>
      <c r="U136" s="34"/>
      <c r="V136" s="34">
        <f t="shared" si="41"/>
        <v>0</v>
      </c>
      <c r="W136" s="34"/>
      <c r="X136" s="34"/>
      <c r="Y136" s="34">
        <f t="shared" si="42"/>
        <v>0</v>
      </c>
      <c r="Z136" s="34"/>
      <c r="AA136" s="34"/>
      <c r="AB136" s="34">
        <f t="shared" si="43"/>
        <v>0</v>
      </c>
      <c r="AC136" s="34"/>
      <c r="AD136" s="34"/>
      <c r="AE136" s="34">
        <f t="shared" si="44"/>
        <v>0</v>
      </c>
    </row>
    <row r="137" spans="1:31" s="23" customFormat="1" x14ac:dyDescent="0.3">
      <c r="A137" s="42" t="s">
        <v>108</v>
      </c>
      <c r="B137" s="32">
        <v>2</v>
      </c>
      <c r="C137" s="32">
        <v>606</v>
      </c>
      <c r="D137" s="36">
        <v>5100</v>
      </c>
      <c r="E137" s="34">
        <f t="shared" si="53"/>
        <v>15999</v>
      </c>
      <c r="F137" s="34">
        <f t="shared" si="53"/>
        <v>15999</v>
      </c>
      <c r="G137" s="34">
        <f t="shared" si="53"/>
        <v>0</v>
      </c>
      <c r="H137" s="34"/>
      <c r="I137" s="34"/>
      <c r="J137" s="34">
        <f t="shared" si="54"/>
        <v>0</v>
      </c>
      <c r="K137" s="34"/>
      <c r="L137" s="34"/>
      <c r="M137" s="34">
        <f t="shared" si="38"/>
        <v>0</v>
      </c>
      <c r="N137" s="34">
        <v>15999</v>
      </c>
      <c r="O137" s="34">
        <v>15999</v>
      </c>
      <c r="P137" s="34">
        <f t="shared" si="39"/>
        <v>0</v>
      </c>
      <c r="Q137" s="34"/>
      <c r="R137" s="34"/>
      <c r="S137" s="34">
        <f t="shared" si="40"/>
        <v>0</v>
      </c>
      <c r="T137" s="34"/>
      <c r="U137" s="34"/>
      <c r="V137" s="34">
        <f t="shared" si="41"/>
        <v>0</v>
      </c>
      <c r="W137" s="34"/>
      <c r="X137" s="34"/>
      <c r="Y137" s="34">
        <f t="shared" si="42"/>
        <v>0</v>
      </c>
      <c r="Z137" s="34"/>
      <c r="AA137" s="34"/>
      <c r="AB137" s="34">
        <f t="shared" si="43"/>
        <v>0</v>
      </c>
      <c r="AC137" s="34"/>
      <c r="AD137" s="34"/>
      <c r="AE137" s="34">
        <f t="shared" si="44"/>
        <v>0</v>
      </c>
    </row>
    <row r="138" spans="1:31" s="23" customFormat="1" x14ac:dyDescent="0.3">
      <c r="A138" s="42" t="s">
        <v>109</v>
      </c>
      <c r="B138" s="32">
        <v>2</v>
      </c>
      <c r="C138" s="32">
        <v>606</v>
      </c>
      <c r="D138" s="36">
        <v>5100</v>
      </c>
      <c r="E138" s="34">
        <f t="shared" si="53"/>
        <v>0</v>
      </c>
      <c r="F138" s="34">
        <f t="shared" si="53"/>
        <v>0</v>
      </c>
      <c r="G138" s="34">
        <f t="shared" si="53"/>
        <v>0</v>
      </c>
      <c r="H138" s="34"/>
      <c r="I138" s="34"/>
      <c r="J138" s="34">
        <f t="shared" si="54"/>
        <v>0</v>
      </c>
      <c r="K138" s="34"/>
      <c r="L138" s="34"/>
      <c r="M138" s="34">
        <f t="shared" si="38"/>
        <v>0</v>
      </c>
      <c r="N138" s="34"/>
      <c r="O138" s="34"/>
      <c r="P138" s="34">
        <f t="shared" si="39"/>
        <v>0</v>
      </c>
      <c r="Q138" s="34"/>
      <c r="R138" s="34"/>
      <c r="S138" s="34">
        <f t="shared" si="40"/>
        <v>0</v>
      </c>
      <c r="T138" s="34"/>
      <c r="U138" s="34"/>
      <c r="V138" s="34">
        <f t="shared" si="41"/>
        <v>0</v>
      </c>
      <c r="W138" s="34"/>
      <c r="X138" s="34"/>
      <c r="Y138" s="34">
        <f t="shared" si="42"/>
        <v>0</v>
      </c>
      <c r="Z138" s="34"/>
      <c r="AA138" s="34"/>
      <c r="AB138" s="34">
        <f t="shared" si="43"/>
        <v>0</v>
      </c>
      <c r="AC138" s="34"/>
      <c r="AD138" s="34"/>
      <c r="AE138" s="34">
        <f t="shared" si="44"/>
        <v>0</v>
      </c>
    </row>
    <row r="139" spans="1:31" s="23" customFormat="1" x14ac:dyDescent="0.3">
      <c r="A139" s="42" t="s">
        <v>132</v>
      </c>
      <c r="B139" s="32">
        <v>2</v>
      </c>
      <c r="C139" s="32">
        <v>606</v>
      </c>
      <c r="D139" s="36">
        <v>5100</v>
      </c>
      <c r="E139" s="34">
        <f t="shared" si="53"/>
        <v>13998</v>
      </c>
      <c r="F139" s="34">
        <f t="shared" si="53"/>
        <v>13998</v>
      </c>
      <c r="G139" s="34">
        <f t="shared" si="53"/>
        <v>0</v>
      </c>
      <c r="H139" s="34"/>
      <c r="I139" s="34"/>
      <c r="J139" s="34">
        <f t="shared" si="54"/>
        <v>0</v>
      </c>
      <c r="K139" s="34"/>
      <c r="L139" s="34"/>
      <c r="M139" s="34">
        <f t="shared" si="38"/>
        <v>0</v>
      </c>
      <c r="N139" s="34">
        <v>13998</v>
      </c>
      <c r="O139" s="34">
        <v>13998</v>
      </c>
      <c r="P139" s="34">
        <f t="shared" si="39"/>
        <v>0</v>
      </c>
      <c r="Q139" s="34"/>
      <c r="R139" s="34"/>
      <c r="S139" s="34">
        <f t="shared" si="40"/>
        <v>0</v>
      </c>
      <c r="T139" s="34"/>
      <c r="U139" s="34"/>
      <c r="V139" s="34">
        <f t="shared" si="41"/>
        <v>0</v>
      </c>
      <c r="W139" s="34"/>
      <c r="X139" s="34"/>
      <c r="Y139" s="34">
        <f t="shared" si="42"/>
        <v>0</v>
      </c>
      <c r="Z139" s="34"/>
      <c r="AA139" s="34"/>
      <c r="AB139" s="34">
        <f t="shared" si="43"/>
        <v>0</v>
      </c>
      <c r="AC139" s="34"/>
      <c r="AD139" s="34"/>
      <c r="AE139" s="34">
        <f t="shared" si="44"/>
        <v>0</v>
      </c>
    </row>
    <row r="140" spans="1:31" s="23" customFormat="1" x14ac:dyDescent="0.3">
      <c r="A140" s="42" t="s">
        <v>133</v>
      </c>
      <c r="B140" s="32">
        <v>2</v>
      </c>
      <c r="C140" s="32">
        <v>606</v>
      </c>
      <c r="D140" s="36">
        <v>5100</v>
      </c>
      <c r="E140" s="34">
        <f t="shared" si="53"/>
        <v>13998</v>
      </c>
      <c r="F140" s="34">
        <f t="shared" si="53"/>
        <v>13998</v>
      </c>
      <c r="G140" s="34">
        <f t="shared" si="53"/>
        <v>0</v>
      </c>
      <c r="H140" s="34"/>
      <c r="I140" s="34"/>
      <c r="J140" s="34">
        <f t="shared" si="54"/>
        <v>0</v>
      </c>
      <c r="K140" s="34"/>
      <c r="L140" s="34"/>
      <c r="M140" s="34">
        <f t="shared" si="38"/>
        <v>0</v>
      </c>
      <c r="N140" s="34">
        <v>13998</v>
      </c>
      <c r="O140" s="34">
        <v>13998</v>
      </c>
      <c r="P140" s="34">
        <f t="shared" si="39"/>
        <v>0</v>
      </c>
      <c r="Q140" s="34"/>
      <c r="R140" s="34"/>
      <c r="S140" s="34">
        <f t="shared" si="40"/>
        <v>0</v>
      </c>
      <c r="T140" s="34"/>
      <c r="U140" s="34"/>
      <c r="V140" s="34">
        <f t="shared" si="41"/>
        <v>0</v>
      </c>
      <c r="W140" s="34"/>
      <c r="X140" s="34"/>
      <c r="Y140" s="34">
        <f t="shared" si="42"/>
        <v>0</v>
      </c>
      <c r="Z140" s="34"/>
      <c r="AA140" s="34"/>
      <c r="AB140" s="34">
        <f t="shared" si="43"/>
        <v>0</v>
      </c>
      <c r="AC140" s="34"/>
      <c r="AD140" s="34"/>
      <c r="AE140" s="34">
        <f t="shared" si="44"/>
        <v>0</v>
      </c>
    </row>
    <row r="141" spans="1:31" s="23" customFormat="1" x14ac:dyDescent="0.3">
      <c r="A141" s="42" t="s">
        <v>112</v>
      </c>
      <c r="B141" s="32">
        <v>2</v>
      </c>
      <c r="C141" s="32">
        <v>606</v>
      </c>
      <c r="D141" s="36">
        <v>5100</v>
      </c>
      <c r="E141" s="34">
        <f t="shared" si="53"/>
        <v>0</v>
      </c>
      <c r="F141" s="34">
        <f t="shared" si="53"/>
        <v>0</v>
      </c>
      <c r="G141" s="34">
        <f t="shared" si="53"/>
        <v>0</v>
      </c>
      <c r="H141" s="34"/>
      <c r="I141" s="34"/>
      <c r="J141" s="34">
        <f t="shared" si="54"/>
        <v>0</v>
      </c>
      <c r="K141" s="34"/>
      <c r="L141" s="34"/>
      <c r="M141" s="34">
        <f t="shared" si="38"/>
        <v>0</v>
      </c>
      <c r="N141" s="34"/>
      <c r="O141" s="34"/>
      <c r="P141" s="34">
        <f t="shared" si="39"/>
        <v>0</v>
      </c>
      <c r="Q141" s="34"/>
      <c r="R141" s="34"/>
      <c r="S141" s="34">
        <f t="shared" si="40"/>
        <v>0</v>
      </c>
      <c r="T141" s="34"/>
      <c r="U141" s="34"/>
      <c r="V141" s="34">
        <f t="shared" si="41"/>
        <v>0</v>
      </c>
      <c r="W141" s="34"/>
      <c r="X141" s="34"/>
      <c r="Y141" s="34">
        <f t="shared" si="42"/>
        <v>0</v>
      </c>
      <c r="Z141" s="34"/>
      <c r="AA141" s="34"/>
      <c r="AB141" s="34">
        <f t="shared" si="43"/>
        <v>0</v>
      </c>
      <c r="AC141" s="34"/>
      <c r="AD141" s="34"/>
      <c r="AE141" s="34">
        <f t="shared" si="44"/>
        <v>0</v>
      </c>
    </row>
    <row r="142" spans="1:31" s="23" customFormat="1" x14ac:dyDescent="0.3">
      <c r="A142" s="42" t="s">
        <v>113</v>
      </c>
      <c r="B142" s="32">
        <v>2</v>
      </c>
      <c r="C142" s="32">
        <v>606</v>
      </c>
      <c r="D142" s="36">
        <v>5100</v>
      </c>
      <c r="E142" s="34">
        <f t="shared" si="53"/>
        <v>15999</v>
      </c>
      <c r="F142" s="34">
        <f t="shared" si="53"/>
        <v>15999</v>
      </c>
      <c r="G142" s="34">
        <f t="shared" si="53"/>
        <v>0</v>
      </c>
      <c r="H142" s="34"/>
      <c r="I142" s="34"/>
      <c r="J142" s="34">
        <f t="shared" si="54"/>
        <v>0</v>
      </c>
      <c r="K142" s="34"/>
      <c r="L142" s="34"/>
      <c r="M142" s="34">
        <f t="shared" si="38"/>
        <v>0</v>
      </c>
      <c r="N142" s="34">
        <v>15999</v>
      </c>
      <c r="O142" s="34">
        <v>15999</v>
      </c>
      <c r="P142" s="34">
        <f t="shared" si="39"/>
        <v>0</v>
      </c>
      <c r="Q142" s="34"/>
      <c r="R142" s="34"/>
      <c r="S142" s="34">
        <f t="shared" si="40"/>
        <v>0</v>
      </c>
      <c r="T142" s="34"/>
      <c r="U142" s="34"/>
      <c r="V142" s="34">
        <f t="shared" si="41"/>
        <v>0</v>
      </c>
      <c r="W142" s="34"/>
      <c r="X142" s="34"/>
      <c r="Y142" s="34">
        <f t="shared" si="42"/>
        <v>0</v>
      </c>
      <c r="Z142" s="34"/>
      <c r="AA142" s="34"/>
      <c r="AB142" s="34">
        <f t="shared" si="43"/>
        <v>0</v>
      </c>
      <c r="AC142" s="34"/>
      <c r="AD142" s="34"/>
      <c r="AE142" s="34">
        <f t="shared" si="44"/>
        <v>0</v>
      </c>
    </row>
    <row r="143" spans="1:31" s="23" customFormat="1" x14ac:dyDescent="0.3">
      <c r="A143" s="42" t="s">
        <v>134</v>
      </c>
      <c r="B143" s="32">
        <v>2</v>
      </c>
      <c r="C143" s="32">
        <v>606</v>
      </c>
      <c r="D143" s="36">
        <v>5100</v>
      </c>
      <c r="E143" s="34">
        <f t="shared" si="53"/>
        <v>10998</v>
      </c>
      <c r="F143" s="34">
        <f t="shared" si="53"/>
        <v>10998</v>
      </c>
      <c r="G143" s="34">
        <f t="shared" si="53"/>
        <v>0</v>
      </c>
      <c r="H143" s="34"/>
      <c r="I143" s="34"/>
      <c r="J143" s="34">
        <f t="shared" si="54"/>
        <v>0</v>
      </c>
      <c r="K143" s="34"/>
      <c r="L143" s="34"/>
      <c r="M143" s="34">
        <f t="shared" si="38"/>
        <v>0</v>
      </c>
      <c r="N143" s="34">
        <v>10998</v>
      </c>
      <c r="O143" s="34">
        <v>10998</v>
      </c>
      <c r="P143" s="34">
        <f t="shared" si="39"/>
        <v>0</v>
      </c>
      <c r="Q143" s="34"/>
      <c r="R143" s="34"/>
      <c r="S143" s="34">
        <f t="shared" si="40"/>
        <v>0</v>
      </c>
      <c r="T143" s="34"/>
      <c r="U143" s="34"/>
      <c r="V143" s="34">
        <f t="shared" si="41"/>
        <v>0</v>
      </c>
      <c r="W143" s="34"/>
      <c r="X143" s="34"/>
      <c r="Y143" s="34">
        <f t="shared" si="42"/>
        <v>0</v>
      </c>
      <c r="Z143" s="34"/>
      <c r="AA143" s="34"/>
      <c r="AB143" s="34">
        <f t="shared" si="43"/>
        <v>0</v>
      </c>
      <c r="AC143" s="34"/>
      <c r="AD143" s="34"/>
      <c r="AE143" s="34">
        <f t="shared" si="44"/>
        <v>0</v>
      </c>
    </row>
    <row r="144" spans="1:31" s="23" customFormat="1" x14ac:dyDescent="0.3">
      <c r="A144" s="42" t="s">
        <v>115</v>
      </c>
      <c r="B144" s="32">
        <v>2</v>
      </c>
      <c r="C144" s="32">
        <v>606</v>
      </c>
      <c r="D144" s="36">
        <v>5100</v>
      </c>
      <c r="E144" s="34">
        <f t="shared" si="53"/>
        <v>13998</v>
      </c>
      <c r="F144" s="34">
        <f t="shared" si="53"/>
        <v>13998</v>
      </c>
      <c r="G144" s="34">
        <f t="shared" si="53"/>
        <v>0</v>
      </c>
      <c r="H144" s="34"/>
      <c r="I144" s="34"/>
      <c r="J144" s="34">
        <f t="shared" si="54"/>
        <v>0</v>
      </c>
      <c r="K144" s="34"/>
      <c r="L144" s="34"/>
      <c r="M144" s="34">
        <f t="shared" si="38"/>
        <v>0</v>
      </c>
      <c r="N144" s="34">
        <v>13998</v>
      </c>
      <c r="O144" s="34">
        <v>13998</v>
      </c>
      <c r="P144" s="34">
        <f t="shared" si="39"/>
        <v>0</v>
      </c>
      <c r="Q144" s="34"/>
      <c r="R144" s="34"/>
      <c r="S144" s="34">
        <f t="shared" si="40"/>
        <v>0</v>
      </c>
      <c r="T144" s="34"/>
      <c r="U144" s="34"/>
      <c r="V144" s="34">
        <f t="shared" si="41"/>
        <v>0</v>
      </c>
      <c r="W144" s="34"/>
      <c r="X144" s="34"/>
      <c r="Y144" s="34">
        <f t="shared" si="42"/>
        <v>0</v>
      </c>
      <c r="Z144" s="34"/>
      <c r="AA144" s="34"/>
      <c r="AB144" s="34">
        <f t="shared" si="43"/>
        <v>0</v>
      </c>
      <c r="AC144" s="34"/>
      <c r="AD144" s="34"/>
      <c r="AE144" s="34">
        <f t="shared" si="44"/>
        <v>0</v>
      </c>
    </row>
    <row r="145" spans="1:192" s="23" customFormat="1" x14ac:dyDescent="0.3">
      <c r="A145" s="42" t="s">
        <v>116</v>
      </c>
      <c r="B145" s="32">
        <v>2</v>
      </c>
      <c r="C145" s="32">
        <v>606</v>
      </c>
      <c r="D145" s="36">
        <v>5100</v>
      </c>
      <c r="E145" s="34">
        <f t="shared" si="53"/>
        <v>10998</v>
      </c>
      <c r="F145" s="34">
        <f t="shared" si="53"/>
        <v>10998</v>
      </c>
      <c r="G145" s="34">
        <f t="shared" si="53"/>
        <v>0</v>
      </c>
      <c r="H145" s="34"/>
      <c r="I145" s="34"/>
      <c r="J145" s="34">
        <f t="shared" si="54"/>
        <v>0</v>
      </c>
      <c r="K145" s="34"/>
      <c r="L145" s="34"/>
      <c r="M145" s="34">
        <f t="shared" si="38"/>
        <v>0</v>
      </c>
      <c r="N145" s="34">
        <v>10998</v>
      </c>
      <c r="O145" s="34">
        <v>10998</v>
      </c>
      <c r="P145" s="34">
        <f t="shared" si="39"/>
        <v>0</v>
      </c>
      <c r="Q145" s="34"/>
      <c r="R145" s="34"/>
      <c r="S145" s="34">
        <f t="shared" si="40"/>
        <v>0</v>
      </c>
      <c r="T145" s="34"/>
      <c r="U145" s="34"/>
      <c r="V145" s="34">
        <f t="shared" si="41"/>
        <v>0</v>
      </c>
      <c r="W145" s="34"/>
      <c r="X145" s="34"/>
      <c r="Y145" s="34">
        <f t="shared" si="42"/>
        <v>0</v>
      </c>
      <c r="Z145" s="34"/>
      <c r="AA145" s="34"/>
      <c r="AB145" s="34">
        <f t="shared" si="43"/>
        <v>0</v>
      </c>
      <c r="AC145" s="34"/>
      <c r="AD145" s="34"/>
      <c r="AE145" s="34">
        <f t="shared" si="44"/>
        <v>0</v>
      </c>
    </row>
    <row r="146" spans="1:192" s="23" customFormat="1" x14ac:dyDescent="0.3">
      <c r="A146" s="42" t="s">
        <v>135</v>
      </c>
      <c r="B146" s="32">
        <v>2</v>
      </c>
      <c r="C146" s="32">
        <v>606</v>
      </c>
      <c r="D146" s="36">
        <v>5100</v>
      </c>
      <c r="E146" s="34">
        <f t="shared" si="53"/>
        <v>10998</v>
      </c>
      <c r="F146" s="34">
        <f t="shared" si="53"/>
        <v>10998</v>
      </c>
      <c r="G146" s="34">
        <f t="shared" si="53"/>
        <v>0</v>
      </c>
      <c r="H146" s="34"/>
      <c r="I146" s="34"/>
      <c r="J146" s="34">
        <f t="shared" si="54"/>
        <v>0</v>
      </c>
      <c r="K146" s="34"/>
      <c r="L146" s="34"/>
      <c r="M146" s="34">
        <f t="shared" si="38"/>
        <v>0</v>
      </c>
      <c r="N146" s="34">
        <v>10998</v>
      </c>
      <c r="O146" s="34">
        <v>10998</v>
      </c>
      <c r="P146" s="34">
        <f t="shared" si="39"/>
        <v>0</v>
      </c>
      <c r="Q146" s="34"/>
      <c r="R146" s="34"/>
      <c r="S146" s="34">
        <f t="shared" si="40"/>
        <v>0</v>
      </c>
      <c r="T146" s="34"/>
      <c r="U146" s="34"/>
      <c r="V146" s="34">
        <f t="shared" si="41"/>
        <v>0</v>
      </c>
      <c r="W146" s="34"/>
      <c r="X146" s="34"/>
      <c r="Y146" s="34">
        <f t="shared" si="42"/>
        <v>0</v>
      </c>
      <c r="Z146" s="34"/>
      <c r="AA146" s="34"/>
      <c r="AB146" s="34">
        <f t="shared" si="43"/>
        <v>0</v>
      </c>
      <c r="AC146" s="34"/>
      <c r="AD146" s="34"/>
      <c r="AE146" s="34">
        <f t="shared" si="44"/>
        <v>0</v>
      </c>
    </row>
    <row r="147" spans="1:192" s="23" customFormat="1" x14ac:dyDescent="0.3">
      <c r="A147" s="42" t="s">
        <v>118</v>
      </c>
      <c r="B147" s="32">
        <v>2</v>
      </c>
      <c r="C147" s="32">
        <v>606</v>
      </c>
      <c r="D147" s="36">
        <v>5100</v>
      </c>
      <c r="E147" s="34">
        <f t="shared" si="53"/>
        <v>4000</v>
      </c>
      <c r="F147" s="34">
        <f t="shared" si="53"/>
        <v>4000</v>
      </c>
      <c r="G147" s="34">
        <f t="shared" si="53"/>
        <v>0</v>
      </c>
      <c r="H147" s="34"/>
      <c r="I147" s="34"/>
      <c r="J147" s="34">
        <f t="shared" si="54"/>
        <v>0</v>
      </c>
      <c r="K147" s="34"/>
      <c r="L147" s="34"/>
      <c r="M147" s="34">
        <f t="shared" si="38"/>
        <v>0</v>
      </c>
      <c r="N147" s="34">
        <v>4000</v>
      </c>
      <c r="O147" s="34">
        <v>4000</v>
      </c>
      <c r="P147" s="34">
        <f t="shared" si="39"/>
        <v>0</v>
      </c>
      <c r="Q147" s="34"/>
      <c r="R147" s="34"/>
      <c r="S147" s="34">
        <f t="shared" si="40"/>
        <v>0</v>
      </c>
      <c r="T147" s="34"/>
      <c r="U147" s="34"/>
      <c r="V147" s="34">
        <f t="shared" si="41"/>
        <v>0</v>
      </c>
      <c r="W147" s="34"/>
      <c r="X147" s="34"/>
      <c r="Y147" s="34">
        <f t="shared" si="42"/>
        <v>0</v>
      </c>
      <c r="Z147" s="34"/>
      <c r="AA147" s="34"/>
      <c r="AB147" s="34">
        <f t="shared" si="43"/>
        <v>0</v>
      </c>
      <c r="AC147" s="34"/>
      <c r="AD147" s="34"/>
      <c r="AE147" s="34">
        <f t="shared" si="44"/>
        <v>0</v>
      </c>
    </row>
    <row r="148" spans="1:192" s="23" customFormat="1" x14ac:dyDescent="0.3">
      <c r="A148" s="42" t="s">
        <v>119</v>
      </c>
      <c r="B148" s="32">
        <v>2</v>
      </c>
      <c r="C148" s="32">
        <v>606</v>
      </c>
      <c r="D148" s="36">
        <v>5100</v>
      </c>
      <c r="E148" s="34">
        <f t="shared" si="53"/>
        <v>9000</v>
      </c>
      <c r="F148" s="34">
        <f t="shared" si="53"/>
        <v>9000</v>
      </c>
      <c r="G148" s="34">
        <f t="shared" si="53"/>
        <v>0</v>
      </c>
      <c r="H148" s="34"/>
      <c r="I148" s="34"/>
      <c r="J148" s="34">
        <f t="shared" si="54"/>
        <v>0</v>
      </c>
      <c r="K148" s="34"/>
      <c r="L148" s="34"/>
      <c r="M148" s="34">
        <f t="shared" si="38"/>
        <v>0</v>
      </c>
      <c r="N148" s="34">
        <v>9000</v>
      </c>
      <c r="O148" s="34">
        <v>9000</v>
      </c>
      <c r="P148" s="34">
        <f t="shared" si="39"/>
        <v>0</v>
      </c>
      <c r="Q148" s="34"/>
      <c r="R148" s="34"/>
      <c r="S148" s="34">
        <f t="shared" si="40"/>
        <v>0</v>
      </c>
      <c r="T148" s="34"/>
      <c r="U148" s="34"/>
      <c r="V148" s="34">
        <f t="shared" si="41"/>
        <v>0</v>
      </c>
      <c r="W148" s="34"/>
      <c r="X148" s="34"/>
      <c r="Y148" s="34">
        <f t="shared" si="42"/>
        <v>0</v>
      </c>
      <c r="Z148" s="34"/>
      <c r="AA148" s="34"/>
      <c r="AB148" s="34">
        <f t="shared" si="43"/>
        <v>0</v>
      </c>
      <c r="AC148" s="34"/>
      <c r="AD148" s="34"/>
      <c r="AE148" s="34">
        <f t="shared" si="44"/>
        <v>0</v>
      </c>
    </row>
    <row r="149" spans="1:192" s="23" customFormat="1" x14ac:dyDescent="0.3">
      <c r="A149" s="42" t="s">
        <v>120</v>
      </c>
      <c r="B149" s="32">
        <v>2</v>
      </c>
      <c r="C149" s="32">
        <v>606</v>
      </c>
      <c r="D149" s="36">
        <v>5100</v>
      </c>
      <c r="E149" s="34">
        <f t="shared" si="53"/>
        <v>10998</v>
      </c>
      <c r="F149" s="34">
        <f t="shared" si="53"/>
        <v>10998</v>
      </c>
      <c r="G149" s="34">
        <f t="shared" si="53"/>
        <v>0</v>
      </c>
      <c r="H149" s="34"/>
      <c r="I149" s="34"/>
      <c r="J149" s="34">
        <f t="shared" si="54"/>
        <v>0</v>
      </c>
      <c r="K149" s="34"/>
      <c r="L149" s="34"/>
      <c r="M149" s="34">
        <f t="shared" si="38"/>
        <v>0</v>
      </c>
      <c r="N149" s="34">
        <v>10998</v>
      </c>
      <c r="O149" s="34">
        <v>10998</v>
      </c>
      <c r="P149" s="34">
        <f t="shared" si="39"/>
        <v>0</v>
      </c>
      <c r="Q149" s="34"/>
      <c r="R149" s="34"/>
      <c r="S149" s="34">
        <f t="shared" si="40"/>
        <v>0</v>
      </c>
      <c r="T149" s="34"/>
      <c r="U149" s="34"/>
      <c r="V149" s="34">
        <f t="shared" si="41"/>
        <v>0</v>
      </c>
      <c r="W149" s="34"/>
      <c r="X149" s="34"/>
      <c r="Y149" s="34">
        <f t="shared" si="42"/>
        <v>0</v>
      </c>
      <c r="Z149" s="34"/>
      <c r="AA149" s="34"/>
      <c r="AB149" s="34">
        <f t="shared" si="43"/>
        <v>0</v>
      </c>
      <c r="AC149" s="34"/>
      <c r="AD149" s="34"/>
      <c r="AE149" s="34">
        <f t="shared" si="44"/>
        <v>0</v>
      </c>
    </row>
    <row r="150" spans="1:192" s="23" customFormat="1" x14ac:dyDescent="0.3">
      <c r="A150" s="42" t="s">
        <v>121</v>
      </c>
      <c r="B150" s="32">
        <v>2</v>
      </c>
      <c r="C150" s="32">
        <v>606</v>
      </c>
      <c r="D150" s="36">
        <v>5100</v>
      </c>
      <c r="E150" s="34">
        <f t="shared" si="53"/>
        <v>17000</v>
      </c>
      <c r="F150" s="34">
        <f t="shared" si="53"/>
        <v>17000</v>
      </c>
      <c r="G150" s="34">
        <f t="shared" si="53"/>
        <v>0</v>
      </c>
      <c r="H150" s="34"/>
      <c r="I150" s="34"/>
      <c r="J150" s="34">
        <f t="shared" si="54"/>
        <v>0</v>
      </c>
      <c r="K150" s="34"/>
      <c r="L150" s="34"/>
      <c r="M150" s="34">
        <f t="shared" si="38"/>
        <v>0</v>
      </c>
      <c r="N150" s="34">
        <v>17000</v>
      </c>
      <c r="O150" s="34">
        <v>17000</v>
      </c>
      <c r="P150" s="34">
        <f t="shared" si="39"/>
        <v>0</v>
      </c>
      <c r="Q150" s="34"/>
      <c r="R150" s="34"/>
      <c r="S150" s="34">
        <f t="shared" si="40"/>
        <v>0</v>
      </c>
      <c r="T150" s="34"/>
      <c r="U150" s="34"/>
      <c r="V150" s="34">
        <f t="shared" si="41"/>
        <v>0</v>
      </c>
      <c r="W150" s="34"/>
      <c r="X150" s="34"/>
      <c r="Y150" s="34">
        <f t="shared" si="42"/>
        <v>0</v>
      </c>
      <c r="Z150" s="34"/>
      <c r="AA150" s="34"/>
      <c r="AB150" s="34">
        <f t="shared" si="43"/>
        <v>0</v>
      </c>
      <c r="AC150" s="34"/>
      <c r="AD150" s="34"/>
      <c r="AE150" s="34">
        <f t="shared" si="44"/>
        <v>0</v>
      </c>
    </row>
    <row r="151" spans="1:192" s="23" customFormat="1" x14ac:dyDescent="0.3">
      <c r="A151" s="42" t="s">
        <v>136</v>
      </c>
      <c r="B151" s="32">
        <v>2</v>
      </c>
      <c r="C151" s="32">
        <v>606</v>
      </c>
      <c r="D151" s="36">
        <v>5100</v>
      </c>
      <c r="E151" s="34">
        <f t="shared" ref="E151:G223" si="55">H151+K151+N151+Q151+T151+W151+AC151+Z151</f>
        <v>16999</v>
      </c>
      <c r="F151" s="34">
        <f t="shared" si="55"/>
        <v>16999</v>
      </c>
      <c r="G151" s="34">
        <f t="shared" si="55"/>
        <v>0</v>
      </c>
      <c r="H151" s="34"/>
      <c r="I151" s="34"/>
      <c r="J151" s="34">
        <f t="shared" si="54"/>
        <v>0</v>
      </c>
      <c r="K151" s="34"/>
      <c r="L151" s="34"/>
      <c r="M151" s="34">
        <f t="shared" si="38"/>
        <v>0</v>
      </c>
      <c r="N151" s="34">
        <v>16999</v>
      </c>
      <c r="O151" s="34">
        <v>16999</v>
      </c>
      <c r="P151" s="34">
        <f t="shared" si="39"/>
        <v>0</v>
      </c>
      <c r="Q151" s="34"/>
      <c r="R151" s="34"/>
      <c r="S151" s="34">
        <f t="shared" si="40"/>
        <v>0</v>
      </c>
      <c r="T151" s="34"/>
      <c r="U151" s="34"/>
      <c r="V151" s="34">
        <f t="shared" si="41"/>
        <v>0</v>
      </c>
      <c r="W151" s="34"/>
      <c r="X151" s="34"/>
      <c r="Y151" s="34">
        <f t="shared" si="42"/>
        <v>0</v>
      </c>
      <c r="Z151" s="34"/>
      <c r="AA151" s="34"/>
      <c r="AB151" s="34">
        <f t="shared" si="43"/>
        <v>0</v>
      </c>
      <c r="AC151" s="34"/>
      <c r="AD151" s="34"/>
      <c r="AE151" s="34">
        <f t="shared" si="44"/>
        <v>0</v>
      </c>
    </row>
    <row r="152" spans="1:192" s="23" customFormat="1" x14ac:dyDescent="0.3">
      <c r="A152" s="42" t="s">
        <v>123</v>
      </c>
      <c r="B152" s="32">
        <v>2</v>
      </c>
      <c r="C152" s="32">
        <v>606</v>
      </c>
      <c r="D152" s="36">
        <v>5100</v>
      </c>
      <c r="E152" s="34">
        <f t="shared" si="55"/>
        <v>17000</v>
      </c>
      <c r="F152" s="34">
        <f t="shared" si="55"/>
        <v>17000</v>
      </c>
      <c r="G152" s="34">
        <f t="shared" si="55"/>
        <v>0</v>
      </c>
      <c r="H152" s="34"/>
      <c r="I152" s="34"/>
      <c r="J152" s="34">
        <f t="shared" si="54"/>
        <v>0</v>
      </c>
      <c r="K152" s="34"/>
      <c r="L152" s="34"/>
      <c r="M152" s="34">
        <f t="shared" si="38"/>
        <v>0</v>
      </c>
      <c r="N152" s="34">
        <v>17000</v>
      </c>
      <c r="O152" s="34">
        <v>17000</v>
      </c>
      <c r="P152" s="34">
        <f t="shared" si="39"/>
        <v>0</v>
      </c>
      <c r="Q152" s="34"/>
      <c r="R152" s="34"/>
      <c r="S152" s="34">
        <f t="shared" si="40"/>
        <v>0</v>
      </c>
      <c r="T152" s="34"/>
      <c r="U152" s="34"/>
      <c r="V152" s="34">
        <f t="shared" si="41"/>
        <v>0</v>
      </c>
      <c r="W152" s="34"/>
      <c r="X152" s="34"/>
      <c r="Y152" s="34">
        <f t="shared" si="42"/>
        <v>0</v>
      </c>
      <c r="Z152" s="34"/>
      <c r="AA152" s="34"/>
      <c r="AB152" s="34">
        <f t="shared" si="43"/>
        <v>0</v>
      </c>
      <c r="AC152" s="34"/>
      <c r="AD152" s="34"/>
      <c r="AE152" s="34">
        <f t="shared" si="44"/>
        <v>0</v>
      </c>
    </row>
    <row r="153" spans="1:192" s="23" customFormat="1" x14ac:dyDescent="0.3">
      <c r="A153" s="42" t="s">
        <v>137</v>
      </c>
      <c r="B153" s="32">
        <v>2</v>
      </c>
      <c r="C153" s="32">
        <v>606</v>
      </c>
      <c r="D153" s="36">
        <v>5100</v>
      </c>
      <c r="E153" s="34">
        <f t="shared" si="55"/>
        <v>16999</v>
      </c>
      <c r="F153" s="34">
        <f t="shared" si="55"/>
        <v>16999</v>
      </c>
      <c r="G153" s="34">
        <f t="shared" si="55"/>
        <v>0</v>
      </c>
      <c r="H153" s="34"/>
      <c r="I153" s="34"/>
      <c r="J153" s="34">
        <f t="shared" si="54"/>
        <v>0</v>
      </c>
      <c r="K153" s="34"/>
      <c r="L153" s="34"/>
      <c r="M153" s="34">
        <f t="shared" si="38"/>
        <v>0</v>
      </c>
      <c r="N153" s="34">
        <v>16999</v>
      </c>
      <c r="O153" s="34">
        <v>16999</v>
      </c>
      <c r="P153" s="34">
        <f t="shared" si="39"/>
        <v>0</v>
      </c>
      <c r="Q153" s="34"/>
      <c r="R153" s="34"/>
      <c r="S153" s="34">
        <f t="shared" si="40"/>
        <v>0</v>
      </c>
      <c r="T153" s="34"/>
      <c r="U153" s="34"/>
      <c r="V153" s="34">
        <f t="shared" si="41"/>
        <v>0</v>
      </c>
      <c r="W153" s="34"/>
      <c r="X153" s="34"/>
      <c r="Y153" s="34">
        <f t="shared" si="42"/>
        <v>0</v>
      </c>
      <c r="Z153" s="34"/>
      <c r="AA153" s="34"/>
      <c r="AB153" s="34">
        <f t="shared" si="43"/>
        <v>0</v>
      </c>
      <c r="AC153" s="34"/>
      <c r="AD153" s="34"/>
      <c r="AE153" s="34">
        <f t="shared" si="44"/>
        <v>0</v>
      </c>
    </row>
    <row r="154" spans="1:192" s="23" customFormat="1" ht="62.4" x14ac:dyDescent="0.3">
      <c r="A154" s="42" t="s">
        <v>138</v>
      </c>
      <c r="B154" s="32">
        <v>2</v>
      </c>
      <c r="C154" s="32">
        <v>619</v>
      </c>
      <c r="D154" s="36">
        <v>5100</v>
      </c>
      <c r="E154" s="34">
        <f t="shared" si="55"/>
        <v>29264</v>
      </c>
      <c r="F154" s="34">
        <f t="shared" si="55"/>
        <v>29264</v>
      </c>
      <c r="G154" s="34">
        <f t="shared" si="55"/>
        <v>0</v>
      </c>
      <c r="H154" s="34"/>
      <c r="I154" s="34"/>
      <c r="J154" s="34">
        <f>I154-H154</f>
        <v>0</v>
      </c>
      <c r="K154" s="34"/>
      <c r="L154" s="34"/>
      <c r="M154" s="34">
        <f>L154-K154</f>
        <v>0</v>
      </c>
      <c r="N154" s="34">
        <v>29264</v>
      </c>
      <c r="O154" s="34">
        <v>29264</v>
      </c>
      <c r="P154" s="34">
        <f>O154-N154</f>
        <v>0</v>
      </c>
      <c r="Q154" s="34"/>
      <c r="R154" s="34"/>
      <c r="S154" s="34">
        <f>R154-Q154</f>
        <v>0</v>
      </c>
      <c r="T154" s="34"/>
      <c r="U154" s="34"/>
      <c r="V154" s="34">
        <f>U154-T154</f>
        <v>0</v>
      </c>
      <c r="W154" s="34"/>
      <c r="X154" s="34"/>
      <c r="Y154" s="34">
        <f>X154-W154</f>
        <v>0</v>
      </c>
      <c r="Z154" s="34"/>
      <c r="AA154" s="34"/>
      <c r="AB154" s="34">
        <f>AA154-Z154</f>
        <v>0</v>
      </c>
      <c r="AC154" s="34"/>
      <c r="AD154" s="34"/>
      <c r="AE154" s="34">
        <f>AD154-AC154</f>
        <v>0</v>
      </c>
    </row>
    <row r="155" spans="1:192" s="20" customFormat="1" ht="31.2" x14ac:dyDescent="0.3">
      <c r="A155" s="21" t="s">
        <v>139</v>
      </c>
      <c r="B155" s="30"/>
      <c r="C155" s="30"/>
      <c r="D155" s="36">
        <v>5100</v>
      </c>
      <c r="E155" s="22">
        <f t="shared" si="55"/>
        <v>2411504</v>
      </c>
      <c r="F155" s="22">
        <f t="shared" si="55"/>
        <v>2297600</v>
      </c>
      <c r="G155" s="22">
        <f t="shared" si="55"/>
        <v>-113904</v>
      </c>
      <c r="H155" s="22">
        <f t="shared" ref="H155:AD155" si="56">SUM(H156)</f>
        <v>434000</v>
      </c>
      <c r="I155" s="22">
        <f t="shared" si="56"/>
        <v>434000</v>
      </c>
      <c r="J155" s="22">
        <f t="shared" si="54"/>
        <v>0</v>
      </c>
      <c r="K155" s="22">
        <f t="shared" si="56"/>
        <v>5730</v>
      </c>
      <c r="L155" s="22">
        <f t="shared" si="56"/>
        <v>5730</v>
      </c>
      <c r="M155" s="22">
        <f t="shared" si="38"/>
        <v>0</v>
      </c>
      <c r="N155" s="22">
        <f t="shared" si="56"/>
        <v>126874</v>
      </c>
      <c r="O155" s="22">
        <f t="shared" si="56"/>
        <v>139300</v>
      </c>
      <c r="P155" s="22">
        <f t="shared" si="39"/>
        <v>12426</v>
      </c>
      <c r="Q155" s="22">
        <f t="shared" si="56"/>
        <v>1841264</v>
      </c>
      <c r="R155" s="22">
        <f t="shared" si="56"/>
        <v>1714934</v>
      </c>
      <c r="S155" s="22">
        <f t="shared" si="40"/>
        <v>-126330</v>
      </c>
      <c r="T155" s="22">
        <f t="shared" si="56"/>
        <v>0</v>
      </c>
      <c r="U155" s="22">
        <f t="shared" si="56"/>
        <v>0</v>
      </c>
      <c r="V155" s="22">
        <f t="shared" si="41"/>
        <v>0</v>
      </c>
      <c r="W155" s="22">
        <f t="shared" si="56"/>
        <v>3636</v>
      </c>
      <c r="X155" s="22">
        <f t="shared" si="56"/>
        <v>3636</v>
      </c>
      <c r="Y155" s="22">
        <f t="shared" si="42"/>
        <v>0</v>
      </c>
      <c r="Z155" s="22">
        <f t="shared" si="56"/>
        <v>0</v>
      </c>
      <c r="AA155" s="22">
        <f t="shared" si="56"/>
        <v>0</v>
      </c>
      <c r="AB155" s="22">
        <f t="shared" si="43"/>
        <v>0</v>
      </c>
      <c r="AC155" s="22">
        <f t="shared" si="56"/>
        <v>0</v>
      </c>
      <c r="AD155" s="22">
        <f t="shared" si="56"/>
        <v>0</v>
      </c>
      <c r="AE155" s="22">
        <f t="shared" si="44"/>
        <v>0</v>
      </c>
    </row>
    <row r="156" spans="1:192" s="23" customFormat="1" x14ac:dyDescent="0.3">
      <c r="A156" s="21" t="s">
        <v>24</v>
      </c>
      <c r="B156" s="30"/>
      <c r="C156" s="30"/>
      <c r="D156" s="36">
        <v>5100</v>
      </c>
      <c r="E156" s="22">
        <f t="shared" si="55"/>
        <v>2411504</v>
      </c>
      <c r="F156" s="22">
        <f t="shared" si="55"/>
        <v>2297600</v>
      </c>
      <c r="G156" s="22">
        <f t="shared" si="55"/>
        <v>-113904</v>
      </c>
      <c r="H156" s="22">
        <f>SUM(H157:H175)</f>
        <v>434000</v>
      </c>
      <c r="I156" s="22">
        <f>SUM(I157:I175)</f>
        <v>434000</v>
      </c>
      <c r="J156" s="22">
        <f t="shared" si="54"/>
        <v>0</v>
      </c>
      <c r="K156" s="22">
        <f>SUM(K157:K175)</f>
        <v>5730</v>
      </c>
      <c r="L156" s="22">
        <f>SUM(L157:L175)</f>
        <v>5730</v>
      </c>
      <c r="M156" s="22">
        <f t="shared" si="38"/>
        <v>0</v>
      </c>
      <c r="N156" s="22">
        <f>SUM(N157:N175)</f>
        <v>126874</v>
      </c>
      <c r="O156" s="22">
        <f>SUM(O157:O175)</f>
        <v>139300</v>
      </c>
      <c r="P156" s="22">
        <f t="shared" si="39"/>
        <v>12426</v>
      </c>
      <c r="Q156" s="22">
        <f>SUM(Q157:Q175)</f>
        <v>1841264</v>
      </c>
      <c r="R156" s="22">
        <f>SUM(R157:R175)</f>
        <v>1714934</v>
      </c>
      <c r="S156" s="22">
        <f t="shared" si="40"/>
        <v>-126330</v>
      </c>
      <c r="T156" s="22">
        <f>SUM(T157:T175)</f>
        <v>0</v>
      </c>
      <c r="U156" s="22">
        <f>SUM(U157:U175)</f>
        <v>0</v>
      </c>
      <c r="V156" s="22">
        <f t="shared" si="41"/>
        <v>0</v>
      </c>
      <c r="W156" s="22">
        <f>SUM(W157:W175)</f>
        <v>3636</v>
      </c>
      <c r="X156" s="22">
        <f>SUM(X157:X175)</f>
        <v>3636</v>
      </c>
      <c r="Y156" s="22">
        <f t="shared" si="42"/>
        <v>0</v>
      </c>
      <c r="Z156" s="22">
        <f>SUM(Z157:Z175)</f>
        <v>0</v>
      </c>
      <c r="AA156" s="22">
        <f>SUM(AA157:AA175)</f>
        <v>0</v>
      </c>
      <c r="AB156" s="22">
        <f t="shared" si="43"/>
        <v>0</v>
      </c>
      <c r="AC156" s="22">
        <f>SUM(AC157:AC175)</f>
        <v>0</v>
      </c>
      <c r="AD156" s="22">
        <f>SUM(AD157:AD175)</f>
        <v>0</v>
      </c>
      <c r="AE156" s="22">
        <f t="shared" si="44"/>
        <v>0</v>
      </c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</row>
    <row r="157" spans="1:192" s="23" customFormat="1" x14ac:dyDescent="0.3">
      <c r="A157" s="39" t="s">
        <v>140</v>
      </c>
      <c r="B157" s="33">
        <v>2</v>
      </c>
      <c r="C157" s="33">
        <v>759</v>
      </c>
      <c r="D157" s="36">
        <v>5100</v>
      </c>
      <c r="E157" s="34">
        <f t="shared" si="55"/>
        <v>57000</v>
      </c>
      <c r="F157" s="34">
        <f t="shared" si="55"/>
        <v>57000</v>
      </c>
      <c r="G157" s="34">
        <f t="shared" si="55"/>
        <v>0</v>
      </c>
      <c r="H157" s="34">
        <v>57000</v>
      </c>
      <c r="I157" s="34">
        <v>57000</v>
      </c>
      <c r="J157" s="34">
        <f t="shared" si="54"/>
        <v>0</v>
      </c>
      <c r="K157" s="34"/>
      <c r="L157" s="34"/>
      <c r="M157" s="34">
        <f t="shared" si="38"/>
        <v>0</v>
      </c>
      <c r="N157" s="34"/>
      <c r="O157" s="34"/>
      <c r="P157" s="34">
        <f t="shared" si="39"/>
        <v>0</v>
      </c>
      <c r="Q157" s="34"/>
      <c r="R157" s="34"/>
      <c r="S157" s="34">
        <f t="shared" si="40"/>
        <v>0</v>
      </c>
      <c r="T157" s="34"/>
      <c r="U157" s="34"/>
      <c r="V157" s="34">
        <f t="shared" si="41"/>
        <v>0</v>
      </c>
      <c r="W157" s="34"/>
      <c r="X157" s="34"/>
      <c r="Y157" s="34">
        <f t="shared" si="42"/>
        <v>0</v>
      </c>
      <c r="Z157" s="34"/>
      <c r="AA157" s="34"/>
      <c r="AB157" s="34">
        <f t="shared" si="43"/>
        <v>0</v>
      </c>
      <c r="AC157" s="34"/>
      <c r="AD157" s="34"/>
      <c r="AE157" s="34">
        <f t="shared" si="44"/>
        <v>0</v>
      </c>
    </row>
    <row r="158" spans="1:192" s="23" customFormat="1" ht="31.2" x14ac:dyDescent="0.3">
      <c r="A158" s="39" t="s">
        <v>141</v>
      </c>
      <c r="B158" s="33">
        <v>2</v>
      </c>
      <c r="C158" s="33">
        <v>735</v>
      </c>
      <c r="D158" s="36">
        <v>5100</v>
      </c>
      <c r="E158" s="34">
        <f t="shared" si="55"/>
        <v>18285</v>
      </c>
      <c r="F158" s="34">
        <f t="shared" si="55"/>
        <v>18285</v>
      </c>
      <c r="G158" s="34">
        <f t="shared" si="55"/>
        <v>0</v>
      </c>
      <c r="H158" s="34"/>
      <c r="I158" s="34"/>
      <c r="J158" s="34">
        <f t="shared" si="54"/>
        <v>0</v>
      </c>
      <c r="K158" s="34"/>
      <c r="L158" s="34"/>
      <c r="M158" s="34">
        <f t="shared" si="38"/>
        <v>0</v>
      </c>
      <c r="N158" s="34">
        <v>18285</v>
      </c>
      <c r="O158" s="34">
        <v>18285</v>
      </c>
      <c r="P158" s="34">
        <f t="shared" si="39"/>
        <v>0</v>
      </c>
      <c r="Q158" s="34"/>
      <c r="R158" s="34"/>
      <c r="S158" s="34">
        <f t="shared" si="40"/>
        <v>0</v>
      </c>
      <c r="T158" s="34"/>
      <c r="U158" s="34"/>
      <c r="V158" s="34">
        <f t="shared" si="41"/>
        <v>0</v>
      </c>
      <c r="W158" s="34"/>
      <c r="X158" s="34"/>
      <c r="Y158" s="34">
        <f t="shared" si="42"/>
        <v>0</v>
      </c>
      <c r="Z158" s="34"/>
      <c r="AA158" s="34"/>
      <c r="AB158" s="34">
        <f t="shared" si="43"/>
        <v>0</v>
      </c>
      <c r="AC158" s="34"/>
      <c r="AD158" s="34"/>
      <c r="AE158" s="34">
        <f t="shared" si="44"/>
        <v>0</v>
      </c>
    </row>
    <row r="159" spans="1:192" s="23" customFormat="1" ht="31.2" x14ac:dyDescent="0.3">
      <c r="A159" s="25" t="s">
        <v>25</v>
      </c>
      <c r="B159" s="26">
        <v>3</v>
      </c>
      <c r="C159" s="26">
        <v>739</v>
      </c>
      <c r="D159" s="26">
        <v>5100</v>
      </c>
      <c r="E159" s="27">
        <f t="shared" si="55"/>
        <v>260000</v>
      </c>
      <c r="F159" s="27">
        <f t="shared" si="55"/>
        <v>260000</v>
      </c>
      <c r="G159" s="27">
        <f t="shared" si="55"/>
        <v>0</v>
      </c>
      <c r="H159" s="27">
        <f>190000+70000</f>
        <v>260000</v>
      </c>
      <c r="I159" s="27">
        <f>190000+70000</f>
        <v>260000</v>
      </c>
      <c r="J159" s="27">
        <f t="shared" si="54"/>
        <v>0</v>
      </c>
      <c r="K159" s="27"/>
      <c r="L159" s="27"/>
      <c r="M159" s="27">
        <f t="shared" si="38"/>
        <v>0</v>
      </c>
      <c r="N159" s="27"/>
      <c r="O159" s="27"/>
      <c r="P159" s="27">
        <f t="shared" si="39"/>
        <v>0</v>
      </c>
      <c r="Q159" s="27"/>
      <c r="R159" s="27"/>
      <c r="S159" s="27">
        <f t="shared" si="40"/>
        <v>0</v>
      </c>
      <c r="T159" s="27"/>
      <c r="U159" s="27"/>
      <c r="V159" s="27">
        <f t="shared" si="41"/>
        <v>0</v>
      </c>
      <c r="W159" s="27"/>
      <c r="X159" s="27"/>
      <c r="Y159" s="27">
        <f t="shared" si="42"/>
        <v>0</v>
      </c>
      <c r="Z159" s="27"/>
      <c r="AA159" s="27"/>
      <c r="AB159" s="27">
        <f t="shared" si="43"/>
        <v>0</v>
      </c>
      <c r="AC159" s="27"/>
      <c r="AD159" s="27"/>
      <c r="AE159" s="27">
        <f t="shared" si="44"/>
        <v>0</v>
      </c>
    </row>
    <row r="160" spans="1:192" s="23" customFormat="1" ht="31.2" x14ac:dyDescent="0.3">
      <c r="A160" s="25" t="s">
        <v>142</v>
      </c>
      <c r="B160" s="26">
        <v>3</v>
      </c>
      <c r="C160" s="26">
        <v>738</v>
      </c>
      <c r="D160" s="26">
        <v>5100</v>
      </c>
      <c r="E160" s="27">
        <f t="shared" si="55"/>
        <v>5730</v>
      </c>
      <c r="F160" s="27">
        <f t="shared" si="55"/>
        <v>5730</v>
      </c>
      <c r="G160" s="27">
        <f t="shared" si="55"/>
        <v>0</v>
      </c>
      <c r="H160" s="27"/>
      <c r="I160" s="27"/>
      <c r="J160" s="27">
        <f t="shared" si="54"/>
        <v>0</v>
      </c>
      <c r="K160" s="27">
        <v>5730</v>
      </c>
      <c r="L160" s="27">
        <v>5730</v>
      </c>
      <c r="M160" s="27">
        <f t="shared" si="38"/>
        <v>0</v>
      </c>
      <c r="N160" s="27"/>
      <c r="O160" s="27"/>
      <c r="P160" s="27">
        <f t="shared" si="39"/>
        <v>0</v>
      </c>
      <c r="Q160" s="27"/>
      <c r="R160" s="27"/>
      <c r="S160" s="27">
        <f t="shared" si="40"/>
        <v>0</v>
      </c>
      <c r="T160" s="27"/>
      <c r="U160" s="27"/>
      <c r="V160" s="27">
        <f t="shared" si="41"/>
        <v>0</v>
      </c>
      <c r="W160" s="27"/>
      <c r="X160" s="27"/>
      <c r="Y160" s="27">
        <f t="shared" si="42"/>
        <v>0</v>
      </c>
      <c r="Z160" s="27"/>
      <c r="AA160" s="27"/>
      <c r="AB160" s="27">
        <f t="shared" si="43"/>
        <v>0</v>
      </c>
      <c r="AC160" s="27"/>
      <c r="AD160" s="27"/>
      <c r="AE160" s="27">
        <f t="shared" si="44"/>
        <v>0</v>
      </c>
    </row>
    <row r="161" spans="1:31" s="23" customFormat="1" ht="31.2" x14ac:dyDescent="0.3">
      <c r="A161" s="25" t="s">
        <v>143</v>
      </c>
      <c r="B161" s="26">
        <v>3</v>
      </c>
      <c r="C161" s="26">
        <v>738</v>
      </c>
      <c r="D161" s="26">
        <v>5100</v>
      </c>
      <c r="E161" s="27">
        <f t="shared" si="55"/>
        <v>2498</v>
      </c>
      <c r="F161" s="27">
        <f t="shared" si="55"/>
        <v>2498</v>
      </c>
      <c r="G161" s="27">
        <f t="shared" si="55"/>
        <v>0</v>
      </c>
      <c r="H161" s="27"/>
      <c r="I161" s="27"/>
      <c r="J161" s="27">
        <f t="shared" si="54"/>
        <v>0</v>
      </c>
      <c r="K161" s="27"/>
      <c r="L161" s="27"/>
      <c r="M161" s="27">
        <f t="shared" ref="M161:M288" si="57">L161-K161</f>
        <v>0</v>
      </c>
      <c r="N161" s="27">
        <v>2498</v>
      </c>
      <c r="O161" s="27">
        <v>2498</v>
      </c>
      <c r="P161" s="27">
        <f t="shared" ref="P161:P288" si="58">O161-N161</f>
        <v>0</v>
      </c>
      <c r="Q161" s="27"/>
      <c r="R161" s="27"/>
      <c r="S161" s="27">
        <f t="shared" ref="S161:S288" si="59">R161-Q161</f>
        <v>0</v>
      </c>
      <c r="T161" s="27"/>
      <c r="U161" s="27"/>
      <c r="V161" s="27">
        <f t="shared" ref="V161:V288" si="60">U161-T161</f>
        <v>0</v>
      </c>
      <c r="W161" s="27"/>
      <c r="X161" s="27"/>
      <c r="Y161" s="27">
        <f t="shared" ref="Y161:Y288" si="61">X161-W161</f>
        <v>0</v>
      </c>
      <c r="Z161" s="27"/>
      <c r="AA161" s="27"/>
      <c r="AB161" s="27">
        <f t="shared" ref="AB161:AB288" si="62">AA161-Z161</f>
        <v>0</v>
      </c>
      <c r="AC161" s="27"/>
      <c r="AD161" s="27"/>
      <c r="AE161" s="27">
        <f t="shared" ref="AE161:AE288" si="63">AD161-AC161</f>
        <v>0</v>
      </c>
    </row>
    <row r="162" spans="1:31" s="23" customFormat="1" ht="31.2" x14ac:dyDescent="0.3">
      <c r="A162" s="42" t="s">
        <v>144</v>
      </c>
      <c r="B162" s="32">
        <v>3</v>
      </c>
      <c r="C162" s="32">
        <v>738</v>
      </c>
      <c r="D162" s="36">
        <v>5100</v>
      </c>
      <c r="E162" s="34">
        <f t="shared" si="55"/>
        <v>15571</v>
      </c>
      <c r="F162" s="34">
        <f t="shared" si="55"/>
        <v>15571</v>
      </c>
      <c r="G162" s="34">
        <f t="shared" si="55"/>
        <v>0</v>
      </c>
      <c r="H162" s="34"/>
      <c r="I162" s="34"/>
      <c r="J162" s="34">
        <f t="shared" si="54"/>
        <v>0</v>
      </c>
      <c r="K162" s="34"/>
      <c r="L162" s="34"/>
      <c r="M162" s="34">
        <f t="shared" si="57"/>
        <v>0</v>
      </c>
      <c r="N162" s="34">
        <v>15571</v>
      </c>
      <c r="O162" s="34">
        <v>15571</v>
      </c>
      <c r="P162" s="34">
        <f t="shared" si="58"/>
        <v>0</v>
      </c>
      <c r="Q162" s="34"/>
      <c r="R162" s="34"/>
      <c r="S162" s="34">
        <f t="shared" si="59"/>
        <v>0</v>
      </c>
      <c r="T162" s="34"/>
      <c r="U162" s="34"/>
      <c r="V162" s="34">
        <f t="shared" si="60"/>
        <v>0</v>
      </c>
      <c r="W162" s="34"/>
      <c r="X162" s="34"/>
      <c r="Y162" s="34">
        <f t="shared" si="61"/>
        <v>0</v>
      </c>
      <c r="Z162" s="34"/>
      <c r="AA162" s="34"/>
      <c r="AB162" s="34">
        <f t="shared" si="62"/>
        <v>0</v>
      </c>
      <c r="AC162" s="34"/>
      <c r="AD162" s="34"/>
      <c r="AE162" s="34">
        <f t="shared" si="63"/>
        <v>0</v>
      </c>
    </row>
    <row r="163" spans="1:31" s="23" customFormat="1" ht="31.2" x14ac:dyDescent="0.3">
      <c r="A163" s="42" t="s">
        <v>145</v>
      </c>
      <c r="B163" s="32">
        <v>3</v>
      </c>
      <c r="C163" s="32">
        <v>738</v>
      </c>
      <c r="D163" s="36">
        <v>5100</v>
      </c>
      <c r="E163" s="34">
        <f t="shared" si="55"/>
        <v>15993</v>
      </c>
      <c r="F163" s="34">
        <f t="shared" si="55"/>
        <v>15993</v>
      </c>
      <c r="G163" s="34">
        <f t="shared" si="55"/>
        <v>0</v>
      </c>
      <c r="H163" s="34"/>
      <c r="I163" s="34"/>
      <c r="J163" s="34">
        <f t="shared" si="54"/>
        <v>0</v>
      </c>
      <c r="K163" s="34"/>
      <c r="L163" s="34"/>
      <c r="M163" s="34">
        <f t="shared" si="57"/>
        <v>0</v>
      </c>
      <c r="N163" s="34">
        <v>15993</v>
      </c>
      <c r="O163" s="34">
        <v>15993</v>
      </c>
      <c r="P163" s="34">
        <f t="shared" si="58"/>
        <v>0</v>
      </c>
      <c r="Q163" s="34"/>
      <c r="R163" s="34"/>
      <c r="S163" s="34">
        <f t="shared" si="59"/>
        <v>0</v>
      </c>
      <c r="T163" s="34"/>
      <c r="U163" s="34"/>
      <c r="V163" s="34">
        <f t="shared" si="60"/>
        <v>0</v>
      </c>
      <c r="W163" s="34"/>
      <c r="X163" s="34"/>
      <c r="Y163" s="34">
        <f t="shared" si="61"/>
        <v>0</v>
      </c>
      <c r="Z163" s="34"/>
      <c r="AA163" s="34"/>
      <c r="AB163" s="34">
        <f t="shared" si="62"/>
        <v>0</v>
      </c>
      <c r="AC163" s="34"/>
      <c r="AD163" s="34"/>
      <c r="AE163" s="34">
        <f t="shared" si="63"/>
        <v>0</v>
      </c>
    </row>
    <row r="164" spans="1:31" s="23" customFormat="1" ht="31.2" x14ac:dyDescent="0.3">
      <c r="A164" s="42" t="s">
        <v>146</v>
      </c>
      <c r="B164" s="32">
        <v>3</v>
      </c>
      <c r="C164" s="32">
        <v>738</v>
      </c>
      <c r="D164" s="36">
        <v>5100</v>
      </c>
      <c r="E164" s="34">
        <f t="shared" si="55"/>
        <v>12998</v>
      </c>
      <c r="F164" s="34">
        <f t="shared" si="55"/>
        <v>12998</v>
      </c>
      <c r="G164" s="34">
        <f t="shared" si="55"/>
        <v>0</v>
      </c>
      <c r="H164" s="34"/>
      <c r="I164" s="34"/>
      <c r="J164" s="34">
        <f t="shared" si="54"/>
        <v>0</v>
      </c>
      <c r="K164" s="34"/>
      <c r="L164" s="34"/>
      <c r="M164" s="34">
        <f t="shared" si="57"/>
        <v>0</v>
      </c>
      <c r="N164" s="34">
        <v>12998</v>
      </c>
      <c r="O164" s="34">
        <v>12998</v>
      </c>
      <c r="P164" s="34">
        <f t="shared" si="58"/>
        <v>0</v>
      </c>
      <c r="Q164" s="34"/>
      <c r="R164" s="34"/>
      <c r="S164" s="34">
        <f t="shared" si="59"/>
        <v>0</v>
      </c>
      <c r="T164" s="34"/>
      <c r="U164" s="34"/>
      <c r="V164" s="34">
        <f t="shared" si="60"/>
        <v>0</v>
      </c>
      <c r="W164" s="34"/>
      <c r="X164" s="34"/>
      <c r="Y164" s="34">
        <f t="shared" si="61"/>
        <v>0</v>
      </c>
      <c r="Z164" s="34"/>
      <c r="AA164" s="34"/>
      <c r="AB164" s="34">
        <f t="shared" si="62"/>
        <v>0</v>
      </c>
      <c r="AC164" s="34"/>
      <c r="AD164" s="34"/>
      <c r="AE164" s="34">
        <f t="shared" si="63"/>
        <v>0</v>
      </c>
    </row>
    <row r="165" spans="1:31" s="23" customFormat="1" ht="31.2" x14ac:dyDescent="0.3">
      <c r="A165" s="42" t="s">
        <v>147</v>
      </c>
      <c r="B165" s="32">
        <v>3</v>
      </c>
      <c r="C165" s="32">
        <v>738</v>
      </c>
      <c r="D165" s="36">
        <v>5100</v>
      </c>
      <c r="E165" s="34">
        <f t="shared" si="55"/>
        <v>12999</v>
      </c>
      <c r="F165" s="34">
        <f t="shared" si="55"/>
        <v>12999</v>
      </c>
      <c r="G165" s="34">
        <f t="shared" si="55"/>
        <v>0</v>
      </c>
      <c r="H165" s="34"/>
      <c r="I165" s="34"/>
      <c r="J165" s="34">
        <f t="shared" si="54"/>
        <v>0</v>
      </c>
      <c r="K165" s="34"/>
      <c r="L165" s="34"/>
      <c r="M165" s="34">
        <f t="shared" si="57"/>
        <v>0</v>
      </c>
      <c r="N165" s="34">
        <v>12999</v>
      </c>
      <c r="O165" s="34">
        <v>12999</v>
      </c>
      <c r="P165" s="34">
        <f t="shared" si="58"/>
        <v>0</v>
      </c>
      <c r="Q165" s="34"/>
      <c r="R165" s="34"/>
      <c r="S165" s="34">
        <f t="shared" si="59"/>
        <v>0</v>
      </c>
      <c r="T165" s="34"/>
      <c r="U165" s="34"/>
      <c r="V165" s="34">
        <f t="shared" si="60"/>
        <v>0</v>
      </c>
      <c r="W165" s="34"/>
      <c r="X165" s="34"/>
      <c r="Y165" s="34">
        <f t="shared" si="61"/>
        <v>0</v>
      </c>
      <c r="Z165" s="34"/>
      <c r="AA165" s="34"/>
      <c r="AB165" s="34">
        <f t="shared" si="62"/>
        <v>0</v>
      </c>
      <c r="AC165" s="34"/>
      <c r="AD165" s="34"/>
      <c r="AE165" s="34">
        <f t="shared" si="63"/>
        <v>0</v>
      </c>
    </row>
    <row r="166" spans="1:31" s="23" customFormat="1" ht="31.2" x14ac:dyDescent="0.3">
      <c r="A166" s="42" t="s">
        <v>148</v>
      </c>
      <c r="B166" s="32">
        <v>3</v>
      </c>
      <c r="C166" s="32">
        <v>738</v>
      </c>
      <c r="D166" s="36">
        <v>5100</v>
      </c>
      <c r="E166" s="34">
        <f t="shared" si="55"/>
        <v>7000</v>
      </c>
      <c r="F166" s="34">
        <f t="shared" si="55"/>
        <v>7000</v>
      </c>
      <c r="G166" s="34">
        <f t="shared" si="55"/>
        <v>0</v>
      </c>
      <c r="H166" s="34"/>
      <c r="I166" s="34"/>
      <c r="J166" s="34">
        <f t="shared" si="54"/>
        <v>0</v>
      </c>
      <c r="K166" s="34"/>
      <c r="L166" s="34"/>
      <c r="M166" s="34">
        <f t="shared" si="57"/>
        <v>0</v>
      </c>
      <c r="N166" s="34">
        <v>7000</v>
      </c>
      <c r="O166" s="34">
        <v>7000</v>
      </c>
      <c r="P166" s="34">
        <f t="shared" si="58"/>
        <v>0</v>
      </c>
      <c r="Q166" s="34"/>
      <c r="R166" s="34"/>
      <c r="S166" s="34">
        <f t="shared" si="59"/>
        <v>0</v>
      </c>
      <c r="T166" s="34"/>
      <c r="U166" s="34"/>
      <c r="V166" s="34">
        <f t="shared" si="60"/>
        <v>0</v>
      </c>
      <c r="W166" s="34"/>
      <c r="X166" s="34"/>
      <c r="Y166" s="34">
        <f t="shared" si="61"/>
        <v>0</v>
      </c>
      <c r="Z166" s="34"/>
      <c r="AA166" s="34"/>
      <c r="AB166" s="34">
        <f t="shared" si="62"/>
        <v>0</v>
      </c>
      <c r="AC166" s="34"/>
      <c r="AD166" s="34"/>
      <c r="AE166" s="34">
        <f t="shared" si="63"/>
        <v>0</v>
      </c>
    </row>
    <row r="167" spans="1:31" s="23" customFormat="1" ht="46.8" x14ac:dyDescent="0.3">
      <c r="A167" s="39" t="s">
        <v>149</v>
      </c>
      <c r="B167" s="33">
        <v>2</v>
      </c>
      <c r="C167" s="33">
        <v>714</v>
      </c>
      <c r="D167" s="36">
        <v>5100</v>
      </c>
      <c r="E167" s="34">
        <f t="shared" si="55"/>
        <v>117000</v>
      </c>
      <c r="F167" s="34">
        <f t="shared" si="55"/>
        <v>117000</v>
      </c>
      <c r="G167" s="34">
        <f t="shared" si="55"/>
        <v>0</v>
      </c>
      <c r="H167" s="34">
        <v>117000</v>
      </c>
      <c r="I167" s="34">
        <v>117000</v>
      </c>
      <c r="J167" s="34">
        <f t="shared" si="54"/>
        <v>0</v>
      </c>
      <c r="K167" s="34"/>
      <c r="L167" s="34"/>
      <c r="M167" s="34">
        <f t="shared" si="57"/>
        <v>0</v>
      </c>
      <c r="N167" s="34"/>
      <c r="O167" s="34"/>
      <c r="P167" s="34">
        <f t="shared" si="58"/>
        <v>0</v>
      </c>
      <c r="Q167" s="34"/>
      <c r="R167" s="34"/>
      <c r="S167" s="34">
        <f t="shared" si="59"/>
        <v>0</v>
      </c>
      <c r="T167" s="34"/>
      <c r="U167" s="34"/>
      <c r="V167" s="34">
        <f t="shared" si="60"/>
        <v>0</v>
      </c>
      <c r="W167" s="34"/>
      <c r="X167" s="34"/>
      <c r="Y167" s="34">
        <f t="shared" si="61"/>
        <v>0</v>
      </c>
      <c r="Z167" s="34"/>
      <c r="AA167" s="34"/>
      <c r="AB167" s="34">
        <f t="shared" si="62"/>
        <v>0</v>
      </c>
      <c r="AC167" s="34"/>
      <c r="AD167" s="34"/>
      <c r="AE167" s="34">
        <f t="shared" si="63"/>
        <v>0</v>
      </c>
    </row>
    <row r="168" spans="1:31" s="23" customFormat="1" ht="31.2" x14ac:dyDescent="0.3">
      <c r="A168" s="39" t="s">
        <v>150</v>
      </c>
      <c r="B168" s="33">
        <v>2</v>
      </c>
      <c r="C168" s="33">
        <v>714</v>
      </c>
      <c r="D168" s="36">
        <v>5100</v>
      </c>
      <c r="E168" s="34">
        <f t="shared" si="55"/>
        <v>3636</v>
      </c>
      <c r="F168" s="34">
        <f t="shared" si="55"/>
        <v>16062</v>
      </c>
      <c r="G168" s="34">
        <f t="shared" si="55"/>
        <v>12426</v>
      </c>
      <c r="H168" s="34"/>
      <c r="I168" s="34"/>
      <c r="J168" s="34">
        <f t="shared" si="54"/>
        <v>0</v>
      </c>
      <c r="K168" s="34"/>
      <c r="L168" s="34"/>
      <c r="M168" s="34">
        <f t="shared" si="57"/>
        <v>0</v>
      </c>
      <c r="N168" s="34">
        <f>60000-60000</f>
        <v>0</v>
      </c>
      <c r="O168" s="34">
        <v>12426</v>
      </c>
      <c r="P168" s="34">
        <f t="shared" si="58"/>
        <v>12426</v>
      </c>
      <c r="Q168" s="34"/>
      <c r="R168" s="34"/>
      <c r="S168" s="34">
        <f t="shared" si="59"/>
        <v>0</v>
      </c>
      <c r="T168" s="34"/>
      <c r="U168" s="34"/>
      <c r="V168" s="34">
        <f t="shared" si="60"/>
        <v>0</v>
      </c>
      <c r="W168" s="34">
        <v>3636</v>
      </c>
      <c r="X168" s="34">
        <v>3636</v>
      </c>
      <c r="Y168" s="34">
        <f t="shared" si="61"/>
        <v>0</v>
      </c>
      <c r="Z168" s="34"/>
      <c r="AA168" s="34"/>
      <c r="AB168" s="34">
        <f t="shared" si="62"/>
        <v>0</v>
      </c>
      <c r="AC168" s="34"/>
      <c r="AD168" s="34"/>
      <c r="AE168" s="34">
        <f t="shared" si="63"/>
        <v>0</v>
      </c>
    </row>
    <row r="169" spans="1:31" s="23" customFormat="1" ht="46.8" x14ac:dyDescent="0.3">
      <c r="A169" s="39" t="s">
        <v>151</v>
      </c>
      <c r="B169" s="33">
        <v>2</v>
      </c>
      <c r="C169" s="33">
        <v>714</v>
      </c>
      <c r="D169" s="36">
        <v>5100</v>
      </c>
      <c r="E169" s="34">
        <f t="shared" si="55"/>
        <v>13200</v>
      </c>
      <c r="F169" s="34">
        <f t="shared" si="55"/>
        <v>13200</v>
      </c>
      <c r="G169" s="34">
        <f t="shared" si="55"/>
        <v>0</v>
      </c>
      <c r="H169" s="34"/>
      <c r="I169" s="34"/>
      <c r="J169" s="34">
        <f t="shared" si="54"/>
        <v>0</v>
      </c>
      <c r="K169" s="34"/>
      <c r="L169" s="34"/>
      <c r="M169" s="34">
        <f t="shared" si="57"/>
        <v>0</v>
      </c>
      <c r="N169" s="34">
        <v>13200</v>
      </c>
      <c r="O169" s="34">
        <v>13200</v>
      </c>
      <c r="P169" s="34">
        <f t="shared" si="58"/>
        <v>0</v>
      </c>
      <c r="Q169" s="34"/>
      <c r="R169" s="34"/>
      <c r="S169" s="34">
        <f t="shared" si="59"/>
        <v>0</v>
      </c>
      <c r="T169" s="34"/>
      <c r="U169" s="34"/>
      <c r="V169" s="34">
        <f t="shared" si="60"/>
        <v>0</v>
      </c>
      <c r="W169" s="34"/>
      <c r="X169" s="34"/>
      <c r="Y169" s="34">
        <f t="shared" si="61"/>
        <v>0</v>
      </c>
      <c r="Z169" s="34"/>
      <c r="AA169" s="34"/>
      <c r="AB169" s="34">
        <f t="shared" si="62"/>
        <v>0</v>
      </c>
      <c r="AC169" s="34"/>
      <c r="AD169" s="34"/>
      <c r="AE169" s="34">
        <f t="shared" si="63"/>
        <v>0</v>
      </c>
    </row>
    <row r="170" spans="1:31" s="23" customFormat="1" ht="46.8" x14ac:dyDescent="0.3">
      <c r="A170" s="43" t="s">
        <v>152</v>
      </c>
      <c r="B170" s="33">
        <v>2</v>
      </c>
      <c r="C170" s="33">
        <v>714</v>
      </c>
      <c r="D170" s="36">
        <v>5100</v>
      </c>
      <c r="E170" s="34">
        <f t="shared" si="55"/>
        <v>3630</v>
      </c>
      <c r="F170" s="34">
        <f t="shared" si="55"/>
        <v>3630</v>
      </c>
      <c r="G170" s="34">
        <f t="shared" si="55"/>
        <v>0</v>
      </c>
      <c r="H170" s="34"/>
      <c r="I170" s="34"/>
      <c r="J170" s="34">
        <f t="shared" si="54"/>
        <v>0</v>
      </c>
      <c r="K170" s="34"/>
      <c r="L170" s="34"/>
      <c r="M170" s="34">
        <f t="shared" si="57"/>
        <v>0</v>
      </c>
      <c r="N170" s="34">
        <v>3630</v>
      </c>
      <c r="O170" s="34">
        <v>3630</v>
      </c>
      <c r="P170" s="34">
        <f t="shared" si="58"/>
        <v>0</v>
      </c>
      <c r="Q170" s="34"/>
      <c r="R170" s="34"/>
      <c r="S170" s="34">
        <f t="shared" si="59"/>
        <v>0</v>
      </c>
      <c r="T170" s="34"/>
      <c r="U170" s="34"/>
      <c r="V170" s="34">
        <f t="shared" si="60"/>
        <v>0</v>
      </c>
      <c r="W170" s="34"/>
      <c r="X170" s="34"/>
      <c r="Y170" s="34">
        <f t="shared" si="61"/>
        <v>0</v>
      </c>
      <c r="Z170" s="34"/>
      <c r="AA170" s="34"/>
      <c r="AB170" s="34">
        <f t="shared" si="62"/>
        <v>0</v>
      </c>
      <c r="AC170" s="34"/>
      <c r="AD170" s="34"/>
      <c r="AE170" s="34">
        <f t="shared" si="63"/>
        <v>0</v>
      </c>
    </row>
    <row r="171" spans="1:31" s="23" customFormat="1" ht="62.4" x14ac:dyDescent="0.3">
      <c r="A171" s="43" t="s">
        <v>153</v>
      </c>
      <c r="B171" s="33"/>
      <c r="C171" s="33"/>
      <c r="D171" s="36"/>
      <c r="E171" s="34">
        <f t="shared" si="55"/>
        <v>864178</v>
      </c>
      <c r="F171" s="34">
        <f t="shared" si="55"/>
        <v>864178</v>
      </c>
      <c r="G171" s="34">
        <f t="shared" si="55"/>
        <v>0</v>
      </c>
      <c r="H171" s="34"/>
      <c r="I171" s="34"/>
      <c r="J171" s="34">
        <f t="shared" si="54"/>
        <v>0</v>
      </c>
      <c r="K171" s="34"/>
      <c r="L171" s="34"/>
      <c r="M171" s="34">
        <f t="shared" si="57"/>
        <v>0</v>
      </c>
      <c r="N171" s="34"/>
      <c r="O171" s="34"/>
      <c r="P171" s="34">
        <f t="shared" si="58"/>
        <v>0</v>
      </c>
      <c r="Q171" s="34">
        <v>864178</v>
      </c>
      <c r="R171" s="34">
        <v>864178</v>
      </c>
      <c r="S171" s="34">
        <f t="shared" si="59"/>
        <v>0</v>
      </c>
      <c r="T171" s="34"/>
      <c r="U171" s="34"/>
      <c r="V171" s="34">
        <f t="shared" si="60"/>
        <v>0</v>
      </c>
      <c r="W171" s="34"/>
      <c r="X171" s="34"/>
      <c r="Y171" s="34">
        <f t="shared" si="61"/>
        <v>0</v>
      </c>
      <c r="Z171" s="34"/>
      <c r="AA171" s="34"/>
      <c r="AB171" s="34">
        <f t="shared" si="62"/>
        <v>0</v>
      </c>
      <c r="AC171" s="34"/>
      <c r="AD171" s="34"/>
      <c r="AE171" s="34">
        <f t="shared" si="63"/>
        <v>0</v>
      </c>
    </row>
    <row r="172" spans="1:31" s="23" customFormat="1" ht="62.4" x14ac:dyDescent="0.3">
      <c r="A172" s="43" t="s">
        <v>154</v>
      </c>
      <c r="B172" s="33"/>
      <c r="C172" s="33"/>
      <c r="D172" s="36"/>
      <c r="E172" s="34">
        <f t="shared" si="55"/>
        <v>138928</v>
      </c>
      <c r="F172" s="34">
        <f t="shared" si="55"/>
        <v>12598</v>
      </c>
      <c r="G172" s="34">
        <f t="shared" si="55"/>
        <v>-126330</v>
      </c>
      <c r="H172" s="34"/>
      <c r="I172" s="34"/>
      <c r="J172" s="34">
        <f t="shared" si="54"/>
        <v>0</v>
      </c>
      <c r="K172" s="34"/>
      <c r="L172" s="34"/>
      <c r="M172" s="34">
        <f t="shared" si="57"/>
        <v>0</v>
      </c>
      <c r="N172" s="34"/>
      <c r="O172" s="34"/>
      <c r="P172" s="34">
        <f t="shared" si="58"/>
        <v>0</v>
      </c>
      <c r="Q172" s="34">
        <v>138928</v>
      </c>
      <c r="R172" s="34">
        <f>138928-126330</f>
        <v>12598</v>
      </c>
      <c r="S172" s="34">
        <f t="shared" si="59"/>
        <v>-126330</v>
      </c>
      <c r="T172" s="34"/>
      <c r="U172" s="34"/>
      <c r="V172" s="34">
        <f t="shared" si="60"/>
        <v>0</v>
      </c>
      <c r="W172" s="34"/>
      <c r="X172" s="34"/>
      <c r="Y172" s="34">
        <f t="shared" si="61"/>
        <v>0</v>
      </c>
      <c r="Z172" s="34"/>
      <c r="AA172" s="34"/>
      <c r="AB172" s="34">
        <f t="shared" si="62"/>
        <v>0</v>
      </c>
      <c r="AC172" s="34"/>
      <c r="AD172" s="34"/>
      <c r="AE172" s="34">
        <f t="shared" si="63"/>
        <v>0</v>
      </c>
    </row>
    <row r="173" spans="1:31" s="23" customFormat="1" ht="46.8" x14ac:dyDescent="0.3">
      <c r="A173" s="43" t="s">
        <v>155</v>
      </c>
      <c r="B173" s="44"/>
      <c r="C173" s="44"/>
      <c r="D173" s="36"/>
      <c r="E173" s="34">
        <f t="shared" si="55"/>
        <v>838158</v>
      </c>
      <c r="F173" s="34">
        <f t="shared" si="55"/>
        <v>838158</v>
      </c>
      <c r="G173" s="34">
        <f t="shared" si="55"/>
        <v>0</v>
      </c>
      <c r="H173" s="34"/>
      <c r="I173" s="34"/>
      <c r="J173" s="34">
        <f t="shared" si="54"/>
        <v>0</v>
      </c>
      <c r="K173" s="34"/>
      <c r="L173" s="34"/>
      <c r="M173" s="34">
        <f t="shared" si="57"/>
        <v>0</v>
      </c>
      <c r="N173" s="34"/>
      <c r="O173" s="34"/>
      <c r="P173" s="34">
        <f t="shared" si="58"/>
        <v>0</v>
      </c>
      <c r="Q173" s="34">
        <v>838158</v>
      </c>
      <c r="R173" s="34">
        <v>838158</v>
      </c>
      <c r="S173" s="34">
        <f t="shared" si="59"/>
        <v>0</v>
      </c>
      <c r="T173" s="34"/>
      <c r="U173" s="34"/>
      <c r="V173" s="34">
        <f t="shared" si="60"/>
        <v>0</v>
      </c>
      <c r="W173" s="34"/>
      <c r="X173" s="34"/>
      <c r="Y173" s="34">
        <f t="shared" si="61"/>
        <v>0</v>
      </c>
      <c r="Z173" s="34"/>
      <c r="AA173" s="34"/>
      <c r="AB173" s="34">
        <f t="shared" si="62"/>
        <v>0</v>
      </c>
      <c r="AC173" s="34"/>
      <c r="AD173" s="34"/>
      <c r="AE173" s="34">
        <f t="shared" si="63"/>
        <v>0</v>
      </c>
    </row>
    <row r="174" spans="1:31" s="23" customFormat="1" x14ac:dyDescent="0.3">
      <c r="A174" s="43" t="s">
        <v>156</v>
      </c>
      <c r="B174" s="44">
        <v>3</v>
      </c>
      <c r="C174" s="44">
        <v>739</v>
      </c>
      <c r="D174" s="36">
        <v>5100</v>
      </c>
      <c r="E174" s="34">
        <f t="shared" si="55"/>
        <v>7000</v>
      </c>
      <c r="F174" s="34">
        <f t="shared" si="55"/>
        <v>7000</v>
      </c>
      <c r="G174" s="34">
        <f t="shared" si="55"/>
        <v>0</v>
      </c>
      <c r="H174" s="34"/>
      <c r="I174" s="34"/>
      <c r="J174" s="34">
        <f t="shared" si="54"/>
        <v>0</v>
      </c>
      <c r="K174" s="34"/>
      <c r="L174" s="34"/>
      <c r="M174" s="34">
        <f t="shared" si="57"/>
        <v>0</v>
      </c>
      <c r="N174" s="34">
        <v>7000</v>
      </c>
      <c r="O174" s="34">
        <v>7000</v>
      </c>
      <c r="P174" s="34">
        <f t="shared" si="58"/>
        <v>0</v>
      </c>
      <c r="Q174" s="34"/>
      <c r="R174" s="34"/>
      <c r="S174" s="34">
        <f t="shared" si="59"/>
        <v>0</v>
      </c>
      <c r="T174" s="34"/>
      <c r="U174" s="34"/>
      <c r="V174" s="34">
        <f t="shared" si="60"/>
        <v>0</v>
      </c>
      <c r="W174" s="34"/>
      <c r="X174" s="34"/>
      <c r="Y174" s="34">
        <f t="shared" si="61"/>
        <v>0</v>
      </c>
      <c r="Z174" s="34"/>
      <c r="AA174" s="34"/>
      <c r="AB174" s="34">
        <f t="shared" si="62"/>
        <v>0</v>
      </c>
      <c r="AC174" s="34"/>
      <c r="AD174" s="34"/>
      <c r="AE174" s="34">
        <f t="shared" si="63"/>
        <v>0</v>
      </c>
    </row>
    <row r="175" spans="1:31" s="23" customFormat="1" ht="62.4" x14ac:dyDescent="0.3">
      <c r="A175" s="43" t="s">
        <v>157</v>
      </c>
      <c r="B175" s="44">
        <v>3</v>
      </c>
      <c r="C175" s="44">
        <v>739</v>
      </c>
      <c r="D175" s="36">
        <v>5100</v>
      </c>
      <c r="E175" s="34">
        <f t="shared" si="55"/>
        <v>17700</v>
      </c>
      <c r="F175" s="34">
        <f t="shared" si="55"/>
        <v>17700</v>
      </c>
      <c r="G175" s="34">
        <f t="shared" si="55"/>
        <v>0</v>
      </c>
      <c r="H175" s="34"/>
      <c r="I175" s="34"/>
      <c r="J175" s="34">
        <f t="shared" si="54"/>
        <v>0</v>
      </c>
      <c r="K175" s="34"/>
      <c r="L175" s="34"/>
      <c r="M175" s="34">
        <f t="shared" si="57"/>
        <v>0</v>
      </c>
      <c r="N175" s="34">
        <v>17700</v>
      </c>
      <c r="O175" s="34">
        <v>17700</v>
      </c>
      <c r="P175" s="34">
        <f t="shared" si="58"/>
        <v>0</v>
      </c>
      <c r="Q175" s="34"/>
      <c r="R175" s="34"/>
      <c r="S175" s="34">
        <f t="shared" si="59"/>
        <v>0</v>
      </c>
      <c r="T175" s="34"/>
      <c r="U175" s="34"/>
      <c r="V175" s="34">
        <f t="shared" si="60"/>
        <v>0</v>
      </c>
      <c r="W175" s="34"/>
      <c r="X175" s="34"/>
      <c r="Y175" s="34">
        <f t="shared" si="61"/>
        <v>0</v>
      </c>
      <c r="Z175" s="34"/>
      <c r="AA175" s="34"/>
      <c r="AB175" s="34">
        <f t="shared" si="62"/>
        <v>0</v>
      </c>
      <c r="AC175" s="34"/>
      <c r="AD175" s="34"/>
      <c r="AE175" s="34">
        <f t="shared" si="63"/>
        <v>0</v>
      </c>
    </row>
    <row r="176" spans="1:31" s="23" customFormat="1" x14ac:dyDescent="0.3">
      <c r="A176" s="21" t="s">
        <v>158</v>
      </c>
      <c r="B176" s="30"/>
      <c r="C176" s="30"/>
      <c r="D176" s="36"/>
      <c r="E176" s="22">
        <f t="shared" si="55"/>
        <v>2454873</v>
      </c>
      <c r="F176" s="22">
        <f t="shared" si="55"/>
        <v>1397019</v>
      </c>
      <c r="G176" s="22">
        <f t="shared" si="55"/>
        <v>-1057854</v>
      </c>
      <c r="H176" s="22">
        <f t="shared" ref="H176:AD176" si="64">SUM(H177)</f>
        <v>46418</v>
      </c>
      <c r="I176" s="22">
        <f t="shared" si="64"/>
        <v>46418</v>
      </c>
      <c r="J176" s="22">
        <f t="shared" si="54"/>
        <v>0</v>
      </c>
      <c r="K176" s="22">
        <f t="shared" si="64"/>
        <v>30000</v>
      </c>
      <c r="L176" s="22">
        <f t="shared" si="64"/>
        <v>30000</v>
      </c>
      <c r="M176" s="22">
        <f t="shared" si="57"/>
        <v>0</v>
      </c>
      <c r="N176" s="22">
        <f t="shared" si="64"/>
        <v>20000</v>
      </c>
      <c r="O176" s="22">
        <f t="shared" si="64"/>
        <v>20000</v>
      </c>
      <c r="P176" s="22">
        <f t="shared" si="58"/>
        <v>0</v>
      </c>
      <c r="Q176" s="22">
        <f t="shared" si="64"/>
        <v>2000000</v>
      </c>
      <c r="R176" s="22">
        <f t="shared" si="64"/>
        <v>942146</v>
      </c>
      <c r="S176" s="22">
        <f t="shared" si="59"/>
        <v>-1057854</v>
      </c>
      <c r="T176" s="22">
        <f t="shared" si="64"/>
        <v>0</v>
      </c>
      <c r="U176" s="22">
        <f t="shared" si="64"/>
        <v>0</v>
      </c>
      <c r="V176" s="22">
        <f t="shared" si="60"/>
        <v>0</v>
      </c>
      <c r="W176" s="22">
        <f t="shared" si="64"/>
        <v>358455</v>
      </c>
      <c r="X176" s="22">
        <f t="shared" si="64"/>
        <v>358455</v>
      </c>
      <c r="Y176" s="22">
        <f t="shared" si="61"/>
        <v>0</v>
      </c>
      <c r="Z176" s="22">
        <f t="shared" si="64"/>
        <v>0</v>
      </c>
      <c r="AA176" s="22">
        <f t="shared" si="64"/>
        <v>0</v>
      </c>
      <c r="AB176" s="22">
        <f t="shared" si="62"/>
        <v>0</v>
      </c>
      <c r="AC176" s="22">
        <f t="shared" si="64"/>
        <v>0</v>
      </c>
      <c r="AD176" s="22">
        <f t="shared" si="64"/>
        <v>0</v>
      </c>
      <c r="AE176" s="22">
        <f t="shared" si="63"/>
        <v>0</v>
      </c>
    </row>
    <row r="177" spans="1:192" s="23" customFormat="1" x14ac:dyDescent="0.3">
      <c r="A177" s="21" t="s">
        <v>24</v>
      </c>
      <c r="B177" s="30"/>
      <c r="C177" s="30"/>
      <c r="D177" s="36"/>
      <c r="E177" s="22">
        <f t="shared" si="55"/>
        <v>2454873</v>
      </c>
      <c r="F177" s="22">
        <f t="shared" si="55"/>
        <v>1397019</v>
      </c>
      <c r="G177" s="22">
        <f t="shared" si="55"/>
        <v>-1057854</v>
      </c>
      <c r="H177" s="22">
        <f t="shared" ref="H177" si="65">SUM(H178:H182)</f>
        <v>46418</v>
      </c>
      <c r="I177" s="22">
        <f t="shared" ref="I177:AD177" si="66">SUM(I178:I182)</f>
        <v>46418</v>
      </c>
      <c r="J177" s="22">
        <f t="shared" si="54"/>
        <v>0</v>
      </c>
      <c r="K177" s="22">
        <f t="shared" ref="K177" si="67">SUM(K178:K182)</f>
        <v>30000</v>
      </c>
      <c r="L177" s="22">
        <f t="shared" si="66"/>
        <v>30000</v>
      </c>
      <c r="M177" s="22">
        <f t="shared" si="57"/>
        <v>0</v>
      </c>
      <c r="N177" s="22">
        <f t="shared" ref="N177" si="68">SUM(N178:N182)</f>
        <v>20000</v>
      </c>
      <c r="O177" s="22">
        <f t="shared" si="66"/>
        <v>20000</v>
      </c>
      <c r="P177" s="22">
        <f t="shared" si="58"/>
        <v>0</v>
      </c>
      <c r="Q177" s="22">
        <f t="shared" ref="Q177" si="69">SUM(Q178:Q182)</f>
        <v>2000000</v>
      </c>
      <c r="R177" s="22">
        <f t="shared" si="66"/>
        <v>942146</v>
      </c>
      <c r="S177" s="22">
        <f t="shared" si="59"/>
        <v>-1057854</v>
      </c>
      <c r="T177" s="22">
        <f t="shared" ref="T177" si="70">SUM(T178:T182)</f>
        <v>0</v>
      </c>
      <c r="U177" s="22">
        <f t="shared" si="66"/>
        <v>0</v>
      </c>
      <c r="V177" s="22">
        <f t="shared" si="60"/>
        <v>0</v>
      </c>
      <c r="W177" s="22">
        <f t="shared" ref="W177" si="71">SUM(W178:W182)</f>
        <v>358455</v>
      </c>
      <c r="X177" s="22">
        <f t="shared" si="66"/>
        <v>358455</v>
      </c>
      <c r="Y177" s="22">
        <f t="shared" si="61"/>
        <v>0</v>
      </c>
      <c r="Z177" s="22">
        <f t="shared" ref="Z177:AA177" si="72">SUM(Z178:Z182)</f>
        <v>0</v>
      </c>
      <c r="AA177" s="22">
        <f t="shared" si="72"/>
        <v>0</v>
      </c>
      <c r="AB177" s="22">
        <f t="shared" si="62"/>
        <v>0</v>
      </c>
      <c r="AC177" s="22">
        <f t="shared" ref="AC177" si="73">SUM(AC178:AC182)</f>
        <v>0</v>
      </c>
      <c r="AD177" s="22">
        <f t="shared" si="66"/>
        <v>0</v>
      </c>
      <c r="AE177" s="22">
        <f t="shared" si="63"/>
        <v>0</v>
      </c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</row>
    <row r="178" spans="1:192" s="23" customFormat="1" ht="78" x14ac:dyDescent="0.3">
      <c r="A178" s="31" t="s">
        <v>159</v>
      </c>
      <c r="B178" s="32"/>
      <c r="C178" s="32"/>
      <c r="D178" s="36"/>
      <c r="E178" s="34">
        <f t="shared" si="55"/>
        <v>2000000</v>
      </c>
      <c r="F178" s="34">
        <f t="shared" si="55"/>
        <v>942146</v>
      </c>
      <c r="G178" s="34">
        <f t="shared" si="55"/>
        <v>-1057854</v>
      </c>
      <c r="H178" s="34"/>
      <c r="I178" s="34"/>
      <c r="J178" s="34">
        <f t="shared" si="54"/>
        <v>0</v>
      </c>
      <c r="K178" s="34"/>
      <c r="L178" s="34"/>
      <c r="M178" s="34">
        <f t="shared" si="57"/>
        <v>0</v>
      </c>
      <c r="N178" s="34"/>
      <c r="O178" s="34"/>
      <c r="P178" s="34">
        <f t="shared" si="58"/>
        <v>0</v>
      </c>
      <c r="Q178" s="34">
        <v>2000000</v>
      </c>
      <c r="R178" s="34">
        <f>2000000-1057854</f>
        <v>942146</v>
      </c>
      <c r="S178" s="34">
        <f t="shared" si="59"/>
        <v>-1057854</v>
      </c>
      <c r="T178" s="34"/>
      <c r="U178" s="34"/>
      <c r="V178" s="34">
        <f t="shared" si="60"/>
        <v>0</v>
      </c>
      <c r="W178" s="34"/>
      <c r="X178" s="34"/>
      <c r="Y178" s="34">
        <f t="shared" si="61"/>
        <v>0</v>
      </c>
      <c r="Z178" s="34"/>
      <c r="AA178" s="34"/>
      <c r="AB178" s="34">
        <f t="shared" si="62"/>
        <v>0</v>
      </c>
      <c r="AC178" s="34"/>
      <c r="AD178" s="34"/>
      <c r="AE178" s="34">
        <f t="shared" si="63"/>
        <v>0</v>
      </c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</row>
    <row r="179" spans="1:192" s="23" customFormat="1" x14ac:dyDescent="0.3">
      <c r="A179" s="31" t="s">
        <v>160</v>
      </c>
      <c r="B179" s="32">
        <v>2</v>
      </c>
      <c r="C179" s="32">
        <v>878</v>
      </c>
      <c r="D179" s="32">
        <v>5100</v>
      </c>
      <c r="E179" s="34">
        <f t="shared" si="55"/>
        <v>20000</v>
      </c>
      <c r="F179" s="34">
        <f t="shared" si="55"/>
        <v>20000</v>
      </c>
      <c r="G179" s="34">
        <f t="shared" si="55"/>
        <v>0</v>
      </c>
      <c r="H179" s="34"/>
      <c r="I179" s="34"/>
      <c r="J179" s="34">
        <f t="shared" si="54"/>
        <v>0</v>
      </c>
      <c r="K179" s="34"/>
      <c r="L179" s="34"/>
      <c r="M179" s="34">
        <f t="shared" si="57"/>
        <v>0</v>
      </c>
      <c r="N179" s="34">
        <v>20000</v>
      </c>
      <c r="O179" s="34">
        <v>20000</v>
      </c>
      <c r="P179" s="34">
        <f t="shared" si="58"/>
        <v>0</v>
      </c>
      <c r="Q179" s="34"/>
      <c r="R179" s="34"/>
      <c r="S179" s="34">
        <f t="shared" si="59"/>
        <v>0</v>
      </c>
      <c r="T179" s="34"/>
      <c r="U179" s="34"/>
      <c r="V179" s="34">
        <f t="shared" si="60"/>
        <v>0</v>
      </c>
      <c r="W179" s="34"/>
      <c r="X179" s="34"/>
      <c r="Y179" s="34">
        <f t="shared" si="61"/>
        <v>0</v>
      </c>
      <c r="Z179" s="34"/>
      <c r="AA179" s="34"/>
      <c r="AB179" s="34">
        <f t="shared" si="62"/>
        <v>0</v>
      </c>
      <c r="AC179" s="34"/>
      <c r="AD179" s="34"/>
      <c r="AE179" s="34">
        <f t="shared" si="63"/>
        <v>0</v>
      </c>
    </row>
    <row r="180" spans="1:192" s="23" customFormat="1" ht="31.2" x14ac:dyDescent="0.3">
      <c r="A180" s="31" t="s">
        <v>161</v>
      </c>
      <c r="B180" s="32">
        <v>2</v>
      </c>
      <c r="C180" s="32">
        <v>832</v>
      </c>
      <c r="D180" s="36">
        <v>5100</v>
      </c>
      <c r="E180" s="34">
        <f t="shared" si="55"/>
        <v>30000</v>
      </c>
      <c r="F180" s="34">
        <f t="shared" si="55"/>
        <v>30000</v>
      </c>
      <c r="G180" s="34">
        <f t="shared" si="55"/>
        <v>0</v>
      </c>
      <c r="H180" s="34"/>
      <c r="I180" s="34"/>
      <c r="J180" s="34">
        <f t="shared" si="54"/>
        <v>0</v>
      </c>
      <c r="K180" s="34">
        <v>30000</v>
      </c>
      <c r="L180" s="34">
        <v>30000</v>
      </c>
      <c r="M180" s="34">
        <f t="shared" si="57"/>
        <v>0</v>
      </c>
      <c r="N180" s="34"/>
      <c r="O180" s="34"/>
      <c r="P180" s="34">
        <f t="shared" si="58"/>
        <v>0</v>
      </c>
      <c r="Q180" s="34"/>
      <c r="R180" s="34"/>
      <c r="S180" s="34">
        <f t="shared" si="59"/>
        <v>0</v>
      </c>
      <c r="T180" s="34"/>
      <c r="U180" s="34"/>
      <c r="V180" s="34">
        <f t="shared" si="60"/>
        <v>0</v>
      </c>
      <c r="W180" s="34"/>
      <c r="X180" s="34"/>
      <c r="Y180" s="34">
        <f t="shared" si="61"/>
        <v>0</v>
      </c>
      <c r="Z180" s="34"/>
      <c r="AA180" s="34"/>
      <c r="AB180" s="34">
        <f t="shared" si="62"/>
        <v>0</v>
      </c>
      <c r="AC180" s="34"/>
      <c r="AD180" s="34"/>
      <c r="AE180" s="34">
        <f t="shared" si="63"/>
        <v>0</v>
      </c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</row>
    <row r="181" spans="1:192" s="20" customFormat="1" ht="62.4" x14ac:dyDescent="0.3">
      <c r="A181" s="39" t="s">
        <v>162</v>
      </c>
      <c r="B181" s="33">
        <v>2</v>
      </c>
      <c r="C181" s="33">
        <v>832</v>
      </c>
      <c r="D181" s="36">
        <v>5100</v>
      </c>
      <c r="E181" s="34">
        <f t="shared" si="55"/>
        <v>54873</v>
      </c>
      <c r="F181" s="34">
        <f t="shared" si="55"/>
        <v>54873</v>
      </c>
      <c r="G181" s="34">
        <f t="shared" si="55"/>
        <v>0</v>
      </c>
      <c r="H181" s="34"/>
      <c r="I181" s="34"/>
      <c r="J181" s="34">
        <f t="shared" si="54"/>
        <v>0</v>
      </c>
      <c r="K181" s="34"/>
      <c r="L181" s="34"/>
      <c r="M181" s="34">
        <f t="shared" si="57"/>
        <v>0</v>
      </c>
      <c r="N181" s="34"/>
      <c r="O181" s="34"/>
      <c r="P181" s="34">
        <f t="shared" si="58"/>
        <v>0</v>
      </c>
      <c r="Q181" s="34"/>
      <c r="R181" s="34"/>
      <c r="S181" s="34">
        <f t="shared" si="59"/>
        <v>0</v>
      </c>
      <c r="T181" s="34"/>
      <c r="U181" s="34"/>
      <c r="V181" s="34">
        <f t="shared" si="60"/>
        <v>0</v>
      </c>
      <c r="W181" s="34">
        <v>54873</v>
      </c>
      <c r="X181" s="34">
        <v>54873</v>
      </c>
      <c r="Y181" s="34">
        <f t="shared" si="61"/>
        <v>0</v>
      </c>
      <c r="Z181" s="34"/>
      <c r="AA181" s="34"/>
      <c r="AB181" s="34">
        <f t="shared" si="62"/>
        <v>0</v>
      </c>
      <c r="AC181" s="34"/>
      <c r="AD181" s="34"/>
      <c r="AE181" s="34">
        <f t="shared" si="63"/>
        <v>0</v>
      </c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</row>
    <row r="182" spans="1:192" s="20" customFormat="1" ht="31.2" x14ac:dyDescent="0.3">
      <c r="A182" s="39" t="s">
        <v>163</v>
      </c>
      <c r="B182" s="33">
        <v>2</v>
      </c>
      <c r="C182" s="33">
        <v>832</v>
      </c>
      <c r="D182" s="36">
        <v>5100</v>
      </c>
      <c r="E182" s="34">
        <f t="shared" si="55"/>
        <v>350000</v>
      </c>
      <c r="F182" s="34">
        <f t="shared" si="55"/>
        <v>350000</v>
      </c>
      <c r="G182" s="34">
        <f t="shared" si="55"/>
        <v>0</v>
      </c>
      <c r="H182" s="34">
        <v>46418</v>
      </c>
      <c r="I182" s="34">
        <v>46418</v>
      </c>
      <c r="J182" s="34">
        <f t="shared" si="54"/>
        <v>0</v>
      </c>
      <c r="K182" s="34"/>
      <c r="L182" s="34"/>
      <c r="M182" s="34">
        <f t="shared" si="57"/>
        <v>0</v>
      </c>
      <c r="N182" s="34"/>
      <c r="O182" s="34"/>
      <c r="P182" s="34">
        <f t="shared" si="58"/>
        <v>0</v>
      </c>
      <c r="Q182" s="34"/>
      <c r="R182" s="34"/>
      <c r="S182" s="34">
        <f t="shared" si="59"/>
        <v>0</v>
      </c>
      <c r="T182" s="34"/>
      <c r="U182" s="34"/>
      <c r="V182" s="34">
        <f t="shared" si="60"/>
        <v>0</v>
      </c>
      <c r="W182" s="34">
        <v>303582</v>
      </c>
      <c r="X182" s="34">
        <v>303582</v>
      </c>
      <c r="Y182" s="34">
        <f t="shared" si="61"/>
        <v>0</v>
      </c>
      <c r="Z182" s="34"/>
      <c r="AA182" s="34"/>
      <c r="AB182" s="34">
        <f t="shared" si="62"/>
        <v>0</v>
      </c>
      <c r="AC182" s="34">
        <v>0</v>
      </c>
      <c r="AD182" s="34">
        <v>0</v>
      </c>
      <c r="AE182" s="34">
        <f t="shared" si="63"/>
        <v>0</v>
      </c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</row>
    <row r="183" spans="1:192" s="23" customFormat="1" x14ac:dyDescent="0.3">
      <c r="A183" s="21" t="s">
        <v>164</v>
      </c>
      <c r="B183" s="30"/>
      <c r="C183" s="30"/>
      <c r="D183" s="30"/>
      <c r="E183" s="22">
        <f t="shared" si="55"/>
        <v>15595983</v>
      </c>
      <c r="F183" s="22">
        <f t="shared" si="55"/>
        <v>15827754</v>
      </c>
      <c r="G183" s="22">
        <f t="shared" si="55"/>
        <v>231771</v>
      </c>
      <c r="H183" s="22">
        <f>SUM(H184,H201,H211,H262,H294,H332,H368,H245)</f>
        <v>588303</v>
      </c>
      <c r="I183" s="22">
        <f>SUM(I184,I201,I211,I262,I294,I332,I368,I245)</f>
        <v>605914</v>
      </c>
      <c r="J183" s="22">
        <f>I183-H183</f>
        <v>17611</v>
      </c>
      <c r="K183" s="22">
        <f>SUM(K184,K201,K211,K262,K294,K332,K368,K245)</f>
        <v>292912</v>
      </c>
      <c r="L183" s="22">
        <f>SUM(L184,L201,L211,L262,L294,L332,L368,L245)</f>
        <v>292912</v>
      </c>
      <c r="M183" s="22">
        <f t="shared" si="57"/>
        <v>0</v>
      </c>
      <c r="N183" s="22">
        <f>SUM(N184,N201,N211,N262,N294,N332,N368,N245)</f>
        <v>921711</v>
      </c>
      <c r="O183" s="22">
        <f>SUM(O184,O201,O211,O262,O294,O332,O368,O245)</f>
        <v>954867</v>
      </c>
      <c r="P183" s="22">
        <f t="shared" si="58"/>
        <v>33156</v>
      </c>
      <c r="Q183" s="22">
        <f>SUM(Q184,Q201,Q211,Q262,Q294,Q332,Q368,Q245)</f>
        <v>4632416</v>
      </c>
      <c r="R183" s="22">
        <f>SUM(R184,R201,R211,R262,R294,R332,R368,R245)</f>
        <v>4758746</v>
      </c>
      <c r="S183" s="22">
        <f t="shared" si="59"/>
        <v>126330</v>
      </c>
      <c r="T183" s="22">
        <f>SUM(T184,T201,T211,T262,T294,T332,T368,T245)</f>
        <v>438393</v>
      </c>
      <c r="U183" s="22">
        <f>SUM(U184,U201,U211,U262,U294,U332,U368,U245)</f>
        <v>490567</v>
      </c>
      <c r="V183" s="22">
        <f t="shared" si="60"/>
        <v>52174</v>
      </c>
      <c r="W183" s="22">
        <f>SUM(W184,W201,W211,W262,W294,W332,W368,W245)</f>
        <v>4331414</v>
      </c>
      <c r="X183" s="22">
        <f>SUM(X184,X201,X211,X262,X294,X332,X368,X245)</f>
        <v>4331414</v>
      </c>
      <c r="Y183" s="22">
        <f t="shared" si="61"/>
        <v>0</v>
      </c>
      <c r="Z183" s="22">
        <f>SUM(Z184,Z201,Z211,Z262,Z294,Z332,Z368,Z245)</f>
        <v>38750</v>
      </c>
      <c r="AA183" s="22">
        <f>SUM(AA184,AA201,AA211,AA262,AA294,AA332,AA368,AA245)</f>
        <v>41250</v>
      </c>
      <c r="AB183" s="22">
        <f t="shared" si="62"/>
        <v>2500</v>
      </c>
      <c r="AC183" s="22">
        <f>SUM(AC184,AC201,AC211,AC262,AC294,AC332,AC368,AC245)</f>
        <v>4352084</v>
      </c>
      <c r="AD183" s="22">
        <f>SUM(AD184,AD201,AD211,AD262,AD294,AD332,AD368,AD245)</f>
        <v>4352084</v>
      </c>
      <c r="AE183" s="22">
        <f t="shared" si="63"/>
        <v>0</v>
      </c>
    </row>
    <row r="184" spans="1:192" s="23" customFormat="1" x14ac:dyDescent="0.3">
      <c r="A184" s="21" t="s">
        <v>23</v>
      </c>
      <c r="B184" s="30"/>
      <c r="C184" s="30"/>
      <c r="D184" s="30"/>
      <c r="E184" s="22">
        <f t="shared" si="55"/>
        <v>184128</v>
      </c>
      <c r="F184" s="22">
        <f t="shared" si="55"/>
        <v>196473</v>
      </c>
      <c r="G184" s="22">
        <f>J184+M184+P184+S184+V184+Y184+AE184+AB184</f>
        <v>12345</v>
      </c>
      <c r="H184" s="22">
        <f>SUM(H185,H191,H193,H197,H199)</f>
        <v>0</v>
      </c>
      <c r="I184" s="22">
        <f>SUM(I185,I191,I193,I197,I199)</f>
        <v>0</v>
      </c>
      <c r="J184" s="22">
        <f>I184-H184</f>
        <v>0</v>
      </c>
      <c r="K184" s="22">
        <f t="shared" ref="K184:L184" si="74">SUM(K185,K191,K193,K197,K199)</f>
        <v>0</v>
      </c>
      <c r="L184" s="22">
        <f t="shared" si="74"/>
        <v>0</v>
      </c>
      <c r="M184" s="22">
        <f t="shared" si="57"/>
        <v>0</v>
      </c>
      <c r="N184" s="22">
        <f t="shared" ref="N184:O184" si="75">SUM(N185,N191,N193,N197,N199)</f>
        <v>113644</v>
      </c>
      <c r="O184" s="22">
        <f t="shared" si="75"/>
        <v>125989</v>
      </c>
      <c r="P184" s="22">
        <f t="shared" si="58"/>
        <v>12345</v>
      </c>
      <c r="Q184" s="22">
        <f t="shared" ref="Q184:R184" si="76">SUM(Q185,Q191,Q193,Q197,Q199)</f>
        <v>0</v>
      </c>
      <c r="R184" s="22">
        <f t="shared" si="76"/>
        <v>0</v>
      </c>
      <c r="S184" s="22">
        <f t="shared" si="59"/>
        <v>0</v>
      </c>
      <c r="T184" s="22">
        <f t="shared" ref="T184:U184" si="77">SUM(T185,T191,T193,T197,T199)</f>
        <v>0</v>
      </c>
      <c r="U184" s="22">
        <f t="shared" si="77"/>
        <v>0</v>
      </c>
      <c r="V184" s="22">
        <f t="shared" si="60"/>
        <v>0</v>
      </c>
      <c r="W184" s="22">
        <f t="shared" ref="W184:X184" si="78">SUM(W185,W191,W193,W197,W199)</f>
        <v>0</v>
      </c>
      <c r="X184" s="22">
        <f t="shared" si="78"/>
        <v>0</v>
      </c>
      <c r="Y184" s="22">
        <f t="shared" si="61"/>
        <v>0</v>
      </c>
      <c r="Z184" s="22">
        <f t="shared" ref="Z184:AA184" si="79">SUM(Z185,Z191,Z193,Z197,Z199)</f>
        <v>0</v>
      </c>
      <c r="AA184" s="22">
        <f t="shared" si="79"/>
        <v>0</v>
      </c>
      <c r="AB184" s="22">
        <f t="shared" si="62"/>
        <v>0</v>
      </c>
      <c r="AC184" s="22">
        <f t="shared" ref="AC184:AD184" si="80">SUM(AC185,AC191,AC193,AC197,AC199)</f>
        <v>70484</v>
      </c>
      <c r="AD184" s="22">
        <f t="shared" si="80"/>
        <v>70484</v>
      </c>
      <c r="AE184" s="22">
        <f t="shared" si="63"/>
        <v>0</v>
      </c>
    </row>
    <row r="185" spans="1:192" s="23" customFormat="1" x14ac:dyDescent="0.3">
      <c r="A185" s="21" t="s">
        <v>165</v>
      </c>
      <c r="B185" s="30"/>
      <c r="C185" s="30"/>
      <c r="D185" s="30"/>
      <c r="E185" s="22">
        <f t="shared" si="55"/>
        <v>73280</v>
      </c>
      <c r="F185" s="22">
        <f t="shared" si="55"/>
        <v>73596</v>
      </c>
      <c r="G185" s="22">
        <f t="shared" si="55"/>
        <v>316</v>
      </c>
      <c r="H185" s="22">
        <f t="shared" ref="H185:AD185" si="81">SUM(H186:H190)</f>
        <v>0</v>
      </c>
      <c r="I185" s="22">
        <f t="shared" si="81"/>
        <v>0</v>
      </c>
      <c r="J185" s="22">
        <f t="shared" si="54"/>
        <v>0</v>
      </c>
      <c r="K185" s="22">
        <f t="shared" ref="K185" si="82">SUM(K186:K190)</f>
        <v>0</v>
      </c>
      <c r="L185" s="22">
        <f t="shared" si="81"/>
        <v>0</v>
      </c>
      <c r="M185" s="22">
        <f t="shared" si="57"/>
        <v>0</v>
      </c>
      <c r="N185" s="22">
        <f t="shared" ref="N185" si="83">SUM(N186:N190)</f>
        <v>73280</v>
      </c>
      <c r="O185" s="22">
        <f t="shared" si="81"/>
        <v>73596</v>
      </c>
      <c r="P185" s="22">
        <f t="shared" si="58"/>
        <v>316</v>
      </c>
      <c r="Q185" s="22">
        <f t="shared" ref="Q185" si="84">SUM(Q186:Q190)</f>
        <v>0</v>
      </c>
      <c r="R185" s="22">
        <f t="shared" si="81"/>
        <v>0</v>
      </c>
      <c r="S185" s="22">
        <f t="shared" si="59"/>
        <v>0</v>
      </c>
      <c r="T185" s="22">
        <f t="shared" ref="T185" si="85">SUM(T186:T190)</f>
        <v>0</v>
      </c>
      <c r="U185" s="22">
        <f t="shared" si="81"/>
        <v>0</v>
      </c>
      <c r="V185" s="22">
        <f t="shared" si="60"/>
        <v>0</v>
      </c>
      <c r="W185" s="22">
        <f t="shared" ref="W185" si="86">SUM(W186:W190)</f>
        <v>0</v>
      </c>
      <c r="X185" s="22">
        <f t="shared" si="81"/>
        <v>0</v>
      </c>
      <c r="Y185" s="22">
        <f t="shared" si="61"/>
        <v>0</v>
      </c>
      <c r="Z185" s="22">
        <f t="shared" ref="Z185:AA185" si="87">SUM(Z186:Z190)</f>
        <v>0</v>
      </c>
      <c r="AA185" s="22">
        <f t="shared" si="87"/>
        <v>0</v>
      </c>
      <c r="AB185" s="22">
        <f t="shared" si="62"/>
        <v>0</v>
      </c>
      <c r="AC185" s="22">
        <f t="shared" ref="AC185" si="88">SUM(AC186:AC190)</f>
        <v>0</v>
      </c>
      <c r="AD185" s="22">
        <f t="shared" si="81"/>
        <v>0</v>
      </c>
      <c r="AE185" s="22">
        <f t="shared" si="63"/>
        <v>0</v>
      </c>
    </row>
    <row r="186" spans="1:192" s="23" customFormat="1" ht="31.2" x14ac:dyDescent="0.3">
      <c r="A186" s="31" t="s">
        <v>166</v>
      </c>
      <c r="B186" s="32">
        <v>2</v>
      </c>
      <c r="C186" s="32">
        <v>122</v>
      </c>
      <c r="D186" s="32">
        <v>5201</v>
      </c>
      <c r="E186" s="34">
        <f t="shared" si="55"/>
        <v>70000</v>
      </c>
      <c r="F186" s="34">
        <f t="shared" si="55"/>
        <v>60280</v>
      </c>
      <c r="G186" s="34">
        <f t="shared" si="55"/>
        <v>-9720</v>
      </c>
      <c r="H186" s="34"/>
      <c r="I186" s="34"/>
      <c r="J186" s="34">
        <f t="shared" si="54"/>
        <v>0</v>
      </c>
      <c r="K186" s="34"/>
      <c r="L186" s="34"/>
      <c r="M186" s="34">
        <f t="shared" si="57"/>
        <v>0</v>
      </c>
      <c r="N186" s="34">
        <v>70000</v>
      </c>
      <c r="O186" s="34">
        <f>70000-9720</f>
        <v>60280</v>
      </c>
      <c r="P186" s="34">
        <f t="shared" si="58"/>
        <v>-9720</v>
      </c>
      <c r="Q186" s="34"/>
      <c r="R186" s="34"/>
      <c r="S186" s="34">
        <f t="shared" si="59"/>
        <v>0</v>
      </c>
      <c r="T186" s="34"/>
      <c r="U186" s="34"/>
      <c r="V186" s="34">
        <f t="shared" si="60"/>
        <v>0</v>
      </c>
      <c r="W186" s="34"/>
      <c r="X186" s="34"/>
      <c r="Y186" s="34">
        <f t="shared" si="61"/>
        <v>0</v>
      </c>
      <c r="Z186" s="34"/>
      <c r="AA186" s="34"/>
      <c r="AB186" s="34">
        <f t="shared" si="62"/>
        <v>0</v>
      </c>
      <c r="AC186" s="34"/>
      <c r="AD186" s="34"/>
      <c r="AE186" s="34">
        <f t="shared" si="63"/>
        <v>0</v>
      </c>
    </row>
    <row r="187" spans="1:192" s="23" customFormat="1" ht="46.8" x14ac:dyDescent="0.3">
      <c r="A187" s="31" t="s">
        <v>167</v>
      </c>
      <c r="B187" s="32">
        <v>2</v>
      </c>
      <c r="C187" s="32">
        <v>122</v>
      </c>
      <c r="D187" s="32">
        <v>5201</v>
      </c>
      <c r="E187" s="34">
        <f t="shared" si="55"/>
        <v>0</v>
      </c>
      <c r="F187" s="34">
        <f t="shared" si="55"/>
        <v>9720</v>
      </c>
      <c r="G187" s="34">
        <f t="shared" si="55"/>
        <v>9720</v>
      </c>
      <c r="H187" s="34"/>
      <c r="I187" s="34"/>
      <c r="J187" s="34">
        <f t="shared" si="54"/>
        <v>0</v>
      </c>
      <c r="K187" s="34"/>
      <c r="L187" s="34"/>
      <c r="M187" s="34">
        <f t="shared" si="57"/>
        <v>0</v>
      </c>
      <c r="N187" s="34"/>
      <c r="O187" s="34">
        <v>9720</v>
      </c>
      <c r="P187" s="34">
        <f t="shared" si="58"/>
        <v>9720</v>
      </c>
      <c r="Q187" s="34"/>
      <c r="R187" s="34"/>
      <c r="S187" s="34">
        <f t="shared" si="59"/>
        <v>0</v>
      </c>
      <c r="T187" s="34"/>
      <c r="U187" s="34"/>
      <c r="V187" s="34">
        <f t="shared" si="60"/>
        <v>0</v>
      </c>
      <c r="W187" s="34"/>
      <c r="X187" s="34"/>
      <c r="Y187" s="34">
        <f t="shared" si="61"/>
        <v>0</v>
      </c>
      <c r="Z187" s="34"/>
      <c r="AA187" s="34"/>
      <c r="AB187" s="34">
        <f t="shared" si="62"/>
        <v>0</v>
      </c>
      <c r="AC187" s="34"/>
      <c r="AD187" s="34"/>
      <c r="AE187" s="34">
        <f t="shared" si="63"/>
        <v>0</v>
      </c>
    </row>
    <row r="188" spans="1:192" s="23" customFormat="1" ht="31.2" x14ac:dyDescent="0.3">
      <c r="A188" s="31" t="s">
        <v>168</v>
      </c>
      <c r="B188" s="32">
        <v>2</v>
      </c>
      <c r="C188" s="32">
        <v>122</v>
      </c>
      <c r="D188" s="32">
        <v>5201</v>
      </c>
      <c r="E188" s="34">
        <f t="shared" si="55"/>
        <v>918</v>
      </c>
      <c r="F188" s="34">
        <f t="shared" si="55"/>
        <v>918</v>
      </c>
      <c r="G188" s="34">
        <f t="shared" si="55"/>
        <v>0</v>
      </c>
      <c r="H188" s="34"/>
      <c r="I188" s="34"/>
      <c r="J188" s="34">
        <f t="shared" si="54"/>
        <v>0</v>
      </c>
      <c r="K188" s="34"/>
      <c r="L188" s="34"/>
      <c r="M188" s="34">
        <f t="shared" si="57"/>
        <v>0</v>
      </c>
      <c r="N188" s="34">
        <v>918</v>
      </c>
      <c r="O188" s="34">
        <v>918</v>
      </c>
      <c r="P188" s="34">
        <f t="shared" si="58"/>
        <v>0</v>
      </c>
      <c r="Q188" s="34"/>
      <c r="R188" s="34"/>
      <c r="S188" s="34">
        <f t="shared" si="59"/>
        <v>0</v>
      </c>
      <c r="T188" s="34"/>
      <c r="U188" s="34"/>
      <c r="V188" s="34">
        <f t="shared" si="60"/>
        <v>0</v>
      </c>
      <c r="W188" s="34"/>
      <c r="X188" s="34"/>
      <c r="Y188" s="34">
        <f t="shared" si="61"/>
        <v>0</v>
      </c>
      <c r="Z188" s="34"/>
      <c r="AA188" s="34"/>
      <c r="AB188" s="34">
        <f t="shared" si="62"/>
        <v>0</v>
      </c>
      <c r="AC188" s="34"/>
      <c r="AD188" s="34"/>
      <c r="AE188" s="34">
        <f t="shared" si="63"/>
        <v>0</v>
      </c>
    </row>
    <row r="189" spans="1:192" s="23" customFormat="1" ht="31.2" x14ac:dyDescent="0.3">
      <c r="A189" s="31" t="s">
        <v>169</v>
      </c>
      <c r="B189" s="32">
        <v>2</v>
      </c>
      <c r="C189" s="32">
        <v>122</v>
      </c>
      <c r="D189" s="32">
        <v>5201</v>
      </c>
      <c r="E189" s="34">
        <f t="shared" si="55"/>
        <v>1198</v>
      </c>
      <c r="F189" s="34">
        <f t="shared" si="55"/>
        <v>1198</v>
      </c>
      <c r="G189" s="34">
        <f t="shared" si="55"/>
        <v>0</v>
      </c>
      <c r="H189" s="34"/>
      <c r="I189" s="34"/>
      <c r="J189" s="34">
        <f t="shared" si="54"/>
        <v>0</v>
      </c>
      <c r="K189" s="34"/>
      <c r="L189" s="34"/>
      <c r="M189" s="34">
        <f t="shared" si="57"/>
        <v>0</v>
      </c>
      <c r="N189" s="34">
        <v>1198</v>
      </c>
      <c r="O189" s="34">
        <v>1198</v>
      </c>
      <c r="P189" s="34">
        <f t="shared" si="58"/>
        <v>0</v>
      </c>
      <c r="Q189" s="34"/>
      <c r="R189" s="34"/>
      <c r="S189" s="34">
        <f t="shared" si="59"/>
        <v>0</v>
      </c>
      <c r="T189" s="34"/>
      <c r="U189" s="34"/>
      <c r="V189" s="34">
        <f t="shared" si="60"/>
        <v>0</v>
      </c>
      <c r="W189" s="34"/>
      <c r="X189" s="34"/>
      <c r="Y189" s="34">
        <f t="shared" si="61"/>
        <v>0</v>
      </c>
      <c r="Z189" s="34"/>
      <c r="AA189" s="34"/>
      <c r="AB189" s="34">
        <f t="shared" si="62"/>
        <v>0</v>
      </c>
      <c r="AC189" s="34"/>
      <c r="AD189" s="34"/>
      <c r="AE189" s="34">
        <f t="shared" si="63"/>
        <v>0</v>
      </c>
    </row>
    <row r="190" spans="1:192" s="23" customFormat="1" ht="31.2" x14ac:dyDescent="0.3">
      <c r="A190" s="31" t="s">
        <v>170</v>
      </c>
      <c r="B190" s="32">
        <v>2</v>
      </c>
      <c r="C190" s="32">
        <v>122</v>
      </c>
      <c r="D190" s="32">
        <v>5201</v>
      </c>
      <c r="E190" s="34">
        <f t="shared" si="55"/>
        <v>1164</v>
      </c>
      <c r="F190" s="34">
        <f t="shared" si="55"/>
        <v>1480</v>
      </c>
      <c r="G190" s="34">
        <f t="shared" si="55"/>
        <v>316</v>
      </c>
      <c r="H190" s="34"/>
      <c r="I190" s="34"/>
      <c r="J190" s="34">
        <f t="shared" si="54"/>
        <v>0</v>
      </c>
      <c r="K190" s="34"/>
      <c r="L190" s="34"/>
      <c r="M190" s="34">
        <f t="shared" si="57"/>
        <v>0</v>
      </c>
      <c r="N190" s="34">
        <v>1164</v>
      </c>
      <c r="O190" s="34">
        <f>1164+316</f>
        <v>1480</v>
      </c>
      <c r="P190" s="34">
        <f t="shared" si="58"/>
        <v>316</v>
      </c>
      <c r="Q190" s="34"/>
      <c r="R190" s="34"/>
      <c r="S190" s="34">
        <f t="shared" si="59"/>
        <v>0</v>
      </c>
      <c r="T190" s="34"/>
      <c r="U190" s="34"/>
      <c r="V190" s="34">
        <f t="shared" si="60"/>
        <v>0</v>
      </c>
      <c r="W190" s="34"/>
      <c r="X190" s="34"/>
      <c r="Y190" s="34">
        <f t="shared" si="61"/>
        <v>0</v>
      </c>
      <c r="Z190" s="34"/>
      <c r="AA190" s="34"/>
      <c r="AB190" s="34">
        <f t="shared" si="62"/>
        <v>0</v>
      </c>
      <c r="AC190" s="34"/>
      <c r="AD190" s="34"/>
      <c r="AE190" s="34">
        <f t="shared" si="63"/>
        <v>0</v>
      </c>
    </row>
    <row r="191" spans="1:192" s="20" customFormat="1" x14ac:dyDescent="0.3">
      <c r="A191" s="21" t="s">
        <v>171</v>
      </c>
      <c r="B191" s="30"/>
      <c r="C191" s="30"/>
      <c r="D191" s="30"/>
      <c r="E191" s="22">
        <f t="shared" si="55"/>
        <v>44144</v>
      </c>
      <c r="F191" s="22">
        <f t="shared" si="55"/>
        <v>44144</v>
      </c>
      <c r="G191" s="22">
        <f t="shared" si="55"/>
        <v>0</v>
      </c>
      <c r="H191" s="22">
        <f t="shared" ref="H191:AD191" si="89">SUM(H192:H192)</f>
        <v>0</v>
      </c>
      <c r="I191" s="22">
        <f t="shared" si="89"/>
        <v>0</v>
      </c>
      <c r="J191" s="22">
        <f t="shared" si="54"/>
        <v>0</v>
      </c>
      <c r="K191" s="22">
        <f t="shared" si="89"/>
        <v>0</v>
      </c>
      <c r="L191" s="22">
        <f t="shared" si="89"/>
        <v>0</v>
      </c>
      <c r="M191" s="22">
        <f t="shared" si="57"/>
        <v>0</v>
      </c>
      <c r="N191" s="22">
        <f t="shared" si="89"/>
        <v>0</v>
      </c>
      <c r="O191" s="22">
        <f t="shared" si="89"/>
        <v>0</v>
      </c>
      <c r="P191" s="22">
        <f t="shared" si="58"/>
        <v>0</v>
      </c>
      <c r="Q191" s="22">
        <f t="shared" si="89"/>
        <v>0</v>
      </c>
      <c r="R191" s="22">
        <f t="shared" si="89"/>
        <v>0</v>
      </c>
      <c r="S191" s="22">
        <f t="shared" si="59"/>
        <v>0</v>
      </c>
      <c r="T191" s="22">
        <f t="shared" si="89"/>
        <v>0</v>
      </c>
      <c r="U191" s="22">
        <f t="shared" si="89"/>
        <v>0</v>
      </c>
      <c r="V191" s="22">
        <f t="shared" si="60"/>
        <v>0</v>
      </c>
      <c r="W191" s="22">
        <f t="shared" si="89"/>
        <v>0</v>
      </c>
      <c r="X191" s="22">
        <f t="shared" si="89"/>
        <v>0</v>
      </c>
      <c r="Y191" s="22">
        <f t="shared" si="61"/>
        <v>0</v>
      </c>
      <c r="Z191" s="22">
        <f t="shared" si="89"/>
        <v>0</v>
      </c>
      <c r="AA191" s="22">
        <f t="shared" si="89"/>
        <v>0</v>
      </c>
      <c r="AB191" s="22">
        <f t="shared" si="62"/>
        <v>0</v>
      </c>
      <c r="AC191" s="22">
        <f t="shared" si="89"/>
        <v>44144</v>
      </c>
      <c r="AD191" s="22">
        <f t="shared" si="89"/>
        <v>44144</v>
      </c>
      <c r="AE191" s="22">
        <f t="shared" si="63"/>
        <v>0</v>
      </c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</row>
    <row r="192" spans="1:192" s="23" customFormat="1" ht="46.8" x14ac:dyDescent="0.3">
      <c r="A192" s="39" t="s">
        <v>172</v>
      </c>
      <c r="B192" s="32">
        <v>2</v>
      </c>
      <c r="C192" s="32">
        <v>122</v>
      </c>
      <c r="D192" s="32">
        <v>5202</v>
      </c>
      <c r="E192" s="34">
        <f t="shared" si="55"/>
        <v>44144</v>
      </c>
      <c r="F192" s="34">
        <f t="shared" si="55"/>
        <v>44144</v>
      </c>
      <c r="G192" s="34">
        <f t="shared" si="55"/>
        <v>0</v>
      </c>
      <c r="H192" s="34"/>
      <c r="I192" s="34"/>
      <c r="J192" s="34">
        <f t="shared" si="54"/>
        <v>0</v>
      </c>
      <c r="K192" s="34"/>
      <c r="L192" s="34"/>
      <c r="M192" s="34">
        <f t="shared" si="57"/>
        <v>0</v>
      </c>
      <c r="N192" s="34">
        <v>0</v>
      </c>
      <c r="O192" s="34">
        <v>0</v>
      </c>
      <c r="P192" s="34">
        <f t="shared" si="58"/>
        <v>0</v>
      </c>
      <c r="Q192" s="34"/>
      <c r="R192" s="34"/>
      <c r="S192" s="34">
        <f t="shared" si="59"/>
        <v>0</v>
      </c>
      <c r="T192" s="34"/>
      <c r="U192" s="34"/>
      <c r="V192" s="34">
        <f t="shared" si="60"/>
        <v>0</v>
      </c>
      <c r="W192" s="34"/>
      <c r="X192" s="34"/>
      <c r="Y192" s="34">
        <f t="shared" si="61"/>
        <v>0</v>
      </c>
      <c r="Z192" s="34"/>
      <c r="AA192" s="34"/>
      <c r="AB192" s="34">
        <f t="shared" si="62"/>
        <v>0</v>
      </c>
      <c r="AC192" s="34">
        <v>44144</v>
      </c>
      <c r="AD192" s="34">
        <v>44144</v>
      </c>
      <c r="AE192" s="34">
        <f t="shared" si="63"/>
        <v>0</v>
      </c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</row>
    <row r="193" spans="1:192" s="23" customFormat="1" ht="31.2" x14ac:dyDescent="0.3">
      <c r="A193" s="21" t="s">
        <v>173</v>
      </c>
      <c r="B193" s="30"/>
      <c r="C193" s="30"/>
      <c r="D193" s="30"/>
      <c r="E193" s="22">
        <f t="shared" si="55"/>
        <v>32000</v>
      </c>
      <c r="F193" s="22">
        <f t="shared" si="55"/>
        <v>44029</v>
      </c>
      <c r="G193" s="22">
        <f t="shared" si="55"/>
        <v>12029</v>
      </c>
      <c r="H193" s="22">
        <f t="shared" ref="H193:AD193" si="90">SUM(H194:H196)</f>
        <v>0</v>
      </c>
      <c r="I193" s="22">
        <f t="shared" si="90"/>
        <v>0</v>
      </c>
      <c r="J193" s="22">
        <f t="shared" si="54"/>
        <v>0</v>
      </c>
      <c r="K193" s="22">
        <f t="shared" ref="K193" si="91">SUM(K194:K196)</f>
        <v>0</v>
      </c>
      <c r="L193" s="22">
        <f t="shared" si="90"/>
        <v>0</v>
      </c>
      <c r="M193" s="22">
        <f t="shared" si="57"/>
        <v>0</v>
      </c>
      <c r="N193" s="22">
        <f t="shared" ref="N193" si="92">SUM(N194:N196)</f>
        <v>32000</v>
      </c>
      <c r="O193" s="22">
        <f t="shared" si="90"/>
        <v>44029</v>
      </c>
      <c r="P193" s="22">
        <f t="shared" si="58"/>
        <v>12029</v>
      </c>
      <c r="Q193" s="22">
        <f t="shared" ref="Q193" si="93">SUM(Q194:Q196)</f>
        <v>0</v>
      </c>
      <c r="R193" s="22">
        <f t="shared" si="90"/>
        <v>0</v>
      </c>
      <c r="S193" s="22">
        <f t="shared" si="59"/>
        <v>0</v>
      </c>
      <c r="T193" s="22">
        <f t="shared" ref="T193" si="94">SUM(T194:T196)</f>
        <v>0</v>
      </c>
      <c r="U193" s="22">
        <f t="shared" si="90"/>
        <v>0</v>
      </c>
      <c r="V193" s="22">
        <f t="shared" si="60"/>
        <v>0</v>
      </c>
      <c r="W193" s="22">
        <f t="shared" ref="W193" si="95">SUM(W194:W196)</f>
        <v>0</v>
      </c>
      <c r="X193" s="22">
        <f t="shared" si="90"/>
        <v>0</v>
      </c>
      <c r="Y193" s="22">
        <f t="shared" si="61"/>
        <v>0</v>
      </c>
      <c r="Z193" s="22">
        <f t="shared" ref="Z193:AA193" si="96">SUM(Z194:Z196)</f>
        <v>0</v>
      </c>
      <c r="AA193" s="22">
        <f t="shared" si="96"/>
        <v>0</v>
      </c>
      <c r="AB193" s="22">
        <f t="shared" si="62"/>
        <v>0</v>
      </c>
      <c r="AC193" s="22">
        <f t="shared" ref="AC193" si="97">SUM(AC194:AC196)</f>
        <v>0</v>
      </c>
      <c r="AD193" s="22">
        <f t="shared" si="90"/>
        <v>0</v>
      </c>
      <c r="AE193" s="22">
        <f t="shared" si="63"/>
        <v>0</v>
      </c>
    </row>
    <row r="194" spans="1:192" s="23" customFormat="1" x14ac:dyDescent="0.3">
      <c r="A194" s="42" t="s">
        <v>174</v>
      </c>
      <c r="B194" s="32">
        <v>2</v>
      </c>
      <c r="C194" s="32">
        <v>122</v>
      </c>
      <c r="D194" s="32">
        <v>5203</v>
      </c>
      <c r="E194" s="34">
        <f t="shared" si="55"/>
        <v>12000</v>
      </c>
      <c r="F194" s="34">
        <f t="shared" si="55"/>
        <v>12000</v>
      </c>
      <c r="G194" s="34">
        <f t="shared" si="55"/>
        <v>0</v>
      </c>
      <c r="H194" s="34"/>
      <c r="I194" s="34"/>
      <c r="J194" s="34">
        <f t="shared" si="54"/>
        <v>0</v>
      </c>
      <c r="K194" s="34"/>
      <c r="L194" s="34"/>
      <c r="M194" s="34">
        <f t="shared" si="57"/>
        <v>0</v>
      </c>
      <c r="N194" s="34">
        <v>12000</v>
      </c>
      <c r="O194" s="34">
        <v>12000</v>
      </c>
      <c r="P194" s="34">
        <f t="shared" si="58"/>
        <v>0</v>
      </c>
      <c r="Q194" s="34"/>
      <c r="R194" s="34"/>
      <c r="S194" s="34">
        <f t="shared" si="59"/>
        <v>0</v>
      </c>
      <c r="T194" s="34"/>
      <c r="U194" s="34"/>
      <c r="V194" s="34">
        <f t="shared" si="60"/>
        <v>0</v>
      </c>
      <c r="W194" s="34"/>
      <c r="X194" s="34"/>
      <c r="Y194" s="34">
        <f t="shared" si="61"/>
        <v>0</v>
      </c>
      <c r="Z194" s="34"/>
      <c r="AA194" s="34"/>
      <c r="AB194" s="34">
        <f t="shared" si="62"/>
        <v>0</v>
      </c>
      <c r="AC194" s="34"/>
      <c r="AD194" s="34"/>
      <c r="AE194" s="34">
        <f t="shared" si="63"/>
        <v>0</v>
      </c>
    </row>
    <row r="195" spans="1:192" s="23" customFormat="1" x14ac:dyDescent="0.3">
      <c r="A195" s="42" t="s">
        <v>175</v>
      </c>
      <c r="B195" s="32">
        <v>2</v>
      </c>
      <c r="C195" s="32">
        <v>122</v>
      </c>
      <c r="D195" s="32">
        <v>5203</v>
      </c>
      <c r="E195" s="34">
        <f t="shared" si="55"/>
        <v>0</v>
      </c>
      <c r="F195" s="34">
        <f t="shared" si="55"/>
        <v>2029</v>
      </c>
      <c r="G195" s="34">
        <f t="shared" si="55"/>
        <v>2029</v>
      </c>
      <c r="H195" s="34"/>
      <c r="I195" s="34"/>
      <c r="J195" s="34">
        <f t="shared" si="54"/>
        <v>0</v>
      </c>
      <c r="K195" s="34"/>
      <c r="L195" s="34"/>
      <c r="M195" s="34">
        <f t="shared" si="57"/>
        <v>0</v>
      </c>
      <c r="N195" s="34"/>
      <c r="O195" s="34">
        <v>2029</v>
      </c>
      <c r="P195" s="34">
        <f t="shared" si="58"/>
        <v>2029</v>
      </c>
      <c r="Q195" s="34"/>
      <c r="R195" s="34"/>
      <c r="S195" s="34">
        <f t="shared" si="59"/>
        <v>0</v>
      </c>
      <c r="T195" s="34"/>
      <c r="U195" s="34"/>
      <c r="V195" s="34">
        <f t="shared" si="60"/>
        <v>0</v>
      </c>
      <c r="W195" s="34"/>
      <c r="X195" s="34"/>
      <c r="Y195" s="34">
        <f t="shared" si="61"/>
        <v>0</v>
      </c>
      <c r="Z195" s="34"/>
      <c r="AA195" s="34"/>
      <c r="AB195" s="34">
        <f t="shared" si="62"/>
        <v>0</v>
      </c>
      <c r="AC195" s="34"/>
      <c r="AD195" s="34"/>
      <c r="AE195" s="34">
        <f t="shared" si="63"/>
        <v>0</v>
      </c>
    </row>
    <row r="196" spans="1:192" s="23" customFormat="1" ht="31.2" x14ac:dyDescent="0.3">
      <c r="A196" s="42" t="s">
        <v>176</v>
      </c>
      <c r="B196" s="32">
        <v>2</v>
      </c>
      <c r="C196" s="32">
        <v>122</v>
      </c>
      <c r="D196" s="32">
        <v>5203</v>
      </c>
      <c r="E196" s="34">
        <f t="shared" si="55"/>
        <v>20000</v>
      </c>
      <c r="F196" s="34">
        <f t="shared" si="55"/>
        <v>30000</v>
      </c>
      <c r="G196" s="34">
        <f t="shared" si="55"/>
        <v>10000</v>
      </c>
      <c r="H196" s="34"/>
      <c r="I196" s="34"/>
      <c r="J196" s="34">
        <f t="shared" si="54"/>
        <v>0</v>
      </c>
      <c r="K196" s="34"/>
      <c r="L196" s="34"/>
      <c r="M196" s="34">
        <f t="shared" si="57"/>
        <v>0</v>
      </c>
      <c r="N196" s="34">
        <v>20000</v>
      </c>
      <c r="O196" s="34">
        <f>20000+10000</f>
        <v>30000</v>
      </c>
      <c r="P196" s="34">
        <f t="shared" si="58"/>
        <v>10000</v>
      </c>
      <c r="Q196" s="34"/>
      <c r="R196" s="34"/>
      <c r="S196" s="34">
        <f t="shared" si="59"/>
        <v>0</v>
      </c>
      <c r="T196" s="34"/>
      <c r="U196" s="34"/>
      <c r="V196" s="34">
        <f t="shared" si="60"/>
        <v>0</v>
      </c>
      <c r="W196" s="34"/>
      <c r="X196" s="34"/>
      <c r="Y196" s="34">
        <f t="shared" si="61"/>
        <v>0</v>
      </c>
      <c r="Z196" s="34"/>
      <c r="AA196" s="34"/>
      <c r="AB196" s="34">
        <f t="shared" si="62"/>
        <v>0</v>
      </c>
      <c r="AC196" s="34"/>
      <c r="AD196" s="34"/>
      <c r="AE196" s="34">
        <f t="shared" si="63"/>
        <v>0</v>
      </c>
    </row>
    <row r="197" spans="1:192" s="23" customFormat="1" x14ac:dyDescent="0.3">
      <c r="A197" s="21" t="s">
        <v>177</v>
      </c>
      <c r="B197" s="30"/>
      <c r="C197" s="30"/>
      <c r="D197" s="30"/>
      <c r="E197" s="22">
        <f t="shared" si="55"/>
        <v>26340</v>
      </c>
      <c r="F197" s="22">
        <f t="shared" si="55"/>
        <v>26340</v>
      </c>
      <c r="G197" s="22">
        <f t="shared" si="55"/>
        <v>0</v>
      </c>
      <c r="H197" s="22">
        <f>SUM(H198)</f>
        <v>0</v>
      </c>
      <c r="I197" s="22">
        <f>SUM(I198)</f>
        <v>0</v>
      </c>
      <c r="J197" s="22">
        <f t="shared" si="54"/>
        <v>0</v>
      </c>
      <c r="K197" s="22">
        <f t="shared" ref="K197:AD197" si="98">SUM(K198)</f>
        <v>0</v>
      </c>
      <c r="L197" s="22">
        <f t="shared" si="98"/>
        <v>0</v>
      </c>
      <c r="M197" s="22">
        <f t="shared" si="57"/>
        <v>0</v>
      </c>
      <c r="N197" s="22">
        <f t="shared" si="98"/>
        <v>0</v>
      </c>
      <c r="O197" s="22">
        <f t="shared" si="98"/>
        <v>0</v>
      </c>
      <c r="P197" s="22">
        <f t="shared" si="58"/>
        <v>0</v>
      </c>
      <c r="Q197" s="22">
        <f t="shared" si="98"/>
        <v>0</v>
      </c>
      <c r="R197" s="22">
        <f t="shared" si="98"/>
        <v>0</v>
      </c>
      <c r="S197" s="22">
        <f t="shared" si="59"/>
        <v>0</v>
      </c>
      <c r="T197" s="22">
        <f t="shared" si="98"/>
        <v>0</v>
      </c>
      <c r="U197" s="22">
        <f t="shared" si="98"/>
        <v>0</v>
      </c>
      <c r="V197" s="22">
        <f t="shared" si="60"/>
        <v>0</v>
      </c>
      <c r="W197" s="22">
        <f t="shared" si="98"/>
        <v>0</v>
      </c>
      <c r="X197" s="22">
        <f t="shared" si="98"/>
        <v>0</v>
      </c>
      <c r="Y197" s="22">
        <f t="shared" si="61"/>
        <v>0</v>
      </c>
      <c r="Z197" s="22">
        <f t="shared" si="98"/>
        <v>0</v>
      </c>
      <c r="AA197" s="22">
        <f t="shared" si="98"/>
        <v>0</v>
      </c>
      <c r="AB197" s="22">
        <f t="shared" si="62"/>
        <v>0</v>
      </c>
      <c r="AC197" s="22">
        <f t="shared" si="98"/>
        <v>26340</v>
      </c>
      <c r="AD197" s="22">
        <f t="shared" si="98"/>
        <v>26340</v>
      </c>
      <c r="AE197" s="22">
        <f t="shared" si="63"/>
        <v>0</v>
      </c>
    </row>
    <row r="198" spans="1:192" s="23" customFormat="1" ht="31.2" x14ac:dyDescent="0.3">
      <c r="A198" s="31" t="s">
        <v>178</v>
      </c>
      <c r="B198" s="32">
        <v>2</v>
      </c>
      <c r="C198" s="32">
        <v>122</v>
      </c>
      <c r="D198" s="32">
        <v>5204</v>
      </c>
      <c r="E198" s="34">
        <f t="shared" si="55"/>
        <v>26340</v>
      </c>
      <c r="F198" s="34">
        <f t="shared" si="55"/>
        <v>26340</v>
      </c>
      <c r="G198" s="34">
        <f t="shared" si="55"/>
        <v>0</v>
      </c>
      <c r="H198" s="34"/>
      <c r="I198" s="34"/>
      <c r="J198" s="34">
        <f t="shared" si="54"/>
        <v>0</v>
      </c>
      <c r="K198" s="34"/>
      <c r="L198" s="34"/>
      <c r="M198" s="34">
        <f t="shared" si="57"/>
        <v>0</v>
      </c>
      <c r="N198" s="34"/>
      <c r="O198" s="34"/>
      <c r="P198" s="34">
        <f t="shared" si="58"/>
        <v>0</v>
      </c>
      <c r="Q198" s="34"/>
      <c r="R198" s="34"/>
      <c r="S198" s="34">
        <f t="shared" si="59"/>
        <v>0</v>
      </c>
      <c r="T198" s="34"/>
      <c r="U198" s="34"/>
      <c r="V198" s="34">
        <f t="shared" si="60"/>
        <v>0</v>
      </c>
      <c r="W198" s="34"/>
      <c r="X198" s="34"/>
      <c r="Y198" s="34">
        <f t="shared" si="61"/>
        <v>0</v>
      </c>
      <c r="Z198" s="34"/>
      <c r="AA198" s="34"/>
      <c r="AB198" s="34">
        <f t="shared" si="62"/>
        <v>0</v>
      </c>
      <c r="AC198" s="34">
        <v>26340</v>
      </c>
      <c r="AD198" s="34">
        <v>26340</v>
      </c>
      <c r="AE198" s="34">
        <f t="shared" si="63"/>
        <v>0</v>
      </c>
    </row>
    <row r="199" spans="1:192" s="23" customFormat="1" x14ac:dyDescent="0.3">
      <c r="A199" s="21" t="s">
        <v>179</v>
      </c>
      <c r="B199" s="30"/>
      <c r="C199" s="30"/>
      <c r="D199" s="30"/>
      <c r="E199" s="22">
        <f t="shared" si="55"/>
        <v>8364</v>
      </c>
      <c r="F199" s="22">
        <f t="shared" si="55"/>
        <v>8364</v>
      </c>
      <c r="G199" s="22">
        <f>J199+M199+P199+S199+V199+Y199+AE199+AB199</f>
        <v>0</v>
      </c>
      <c r="H199" s="22">
        <f>SUM(H200:H200)</f>
        <v>0</v>
      </c>
      <c r="I199" s="22">
        <f>SUM(I200:I200)</f>
        <v>0</v>
      </c>
      <c r="J199" s="22">
        <f t="shared" si="54"/>
        <v>0</v>
      </c>
      <c r="K199" s="22">
        <f t="shared" ref="K199:L199" si="99">SUM(K200:K200)</f>
        <v>0</v>
      </c>
      <c r="L199" s="22">
        <f t="shared" si="99"/>
        <v>0</v>
      </c>
      <c r="M199" s="22">
        <f t="shared" si="57"/>
        <v>0</v>
      </c>
      <c r="N199" s="22">
        <f t="shared" ref="N199:O199" si="100">SUM(N200:N200)</f>
        <v>8364</v>
      </c>
      <c r="O199" s="22">
        <f t="shared" si="100"/>
        <v>8364</v>
      </c>
      <c r="P199" s="22">
        <f t="shared" si="58"/>
        <v>0</v>
      </c>
      <c r="Q199" s="22">
        <f t="shared" ref="Q199:R199" si="101">SUM(Q200:Q200)</f>
        <v>0</v>
      </c>
      <c r="R199" s="22">
        <f t="shared" si="101"/>
        <v>0</v>
      </c>
      <c r="S199" s="22">
        <f t="shared" si="59"/>
        <v>0</v>
      </c>
      <c r="T199" s="22">
        <f t="shared" ref="T199:U199" si="102">SUM(T200:T200)</f>
        <v>0</v>
      </c>
      <c r="U199" s="22">
        <f t="shared" si="102"/>
        <v>0</v>
      </c>
      <c r="V199" s="22">
        <f t="shared" si="60"/>
        <v>0</v>
      </c>
      <c r="W199" s="22">
        <f t="shared" ref="W199:X199" si="103">SUM(W200:W200)</f>
        <v>0</v>
      </c>
      <c r="X199" s="22">
        <f t="shared" si="103"/>
        <v>0</v>
      </c>
      <c r="Y199" s="22">
        <f t="shared" si="61"/>
        <v>0</v>
      </c>
      <c r="Z199" s="22">
        <f t="shared" ref="Z199:AA199" si="104">SUM(Z200:Z200)</f>
        <v>0</v>
      </c>
      <c r="AA199" s="22">
        <f t="shared" si="104"/>
        <v>0</v>
      </c>
      <c r="AB199" s="22">
        <f t="shared" si="62"/>
        <v>0</v>
      </c>
      <c r="AC199" s="22">
        <f t="shared" ref="AC199:AD199" si="105">SUM(AC200:AC200)</f>
        <v>0</v>
      </c>
      <c r="AD199" s="22">
        <f t="shared" si="105"/>
        <v>0</v>
      </c>
      <c r="AE199" s="22">
        <f t="shared" si="63"/>
        <v>0</v>
      </c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</row>
    <row r="200" spans="1:192" s="23" customFormat="1" x14ac:dyDescent="0.3">
      <c r="A200" s="31" t="s">
        <v>180</v>
      </c>
      <c r="B200" s="32">
        <v>2</v>
      </c>
      <c r="C200" s="32">
        <v>122</v>
      </c>
      <c r="D200" s="32">
        <v>5205</v>
      </c>
      <c r="E200" s="34">
        <f t="shared" si="55"/>
        <v>8364</v>
      </c>
      <c r="F200" s="34">
        <f t="shared" si="55"/>
        <v>8364</v>
      </c>
      <c r="G200" s="34">
        <f>J200+M200+P200+S200+V200+Y200+AE200+AB200</f>
        <v>0</v>
      </c>
      <c r="H200" s="34"/>
      <c r="I200" s="34"/>
      <c r="J200" s="34">
        <f t="shared" si="54"/>
        <v>0</v>
      </c>
      <c r="K200" s="34"/>
      <c r="L200" s="34"/>
      <c r="M200" s="34">
        <f t="shared" si="57"/>
        <v>0</v>
      </c>
      <c r="N200" s="34">
        <v>8364</v>
      </c>
      <c r="O200" s="34">
        <v>8364</v>
      </c>
      <c r="P200" s="34">
        <f t="shared" si="58"/>
        <v>0</v>
      </c>
      <c r="Q200" s="34"/>
      <c r="R200" s="34"/>
      <c r="S200" s="34">
        <f t="shared" si="59"/>
        <v>0</v>
      </c>
      <c r="T200" s="34"/>
      <c r="U200" s="34"/>
      <c r="V200" s="34">
        <f t="shared" si="60"/>
        <v>0</v>
      </c>
      <c r="W200" s="34"/>
      <c r="X200" s="34"/>
      <c r="Y200" s="34">
        <f t="shared" si="61"/>
        <v>0</v>
      </c>
      <c r="Z200" s="34"/>
      <c r="AA200" s="34"/>
      <c r="AB200" s="34">
        <f t="shared" si="62"/>
        <v>0</v>
      </c>
      <c r="AC200" s="34"/>
      <c r="AD200" s="34"/>
      <c r="AE200" s="34">
        <f t="shared" si="63"/>
        <v>0</v>
      </c>
    </row>
    <row r="201" spans="1:192" s="23" customFormat="1" x14ac:dyDescent="0.3">
      <c r="A201" s="28" t="s">
        <v>34</v>
      </c>
      <c r="B201" s="29"/>
      <c r="C201" s="29"/>
      <c r="D201" s="29"/>
      <c r="E201" s="24">
        <f t="shared" si="55"/>
        <v>331587</v>
      </c>
      <c r="F201" s="24">
        <f t="shared" si="55"/>
        <v>331587</v>
      </c>
      <c r="G201" s="24">
        <f t="shared" si="55"/>
        <v>0</v>
      </c>
      <c r="H201" s="24">
        <f>SUM(H202,H206)</f>
        <v>0</v>
      </c>
      <c r="I201" s="24">
        <f>SUM(I202,I206)</f>
        <v>0</v>
      </c>
      <c r="J201" s="24">
        <f t="shared" si="54"/>
        <v>0</v>
      </c>
      <c r="K201" s="24">
        <f t="shared" ref="K201:AD201" si="106">SUM(K202,K206)</f>
        <v>4845</v>
      </c>
      <c r="L201" s="24">
        <f t="shared" si="106"/>
        <v>4845</v>
      </c>
      <c r="M201" s="24">
        <f t="shared" si="57"/>
        <v>0</v>
      </c>
      <c r="N201" s="24">
        <f t="shared" ref="N201" si="107">SUM(N202,N206)</f>
        <v>47000</v>
      </c>
      <c r="O201" s="24">
        <f t="shared" si="106"/>
        <v>47000</v>
      </c>
      <c r="P201" s="24">
        <f t="shared" si="58"/>
        <v>0</v>
      </c>
      <c r="Q201" s="24">
        <f t="shared" ref="Q201" si="108">SUM(Q202,Q206)</f>
        <v>0</v>
      </c>
      <c r="R201" s="24">
        <f t="shared" si="106"/>
        <v>0</v>
      </c>
      <c r="S201" s="24">
        <f t="shared" si="59"/>
        <v>0</v>
      </c>
      <c r="T201" s="24">
        <f t="shared" ref="T201" si="109">SUM(T202,T206)</f>
        <v>11141</v>
      </c>
      <c r="U201" s="24">
        <f t="shared" si="106"/>
        <v>11141</v>
      </c>
      <c r="V201" s="24">
        <f t="shared" si="60"/>
        <v>0</v>
      </c>
      <c r="W201" s="24">
        <f t="shared" ref="W201" si="110">SUM(W202,W206)</f>
        <v>268601</v>
      </c>
      <c r="X201" s="24">
        <f t="shared" si="106"/>
        <v>268601</v>
      </c>
      <c r="Y201" s="24">
        <f t="shared" si="61"/>
        <v>0</v>
      </c>
      <c r="Z201" s="24">
        <f t="shared" ref="Z201:AA201" si="111">SUM(Z202,Z206)</f>
        <v>0</v>
      </c>
      <c r="AA201" s="24">
        <f t="shared" si="111"/>
        <v>0</v>
      </c>
      <c r="AB201" s="24">
        <f t="shared" si="62"/>
        <v>0</v>
      </c>
      <c r="AC201" s="24">
        <f t="shared" ref="AC201" si="112">SUM(AC202,AC206)</f>
        <v>0</v>
      </c>
      <c r="AD201" s="24">
        <f t="shared" si="106"/>
        <v>0</v>
      </c>
      <c r="AE201" s="24">
        <f t="shared" si="63"/>
        <v>0</v>
      </c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</row>
    <row r="202" spans="1:192" s="23" customFormat="1" ht="31.2" x14ac:dyDescent="0.3">
      <c r="A202" s="21" t="s">
        <v>173</v>
      </c>
      <c r="B202" s="30"/>
      <c r="C202" s="30"/>
      <c r="D202" s="30"/>
      <c r="E202" s="24">
        <f t="shared" si="55"/>
        <v>15986</v>
      </c>
      <c r="F202" s="24">
        <f t="shared" si="55"/>
        <v>15986</v>
      </c>
      <c r="G202" s="24">
        <f t="shared" si="55"/>
        <v>0</v>
      </c>
      <c r="H202" s="24">
        <f>SUM(H203:H205)</f>
        <v>0</v>
      </c>
      <c r="I202" s="24">
        <f>SUM(I203:I205)</f>
        <v>0</v>
      </c>
      <c r="J202" s="24">
        <f t="shared" si="54"/>
        <v>0</v>
      </c>
      <c r="K202" s="24">
        <f t="shared" ref="K202:L202" si="113">SUM(K203:K205)</f>
        <v>4845</v>
      </c>
      <c r="L202" s="24">
        <f t="shared" si="113"/>
        <v>4845</v>
      </c>
      <c r="M202" s="24">
        <f t="shared" si="57"/>
        <v>0</v>
      </c>
      <c r="N202" s="24">
        <f t="shared" ref="N202:O202" si="114">SUM(N203:N205)</f>
        <v>0</v>
      </c>
      <c r="O202" s="24">
        <f t="shared" si="114"/>
        <v>0</v>
      </c>
      <c r="P202" s="24">
        <f t="shared" si="58"/>
        <v>0</v>
      </c>
      <c r="Q202" s="24">
        <f t="shared" ref="Q202:R202" si="115">SUM(Q203:Q205)</f>
        <v>0</v>
      </c>
      <c r="R202" s="24">
        <f t="shared" si="115"/>
        <v>0</v>
      </c>
      <c r="S202" s="24">
        <f t="shared" si="59"/>
        <v>0</v>
      </c>
      <c r="T202" s="24">
        <f t="shared" ref="T202:U202" si="116">SUM(T203:T205)</f>
        <v>11141</v>
      </c>
      <c r="U202" s="24">
        <f t="shared" si="116"/>
        <v>11141</v>
      </c>
      <c r="V202" s="24">
        <f t="shared" si="60"/>
        <v>0</v>
      </c>
      <c r="W202" s="24">
        <f t="shared" ref="W202:X202" si="117">SUM(W203:W205)</f>
        <v>0</v>
      </c>
      <c r="X202" s="24">
        <f t="shared" si="117"/>
        <v>0</v>
      </c>
      <c r="Y202" s="24">
        <f t="shared" si="61"/>
        <v>0</v>
      </c>
      <c r="Z202" s="24">
        <f t="shared" ref="Z202:AA202" si="118">SUM(Z203:Z205)</f>
        <v>0</v>
      </c>
      <c r="AA202" s="24">
        <f t="shared" si="118"/>
        <v>0</v>
      </c>
      <c r="AB202" s="24">
        <f t="shared" si="62"/>
        <v>0</v>
      </c>
      <c r="AC202" s="24">
        <f t="shared" ref="AC202:AD202" si="119">SUM(AC203:AC205)</f>
        <v>0</v>
      </c>
      <c r="AD202" s="24">
        <f t="shared" si="119"/>
        <v>0</v>
      </c>
      <c r="AE202" s="24">
        <f t="shared" si="63"/>
        <v>0</v>
      </c>
    </row>
    <row r="203" spans="1:192" s="23" customFormat="1" x14ac:dyDescent="0.3">
      <c r="A203" s="42" t="s">
        <v>181</v>
      </c>
      <c r="B203" s="32">
        <v>1</v>
      </c>
      <c r="C203" s="32">
        <v>239</v>
      </c>
      <c r="D203" s="32">
        <v>5203</v>
      </c>
      <c r="E203" s="34">
        <f t="shared" si="55"/>
        <v>10000</v>
      </c>
      <c r="F203" s="34">
        <f t="shared" si="55"/>
        <v>10000</v>
      </c>
      <c r="G203" s="34">
        <f t="shared" si="55"/>
        <v>0</v>
      </c>
      <c r="H203" s="34"/>
      <c r="I203" s="34"/>
      <c r="J203" s="34">
        <f t="shared" si="54"/>
        <v>0</v>
      </c>
      <c r="K203" s="34"/>
      <c r="L203" s="34"/>
      <c r="M203" s="34">
        <f t="shared" si="57"/>
        <v>0</v>
      </c>
      <c r="N203" s="34"/>
      <c r="O203" s="34"/>
      <c r="P203" s="34">
        <f t="shared" si="58"/>
        <v>0</v>
      </c>
      <c r="Q203" s="34"/>
      <c r="R203" s="34"/>
      <c r="S203" s="34">
        <f t="shared" si="59"/>
        <v>0</v>
      </c>
      <c r="T203" s="34">
        <v>10000</v>
      </c>
      <c r="U203" s="34">
        <v>10000</v>
      </c>
      <c r="V203" s="34">
        <f t="shared" si="60"/>
        <v>0</v>
      </c>
      <c r="W203" s="34"/>
      <c r="X203" s="34"/>
      <c r="Y203" s="34">
        <f t="shared" si="61"/>
        <v>0</v>
      </c>
      <c r="Z203" s="34"/>
      <c r="AA203" s="34"/>
      <c r="AB203" s="34">
        <f t="shared" si="62"/>
        <v>0</v>
      </c>
      <c r="AC203" s="34"/>
      <c r="AD203" s="34"/>
      <c r="AE203" s="34">
        <f t="shared" si="63"/>
        <v>0</v>
      </c>
    </row>
    <row r="204" spans="1:192" s="23" customFormat="1" ht="31.2" x14ac:dyDescent="0.3">
      <c r="A204" s="31" t="s">
        <v>182</v>
      </c>
      <c r="B204" s="32">
        <v>3</v>
      </c>
      <c r="C204" s="32">
        <v>239</v>
      </c>
      <c r="D204" s="33">
        <v>5203</v>
      </c>
      <c r="E204" s="34">
        <f t="shared" si="55"/>
        <v>4845</v>
      </c>
      <c r="F204" s="34">
        <f t="shared" si="55"/>
        <v>4845</v>
      </c>
      <c r="G204" s="34">
        <f t="shared" si="55"/>
        <v>0</v>
      </c>
      <c r="H204" s="34"/>
      <c r="I204" s="34"/>
      <c r="J204" s="34">
        <f t="shared" si="54"/>
        <v>0</v>
      </c>
      <c r="K204" s="34">
        <v>4845</v>
      </c>
      <c r="L204" s="34">
        <v>4845</v>
      </c>
      <c r="M204" s="34">
        <f t="shared" si="57"/>
        <v>0</v>
      </c>
      <c r="N204" s="34"/>
      <c r="O204" s="34"/>
      <c r="P204" s="34">
        <f t="shared" si="58"/>
        <v>0</v>
      </c>
      <c r="Q204" s="34"/>
      <c r="R204" s="34"/>
      <c r="S204" s="34">
        <f t="shared" si="59"/>
        <v>0</v>
      </c>
      <c r="T204" s="34"/>
      <c r="U204" s="34"/>
      <c r="V204" s="34">
        <f t="shared" si="60"/>
        <v>0</v>
      </c>
      <c r="W204" s="34"/>
      <c r="X204" s="34"/>
      <c r="Y204" s="34">
        <f t="shared" si="61"/>
        <v>0</v>
      </c>
      <c r="Z204" s="34"/>
      <c r="AA204" s="34"/>
      <c r="AB204" s="34">
        <f t="shared" si="62"/>
        <v>0</v>
      </c>
      <c r="AC204" s="34">
        <v>0</v>
      </c>
      <c r="AD204" s="34">
        <v>0</v>
      </c>
      <c r="AE204" s="34">
        <f t="shared" si="63"/>
        <v>0</v>
      </c>
    </row>
    <row r="205" spans="1:192" s="23" customFormat="1" ht="31.2" x14ac:dyDescent="0.3">
      <c r="A205" s="42" t="s">
        <v>183</v>
      </c>
      <c r="B205" s="32">
        <v>1</v>
      </c>
      <c r="C205" s="32">
        <v>239</v>
      </c>
      <c r="D205" s="32">
        <v>5203</v>
      </c>
      <c r="E205" s="34">
        <f t="shared" si="55"/>
        <v>1141</v>
      </c>
      <c r="F205" s="34">
        <f t="shared" si="55"/>
        <v>1141</v>
      </c>
      <c r="G205" s="34">
        <f t="shared" si="55"/>
        <v>0</v>
      </c>
      <c r="H205" s="34"/>
      <c r="I205" s="34"/>
      <c r="J205" s="34">
        <f t="shared" si="54"/>
        <v>0</v>
      </c>
      <c r="K205" s="34"/>
      <c r="L205" s="34"/>
      <c r="M205" s="34">
        <f t="shared" si="57"/>
        <v>0</v>
      </c>
      <c r="N205" s="34"/>
      <c r="O205" s="34"/>
      <c r="P205" s="34">
        <f t="shared" si="58"/>
        <v>0</v>
      </c>
      <c r="Q205" s="34"/>
      <c r="R205" s="34"/>
      <c r="S205" s="34">
        <f t="shared" si="59"/>
        <v>0</v>
      </c>
      <c r="T205" s="34">
        <v>1141</v>
      </c>
      <c r="U205" s="34">
        <v>1141</v>
      </c>
      <c r="V205" s="34">
        <f t="shared" si="60"/>
        <v>0</v>
      </c>
      <c r="W205" s="34"/>
      <c r="X205" s="34"/>
      <c r="Y205" s="34">
        <f t="shared" si="61"/>
        <v>0</v>
      </c>
      <c r="Z205" s="34"/>
      <c r="AA205" s="34"/>
      <c r="AB205" s="34">
        <f t="shared" si="62"/>
        <v>0</v>
      </c>
      <c r="AC205" s="34"/>
      <c r="AD205" s="34"/>
      <c r="AE205" s="34">
        <f t="shared" si="63"/>
        <v>0</v>
      </c>
    </row>
    <row r="206" spans="1:192" s="23" customFormat="1" x14ac:dyDescent="0.3">
      <c r="A206" s="21" t="s">
        <v>184</v>
      </c>
      <c r="B206" s="30"/>
      <c r="C206" s="30"/>
      <c r="D206" s="30"/>
      <c r="E206" s="22">
        <f t="shared" si="55"/>
        <v>315601</v>
      </c>
      <c r="F206" s="22">
        <f t="shared" si="55"/>
        <v>315601</v>
      </c>
      <c r="G206" s="22">
        <f t="shared" si="55"/>
        <v>0</v>
      </c>
      <c r="H206" s="22">
        <f t="shared" ref="H206:AD206" si="120">SUM(H207:H210)</f>
        <v>0</v>
      </c>
      <c r="I206" s="22">
        <f t="shared" si="120"/>
        <v>0</v>
      </c>
      <c r="J206" s="22">
        <f t="shared" si="54"/>
        <v>0</v>
      </c>
      <c r="K206" s="22">
        <f t="shared" ref="K206" si="121">SUM(K207:K210)</f>
        <v>0</v>
      </c>
      <c r="L206" s="22">
        <f t="shared" si="120"/>
        <v>0</v>
      </c>
      <c r="M206" s="22">
        <f t="shared" si="57"/>
        <v>0</v>
      </c>
      <c r="N206" s="22">
        <f t="shared" ref="N206" si="122">SUM(N207:N210)</f>
        <v>47000</v>
      </c>
      <c r="O206" s="22">
        <f t="shared" si="120"/>
        <v>47000</v>
      </c>
      <c r="P206" s="22">
        <f t="shared" si="58"/>
        <v>0</v>
      </c>
      <c r="Q206" s="22">
        <f t="shared" ref="Q206" si="123">SUM(Q207:Q210)</f>
        <v>0</v>
      </c>
      <c r="R206" s="22">
        <f t="shared" si="120"/>
        <v>0</v>
      </c>
      <c r="S206" s="22">
        <f t="shared" si="59"/>
        <v>0</v>
      </c>
      <c r="T206" s="22">
        <f t="shared" ref="T206" si="124">SUM(T207:T210)</f>
        <v>0</v>
      </c>
      <c r="U206" s="22">
        <f t="shared" si="120"/>
        <v>0</v>
      </c>
      <c r="V206" s="22">
        <f t="shared" si="60"/>
        <v>0</v>
      </c>
      <c r="W206" s="22">
        <f t="shared" ref="W206" si="125">SUM(W207:W210)</f>
        <v>268601</v>
      </c>
      <c r="X206" s="22">
        <f t="shared" si="120"/>
        <v>268601</v>
      </c>
      <c r="Y206" s="22">
        <f t="shared" si="61"/>
        <v>0</v>
      </c>
      <c r="Z206" s="22">
        <f t="shared" ref="Z206:AA206" si="126">SUM(Z207:Z210)</f>
        <v>0</v>
      </c>
      <c r="AA206" s="22">
        <f t="shared" si="126"/>
        <v>0</v>
      </c>
      <c r="AB206" s="22">
        <f t="shared" si="62"/>
        <v>0</v>
      </c>
      <c r="AC206" s="22">
        <f t="shared" ref="AC206" si="127">SUM(AC207:AC210)</f>
        <v>0</v>
      </c>
      <c r="AD206" s="22">
        <f t="shared" si="120"/>
        <v>0</v>
      </c>
      <c r="AE206" s="22">
        <f t="shared" si="63"/>
        <v>0</v>
      </c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</row>
    <row r="207" spans="1:192" s="23" customFormat="1" ht="62.4" x14ac:dyDescent="0.3">
      <c r="A207" s="31" t="s">
        <v>185</v>
      </c>
      <c r="B207" s="32">
        <v>2</v>
      </c>
      <c r="C207" s="32">
        <v>283</v>
      </c>
      <c r="D207" s="33">
        <v>5206</v>
      </c>
      <c r="E207" s="34">
        <f t="shared" si="55"/>
        <v>47000</v>
      </c>
      <c r="F207" s="34">
        <f t="shared" si="55"/>
        <v>47000</v>
      </c>
      <c r="G207" s="34">
        <f t="shared" si="55"/>
        <v>0</v>
      </c>
      <c r="H207" s="34"/>
      <c r="I207" s="34"/>
      <c r="J207" s="34">
        <f t="shared" si="54"/>
        <v>0</v>
      </c>
      <c r="K207" s="34"/>
      <c r="L207" s="34"/>
      <c r="M207" s="34">
        <f t="shared" si="57"/>
        <v>0</v>
      </c>
      <c r="N207" s="34">
        <v>47000</v>
      </c>
      <c r="O207" s="34">
        <v>47000</v>
      </c>
      <c r="P207" s="34">
        <f t="shared" si="58"/>
        <v>0</v>
      </c>
      <c r="Q207" s="34"/>
      <c r="R207" s="34"/>
      <c r="S207" s="34">
        <f t="shared" si="59"/>
        <v>0</v>
      </c>
      <c r="T207" s="34"/>
      <c r="U207" s="34"/>
      <c r="V207" s="34">
        <f t="shared" si="60"/>
        <v>0</v>
      </c>
      <c r="W207" s="34"/>
      <c r="X207" s="34"/>
      <c r="Y207" s="34">
        <f t="shared" si="61"/>
        <v>0</v>
      </c>
      <c r="Z207" s="34"/>
      <c r="AA207" s="34"/>
      <c r="AB207" s="34">
        <f t="shared" si="62"/>
        <v>0</v>
      </c>
      <c r="AC207" s="34"/>
      <c r="AD207" s="34"/>
      <c r="AE207" s="34">
        <f t="shared" si="63"/>
        <v>0</v>
      </c>
    </row>
    <row r="208" spans="1:192" s="23" customFormat="1" ht="78" x14ac:dyDescent="0.3">
      <c r="A208" s="31" t="s">
        <v>186</v>
      </c>
      <c r="B208" s="32">
        <v>1</v>
      </c>
      <c r="C208" s="32">
        <v>284</v>
      </c>
      <c r="D208" s="32">
        <v>5206</v>
      </c>
      <c r="E208" s="34">
        <f t="shared" si="55"/>
        <v>184253</v>
      </c>
      <c r="F208" s="34">
        <f t="shared" si="55"/>
        <v>184253</v>
      </c>
      <c r="G208" s="34">
        <f t="shared" si="55"/>
        <v>0</v>
      </c>
      <c r="H208" s="34"/>
      <c r="I208" s="34"/>
      <c r="J208" s="34">
        <f t="shared" si="54"/>
        <v>0</v>
      </c>
      <c r="K208" s="34"/>
      <c r="L208" s="34"/>
      <c r="M208" s="34">
        <f t="shared" si="57"/>
        <v>0</v>
      </c>
      <c r="N208" s="34"/>
      <c r="O208" s="34"/>
      <c r="P208" s="34">
        <f t="shared" si="58"/>
        <v>0</v>
      </c>
      <c r="Q208" s="34"/>
      <c r="R208" s="34"/>
      <c r="S208" s="34">
        <f t="shared" si="59"/>
        <v>0</v>
      </c>
      <c r="T208" s="34"/>
      <c r="U208" s="34"/>
      <c r="V208" s="34">
        <f t="shared" si="60"/>
        <v>0</v>
      </c>
      <c r="W208" s="34">
        <v>184253</v>
      </c>
      <c r="X208" s="34">
        <v>184253</v>
      </c>
      <c r="Y208" s="34">
        <f t="shared" si="61"/>
        <v>0</v>
      </c>
      <c r="Z208" s="34"/>
      <c r="AA208" s="34"/>
      <c r="AB208" s="34">
        <f t="shared" si="62"/>
        <v>0</v>
      </c>
      <c r="AC208" s="34"/>
      <c r="AD208" s="34"/>
      <c r="AE208" s="34">
        <f t="shared" si="63"/>
        <v>0</v>
      </c>
    </row>
    <row r="209" spans="1:192" s="23" customFormat="1" ht="31.2" x14ac:dyDescent="0.3">
      <c r="A209" s="31" t="s">
        <v>187</v>
      </c>
      <c r="B209" s="32">
        <v>1</v>
      </c>
      <c r="C209" s="32">
        <v>284</v>
      </c>
      <c r="D209" s="32">
        <v>5206</v>
      </c>
      <c r="E209" s="34">
        <f t="shared" si="55"/>
        <v>11886</v>
      </c>
      <c r="F209" s="34">
        <f t="shared" si="55"/>
        <v>11886</v>
      </c>
      <c r="G209" s="34">
        <f t="shared" si="55"/>
        <v>0</v>
      </c>
      <c r="H209" s="34"/>
      <c r="I209" s="34"/>
      <c r="J209" s="34">
        <f t="shared" si="54"/>
        <v>0</v>
      </c>
      <c r="K209" s="34"/>
      <c r="L209" s="34"/>
      <c r="M209" s="34">
        <f t="shared" si="57"/>
        <v>0</v>
      </c>
      <c r="N209" s="34"/>
      <c r="O209" s="34"/>
      <c r="P209" s="34">
        <f t="shared" si="58"/>
        <v>0</v>
      </c>
      <c r="Q209" s="34"/>
      <c r="R209" s="34"/>
      <c r="S209" s="34">
        <f t="shared" si="59"/>
        <v>0</v>
      </c>
      <c r="T209" s="34"/>
      <c r="U209" s="34"/>
      <c r="V209" s="34">
        <f t="shared" si="60"/>
        <v>0</v>
      </c>
      <c r="W209" s="34">
        <v>11886</v>
      </c>
      <c r="X209" s="34">
        <v>11886</v>
      </c>
      <c r="Y209" s="34">
        <f t="shared" si="61"/>
        <v>0</v>
      </c>
      <c r="Z209" s="34"/>
      <c r="AA209" s="34"/>
      <c r="AB209" s="34">
        <f t="shared" si="62"/>
        <v>0</v>
      </c>
      <c r="AC209" s="34"/>
      <c r="AD209" s="34"/>
      <c r="AE209" s="34">
        <f t="shared" si="63"/>
        <v>0</v>
      </c>
    </row>
    <row r="210" spans="1:192" s="23" customFormat="1" ht="31.2" x14ac:dyDescent="0.3">
      <c r="A210" s="31" t="s">
        <v>188</v>
      </c>
      <c r="B210" s="32">
        <v>1</v>
      </c>
      <c r="C210" s="32">
        <v>284</v>
      </c>
      <c r="D210" s="32">
        <v>5206</v>
      </c>
      <c r="E210" s="34">
        <f t="shared" si="55"/>
        <v>72462</v>
      </c>
      <c r="F210" s="34">
        <f t="shared" si="55"/>
        <v>72462</v>
      </c>
      <c r="G210" s="34">
        <f t="shared" si="55"/>
        <v>0</v>
      </c>
      <c r="H210" s="34"/>
      <c r="I210" s="34"/>
      <c r="J210" s="34">
        <f t="shared" si="54"/>
        <v>0</v>
      </c>
      <c r="K210" s="34"/>
      <c r="L210" s="34"/>
      <c r="M210" s="34">
        <f t="shared" si="57"/>
        <v>0</v>
      </c>
      <c r="N210" s="34">
        <v>0</v>
      </c>
      <c r="O210" s="34">
        <v>0</v>
      </c>
      <c r="P210" s="34">
        <f t="shared" si="58"/>
        <v>0</v>
      </c>
      <c r="Q210" s="34"/>
      <c r="R210" s="34"/>
      <c r="S210" s="34">
        <f t="shared" si="59"/>
        <v>0</v>
      </c>
      <c r="T210" s="34"/>
      <c r="U210" s="34"/>
      <c r="V210" s="34">
        <f t="shared" si="60"/>
        <v>0</v>
      </c>
      <c r="W210" s="34">
        <v>72462</v>
      </c>
      <c r="X210" s="34">
        <v>72462</v>
      </c>
      <c r="Y210" s="34">
        <f t="shared" si="61"/>
        <v>0</v>
      </c>
      <c r="Z210" s="34"/>
      <c r="AA210" s="34"/>
      <c r="AB210" s="34">
        <f t="shared" si="62"/>
        <v>0</v>
      </c>
      <c r="AC210" s="34"/>
      <c r="AD210" s="34"/>
      <c r="AE210" s="34">
        <f t="shared" si="63"/>
        <v>0</v>
      </c>
    </row>
    <row r="211" spans="1:192" s="23" customFormat="1" x14ac:dyDescent="0.3">
      <c r="A211" s="21" t="s">
        <v>50</v>
      </c>
      <c r="B211" s="30"/>
      <c r="C211" s="30"/>
      <c r="D211" s="30"/>
      <c r="E211" s="22">
        <f t="shared" si="55"/>
        <v>4730801</v>
      </c>
      <c r="F211" s="22">
        <f t="shared" si="55"/>
        <v>4739618</v>
      </c>
      <c r="G211" s="22">
        <f t="shared" si="55"/>
        <v>8817</v>
      </c>
      <c r="H211" s="22">
        <f>SUM(H212,H228,H236,H224)</f>
        <v>200000</v>
      </c>
      <c r="I211" s="22">
        <f>SUM(I212,I228,I236,I224)</f>
        <v>200000</v>
      </c>
      <c r="J211" s="22">
        <f t="shared" si="54"/>
        <v>0</v>
      </c>
      <c r="K211" s="22">
        <f>SUM(K212,K228,K236,K224)</f>
        <v>0</v>
      </c>
      <c r="L211" s="22">
        <f>SUM(L212,L228,L236,L224)</f>
        <v>0</v>
      </c>
      <c r="M211" s="22">
        <f t="shared" si="57"/>
        <v>0</v>
      </c>
      <c r="N211" s="22">
        <f>SUM(N212,N228,N236,N224)</f>
        <v>79060</v>
      </c>
      <c r="O211" s="22">
        <f>SUM(O212,O228,O236,O224)</f>
        <v>83648</v>
      </c>
      <c r="P211" s="22">
        <f t="shared" si="58"/>
        <v>4588</v>
      </c>
      <c r="Q211" s="22">
        <f>SUM(Q212,Q228,Q236,Q224)</f>
        <v>1663</v>
      </c>
      <c r="R211" s="22">
        <f>SUM(R212,R228,R236,R224)</f>
        <v>1663</v>
      </c>
      <c r="S211" s="22">
        <f t="shared" si="59"/>
        <v>0</v>
      </c>
      <c r="T211" s="22">
        <f>SUM(T212,T228,T236,T224)</f>
        <v>259520</v>
      </c>
      <c r="U211" s="22">
        <f>SUM(U212,U228,U236,U224)</f>
        <v>261249</v>
      </c>
      <c r="V211" s="22">
        <f t="shared" si="60"/>
        <v>1729</v>
      </c>
      <c r="W211" s="22">
        <f>SUM(W212,W228,W236,W224)</f>
        <v>390208</v>
      </c>
      <c r="X211" s="22">
        <f>SUM(X212,X228,X236,X224)</f>
        <v>390208</v>
      </c>
      <c r="Y211" s="22">
        <f t="shared" si="61"/>
        <v>0</v>
      </c>
      <c r="Z211" s="22">
        <f t="shared" ref="Z211:AA211" si="128">SUM(Z212,Z228,Z236,Z224)</f>
        <v>28750</v>
      </c>
      <c r="AA211" s="22">
        <f t="shared" si="128"/>
        <v>31250</v>
      </c>
      <c r="AB211" s="22">
        <f t="shared" si="62"/>
        <v>2500</v>
      </c>
      <c r="AC211" s="22">
        <f>SUM(AC212,AC228,AC236,AC224)</f>
        <v>3771600</v>
      </c>
      <c r="AD211" s="22">
        <f>SUM(AD212,AD228,AD236,AD224)</f>
        <v>3771600</v>
      </c>
      <c r="AE211" s="22">
        <f t="shared" si="63"/>
        <v>0</v>
      </c>
    </row>
    <row r="212" spans="1:192" s="23" customFormat="1" x14ac:dyDescent="0.3">
      <c r="A212" s="21" t="s">
        <v>165</v>
      </c>
      <c r="B212" s="30"/>
      <c r="C212" s="30"/>
      <c r="D212" s="30"/>
      <c r="E212" s="22">
        <f t="shared" si="55"/>
        <v>295700</v>
      </c>
      <c r="F212" s="22">
        <f t="shared" si="55"/>
        <v>299547</v>
      </c>
      <c r="G212" s="22">
        <f t="shared" si="55"/>
        <v>3847</v>
      </c>
      <c r="H212" s="22">
        <f>SUM(H213:H223)</f>
        <v>0</v>
      </c>
      <c r="I212" s="22">
        <f>SUM(I213:I223)</f>
        <v>0</v>
      </c>
      <c r="J212" s="22">
        <f t="shared" si="54"/>
        <v>0</v>
      </c>
      <c r="K212" s="22">
        <f>SUM(K213:K223)</f>
        <v>0</v>
      </c>
      <c r="L212" s="22">
        <f>SUM(L213:L223)</f>
        <v>0</v>
      </c>
      <c r="M212" s="22">
        <f t="shared" si="57"/>
        <v>0</v>
      </c>
      <c r="N212" s="22">
        <f>SUM(N213:N223)</f>
        <v>23695</v>
      </c>
      <c r="O212" s="22">
        <f>SUM(O213:O223)</f>
        <v>25813</v>
      </c>
      <c r="P212" s="22">
        <f t="shared" si="58"/>
        <v>2118</v>
      </c>
      <c r="Q212" s="22">
        <f>SUM(Q213:Q223)</f>
        <v>0</v>
      </c>
      <c r="R212" s="22">
        <f>SUM(R213:R223)</f>
        <v>0</v>
      </c>
      <c r="S212" s="22">
        <f t="shared" si="59"/>
        <v>0</v>
      </c>
      <c r="T212" s="22">
        <f>SUM(T213:T223)</f>
        <v>217239</v>
      </c>
      <c r="U212" s="22">
        <f>SUM(U213:U223)</f>
        <v>218968</v>
      </c>
      <c r="V212" s="22">
        <f t="shared" si="60"/>
        <v>1729</v>
      </c>
      <c r="W212" s="22">
        <f>SUM(W213:W223)</f>
        <v>26016</v>
      </c>
      <c r="X212" s="22">
        <f>SUM(X213:X223)</f>
        <v>26016</v>
      </c>
      <c r="Y212" s="22">
        <f t="shared" si="61"/>
        <v>0</v>
      </c>
      <c r="Z212" s="22">
        <f t="shared" ref="Z212:AA212" si="129">SUM(Z213:Z223)</f>
        <v>28750</v>
      </c>
      <c r="AA212" s="22">
        <f t="shared" si="129"/>
        <v>28750</v>
      </c>
      <c r="AB212" s="22">
        <f t="shared" si="62"/>
        <v>0</v>
      </c>
      <c r="AC212" s="22">
        <f>SUM(AC213:AC223)</f>
        <v>0</v>
      </c>
      <c r="AD212" s="22">
        <f>SUM(AD213:AD223)</f>
        <v>0</v>
      </c>
      <c r="AE212" s="22">
        <f t="shared" si="63"/>
        <v>0</v>
      </c>
    </row>
    <row r="213" spans="1:192" s="20" customFormat="1" ht="46.8" x14ac:dyDescent="0.3">
      <c r="A213" s="31" t="s">
        <v>189</v>
      </c>
      <c r="B213" s="32">
        <v>1</v>
      </c>
      <c r="C213" s="32">
        <v>322</v>
      </c>
      <c r="D213" s="32">
        <v>5201</v>
      </c>
      <c r="E213" s="34">
        <f t="shared" si="55"/>
        <v>26016</v>
      </c>
      <c r="F213" s="34">
        <f t="shared" si="55"/>
        <v>26016</v>
      </c>
      <c r="G213" s="34">
        <f t="shared" si="55"/>
        <v>0</v>
      </c>
      <c r="H213" s="34"/>
      <c r="I213" s="34"/>
      <c r="J213" s="34">
        <f t="shared" si="54"/>
        <v>0</v>
      </c>
      <c r="K213" s="34"/>
      <c r="L213" s="34"/>
      <c r="M213" s="34">
        <f t="shared" si="57"/>
        <v>0</v>
      </c>
      <c r="N213" s="34"/>
      <c r="O213" s="34"/>
      <c r="P213" s="34">
        <f t="shared" si="58"/>
        <v>0</v>
      </c>
      <c r="Q213" s="34"/>
      <c r="R213" s="34"/>
      <c r="S213" s="34">
        <f t="shared" si="59"/>
        <v>0</v>
      </c>
      <c r="T213" s="34"/>
      <c r="U213" s="34"/>
      <c r="V213" s="34">
        <f t="shared" si="60"/>
        <v>0</v>
      </c>
      <c r="W213" s="34">
        <f>26016</f>
        <v>26016</v>
      </c>
      <c r="X213" s="34">
        <f>26016</f>
        <v>26016</v>
      </c>
      <c r="Y213" s="34">
        <f t="shared" si="61"/>
        <v>0</v>
      </c>
      <c r="Z213" s="34"/>
      <c r="AA213" s="34"/>
      <c r="AB213" s="34">
        <f t="shared" si="62"/>
        <v>0</v>
      </c>
      <c r="AC213" s="34"/>
      <c r="AD213" s="34"/>
      <c r="AE213" s="34">
        <f t="shared" si="63"/>
        <v>0</v>
      </c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</row>
    <row r="214" spans="1:192" s="20" customFormat="1" ht="31.2" x14ac:dyDescent="0.3">
      <c r="A214" s="31" t="s">
        <v>190</v>
      </c>
      <c r="B214" s="32">
        <v>1</v>
      </c>
      <c r="C214" s="32">
        <v>322</v>
      </c>
      <c r="D214" s="32">
        <v>5201</v>
      </c>
      <c r="E214" s="34">
        <f t="shared" si="55"/>
        <v>18988</v>
      </c>
      <c r="F214" s="34">
        <f t="shared" si="55"/>
        <v>20188</v>
      </c>
      <c r="G214" s="34">
        <f t="shared" si="55"/>
        <v>1200</v>
      </c>
      <c r="H214" s="34"/>
      <c r="I214" s="34"/>
      <c r="J214" s="34">
        <f t="shared" si="54"/>
        <v>0</v>
      </c>
      <c r="K214" s="34"/>
      <c r="L214" s="34"/>
      <c r="M214" s="34">
        <f t="shared" si="57"/>
        <v>0</v>
      </c>
      <c r="N214" s="34">
        <f>8340+9240+1408</f>
        <v>18988</v>
      </c>
      <c r="O214" s="34">
        <f>8340+9240+1408+1200</f>
        <v>20188</v>
      </c>
      <c r="P214" s="34">
        <f t="shared" si="58"/>
        <v>1200</v>
      </c>
      <c r="Q214" s="34"/>
      <c r="R214" s="34"/>
      <c r="S214" s="34">
        <f t="shared" si="59"/>
        <v>0</v>
      </c>
      <c r="T214" s="34"/>
      <c r="U214" s="34"/>
      <c r="V214" s="34">
        <f t="shared" si="60"/>
        <v>0</v>
      </c>
      <c r="W214" s="34"/>
      <c r="X214" s="34"/>
      <c r="Y214" s="34">
        <f t="shared" si="61"/>
        <v>0</v>
      </c>
      <c r="Z214" s="34"/>
      <c r="AA214" s="34"/>
      <c r="AB214" s="34">
        <f t="shared" si="62"/>
        <v>0</v>
      </c>
      <c r="AC214" s="34"/>
      <c r="AD214" s="34"/>
      <c r="AE214" s="34">
        <f t="shared" si="63"/>
        <v>0</v>
      </c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</row>
    <row r="215" spans="1:192" s="20" customFormat="1" ht="31.2" x14ac:dyDescent="0.3">
      <c r="A215" s="31" t="s">
        <v>191</v>
      </c>
      <c r="B215" s="32">
        <v>1</v>
      </c>
      <c r="C215" s="32">
        <v>322</v>
      </c>
      <c r="D215" s="32">
        <v>5201</v>
      </c>
      <c r="E215" s="34">
        <f t="shared" si="55"/>
        <v>5211</v>
      </c>
      <c r="F215" s="34">
        <f t="shared" si="55"/>
        <v>6940</v>
      </c>
      <c r="G215" s="34">
        <f t="shared" si="55"/>
        <v>1729</v>
      </c>
      <c r="H215" s="34"/>
      <c r="I215" s="34"/>
      <c r="J215" s="34">
        <f t="shared" si="54"/>
        <v>0</v>
      </c>
      <c r="K215" s="34"/>
      <c r="L215" s="34"/>
      <c r="M215" s="34">
        <f t="shared" si="57"/>
        <v>0</v>
      </c>
      <c r="N215" s="34">
        <v>1371</v>
      </c>
      <c r="O215" s="34">
        <v>1371</v>
      </c>
      <c r="P215" s="34">
        <f t="shared" si="58"/>
        <v>0</v>
      </c>
      <c r="Q215" s="34"/>
      <c r="R215" s="34"/>
      <c r="S215" s="34">
        <f t="shared" si="59"/>
        <v>0</v>
      </c>
      <c r="T215" s="34">
        <v>3840</v>
      </c>
      <c r="U215" s="34">
        <f>3840+1729</f>
        <v>5569</v>
      </c>
      <c r="V215" s="34">
        <f t="shared" si="60"/>
        <v>1729</v>
      </c>
      <c r="W215" s="34"/>
      <c r="X215" s="34"/>
      <c r="Y215" s="34">
        <f t="shared" si="61"/>
        <v>0</v>
      </c>
      <c r="Z215" s="34"/>
      <c r="AA215" s="34"/>
      <c r="AB215" s="34">
        <f>AA215-Z215</f>
        <v>0</v>
      </c>
      <c r="AC215" s="34"/>
      <c r="AD215" s="34"/>
      <c r="AE215" s="34">
        <f t="shared" si="63"/>
        <v>0</v>
      </c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</row>
    <row r="216" spans="1:192" s="23" customFormat="1" x14ac:dyDescent="0.3">
      <c r="A216" s="31" t="s">
        <v>192</v>
      </c>
      <c r="B216" s="32">
        <v>2</v>
      </c>
      <c r="C216" s="32">
        <v>311</v>
      </c>
      <c r="D216" s="32">
        <v>5201</v>
      </c>
      <c r="E216" s="34">
        <f t="shared" si="55"/>
        <v>0</v>
      </c>
      <c r="F216" s="34">
        <f t="shared" si="55"/>
        <v>918</v>
      </c>
      <c r="G216" s="34">
        <f t="shared" si="55"/>
        <v>918</v>
      </c>
      <c r="H216" s="34"/>
      <c r="I216" s="34"/>
      <c r="J216" s="34">
        <f t="shared" si="54"/>
        <v>0</v>
      </c>
      <c r="K216" s="34"/>
      <c r="L216" s="34"/>
      <c r="M216" s="34">
        <f t="shared" si="57"/>
        <v>0</v>
      </c>
      <c r="N216" s="34"/>
      <c r="O216" s="34">
        <v>918</v>
      </c>
      <c r="P216" s="34">
        <f t="shared" si="58"/>
        <v>918</v>
      </c>
      <c r="Q216" s="34"/>
      <c r="R216" s="34"/>
      <c r="S216" s="34">
        <f t="shared" si="59"/>
        <v>0</v>
      </c>
      <c r="T216" s="34"/>
      <c r="U216" s="34"/>
      <c r="V216" s="34">
        <f t="shared" si="60"/>
        <v>0</v>
      </c>
      <c r="W216" s="34"/>
      <c r="X216" s="34"/>
      <c r="Y216" s="34">
        <f t="shared" si="61"/>
        <v>0</v>
      </c>
      <c r="Z216" s="34"/>
      <c r="AA216" s="34"/>
      <c r="AB216" s="34">
        <f t="shared" ref="AB216:AB219" si="130">AA216-Z216</f>
        <v>0</v>
      </c>
      <c r="AC216" s="34"/>
      <c r="AD216" s="34"/>
      <c r="AE216" s="34">
        <f t="shared" si="63"/>
        <v>0</v>
      </c>
    </row>
    <row r="217" spans="1:192" s="20" customFormat="1" ht="31.2" x14ac:dyDescent="0.3">
      <c r="A217" s="31" t="s">
        <v>193</v>
      </c>
      <c r="B217" s="32">
        <v>1</v>
      </c>
      <c r="C217" s="32">
        <v>322</v>
      </c>
      <c r="D217" s="32">
        <v>5201</v>
      </c>
      <c r="E217" s="34">
        <f t="shared" si="55"/>
        <v>28750</v>
      </c>
      <c r="F217" s="34">
        <f t="shared" si="55"/>
        <v>28750</v>
      </c>
      <c r="G217" s="34">
        <f t="shared" si="55"/>
        <v>0</v>
      </c>
      <c r="H217" s="34"/>
      <c r="I217" s="34"/>
      <c r="J217" s="34">
        <f t="shared" si="54"/>
        <v>0</v>
      </c>
      <c r="K217" s="34"/>
      <c r="L217" s="34"/>
      <c r="M217" s="34">
        <f t="shared" si="57"/>
        <v>0</v>
      </c>
      <c r="N217" s="34"/>
      <c r="O217" s="34"/>
      <c r="P217" s="34">
        <f t="shared" si="58"/>
        <v>0</v>
      </c>
      <c r="Q217" s="34"/>
      <c r="R217" s="34"/>
      <c r="S217" s="34">
        <f t="shared" si="59"/>
        <v>0</v>
      </c>
      <c r="T217" s="34"/>
      <c r="U217" s="34"/>
      <c r="V217" s="34">
        <f t="shared" si="60"/>
        <v>0</v>
      </c>
      <c r="W217" s="34"/>
      <c r="X217" s="34"/>
      <c r="Y217" s="34">
        <f t="shared" si="61"/>
        <v>0</v>
      </c>
      <c r="Z217" s="34">
        <v>28750</v>
      </c>
      <c r="AA217" s="34">
        <v>28750</v>
      </c>
      <c r="AB217" s="34">
        <f t="shared" si="130"/>
        <v>0</v>
      </c>
      <c r="AC217" s="34"/>
      <c r="AD217" s="34"/>
      <c r="AE217" s="34">
        <f t="shared" si="63"/>
        <v>0</v>
      </c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</row>
    <row r="218" spans="1:192" s="20" customFormat="1" ht="31.2" x14ac:dyDescent="0.3">
      <c r="A218" s="31" t="s">
        <v>194</v>
      </c>
      <c r="B218" s="32">
        <v>1</v>
      </c>
      <c r="C218" s="32">
        <v>322</v>
      </c>
      <c r="D218" s="32">
        <v>5201</v>
      </c>
      <c r="E218" s="34">
        <f t="shared" si="55"/>
        <v>2347</v>
      </c>
      <c r="F218" s="34">
        <f t="shared" si="55"/>
        <v>2347</v>
      </c>
      <c r="G218" s="34">
        <f t="shared" si="55"/>
        <v>0</v>
      </c>
      <c r="H218" s="34"/>
      <c r="I218" s="34"/>
      <c r="J218" s="34">
        <f t="shared" si="54"/>
        <v>0</v>
      </c>
      <c r="K218" s="34"/>
      <c r="L218" s="34"/>
      <c r="M218" s="34">
        <f t="shared" si="57"/>
        <v>0</v>
      </c>
      <c r="N218" s="34"/>
      <c r="O218" s="34"/>
      <c r="P218" s="34">
        <f t="shared" si="58"/>
        <v>0</v>
      </c>
      <c r="Q218" s="34"/>
      <c r="R218" s="34"/>
      <c r="S218" s="34">
        <f t="shared" si="59"/>
        <v>0</v>
      </c>
      <c r="T218" s="34">
        <v>2347</v>
      </c>
      <c r="U218" s="34">
        <v>2347</v>
      </c>
      <c r="V218" s="34">
        <f t="shared" si="60"/>
        <v>0</v>
      </c>
      <c r="W218" s="34"/>
      <c r="X218" s="34"/>
      <c r="Y218" s="34">
        <f t="shared" si="61"/>
        <v>0</v>
      </c>
      <c r="Z218" s="34"/>
      <c r="AA218" s="34"/>
      <c r="AB218" s="34">
        <f t="shared" si="130"/>
        <v>0</v>
      </c>
      <c r="AC218" s="34"/>
      <c r="AD218" s="34"/>
      <c r="AE218" s="34">
        <f t="shared" si="63"/>
        <v>0</v>
      </c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</row>
    <row r="219" spans="1:192" s="20" customFormat="1" x14ac:dyDescent="0.3">
      <c r="A219" s="31" t="s">
        <v>195</v>
      </c>
      <c r="B219" s="32">
        <v>1</v>
      </c>
      <c r="C219" s="32">
        <v>322</v>
      </c>
      <c r="D219" s="32">
        <v>5201</v>
      </c>
      <c r="E219" s="34">
        <f t="shared" si="55"/>
        <v>3336</v>
      </c>
      <c r="F219" s="34">
        <f t="shared" si="55"/>
        <v>3336</v>
      </c>
      <c r="G219" s="34">
        <f t="shared" si="55"/>
        <v>0</v>
      </c>
      <c r="H219" s="34"/>
      <c r="I219" s="34"/>
      <c r="J219" s="34">
        <f t="shared" si="54"/>
        <v>0</v>
      </c>
      <c r="K219" s="34"/>
      <c r="L219" s="34"/>
      <c r="M219" s="34">
        <f t="shared" si="57"/>
        <v>0</v>
      </c>
      <c r="N219" s="34">
        <v>3336</v>
      </c>
      <c r="O219" s="34">
        <v>3336</v>
      </c>
      <c r="P219" s="34">
        <f t="shared" si="58"/>
        <v>0</v>
      </c>
      <c r="Q219" s="34"/>
      <c r="R219" s="34"/>
      <c r="S219" s="34">
        <f t="shared" si="59"/>
        <v>0</v>
      </c>
      <c r="T219" s="34"/>
      <c r="U219" s="34"/>
      <c r="V219" s="34">
        <f t="shared" si="60"/>
        <v>0</v>
      </c>
      <c r="W219" s="34"/>
      <c r="X219" s="34"/>
      <c r="Y219" s="34">
        <f t="shared" si="61"/>
        <v>0</v>
      </c>
      <c r="Z219" s="34"/>
      <c r="AA219" s="34"/>
      <c r="AB219" s="34">
        <f t="shared" si="130"/>
        <v>0</v>
      </c>
      <c r="AC219" s="34"/>
      <c r="AD219" s="34"/>
      <c r="AE219" s="34">
        <f t="shared" si="63"/>
        <v>0</v>
      </c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</row>
    <row r="220" spans="1:192" s="20" customFormat="1" x14ac:dyDescent="0.3">
      <c r="A220" s="31" t="s">
        <v>196</v>
      </c>
      <c r="B220" s="32">
        <v>1</v>
      </c>
      <c r="C220" s="32">
        <v>322</v>
      </c>
      <c r="D220" s="32">
        <v>5201</v>
      </c>
      <c r="E220" s="34">
        <f t="shared" si="55"/>
        <v>2600</v>
      </c>
      <c r="F220" s="34">
        <f t="shared" si="55"/>
        <v>2600</v>
      </c>
      <c r="G220" s="34">
        <f t="shared" si="55"/>
        <v>0</v>
      </c>
      <c r="H220" s="34"/>
      <c r="I220" s="34"/>
      <c r="J220" s="34">
        <f t="shared" si="54"/>
        <v>0</v>
      </c>
      <c r="K220" s="34"/>
      <c r="L220" s="34"/>
      <c r="M220" s="34">
        <f t="shared" si="57"/>
        <v>0</v>
      </c>
      <c r="N220" s="34"/>
      <c r="O220" s="34"/>
      <c r="P220" s="34">
        <f t="shared" si="58"/>
        <v>0</v>
      </c>
      <c r="Q220" s="34"/>
      <c r="R220" s="34"/>
      <c r="S220" s="34">
        <f t="shared" si="59"/>
        <v>0</v>
      </c>
      <c r="T220" s="34">
        <v>2600</v>
      </c>
      <c r="U220" s="34">
        <v>2600</v>
      </c>
      <c r="V220" s="34">
        <f t="shared" si="60"/>
        <v>0</v>
      </c>
      <c r="W220" s="34"/>
      <c r="X220" s="34"/>
      <c r="Y220" s="34">
        <f t="shared" si="61"/>
        <v>0</v>
      </c>
      <c r="Z220" s="34"/>
      <c r="AA220" s="34"/>
      <c r="AB220" s="34">
        <f t="shared" si="62"/>
        <v>0</v>
      </c>
      <c r="AC220" s="34"/>
      <c r="AD220" s="34"/>
      <c r="AE220" s="34">
        <f t="shared" si="63"/>
        <v>0</v>
      </c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</row>
    <row r="221" spans="1:192" s="20" customFormat="1" ht="31.2" x14ac:dyDescent="0.3">
      <c r="A221" s="31" t="s">
        <v>197</v>
      </c>
      <c r="B221" s="32">
        <v>1</v>
      </c>
      <c r="C221" s="32">
        <v>322</v>
      </c>
      <c r="D221" s="32">
        <v>5201</v>
      </c>
      <c r="E221" s="34">
        <f t="shared" si="55"/>
        <v>44571</v>
      </c>
      <c r="F221" s="34">
        <f t="shared" si="55"/>
        <v>44571</v>
      </c>
      <c r="G221" s="34">
        <f t="shared" si="55"/>
        <v>0</v>
      </c>
      <c r="H221" s="34"/>
      <c r="I221" s="34"/>
      <c r="J221" s="34">
        <f t="shared" si="54"/>
        <v>0</v>
      </c>
      <c r="K221" s="34"/>
      <c r="L221" s="34"/>
      <c r="M221" s="34">
        <f t="shared" si="57"/>
        <v>0</v>
      </c>
      <c r="N221" s="34"/>
      <c r="O221" s="34"/>
      <c r="P221" s="34">
        <f t="shared" si="58"/>
        <v>0</v>
      </c>
      <c r="Q221" s="34"/>
      <c r="R221" s="34"/>
      <c r="S221" s="34">
        <f t="shared" si="59"/>
        <v>0</v>
      </c>
      <c r="T221" s="34">
        <f>21490+20079+3002</f>
        <v>44571</v>
      </c>
      <c r="U221" s="34">
        <f>21490+20079+3002</f>
        <v>44571</v>
      </c>
      <c r="V221" s="34">
        <f t="shared" si="60"/>
        <v>0</v>
      </c>
      <c r="W221" s="34"/>
      <c r="X221" s="34"/>
      <c r="Y221" s="34">
        <f t="shared" si="61"/>
        <v>0</v>
      </c>
      <c r="Z221" s="34"/>
      <c r="AA221" s="34"/>
      <c r="AB221" s="34">
        <f t="shared" si="62"/>
        <v>0</v>
      </c>
      <c r="AC221" s="34"/>
      <c r="AD221" s="34"/>
      <c r="AE221" s="34">
        <f t="shared" si="63"/>
        <v>0</v>
      </c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</row>
    <row r="222" spans="1:192" s="20" customFormat="1" ht="31.2" x14ac:dyDescent="0.3">
      <c r="A222" s="31" t="s">
        <v>198</v>
      </c>
      <c r="B222" s="32">
        <v>1</v>
      </c>
      <c r="C222" s="32">
        <v>322</v>
      </c>
      <c r="D222" s="32">
        <v>5201</v>
      </c>
      <c r="E222" s="34">
        <f t="shared" si="55"/>
        <v>2261</v>
      </c>
      <c r="F222" s="34">
        <f t="shared" si="55"/>
        <v>2261</v>
      </c>
      <c r="G222" s="34">
        <f t="shared" si="55"/>
        <v>0</v>
      </c>
      <c r="H222" s="34"/>
      <c r="I222" s="34"/>
      <c r="J222" s="34">
        <f t="shared" si="54"/>
        <v>0</v>
      </c>
      <c r="K222" s="34"/>
      <c r="L222" s="34"/>
      <c r="M222" s="34">
        <f t="shared" si="57"/>
        <v>0</v>
      </c>
      <c r="N222" s="34"/>
      <c r="O222" s="34"/>
      <c r="P222" s="34">
        <f t="shared" si="58"/>
        <v>0</v>
      </c>
      <c r="Q222" s="34"/>
      <c r="R222" s="34"/>
      <c r="S222" s="34">
        <f t="shared" si="59"/>
        <v>0</v>
      </c>
      <c r="T222" s="34">
        <f>834+1427</f>
        <v>2261</v>
      </c>
      <c r="U222" s="34">
        <f>834+1427</f>
        <v>2261</v>
      </c>
      <c r="V222" s="34">
        <f t="shared" si="60"/>
        <v>0</v>
      </c>
      <c r="W222" s="34"/>
      <c r="X222" s="34"/>
      <c r="Y222" s="34">
        <f t="shared" si="61"/>
        <v>0</v>
      </c>
      <c r="Z222" s="34"/>
      <c r="AA222" s="34"/>
      <c r="AB222" s="34">
        <f t="shared" si="62"/>
        <v>0</v>
      </c>
      <c r="AC222" s="34"/>
      <c r="AD222" s="34"/>
      <c r="AE222" s="34">
        <f t="shared" si="63"/>
        <v>0</v>
      </c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</row>
    <row r="223" spans="1:192" s="20" customFormat="1" ht="31.2" x14ac:dyDescent="0.3">
      <c r="A223" s="31" t="s">
        <v>199</v>
      </c>
      <c r="B223" s="32">
        <v>1</v>
      </c>
      <c r="C223" s="32">
        <v>322</v>
      </c>
      <c r="D223" s="32">
        <v>5201</v>
      </c>
      <c r="E223" s="34">
        <f t="shared" si="55"/>
        <v>161620</v>
      </c>
      <c r="F223" s="34">
        <f t="shared" si="55"/>
        <v>161620</v>
      </c>
      <c r="G223" s="34">
        <f t="shared" si="55"/>
        <v>0</v>
      </c>
      <c r="H223" s="34"/>
      <c r="I223" s="34"/>
      <c r="J223" s="34">
        <f t="shared" si="54"/>
        <v>0</v>
      </c>
      <c r="K223" s="34"/>
      <c r="L223" s="34"/>
      <c r="M223" s="34">
        <f t="shared" si="57"/>
        <v>0</v>
      </c>
      <c r="N223" s="34"/>
      <c r="O223" s="34"/>
      <c r="P223" s="34">
        <f t="shared" si="58"/>
        <v>0</v>
      </c>
      <c r="Q223" s="34"/>
      <c r="R223" s="34"/>
      <c r="S223" s="34">
        <f t="shared" si="59"/>
        <v>0</v>
      </c>
      <c r="T223" s="34">
        <f>19453+7200+8823+23491+5400+100633-3380</f>
        <v>161620</v>
      </c>
      <c r="U223" s="34">
        <f>19453+7200+8823+23491+5400+100633-3380</f>
        <v>161620</v>
      </c>
      <c r="V223" s="34">
        <f t="shared" si="60"/>
        <v>0</v>
      </c>
      <c r="W223" s="34"/>
      <c r="X223" s="34"/>
      <c r="Y223" s="34">
        <f t="shared" si="61"/>
        <v>0</v>
      </c>
      <c r="Z223" s="34"/>
      <c r="AA223" s="34"/>
      <c r="AB223" s="34">
        <f t="shared" si="62"/>
        <v>0</v>
      </c>
      <c r="AC223" s="34"/>
      <c r="AD223" s="34"/>
      <c r="AE223" s="34">
        <f t="shared" si="63"/>
        <v>0</v>
      </c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</row>
    <row r="224" spans="1:192" s="23" customFormat="1" x14ac:dyDescent="0.3">
      <c r="A224" s="21" t="s">
        <v>171</v>
      </c>
      <c r="B224" s="30"/>
      <c r="C224" s="30"/>
      <c r="D224" s="30"/>
      <c r="E224" s="22">
        <f t="shared" ref="E224:G303" si="131">H224+K224+N224+Q224+T224+W224+AC224+Z224</f>
        <v>4335792</v>
      </c>
      <c r="F224" s="22">
        <f t="shared" si="131"/>
        <v>4335792</v>
      </c>
      <c r="G224" s="22">
        <f t="shared" si="131"/>
        <v>0</v>
      </c>
      <c r="H224" s="22">
        <f t="shared" ref="H224:I224" si="132">SUM(H225:H227)</f>
        <v>200000</v>
      </c>
      <c r="I224" s="22">
        <f t="shared" si="132"/>
        <v>200000</v>
      </c>
      <c r="J224" s="22">
        <f t="shared" si="54"/>
        <v>0</v>
      </c>
      <c r="K224" s="22">
        <f t="shared" ref="K224:L224" si="133">SUM(K225:K227)</f>
        <v>0</v>
      </c>
      <c r="L224" s="22">
        <f t="shared" si="133"/>
        <v>0</v>
      </c>
      <c r="M224" s="22">
        <f t="shared" si="57"/>
        <v>0</v>
      </c>
      <c r="N224" s="22">
        <f t="shared" ref="N224:O224" si="134">SUM(N225:N227)</f>
        <v>0</v>
      </c>
      <c r="O224" s="22">
        <f t="shared" si="134"/>
        <v>0</v>
      </c>
      <c r="P224" s="22">
        <f t="shared" si="58"/>
        <v>0</v>
      </c>
      <c r="Q224" s="22">
        <f t="shared" ref="Q224:R224" si="135">SUM(Q225:Q227)</f>
        <v>0</v>
      </c>
      <c r="R224" s="22">
        <f t="shared" si="135"/>
        <v>0</v>
      </c>
      <c r="S224" s="22">
        <f t="shared" si="59"/>
        <v>0</v>
      </c>
      <c r="T224" s="22">
        <f t="shared" ref="T224:U224" si="136">SUM(T225:T227)</f>
        <v>0</v>
      </c>
      <c r="U224" s="22">
        <f t="shared" si="136"/>
        <v>0</v>
      </c>
      <c r="V224" s="22">
        <f t="shared" si="60"/>
        <v>0</v>
      </c>
      <c r="W224" s="22">
        <f t="shared" ref="W224:X224" si="137">SUM(W225:W227)</f>
        <v>364192</v>
      </c>
      <c r="X224" s="22">
        <f t="shared" si="137"/>
        <v>364192</v>
      </c>
      <c r="Y224" s="22">
        <f t="shared" si="61"/>
        <v>0</v>
      </c>
      <c r="Z224" s="22">
        <f t="shared" ref="Z224:AA224" si="138">SUM(Z225:Z227)</f>
        <v>0</v>
      </c>
      <c r="AA224" s="22">
        <f t="shared" si="138"/>
        <v>0</v>
      </c>
      <c r="AB224" s="22">
        <f t="shared" si="62"/>
        <v>0</v>
      </c>
      <c r="AC224" s="22">
        <f t="shared" ref="AC224:AD224" si="139">SUM(AC225:AC227)</f>
        <v>3771600</v>
      </c>
      <c r="AD224" s="22">
        <f t="shared" si="139"/>
        <v>3771600</v>
      </c>
      <c r="AE224" s="22">
        <f t="shared" si="63"/>
        <v>0</v>
      </c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</row>
    <row r="225" spans="1:192" s="23" customFormat="1" ht="31.2" x14ac:dyDescent="0.3">
      <c r="A225" s="31" t="s">
        <v>200</v>
      </c>
      <c r="B225" s="32">
        <v>2</v>
      </c>
      <c r="C225" s="32">
        <v>311</v>
      </c>
      <c r="D225" s="32">
        <v>5202</v>
      </c>
      <c r="E225" s="34">
        <f t="shared" si="131"/>
        <v>1000000</v>
      </c>
      <c r="F225" s="34">
        <f t="shared" si="131"/>
        <v>1000000</v>
      </c>
      <c r="G225" s="34">
        <f t="shared" si="131"/>
        <v>0</v>
      </c>
      <c r="H225" s="34">
        <v>200000</v>
      </c>
      <c r="I225" s="34">
        <v>200000</v>
      </c>
      <c r="J225" s="34">
        <f t="shared" si="54"/>
        <v>0</v>
      </c>
      <c r="K225" s="34"/>
      <c r="L225" s="34"/>
      <c r="M225" s="34">
        <f t="shared" si="57"/>
        <v>0</v>
      </c>
      <c r="N225" s="34"/>
      <c r="O225" s="34"/>
      <c r="P225" s="34">
        <f t="shared" si="58"/>
        <v>0</v>
      </c>
      <c r="Q225" s="34"/>
      <c r="R225" s="34"/>
      <c r="S225" s="34">
        <f t="shared" si="59"/>
        <v>0</v>
      </c>
      <c r="T225" s="34"/>
      <c r="U225" s="34"/>
      <c r="V225" s="34">
        <f t="shared" si="60"/>
        <v>0</v>
      </c>
      <c r="W225" s="34"/>
      <c r="X225" s="34"/>
      <c r="Y225" s="34">
        <f t="shared" si="61"/>
        <v>0</v>
      </c>
      <c r="Z225" s="34"/>
      <c r="AA225" s="34"/>
      <c r="AB225" s="34">
        <f t="shared" si="62"/>
        <v>0</v>
      </c>
      <c r="AC225" s="34">
        <f>800000</f>
        <v>800000</v>
      </c>
      <c r="AD225" s="34">
        <f>800000</f>
        <v>800000</v>
      </c>
      <c r="AE225" s="34">
        <f t="shared" si="63"/>
        <v>0</v>
      </c>
    </row>
    <row r="226" spans="1:192" s="23" customFormat="1" x14ac:dyDescent="0.3">
      <c r="A226" s="31" t="s">
        <v>201</v>
      </c>
      <c r="B226" s="32"/>
      <c r="C226" s="32"/>
      <c r="D226" s="32"/>
      <c r="E226" s="34">
        <f t="shared" si="131"/>
        <v>2971600</v>
      </c>
      <c r="F226" s="34">
        <f t="shared" si="131"/>
        <v>2971600</v>
      </c>
      <c r="G226" s="34">
        <f t="shared" si="131"/>
        <v>0</v>
      </c>
      <c r="H226" s="34"/>
      <c r="I226" s="34"/>
      <c r="J226" s="34">
        <f t="shared" ref="J226:J319" si="140">I226-H226</f>
        <v>0</v>
      </c>
      <c r="K226" s="34"/>
      <c r="L226" s="34"/>
      <c r="M226" s="34">
        <f t="shared" si="57"/>
        <v>0</v>
      </c>
      <c r="N226" s="34"/>
      <c r="O226" s="34"/>
      <c r="P226" s="34">
        <f t="shared" si="58"/>
        <v>0</v>
      </c>
      <c r="Q226" s="34"/>
      <c r="R226" s="34"/>
      <c r="S226" s="34">
        <f t="shared" si="59"/>
        <v>0</v>
      </c>
      <c r="T226" s="34"/>
      <c r="U226" s="34"/>
      <c r="V226" s="34">
        <f t="shared" si="60"/>
        <v>0</v>
      </c>
      <c r="W226" s="34"/>
      <c r="X226" s="34"/>
      <c r="Y226" s="34">
        <f t="shared" si="61"/>
        <v>0</v>
      </c>
      <c r="Z226" s="34"/>
      <c r="AA226" s="34"/>
      <c r="AB226" s="34">
        <f t="shared" si="62"/>
        <v>0</v>
      </c>
      <c r="AC226" s="34">
        <v>2971600</v>
      </c>
      <c r="AD226" s="34">
        <v>2971600</v>
      </c>
      <c r="AE226" s="34">
        <f t="shared" si="63"/>
        <v>0</v>
      </c>
    </row>
    <row r="227" spans="1:192" s="23" customFormat="1" ht="46.8" x14ac:dyDescent="0.3">
      <c r="A227" s="31" t="s">
        <v>202</v>
      </c>
      <c r="B227" s="32">
        <v>2</v>
      </c>
      <c r="C227" s="32">
        <v>311</v>
      </c>
      <c r="D227" s="32">
        <v>5202</v>
      </c>
      <c r="E227" s="34">
        <f t="shared" si="131"/>
        <v>364192</v>
      </c>
      <c r="F227" s="34">
        <f t="shared" si="131"/>
        <v>364192</v>
      </c>
      <c r="G227" s="34">
        <f t="shared" si="131"/>
        <v>0</v>
      </c>
      <c r="H227" s="34"/>
      <c r="I227" s="34"/>
      <c r="J227" s="34">
        <f t="shared" si="140"/>
        <v>0</v>
      </c>
      <c r="K227" s="34"/>
      <c r="L227" s="34"/>
      <c r="M227" s="34">
        <f t="shared" si="57"/>
        <v>0</v>
      </c>
      <c r="N227" s="34"/>
      <c r="O227" s="34"/>
      <c r="P227" s="34">
        <f t="shared" si="58"/>
        <v>0</v>
      </c>
      <c r="Q227" s="34"/>
      <c r="R227" s="34"/>
      <c r="S227" s="34">
        <f t="shared" si="59"/>
        <v>0</v>
      </c>
      <c r="T227" s="34"/>
      <c r="U227" s="34"/>
      <c r="V227" s="34">
        <f t="shared" si="60"/>
        <v>0</v>
      </c>
      <c r="W227" s="34">
        <v>364192</v>
      </c>
      <c r="X227" s="34">
        <v>364192</v>
      </c>
      <c r="Y227" s="34">
        <f t="shared" si="61"/>
        <v>0</v>
      </c>
      <c r="Z227" s="34"/>
      <c r="AA227" s="34"/>
      <c r="AB227" s="34">
        <f t="shared" si="62"/>
        <v>0</v>
      </c>
      <c r="AC227" s="34"/>
      <c r="AD227" s="34"/>
      <c r="AE227" s="34">
        <f t="shared" si="63"/>
        <v>0</v>
      </c>
    </row>
    <row r="228" spans="1:192" s="23" customFormat="1" ht="31.2" x14ac:dyDescent="0.3">
      <c r="A228" s="21" t="s">
        <v>173</v>
      </c>
      <c r="B228" s="30"/>
      <c r="C228" s="30"/>
      <c r="D228" s="30"/>
      <c r="E228" s="22">
        <f t="shared" si="131"/>
        <v>39218</v>
      </c>
      <c r="F228" s="22">
        <f t="shared" si="131"/>
        <v>44188</v>
      </c>
      <c r="G228" s="22">
        <f t="shared" si="131"/>
        <v>4970</v>
      </c>
      <c r="H228" s="22">
        <f t="shared" ref="H228:AD228" si="141">SUM(H229:H235)</f>
        <v>0</v>
      </c>
      <c r="I228" s="22">
        <f t="shared" si="141"/>
        <v>0</v>
      </c>
      <c r="J228" s="22">
        <f t="shared" si="140"/>
        <v>0</v>
      </c>
      <c r="K228" s="22">
        <f t="shared" ref="K228" si="142">SUM(K229:K235)</f>
        <v>0</v>
      </c>
      <c r="L228" s="22">
        <f t="shared" si="141"/>
        <v>0</v>
      </c>
      <c r="M228" s="22">
        <f t="shared" si="57"/>
        <v>0</v>
      </c>
      <c r="N228" s="22">
        <f t="shared" ref="N228" si="143">SUM(N229:N235)</f>
        <v>21634</v>
      </c>
      <c r="O228" s="22">
        <f t="shared" si="141"/>
        <v>24104</v>
      </c>
      <c r="P228" s="22">
        <f t="shared" si="58"/>
        <v>2470</v>
      </c>
      <c r="Q228" s="22">
        <f t="shared" ref="Q228" si="144">SUM(Q229:Q235)</f>
        <v>0</v>
      </c>
      <c r="R228" s="22">
        <f t="shared" si="141"/>
        <v>0</v>
      </c>
      <c r="S228" s="22">
        <f t="shared" si="59"/>
        <v>0</v>
      </c>
      <c r="T228" s="22">
        <f t="shared" ref="T228" si="145">SUM(T229:T235)</f>
        <v>17584</v>
      </c>
      <c r="U228" s="22">
        <f t="shared" si="141"/>
        <v>17584</v>
      </c>
      <c r="V228" s="22">
        <f t="shared" si="60"/>
        <v>0</v>
      </c>
      <c r="W228" s="22">
        <f t="shared" ref="W228" si="146">SUM(W229:W235)</f>
        <v>0</v>
      </c>
      <c r="X228" s="22">
        <f t="shared" si="141"/>
        <v>0</v>
      </c>
      <c r="Y228" s="22">
        <f t="shared" si="61"/>
        <v>0</v>
      </c>
      <c r="Z228" s="22">
        <f t="shared" ref="Z228:AA228" si="147">SUM(Z229:Z235)</f>
        <v>0</v>
      </c>
      <c r="AA228" s="22">
        <f t="shared" si="147"/>
        <v>2500</v>
      </c>
      <c r="AB228" s="22">
        <f t="shared" si="62"/>
        <v>2500</v>
      </c>
      <c r="AC228" s="22">
        <f t="shared" ref="AC228" si="148">SUM(AC229:AC235)</f>
        <v>0</v>
      </c>
      <c r="AD228" s="22">
        <f t="shared" si="141"/>
        <v>0</v>
      </c>
      <c r="AE228" s="22">
        <f t="shared" si="63"/>
        <v>0</v>
      </c>
    </row>
    <row r="229" spans="1:192" s="23" customFormat="1" x14ac:dyDescent="0.3">
      <c r="A229" s="31" t="s">
        <v>203</v>
      </c>
      <c r="B229" s="32">
        <v>1</v>
      </c>
      <c r="C229" s="32">
        <v>322</v>
      </c>
      <c r="D229" s="32">
        <v>5203</v>
      </c>
      <c r="E229" s="34">
        <f t="shared" si="131"/>
        <v>3358</v>
      </c>
      <c r="F229" s="34">
        <f t="shared" si="131"/>
        <v>3358</v>
      </c>
      <c r="G229" s="34">
        <f t="shared" si="131"/>
        <v>0</v>
      </c>
      <c r="H229" s="34"/>
      <c r="I229" s="34"/>
      <c r="J229" s="34">
        <f t="shared" si="140"/>
        <v>0</v>
      </c>
      <c r="K229" s="34"/>
      <c r="L229" s="34"/>
      <c r="M229" s="34">
        <f t="shared" si="57"/>
        <v>0</v>
      </c>
      <c r="N229" s="34"/>
      <c r="O229" s="34"/>
      <c r="P229" s="34">
        <f t="shared" si="58"/>
        <v>0</v>
      </c>
      <c r="Q229" s="34"/>
      <c r="R229" s="34"/>
      <c r="S229" s="34">
        <f t="shared" si="59"/>
        <v>0</v>
      </c>
      <c r="T229" s="34">
        <f>131668-120000-8310</f>
        <v>3358</v>
      </c>
      <c r="U229" s="34">
        <f>131668-120000-8310</f>
        <v>3358</v>
      </c>
      <c r="V229" s="34">
        <f t="shared" si="60"/>
        <v>0</v>
      </c>
      <c r="W229" s="34"/>
      <c r="X229" s="34"/>
      <c r="Y229" s="34">
        <f t="shared" si="61"/>
        <v>0</v>
      </c>
      <c r="Z229" s="34"/>
      <c r="AA229" s="34"/>
      <c r="AB229" s="34">
        <f t="shared" si="62"/>
        <v>0</v>
      </c>
      <c r="AC229" s="34"/>
      <c r="AD229" s="34"/>
      <c r="AE229" s="34">
        <f t="shared" si="63"/>
        <v>0</v>
      </c>
    </row>
    <row r="230" spans="1:192" s="23" customFormat="1" ht="31.2" x14ac:dyDescent="0.3">
      <c r="A230" s="31" t="s">
        <v>204</v>
      </c>
      <c r="B230" s="32">
        <v>1</v>
      </c>
      <c r="C230" s="32">
        <v>322</v>
      </c>
      <c r="D230" s="32">
        <v>5203</v>
      </c>
      <c r="E230" s="34">
        <f t="shared" si="131"/>
        <v>3054</v>
      </c>
      <c r="F230" s="34">
        <f t="shared" si="131"/>
        <v>3054</v>
      </c>
      <c r="G230" s="34">
        <f t="shared" si="131"/>
        <v>0</v>
      </c>
      <c r="H230" s="34"/>
      <c r="I230" s="34"/>
      <c r="J230" s="34">
        <f t="shared" si="140"/>
        <v>0</v>
      </c>
      <c r="K230" s="34"/>
      <c r="L230" s="34"/>
      <c r="M230" s="34">
        <f t="shared" si="57"/>
        <v>0</v>
      </c>
      <c r="N230" s="34">
        <v>3054</v>
      </c>
      <c r="O230" s="34">
        <v>3054</v>
      </c>
      <c r="P230" s="34">
        <f t="shared" si="58"/>
        <v>0</v>
      </c>
      <c r="Q230" s="34"/>
      <c r="R230" s="34"/>
      <c r="S230" s="34">
        <f t="shared" si="59"/>
        <v>0</v>
      </c>
      <c r="T230" s="34"/>
      <c r="U230" s="34"/>
      <c r="V230" s="34">
        <f t="shared" si="60"/>
        <v>0</v>
      </c>
      <c r="W230" s="34"/>
      <c r="X230" s="34"/>
      <c r="Y230" s="34">
        <f t="shared" si="61"/>
        <v>0</v>
      </c>
      <c r="Z230" s="34"/>
      <c r="AA230" s="34"/>
      <c r="AB230" s="34">
        <f t="shared" si="62"/>
        <v>0</v>
      </c>
      <c r="AC230" s="34"/>
      <c r="AD230" s="34"/>
      <c r="AE230" s="34">
        <f t="shared" si="63"/>
        <v>0</v>
      </c>
    </row>
    <row r="231" spans="1:192" s="23" customFormat="1" ht="31.2" x14ac:dyDescent="0.3">
      <c r="A231" s="31" t="s">
        <v>205</v>
      </c>
      <c r="B231" s="32">
        <v>1</v>
      </c>
      <c r="C231" s="32">
        <v>322</v>
      </c>
      <c r="D231" s="32">
        <v>5203</v>
      </c>
      <c r="E231" s="34">
        <f t="shared" si="131"/>
        <v>3744</v>
      </c>
      <c r="F231" s="34">
        <f t="shared" si="131"/>
        <v>3744</v>
      </c>
      <c r="G231" s="34">
        <f t="shared" si="131"/>
        <v>0</v>
      </c>
      <c r="H231" s="34"/>
      <c r="I231" s="34"/>
      <c r="J231" s="34">
        <f t="shared" si="140"/>
        <v>0</v>
      </c>
      <c r="K231" s="34"/>
      <c r="L231" s="34"/>
      <c r="M231" s="34">
        <f t="shared" si="57"/>
        <v>0</v>
      </c>
      <c r="N231" s="34"/>
      <c r="O231" s="34"/>
      <c r="P231" s="34">
        <f t="shared" si="58"/>
        <v>0</v>
      </c>
      <c r="Q231" s="34"/>
      <c r="R231" s="34"/>
      <c r="S231" s="34">
        <f t="shared" si="59"/>
        <v>0</v>
      </c>
      <c r="T231" s="34">
        <v>3744</v>
      </c>
      <c r="U231" s="34">
        <v>3744</v>
      </c>
      <c r="V231" s="34">
        <f t="shared" si="60"/>
        <v>0</v>
      </c>
      <c r="W231" s="34"/>
      <c r="X231" s="34"/>
      <c r="Y231" s="34">
        <f t="shared" si="61"/>
        <v>0</v>
      </c>
      <c r="Z231" s="34"/>
      <c r="AA231" s="34"/>
      <c r="AB231" s="34">
        <f t="shared" si="62"/>
        <v>0</v>
      </c>
      <c r="AC231" s="34"/>
      <c r="AD231" s="34"/>
      <c r="AE231" s="34">
        <f t="shared" si="63"/>
        <v>0</v>
      </c>
    </row>
    <row r="232" spans="1:192" s="20" customFormat="1" x14ac:dyDescent="0.3">
      <c r="A232" s="31" t="s">
        <v>206</v>
      </c>
      <c r="B232" s="32">
        <v>1</v>
      </c>
      <c r="C232" s="32">
        <v>322</v>
      </c>
      <c r="D232" s="32">
        <v>5203</v>
      </c>
      <c r="E232" s="34">
        <f t="shared" si="131"/>
        <v>10482</v>
      </c>
      <c r="F232" s="34">
        <f t="shared" si="131"/>
        <v>10482</v>
      </c>
      <c r="G232" s="34">
        <f t="shared" si="131"/>
        <v>0</v>
      </c>
      <c r="H232" s="34"/>
      <c r="I232" s="34"/>
      <c r="J232" s="34">
        <f t="shared" si="140"/>
        <v>0</v>
      </c>
      <c r="K232" s="34"/>
      <c r="L232" s="34"/>
      <c r="M232" s="34">
        <f t="shared" si="57"/>
        <v>0</v>
      </c>
      <c r="N232" s="34"/>
      <c r="O232" s="34"/>
      <c r="P232" s="34">
        <f t="shared" si="58"/>
        <v>0</v>
      </c>
      <c r="Q232" s="34"/>
      <c r="R232" s="34"/>
      <c r="S232" s="34">
        <f t="shared" si="59"/>
        <v>0</v>
      </c>
      <c r="T232" s="34">
        <f>3108+1842+2532+3000</f>
        <v>10482</v>
      </c>
      <c r="U232" s="34">
        <f>3108+1842+2532+3000</f>
        <v>10482</v>
      </c>
      <c r="V232" s="34">
        <f t="shared" si="60"/>
        <v>0</v>
      </c>
      <c r="W232" s="34"/>
      <c r="X232" s="34"/>
      <c r="Y232" s="34">
        <f t="shared" si="61"/>
        <v>0</v>
      </c>
      <c r="Z232" s="34"/>
      <c r="AA232" s="34"/>
      <c r="AB232" s="34">
        <f t="shared" si="62"/>
        <v>0</v>
      </c>
      <c r="AC232" s="34"/>
      <c r="AD232" s="34"/>
      <c r="AE232" s="34">
        <f t="shared" si="63"/>
        <v>0</v>
      </c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</row>
    <row r="233" spans="1:192" s="20" customFormat="1" x14ac:dyDescent="0.3">
      <c r="A233" s="31" t="s">
        <v>207</v>
      </c>
      <c r="B233" s="32">
        <v>1</v>
      </c>
      <c r="C233" s="32">
        <v>322</v>
      </c>
      <c r="D233" s="32">
        <v>5203</v>
      </c>
      <c r="E233" s="34">
        <f t="shared" si="131"/>
        <v>3580</v>
      </c>
      <c r="F233" s="34">
        <f t="shared" si="131"/>
        <v>3580</v>
      </c>
      <c r="G233" s="34">
        <f t="shared" si="131"/>
        <v>0</v>
      </c>
      <c r="H233" s="34"/>
      <c r="I233" s="34"/>
      <c r="J233" s="34">
        <f t="shared" si="140"/>
        <v>0</v>
      </c>
      <c r="K233" s="34"/>
      <c r="L233" s="34"/>
      <c r="M233" s="34">
        <f t="shared" si="57"/>
        <v>0</v>
      </c>
      <c r="N233" s="34">
        <v>3580</v>
      </c>
      <c r="O233" s="34">
        <v>3580</v>
      </c>
      <c r="P233" s="34">
        <f t="shared" si="58"/>
        <v>0</v>
      </c>
      <c r="Q233" s="34"/>
      <c r="R233" s="34"/>
      <c r="S233" s="34">
        <f t="shared" si="59"/>
        <v>0</v>
      </c>
      <c r="T233" s="34"/>
      <c r="U233" s="34"/>
      <c r="V233" s="34">
        <f t="shared" si="60"/>
        <v>0</v>
      </c>
      <c r="W233" s="34"/>
      <c r="X233" s="34"/>
      <c r="Y233" s="34">
        <f t="shared" si="61"/>
        <v>0</v>
      </c>
      <c r="Z233" s="34"/>
      <c r="AA233" s="34"/>
      <c r="AB233" s="34">
        <f t="shared" si="62"/>
        <v>0</v>
      </c>
      <c r="AC233" s="34"/>
      <c r="AD233" s="34"/>
      <c r="AE233" s="34">
        <f t="shared" si="63"/>
        <v>0</v>
      </c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</row>
    <row r="234" spans="1:192" s="23" customFormat="1" x14ac:dyDescent="0.3">
      <c r="A234" s="31" t="s">
        <v>208</v>
      </c>
      <c r="B234" s="32">
        <v>2</v>
      </c>
      <c r="C234" s="32">
        <v>311</v>
      </c>
      <c r="D234" s="32">
        <v>5203</v>
      </c>
      <c r="E234" s="34">
        <f t="shared" si="131"/>
        <v>0</v>
      </c>
      <c r="F234" s="34">
        <f t="shared" si="131"/>
        <v>4970</v>
      </c>
      <c r="G234" s="34">
        <f t="shared" si="131"/>
        <v>4970</v>
      </c>
      <c r="H234" s="34"/>
      <c r="I234" s="34"/>
      <c r="J234" s="34">
        <f t="shared" si="140"/>
        <v>0</v>
      </c>
      <c r="K234" s="34"/>
      <c r="L234" s="34"/>
      <c r="M234" s="34">
        <f t="shared" si="57"/>
        <v>0</v>
      </c>
      <c r="N234" s="34"/>
      <c r="O234" s="34">
        <f>4970-2500</f>
        <v>2470</v>
      </c>
      <c r="P234" s="34">
        <f t="shared" si="58"/>
        <v>2470</v>
      </c>
      <c r="Q234" s="34"/>
      <c r="R234" s="34"/>
      <c r="S234" s="34">
        <f t="shared" si="59"/>
        <v>0</v>
      </c>
      <c r="T234" s="34"/>
      <c r="U234" s="34"/>
      <c r="V234" s="34">
        <f t="shared" si="60"/>
        <v>0</v>
      </c>
      <c r="W234" s="34"/>
      <c r="X234" s="34"/>
      <c r="Y234" s="34">
        <f t="shared" si="61"/>
        <v>0</v>
      </c>
      <c r="Z234" s="34"/>
      <c r="AA234" s="34">
        <v>2500</v>
      </c>
      <c r="AB234" s="34">
        <f t="shared" si="62"/>
        <v>2500</v>
      </c>
      <c r="AC234" s="34"/>
      <c r="AD234" s="34"/>
      <c r="AE234" s="34">
        <f t="shared" si="63"/>
        <v>0</v>
      </c>
    </row>
    <row r="235" spans="1:192" s="23" customFormat="1" ht="31.2" x14ac:dyDescent="0.3">
      <c r="A235" s="31" t="s">
        <v>209</v>
      </c>
      <c r="B235" s="32">
        <v>2</v>
      </c>
      <c r="C235" s="32">
        <v>311</v>
      </c>
      <c r="D235" s="32">
        <v>5203</v>
      </c>
      <c r="E235" s="34">
        <f t="shared" si="131"/>
        <v>15000</v>
      </c>
      <c r="F235" s="34">
        <f t="shared" si="131"/>
        <v>15000</v>
      </c>
      <c r="G235" s="34">
        <f t="shared" si="131"/>
        <v>0</v>
      </c>
      <c r="H235" s="34"/>
      <c r="I235" s="34"/>
      <c r="J235" s="34">
        <f t="shared" si="140"/>
        <v>0</v>
      </c>
      <c r="K235" s="34"/>
      <c r="L235" s="34"/>
      <c r="M235" s="34">
        <f t="shared" si="57"/>
        <v>0</v>
      </c>
      <c r="N235" s="34">
        <v>15000</v>
      </c>
      <c r="O235" s="34">
        <v>15000</v>
      </c>
      <c r="P235" s="34">
        <f t="shared" si="58"/>
        <v>0</v>
      </c>
      <c r="Q235" s="34"/>
      <c r="R235" s="34"/>
      <c r="S235" s="34">
        <f t="shared" si="59"/>
        <v>0</v>
      </c>
      <c r="T235" s="34"/>
      <c r="U235" s="34"/>
      <c r="V235" s="34">
        <f t="shared" si="60"/>
        <v>0</v>
      </c>
      <c r="W235" s="34"/>
      <c r="X235" s="34"/>
      <c r="Y235" s="34">
        <f t="shared" si="61"/>
        <v>0</v>
      </c>
      <c r="Z235" s="34"/>
      <c r="AA235" s="34"/>
      <c r="AB235" s="34">
        <f t="shared" si="62"/>
        <v>0</v>
      </c>
      <c r="AC235" s="34"/>
      <c r="AD235" s="34"/>
      <c r="AE235" s="34">
        <f t="shared" si="63"/>
        <v>0</v>
      </c>
    </row>
    <row r="236" spans="1:192" s="23" customFormat="1" x14ac:dyDescent="0.3">
      <c r="A236" s="21" t="s">
        <v>179</v>
      </c>
      <c r="B236" s="30"/>
      <c r="C236" s="30"/>
      <c r="D236" s="30"/>
      <c r="E236" s="22">
        <f t="shared" si="131"/>
        <v>60091</v>
      </c>
      <c r="F236" s="22">
        <f t="shared" si="131"/>
        <v>60091</v>
      </c>
      <c r="G236" s="22">
        <f t="shared" si="131"/>
        <v>0</v>
      </c>
      <c r="H236" s="22">
        <f>SUM(H237:H244)</f>
        <v>0</v>
      </c>
      <c r="I236" s="22">
        <f>SUM(I237:I244)</f>
        <v>0</v>
      </c>
      <c r="J236" s="22">
        <f t="shared" si="140"/>
        <v>0</v>
      </c>
      <c r="K236" s="22">
        <f>SUM(K237:K244)</f>
        <v>0</v>
      </c>
      <c r="L236" s="22">
        <f>SUM(L237:L244)</f>
        <v>0</v>
      </c>
      <c r="M236" s="22">
        <f t="shared" si="57"/>
        <v>0</v>
      </c>
      <c r="N236" s="22">
        <f>SUM(N237:N244)</f>
        <v>33731</v>
      </c>
      <c r="O236" s="22">
        <f>SUM(O237:O244)</f>
        <v>33731</v>
      </c>
      <c r="P236" s="22">
        <f t="shared" si="58"/>
        <v>0</v>
      </c>
      <c r="Q236" s="22">
        <f>SUM(Q237:Q244)</f>
        <v>1663</v>
      </c>
      <c r="R236" s="22">
        <f>SUM(R237:R244)</f>
        <v>1663</v>
      </c>
      <c r="S236" s="22">
        <f t="shared" si="59"/>
        <v>0</v>
      </c>
      <c r="T236" s="22">
        <f>SUM(T237:T244)</f>
        <v>24697</v>
      </c>
      <c r="U236" s="22">
        <f>SUM(U237:U244)</f>
        <v>24697</v>
      </c>
      <c r="V236" s="22">
        <f t="shared" si="60"/>
        <v>0</v>
      </c>
      <c r="W236" s="22">
        <f>SUM(W237:W244)</f>
        <v>0</v>
      </c>
      <c r="X236" s="22">
        <f>SUM(X237:X244)</f>
        <v>0</v>
      </c>
      <c r="Y236" s="22">
        <f t="shared" si="61"/>
        <v>0</v>
      </c>
      <c r="Z236" s="22">
        <f>SUM(Z237:Z244)</f>
        <v>0</v>
      </c>
      <c r="AA236" s="22">
        <f>SUM(AA237:AA244)</f>
        <v>0</v>
      </c>
      <c r="AB236" s="22">
        <f t="shared" si="62"/>
        <v>0</v>
      </c>
      <c r="AC236" s="22">
        <f>SUM(AC237:AC244)</f>
        <v>0</v>
      </c>
      <c r="AD236" s="22">
        <f>SUM(AD237:AD244)</f>
        <v>0</v>
      </c>
      <c r="AE236" s="22">
        <f t="shared" si="63"/>
        <v>0</v>
      </c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</row>
    <row r="237" spans="1:192" s="23" customFormat="1" ht="31.2" x14ac:dyDescent="0.3">
      <c r="A237" s="31" t="s">
        <v>210</v>
      </c>
      <c r="B237" s="36">
        <v>2</v>
      </c>
      <c r="C237" s="36">
        <v>311</v>
      </c>
      <c r="D237" s="36">
        <v>5205</v>
      </c>
      <c r="E237" s="34">
        <f t="shared" si="131"/>
        <v>7970</v>
      </c>
      <c r="F237" s="34">
        <f t="shared" si="131"/>
        <v>7970</v>
      </c>
      <c r="G237" s="34">
        <f t="shared" si="131"/>
        <v>0</v>
      </c>
      <c r="H237" s="34"/>
      <c r="I237" s="34"/>
      <c r="J237" s="34">
        <f t="shared" si="140"/>
        <v>0</v>
      </c>
      <c r="K237" s="34"/>
      <c r="L237" s="34"/>
      <c r="M237" s="34">
        <f t="shared" si="57"/>
        <v>0</v>
      </c>
      <c r="N237" s="34">
        <v>7970</v>
      </c>
      <c r="O237" s="34">
        <v>7970</v>
      </c>
      <c r="P237" s="34">
        <f t="shared" si="58"/>
        <v>0</v>
      </c>
      <c r="Q237" s="34"/>
      <c r="R237" s="34"/>
      <c r="S237" s="34">
        <f t="shared" si="59"/>
        <v>0</v>
      </c>
      <c r="T237" s="34"/>
      <c r="U237" s="34"/>
      <c r="V237" s="34">
        <f t="shared" si="60"/>
        <v>0</v>
      </c>
      <c r="W237" s="34"/>
      <c r="X237" s="34"/>
      <c r="Y237" s="34">
        <f t="shared" si="61"/>
        <v>0</v>
      </c>
      <c r="Z237" s="34"/>
      <c r="AA237" s="34"/>
      <c r="AB237" s="34">
        <f t="shared" si="62"/>
        <v>0</v>
      </c>
      <c r="AC237" s="34"/>
      <c r="AD237" s="34"/>
      <c r="AE237" s="34">
        <f t="shared" si="63"/>
        <v>0</v>
      </c>
    </row>
    <row r="238" spans="1:192" s="23" customFormat="1" x14ac:dyDescent="0.3">
      <c r="A238" s="37" t="s">
        <v>211</v>
      </c>
      <c r="B238" s="36">
        <v>2</v>
      </c>
      <c r="C238" s="36">
        <v>311</v>
      </c>
      <c r="D238" s="36">
        <v>5205</v>
      </c>
      <c r="E238" s="34">
        <f t="shared" si="131"/>
        <v>4920</v>
      </c>
      <c r="F238" s="34">
        <f t="shared" si="131"/>
        <v>4920</v>
      </c>
      <c r="G238" s="34">
        <f t="shared" si="131"/>
        <v>0</v>
      </c>
      <c r="H238" s="34"/>
      <c r="I238" s="34"/>
      <c r="J238" s="34">
        <f t="shared" si="140"/>
        <v>0</v>
      </c>
      <c r="K238" s="34"/>
      <c r="L238" s="34"/>
      <c r="M238" s="34">
        <f t="shared" si="57"/>
        <v>0</v>
      </c>
      <c r="N238" s="34">
        <v>4920</v>
      </c>
      <c r="O238" s="34">
        <v>4920</v>
      </c>
      <c r="P238" s="34">
        <f t="shared" si="58"/>
        <v>0</v>
      </c>
      <c r="Q238" s="34"/>
      <c r="R238" s="34"/>
      <c r="S238" s="34">
        <f t="shared" si="59"/>
        <v>0</v>
      </c>
      <c r="T238" s="34"/>
      <c r="U238" s="34"/>
      <c r="V238" s="34">
        <f t="shared" si="60"/>
        <v>0</v>
      </c>
      <c r="W238" s="34"/>
      <c r="X238" s="34"/>
      <c r="Y238" s="34">
        <f t="shared" si="61"/>
        <v>0</v>
      </c>
      <c r="Z238" s="34"/>
      <c r="AA238" s="34"/>
      <c r="AB238" s="34">
        <f t="shared" si="62"/>
        <v>0</v>
      </c>
      <c r="AC238" s="34"/>
      <c r="AD238" s="34"/>
      <c r="AE238" s="34">
        <f t="shared" si="63"/>
        <v>0</v>
      </c>
    </row>
    <row r="239" spans="1:192" s="23" customFormat="1" x14ac:dyDescent="0.3">
      <c r="A239" s="37" t="s">
        <v>212</v>
      </c>
      <c r="B239" s="36">
        <v>2</v>
      </c>
      <c r="C239" s="36">
        <v>311</v>
      </c>
      <c r="D239" s="36">
        <v>5205</v>
      </c>
      <c r="E239" s="34">
        <f t="shared" si="131"/>
        <v>4920</v>
      </c>
      <c r="F239" s="34">
        <f t="shared" si="131"/>
        <v>4920</v>
      </c>
      <c r="G239" s="34">
        <f t="shared" si="131"/>
        <v>0</v>
      </c>
      <c r="H239" s="34"/>
      <c r="I239" s="34"/>
      <c r="J239" s="34">
        <f t="shared" si="140"/>
        <v>0</v>
      </c>
      <c r="K239" s="34"/>
      <c r="L239" s="34"/>
      <c r="M239" s="34">
        <f t="shared" si="57"/>
        <v>0</v>
      </c>
      <c r="N239" s="34">
        <v>4920</v>
      </c>
      <c r="O239" s="34">
        <v>4920</v>
      </c>
      <c r="P239" s="34">
        <f t="shared" si="58"/>
        <v>0</v>
      </c>
      <c r="Q239" s="34"/>
      <c r="R239" s="34"/>
      <c r="S239" s="34">
        <f t="shared" si="59"/>
        <v>0</v>
      </c>
      <c r="T239" s="34"/>
      <c r="U239" s="34"/>
      <c r="V239" s="34">
        <f t="shared" si="60"/>
        <v>0</v>
      </c>
      <c r="W239" s="34"/>
      <c r="X239" s="34"/>
      <c r="Y239" s="34">
        <f t="shared" si="61"/>
        <v>0</v>
      </c>
      <c r="Z239" s="34"/>
      <c r="AA239" s="34"/>
      <c r="AB239" s="34">
        <f t="shared" si="62"/>
        <v>0</v>
      </c>
      <c r="AC239" s="34"/>
      <c r="AD239" s="34"/>
      <c r="AE239" s="34">
        <f t="shared" si="63"/>
        <v>0</v>
      </c>
    </row>
    <row r="240" spans="1:192" s="23" customFormat="1" x14ac:dyDescent="0.3">
      <c r="A240" s="37" t="s">
        <v>213</v>
      </c>
      <c r="B240" s="36">
        <v>2</v>
      </c>
      <c r="C240" s="36">
        <v>311</v>
      </c>
      <c r="D240" s="36">
        <v>5205</v>
      </c>
      <c r="E240" s="34">
        <f t="shared" si="131"/>
        <v>4920</v>
      </c>
      <c r="F240" s="34">
        <f t="shared" si="131"/>
        <v>4920</v>
      </c>
      <c r="G240" s="34">
        <f t="shared" si="131"/>
        <v>0</v>
      </c>
      <c r="H240" s="34"/>
      <c r="I240" s="34"/>
      <c r="J240" s="34">
        <f t="shared" si="140"/>
        <v>0</v>
      </c>
      <c r="K240" s="34"/>
      <c r="L240" s="34"/>
      <c r="M240" s="34">
        <f t="shared" si="57"/>
        <v>0</v>
      </c>
      <c r="N240" s="34">
        <v>4920</v>
      </c>
      <c r="O240" s="34">
        <v>4920</v>
      </c>
      <c r="P240" s="34">
        <f t="shared" si="58"/>
        <v>0</v>
      </c>
      <c r="Q240" s="34"/>
      <c r="R240" s="34"/>
      <c r="S240" s="34">
        <f t="shared" si="59"/>
        <v>0</v>
      </c>
      <c r="T240" s="34"/>
      <c r="U240" s="34"/>
      <c r="V240" s="34">
        <f t="shared" si="60"/>
        <v>0</v>
      </c>
      <c r="W240" s="34"/>
      <c r="X240" s="34"/>
      <c r="Y240" s="34">
        <f t="shared" si="61"/>
        <v>0</v>
      </c>
      <c r="Z240" s="34"/>
      <c r="AA240" s="34"/>
      <c r="AB240" s="34">
        <f t="shared" si="62"/>
        <v>0</v>
      </c>
      <c r="AC240" s="34"/>
      <c r="AD240" s="34"/>
      <c r="AE240" s="34">
        <f t="shared" si="63"/>
        <v>0</v>
      </c>
    </row>
    <row r="241" spans="1:31" s="23" customFormat="1" ht="31.2" x14ac:dyDescent="0.3">
      <c r="A241" s="37" t="s">
        <v>214</v>
      </c>
      <c r="B241" s="36">
        <v>2</v>
      </c>
      <c r="C241" s="36">
        <v>311</v>
      </c>
      <c r="D241" s="36">
        <v>5205</v>
      </c>
      <c r="E241" s="34">
        <f t="shared" si="131"/>
        <v>7066</v>
      </c>
      <c r="F241" s="34">
        <f t="shared" si="131"/>
        <v>7066</v>
      </c>
      <c r="G241" s="34">
        <f t="shared" si="131"/>
        <v>0</v>
      </c>
      <c r="H241" s="34"/>
      <c r="I241" s="34"/>
      <c r="J241" s="34">
        <f t="shared" si="140"/>
        <v>0</v>
      </c>
      <c r="K241" s="34"/>
      <c r="L241" s="34"/>
      <c r="M241" s="34">
        <f t="shared" si="57"/>
        <v>0</v>
      </c>
      <c r="N241" s="34">
        <v>7066</v>
      </c>
      <c r="O241" s="34">
        <v>7066</v>
      </c>
      <c r="P241" s="34">
        <f t="shared" si="58"/>
        <v>0</v>
      </c>
      <c r="Q241" s="34"/>
      <c r="R241" s="34"/>
      <c r="S241" s="34">
        <f t="shared" si="59"/>
        <v>0</v>
      </c>
      <c r="T241" s="34"/>
      <c r="U241" s="34"/>
      <c r="V241" s="34">
        <f t="shared" si="60"/>
        <v>0</v>
      </c>
      <c r="W241" s="34"/>
      <c r="X241" s="34"/>
      <c r="Y241" s="34">
        <f t="shared" si="61"/>
        <v>0</v>
      </c>
      <c r="Z241" s="34"/>
      <c r="AA241" s="34"/>
      <c r="AB241" s="34">
        <f t="shared" si="62"/>
        <v>0</v>
      </c>
      <c r="AC241" s="34"/>
      <c r="AD241" s="34"/>
      <c r="AE241" s="34">
        <f t="shared" si="63"/>
        <v>0</v>
      </c>
    </row>
    <row r="242" spans="1:31" s="23" customFormat="1" ht="31.2" x14ac:dyDescent="0.3">
      <c r="A242" s="31" t="s">
        <v>215</v>
      </c>
      <c r="B242" s="32"/>
      <c r="C242" s="32"/>
      <c r="D242" s="32"/>
      <c r="E242" s="34">
        <f t="shared" si="131"/>
        <v>1663</v>
      </c>
      <c r="F242" s="34">
        <f t="shared" si="131"/>
        <v>1663</v>
      </c>
      <c r="G242" s="34">
        <f t="shared" si="131"/>
        <v>0</v>
      </c>
      <c r="H242" s="34"/>
      <c r="I242" s="34"/>
      <c r="J242" s="34">
        <f t="shared" si="140"/>
        <v>0</v>
      </c>
      <c r="K242" s="34"/>
      <c r="L242" s="34"/>
      <c r="M242" s="34">
        <f t="shared" si="57"/>
        <v>0</v>
      </c>
      <c r="N242" s="34"/>
      <c r="O242" s="34"/>
      <c r="P242" s="34"/>
      <c r="Q242" s="34">
        <v>1663</v>
      </c>
      <c r="R242" s="34">
        <v>1663</v>
      </c>
      <c r="S242" s="34">
        <f t="shared" si="59"/>
        <v>0</v>
      </c>
      <c r="T242" s="34"/>
      <c r="U242" s="34"/>
      <c r="V242" s="34">
        <f t="shared" si="60"/>
        <v>0</v>
      </c>
      <c r="W242" s="34"/>
      <c r="X242" s="34"/>
      <c r="Y242" s="34">
        <f t="shared" si="61"/>
        <v>0</v>
      </c>
      <c r="Z242" s="34"/>
      <c r="AA242" s="34"/>
      <c r="AB242" s="34">
        <f t="shared" si="62"/>
        <v>0</v>
      </c>
      <c r="AC242" s="34"/>
      <c r="AD242" s="34"/>
      <c r="AE242" s="34">
        <f t="shared" si="63"/>
        <v>0</v>
      </c>
    </row>
    <row r="243" spans="1:31" s="23" customFormat="1" x14ac:dyDescent="0.3">
      <c r="A243" s="31" t="s">
        <v>216</v>
      </c>
      <c r="B243" s="32">
        <v>1</v>
      </c>
      <c r="C243" s="32">
        <v>322</v>
      </c>
      <c r="D243" s="32">
        <v>5205</v>
      </c>
      <c r="E243" s="34">
        <f t="shared" si="131"/>
        <v>3935</v>
      </c>
      <c r="F243" s="34">
        <f t="shared" si="131"/>
        <v>3935</v>
      </c>
      <c r="G243" s="34">
        <f t="shared" si="131"/>
        <v>0</v>
      </c>
      <c r="H243" s="34"/>
      <c r="I243" s="34"/>
      <c r="J243" s="34">
        <f t="shared" si="140"/>
        <v>0</v>
      </c>
      <c r="K243" s="34"/>
      <c r="L243" s="34"/>
      <c r="M243" s="34">
        <f t="shared" si="57"/>
        <v>0</v>
      </c>
      <c r="N243" s="34">
        <v>3935</v>
      </c>
      <c r="O243" s="34">
        <v>3935</v>
      </c>
      <c r="P243" s="34">
        <f t="shared" ref="P243" si="149">O243-N243</f>
        <v>0</v>
      </c>
      <c r="Q243" s="34"/>
      <c r="R243" s="34"/>
      <c r="S243" s="34">
        <f t="shared" si="59"/>
        <v>0</v>
      </c>
      <c r="T243" s="34"/>
      <c r="U243" s="34"/>
      <c r="V243" s="34">
        <f t="shared" si="60"/>
        <v>0</v>
      </c>
      <c r="W243" s="34"/>
      <c r="X243" s="34"/>
      <c r="Y243" s="34">
        <f t="shared" si="61"/>
        <v>0</v>
      </c>
      <c r="Z243" s="34"/>
      <c r="AA243" s="34"/>
      <c r="AB243" s="34">
        <f t="shared" si="62"/>
        <v>0</v>
      </c>
      <c r="AC243" s="34"/>
      <c r="AD243" s="34"/>
      <c r="AE243" s="34">
        <f t="shared" si="63"/>
        <v>0</v>
      </c>
    </row>
    <row r="244" spans="1:31" s="23" customFormat="1" ht="31.2" x14ac:dyDescent="0.3">
      <c r="A244" s="31" t="s">
        <v>217</v>
      </c>
      <c r="B244" s="32">
        <v>1</v>
      </c>
      <c r="C244" s="32">
        <v>322</v>
      </c>
      <c r="D244" s="32">
        <v>5205</v>
      </c>
      <c r="E244" s="34">
        <f t="shared" si="131"/>
        <v>24697</v>
      </c>
      <c r="F244" s="34">
        <f t="shared" si="131"/>
        <v>24697</v>
      </c>
      <c r="G244" s="34">
        <f t="shared" si="131"/>
        <v>0</v>
      </c>
      <c r="H244" s="34"/>
      <c r="I244" s="34"/>
      <c r="J244" s="34">
        <f t="shared" si="140"/>
        <v>0</v>
      </c>
      <c r="K244" s="34"/>
      <c r="L244" s="34"/>
      <c r="M244" s="34">
        <f t="shared" si="57"/>
        <v>0</v>
      </c>
      <c r="N244" s="34"/>
      <c r="O244" s="34"/>
      <c r="P244" s="34">
        <f t="shared" si="58"/>
        <v>0</v>
      </c>
      <c r="Q244" s="34"/>
      <c r="R244" s="34"/>
      <c r="S244" s="34">
        <f t="shared" si="59"/>
        <v>0</v>
      </c>
      <c r="T244" s="34">
        <f>25000-20000+19697</f>
        <v>24697</v>
      </c>
      <c r="U244" s="34">
        <f>25000-20000+19697</f>
        <v>24697</v>
      </c>
      <c r="V244" s="34">
        <f t="shared" si="60"/>
        <v>0</v>
      </c>
      <c r="W244" s="34"/>
      <c r="X244" s="34"/>
      <c r="Y244" s="34">
        <f t="shared" si="61"/>
        <v>0</v>
      </c>
      <c r="Z244" s="34"/>
      <c r="AA244" s="34"/>
      <c r="AB244" s="34">
        <f t="shared" si="62"/>
        <v>0</v>
      </c>
      <c r="AC244" s="34"/>
      <c r="AD244" s="34"/>
      <c r="AE244" s="34">
        <f t="shared" si="63"/>
        <v>0</v>
      </c>
    </row>
    <row r="245" spans="1:31" s="23" customFormat="1" x14ac:dyDescent="0.3">
      <c r="A245" s="21" t="s">
        <v>61</v>
      </c>
      <c r="B245" s="30"/>
      <c r="C245" s="30"/>
      <c r="D245" s="30"/>
      <c r="E245" s="22">
        <f t="shared" si="131"/>
        <v>94306</v>
      </c>
      <c r="F245" s="22">
        <f t="shared" si="131"/>
        <v>136876</v>
      </c>
      <c r="G245" s="22">
        <f t="shared" si="131"/>
        <v>42570</v>
      </c>
      <c r="H245" s="22">
        <f>SUM(H246,H250,H257,H259)</f>
        <v>0</v>
      </c>
      <c r="I245" s="22">
        <f>SUM(I246,I250,I257,I259)</f>
        <v>0</v>
      </c>
      <c r="J245" s="22">
        <f t="shared" si="140"/>
        <v>0</v>
      </c>
      <c r="K245" s="22">
        <f t="shared" ref="K245:L245" si="150">SUM(K246,K250,K257,K259)</f>
        <v>0</v>
      </c>
      <c r="L245" s="22">
        <f t="shared" si="150"/>
        <v>0</v>
      </c>
      <c r="M245" s="22">
        <f t="shared" si="57"/>
        <v>0</v>
      </c>
      <c r="N245" s="22">
        <f t="shared" ref="N245:O245" si="151">SUM(N246,N250,N257,N259)</f>
        <v>0</v>
      </c>
      <c r="O245" s="22">
        <f t="shared" si="151"/>
        <v>0</v>
      </c>
      <c r="P245" s="22">
        <f t="shared" si="58"/>
        <v>0</v>
      </c>
      <c r="Q245" s="22">
        <f t="shared" ref="Q245:R245" si="152">SUM(Q246,Q250,Q257,Q259)</f>
        <v>0</v>
      </c>
      <c r="R245" s="22">
        <f t="shared" si="152"/>
        <v>0</v>
      </c>
      <c r="S245" s="22">
        <f t="shared" si="59"/>
        <v>0</v>
      </c>
      <c r="T245" s="22">
        <f t="shared" ref="T245:U245" si="153">SUM(T246,T250,T257,T259)</f>
        <v>94306</v>
      </c>
      <c r="U245" s="22">
        <f t="shared" si="153"/>
        <v>136876</v>
      </c>
      <c r="V245" s="22">
        <f t="shared" si="60"/>
        <v>42570</v>
      </c>
      <c r="W245" s="22">
        <f t="shared" ref="W245:X245" si="154">SUM(W246,W250,W257,W259)</f>
        <v>0</v>
      </c>
      <c r="X245" s="22">
        <f t="shared" si="154"/>
        <v>0</v>
      </c>
      <c r="Y245" s="22">
        <f t="shared" si="61"/>
        <v>0</v>
      </c>
      <c r="Z245" s="22">
        <f t="shared" ref="Z245:AA245" si="155">SUM(Z246,Z250,Z257,Z259)</f>
        <v>0</v>
      </c>
      <c r="AA245" s="22">
        <f t="shared" si="155"/>
        <v>0</v>
      </c>
      <c r="AB245" s="22">
        <f t="shared" si="62"/>
        <v>0</v>
      </c>
      <c r="AC245" s="22">
        <f t="shared" ref="AC245:AD245" si="156">SUM(AC246,AC250,AC257,AC259)</f>
        <v>0</v>
      </c>
      <c r="AD245" s="22">
        <f t="shared" si="156"/>
        <v>0</v>
      </c>
      <c r="AE245" s="22">
        <f t="shared" si="63"/>
        <v>0</v>
      </c>
    </row>
    <row r="246" spans="1:31" s="23" customFormat="1" x14ac:dyDescent="0.3">
      <c r="A246" s="21" t="s">
        <v>165</v>
      </c>
      <c r="B246" s="30"/>
      <c r="C246" s="30"/>
      <c r="D246" s="30"/>
      <c r="E246" s="22">
        <f t="shared" si="131"/>
        <v>9784</v>
      </c>
      <c r="F246" s="22">
        <f t="shared" si="131"/>
        <v>9836</v>
      </c>
      <c r="G246" s="22">
        <f t="shared" si="131"/>
        <v>52</v>
      </c>
      <c r="H246" s="22">
        <f t="shared" ref="H246:AD246" si="157">SUM(H247:H249)</f>
        <v>0</v>
      </c>
      <c r="I246" s="22">
        <f t="shared" si="157"/>
        <v>0</v>
      </c>
      <c r="J246" s="22">
        <f t="shared" si="140"/>
        <v>0</v>
      </c>
      <c r="K246" s="22">
        <f t="shared" ref="K246" si="158">SUM(K247:K249)</f>
        <v>0</v>
      </c>
      <c r="L246" s="22">
        <f t="shared" si="157"/>
        <v>0</v>
      </c>
      <c r="M246" s="22">
        <f t="shared" si="57"/>
        <v>0</v>
      </c>
      <c r="N246" s="22">
        <f t="shared" ref="N246" si="159">SUM(N247:N249)</f>
        <v>0</v>
      </c>
      <c r="O246" s="22">
        <f t="shared" si="157"/>
        <v>0</v>
      </c>
      <c r="P246" s="22">
        <f t="shared" si="58"/>
        <v>0</v>
      </c>
      <c r="Q246" s="22">
        <f t="shared" ref="Q246" si="160">SUM(Q247:Q249)</f>
        <v>0</v>
      </c>
      <c r="R246" s="22">
        <f t="shared" si="157"/>
        <v>0</v>
      </c>
      <c r="S246" s="22">
        <f t="shared" si="59"/>
        <v>0</v>
      </c>
      <c r="T246" s="22">
        <f t="shared" ref="T246" si="161">SUM(T247:T249)</f>
        <v>9784</v>
      </c>
      <c r="U246" s="22">
        <f t="shared" si="157"/>
        <v>9836</v>
      </c>
      <c r="V246" s="22">
        <f t="shared" si="60"/>
        <v>52</v>
      </c>
      <c r="W246" s="22">
        <f t="shared" ref="W246" si="162">SUM(W247:W249)</f>
        <v>0</v>
      </c>
      <c r="X246" s="22">
        <f t="shared" si="157"/>
        <v>0</v>
      </c>
      <c r="Y246" s="22">
        <f t="shared" si="61"/>
        <v>0</v>
      </c>
      <c r="Z246" s="22">
        <f t="shared" ref="Z246:AA246" si="163">SUM(Z247:Z249)</f>
        <v>0</v>
      </c>
      <c r="AA246" s="22">
        <f t="shared" si="163"/>
        <v>0</v>
      </c>
      <c r="AB246" s="22">
        <f t="shared" si="62"/>
        <v>0</v>
      </c>
      <c r="AC246" s="22">
        <f t="shared" ref="AC246" si="164">SUM(AC247:AC249)</f>
        <v>0</v>
      </c>
      <c r="AD246" s="22">
        <f t="shared" si="157"/>
        <v>0</v>
      </c>
      <c r="AE246" s="22">
        <f t="shared" si="63"/>
        <v>0</v>
      </c>
    </row>
    <row r="247" spans="1:31" s="23" customFormat="1" x14ac:dyDescent="0.3">
      <c r="A247" s="31" t="s">
        <v>218</v>
      </c>
      <c r="B247" s="32">
        <v>1</v>
      </c>
      <c r="C247" s="32">
        <v>431</v>
      </c>
      <c r="D247" s="32">
        <v>5201</v>
      </c>
      <c r="E247" s="34">
        <f t="shared" si="131"/>
        <v>1944</v>
      </c>
      <c r="F247" s="34">
        <f t="shared" si="131"/>
        <v>1944</v>
      </c>
      <c r="G247" s="34">
        <f t="shared" si="131"/>
        <v>0</v>
      </c>
      <c r="H247" s="34"/>
      <c r="I247" s="34"/>
      <c r="J247" s="34">
        <f t="shared" si="140"/>
        <v>0</v>
      </c>
      <c r="K247" s="34"/>
      <c r="L247" s="34"/>
      <c r="M247" s="34">
        <f t="shared" si="57"/>
        <v>0</v>
      </c>
      <c r="N247" s="34"/>
      <c r="O247" s="34"/>
      <c r="P247" s="34">
        <f t="shared" si="58"/>
        <v>0</v>
      </c>
      <c r="Q247" s="34"/>
      <c r="R247" s="34"/>
      <c r="S247" s="34">
        <f t="shared" si="59"/>
        <v>0</v>
      </c>
      <c r="T247" s="34">
        <v>1944</v>
      </c>
      <c r="U247" s="34">
        <v>1944</v>
      </c>
      <c r="V247" s="34">
        <f t="shared" si="60"/>
        <v>0</v>
      </c>
      <c r="W247" s="34"/>
      <c r="X247" s="34"/>
      <c r="Y247" s="34">
        <f t="shared" si="61"/>
        <v>0</v>
      </c>
      <c r="Z247" s="34"/>
      <c r="AA247" s="34"/>
      <c r="AB247" s="34">
        <f t="shared" si="62"/>
        <v>0</v>
      </c>
      <c r="AC247" s="34"/>
      <c r="AD247" s="34"/>
      <c r="AE247" s="34">
        <f t="shared" si="63"/>
        <v>0</v>
      </c>
    </row>
    <row r="248" spans="1:31" s="23" customFormat="1" x14ac:dyDescent="0.3">
      <c r="A248" s="31" t="s">
        <v>219</v>
      </c>
      <c r="B248" s="32">
        <v>1</v>
      </c>
      <c r="C248" s="32">
        <v>469</v>
      </c>
      <c r="D248" s="32">
        <v>5201</v>
      </c>
      <c r="E248" s="34">
        <f t="shared" si="131"/>
        <v>1198</v>
      </c>
      <c r="F248" s="34">
        <f t="shared" si="131"/>
        <v>1198</v>
      </c>
      <c r="G248" s="34">
        <f t="shared" si="131"/>
        <v>0</v>
      </c>
      <c r="H248" s="34"/>
      <c r="I248" s="34"/>
      <c r="J248" s="34">
        <f t="shared" si="140"/>
        <v>0</v>
      </c>
      <c r="K248" s="34"/>
      <c r="L248" s="34"/>
      <c r="M248" s="34">
        <f t="shared" si="57"/>
        <v>0</v>
      </c>
      <c r="N248" s="34"/>
      <c r="O248" s="34"/>
      <c r="P248" s="34">
        <f t="shared" si="58"/>
        <v>0</v>
      </c>
      <c r="Q248" s="34"/>
      <c r="R248" s="34"/>
      <c r="S248" s="34">
        <f t="shared" si="59"/>
        <v>0</v>
      </c>
      <c r="T248" s="34">
        <v>1198</v>
      </c>
      <c r="U248" s="34">
        <v>1198</v>
      </c>
      <c r="V248" s="34">
        <f t="shared" si="60"/>
        <v>0</v>
      </c>
      <c r="W248" s="34"/>
      <c r="X248" s="34"/>
      <c r="Y248" s="34">
        <f t="shared" si="61"/>
        <v>0</v>
      </c>
      <c r="Z248" s="34"/>
      <c r="AA248" s="34"/>
      <c r="AB248" s="34">
        <f t="shared" si="62"/>
        <v>0</v>
      </c>
      <c r="AC248" s="34"/>
      <c r="AD248" s="34"/>
      <c r="AE248" s="34">
        <f t="shared" si="63"/>
        <v>0</v>
      </c>
    </row>
    <row r="249" spans="1:31" s="23" customFormat="1" x14ac:dyDescent="0.3">
      <c r="A249" s="31" t="s">
        <v>220</v>
      </c>
      <c r="B249" s="32">
        <v>1</v>
      </c>
      <c r="C249" s="32">
        <v>437</v>
      </c>
      <c r="D249" s="32">
        <v>5201</v>
      </c>
      <c r="E249" s="34">
        <f t="shared" si="131"/>
        <v>6642</v>
      </c>
      <c r="F249" s="34">
        <f t="shared" si="131"/>
        <v>6694</v>
      </c>
      <c r="G249" s="34">
        <f t="shared" si="131"/>
        <v>52</v>
      </c>
      <c r="H249" s="34"/>
      <c r="I249" s="34"/>
      <c r="J249" s="34">
        <f t="shared" si="140"/>
        <v>0</v>
      </c>
      <c r="K249" s="34"/>
      <c r="L249" s="34"/>
      <c r="M249" s="34">
        <f t="shared" si="57"/>
        <v>0</v>
      </c>
      <c r="N249" s="34"/>
      <c r="O249" s="34"/>
      <c r="P249" s="34">
        <f t="shared" si="58"/>
        <v>0</v>
      </c>
      <c r="Q249" s="34"/>
      <c r="R249" s="34"/>
      <c r="S249" s="34">
        <f t="shared" si="59"/>
        <v>0</v>
      </c>
      <c r="T249" s="34">
        <v>6642</v>
      </c>
      <c r="U249" s="34">
        <f>6642+52</f>
        <v>6694</v>
      </c>
      <c r="V249" s="34">
        <f t="shared" si="60"/>
        <v>52</v>
      </c>
      <c r="W249" s="34"/>
      <c r="X249" s="34"/>
      <c r="Y249" s="34">
        <f t="shared" si="61"/>
        <v>0</v>
      </c>
      <c r="Z249" s="34"/>
      <c r="AA249" s="34"/>
      <c r="AB249" s="34">
        <f t="shared" si="62"/>
        <v>0</v>
      </c>
      <c r="AC249" s="34"/>
      <c r="AD249" s="34"/>
      <c r="AE249" s="34">
        <f t="shared" si="63"/>
        <v>0</v>
      </c>
    </row>
    <row r="250" spans="1:31" s="23" customFormat="1" ht="31.2" x14ac:dyDescent="0.3">
      <c r="A250" s="21" t="s">
        <v>173</v>
      </c>
      <c r="B250" s="30"/>
      <c r="C250" s="30"/>
      <c r="D250" s="30"/>
      <c r="E250" s="22">
        <f t="shared" si="131"/>
        <v>35743</v>
      </c>
      <c r="F250" s="22">
        <f t="shared" si="131"/>
        <v>57024</v>
      </c>
      <c r="G250" s="22">
        <f t="shared" si="131"/>
        <v>21281</v>
      </c>
      <c r="H250" s="22">
        <f>SUM(H251:H256)</f>
        <v>0</v>
      </c>
      <c r="I250" s="22">
        <f>SUM(I251:I256)</f>
        <v>0</v>
      </c>
      <c r="J250" s="22">
        <f t="shared" si="140"/>
        <v>0</v>
      </c>
      <c r="K250" s="22">
        <f>SUM(K251:K256)</f>
        <v>0</v>
      </c>
      <c r="L250" s="22">
        <f>SUM(L251:L256)</f>
        <v>0</v>
      </c>
      <c r="M250" s="22">
        <f t="shared" si="57"/>
        <v>0</v>
      </c>
      <c r="N250" s="22">
        <f>SUM(N251:N256)</f>
        <v>0</v>
      </c>
      <c r="O250" s="22">
        <f>SUM(O251:O256)</f>
        <v>0</v>
      </c>
      <c r="P250" s="22">
        <f t="shared" si="58"/>
        <v>0</v>
      </c>
      <c r="Q250" s="22">
        <f>SUM(Q251:Q256)</f>
        <v>0</v>
      </c>
      <c r="R250" s="22">
        <f>SUM(R251:R256)</f>
        <v>0</v>
      </c>
      <c r="S250" s="22">
        <f t="shared" si="59"/>
        <v>0</v>
      </c>
      <c r="T250" s="22">
        <f>SUM(T251:T256)</f>
        <v>35743</v>
      </c>
      <c r="U250" s="22">
        <f>SUM(U251:U256)</f>
        <v>57024</v>
      </c>
      <c r="V250" s="22">
        <f t="shared" si="60"/>
        <v>21281</v>
      </c>
      <c r="W250" s="22">
        <f>SUM(W251:W256)</f>
        <v>0</v>
      </c>
      <c r="X250" s="22">
        <f>SUM(X251:X256)</f>
        <v>0</v>
      </c>
      <c r="Y250" s="22">
        <f t="shared" si="61"/>
        <v>0</v>
      </c>
      <c r="Z250" s="22">
        <f>SUM(Z251:Z256)</f>
        <v>0</v>
      </c>
      <c r="AA250" s="22">
        <f>SUM(AA251:AA256)</f>
        <v>0</v>
      </c>
      <c r="AB250" s="22">
        <f t="shared" si="62"/>
        <v>0</v>
      </c>
      <c r="AC250" s="22">
        <f>SUM(AC251:AC256)</f>
        <v>0</v>
      </c>
      <c r="AD250" s="22">
        <f>SUM(AD251:AD256)</f>
        <v>0</v>
      </c>
      <c r="AE250" s="22">
        <f t="shared" si="63"/>
        <v>0</v>
      </c>
    </row>
    <row r="251" spans="1:31" s="23" customFormat="1" ht="31.2" x14ac:dyDescent="0.3">
      <c r="A251" s="31" t="s">
        <v>221</v>
      </c>
      <c r="B251" s="32">
        <v>1</v>
      </c>
      <c r="C251" s="32">
        <v>431</v>
      </c>
      <c r="D251" s="32">
        <v>5203</v>
      </c>
      <c r="E251" s="34">
        <f t="shared" si="131"/>
        <v>4434</v>
      </c>
      <c r="F251" s="34">
        <f t="shared" si="131"/>
        <v>4434</v>
      </c>
      <c r="G251" s="34">
        <f t="shared" si="131"/>
        <v>0</v>
      </c>
      <c r="H251" s="34"/>
      <c r="I251" s="34"/>
      <c r="J251" s="34">
        <f t="shared" si="140"/>
        <v>0</v>
      </c>
      <c r="K251" s="34"/>
      <c r="L251" s="34"/>
      <c r="M251" s="34">
        <f t="shared" si="57"/>
        <v>0</v>
      </c>
      <c r="N251" s="34"/>
      <c r="O251" s="34"/>
      <c r="P251" s="34">
        <f t="shared" si="58"/>
        <v>0</v>
      </c>
      <c r="Q251" s="34"/>
      <c r="R251" s="34"/>
      <c r="S251" s="34">
        <f t="shared" si="59"/>
        <v>0</v>
      </c>
      <c r="T251" s="34">
        <f>1065+3369</f>
        <v>4434</v>
      </c>
      <c r="U251" s="34">
        <f>1065+3369</f>
        <v>4434</v>
      </c>
      <c r="V251" s="34">
        <f t="shared" si="60"/>
        <v>0</v>
      </c>
      <c r="W251" s="34"/>
      <c r="X251" s="34"/>
      <c r="Y251" s="34">
        <f t="shared" si="61"/>
        <v>0</v>
      </c>
      <c r="Z251" s="34"/>
      <c r="AA251" s="34"/>
      <c r="AB251" s="34">
        <f t="shared" si="62"/>
        <v>0</v>
      </c>
      <c r="AC251" s="34"/>
      <c r="AD251" s="34"/>
      <c r="AE251" s="34">
        <f t="shared" si="63"/>
        <v>0</v>
      </c>
    </row>
    <row r="252" spans="1:31" s="23" customFormat="1" ht="31.2" x14ac:dyDescent="0.3">
      <c r="A252" s="31" t="s">
        <v>222</v>
      </c>
      <c r="B252" s="32">
        <v>1</v>
      </c>
      <c r="C252" s="32">
        <v>431</v>
      </c>
      <c r="D252" s="32">
        <v>5203</v>
      </c>
      <c r="E252" s="34">
        <f t="shared" si="131"/>
        <v>23310</v>
      </c>
      <c r="F252" s="34">
        <f t="shared" si="131"/>
        <v>23310</v>
      </c>
      <c r="G252" s="34">
        <f t="shared" si="131"/>
        <v>0</v>
      </c>
      <c r="H252" s="34"/>
      <c r="I252" s="34"/>
      <c r="J252" s="34">
        <f t="shared" si="140"/>
        <v>0</v>
      </c>
      <c r="K252" s="34"/>
      <c r="L252" s="34"/>
      <c r="M252" s="34">
        <f t="shared" si="57"/>
        <v>0</v>
      </c>
      <c r="N252" s="34"/>
      <c r="O252" s="34"/>
      <c r="P252" s="34">
        <f t="shared" si="58"/>
        <v>0</v>
      </c>
      <c r="Q252" s="34"/>
      <c r="R252" s="34"/>
      <c r="S252" s="34">
        <f t="shared" si="59"/>
        <v>0</v>
      </c>
      <c r="T252" s="34">
        <v>23310</v>
      </c>
      <c r="U252" s="34">
        <v>23310</v>
      </c>
      <c r="V252" s="34">
        <f t="shared" si="60"/>
        <v>0</v>
      </c>
      <c r="W252" s="34"/>
      <c r="X252" s="34"/>
      <c r="Y252" s="34">
        <f t="shared" si="61"/>
        <v>0</v>
      </c>
      <c r="Z252" s="34"/>
      <c r="AA252" s="34"/>
      <c r="AB252" s="34">
        <f t="shared" si="62"/>
        <v>0</v>
      </c>
      <c r="AC252" s="34"/>
      <c r="AD252" s="34"/>
      <c r="AE252" s="34">
        <f t="shared" si="63"/>
        <v>0</v>
      </c>
    </row>
    <row r="253" spans="1:31" s="23" customFormat="1" ht="31.2" x14ac:dyDescent="0.3">
      <c r="A253" s="31" t="s">
        <v>223</v>
      </c>
      <c r="B253" s="32">
        <v>1</v>
      </c>
      <c r="C253" s="32">
        <v>431</v>
      </c>
      <c r="D253" s="32">
        <v>5203</v>
      </c>
      <c r="E253" s="34">
        <f t="shared" si="131"/>
        <v>0</v>
      </c>
      <c r="F253" s="34">
        <f t="shared" si="131"/>
        <v>6600</v>
      </c>
      <c r="G253" s="34">
        <f t="shared" si="131"/>
        <v>6600</v>
      </c>
      <c r="H253" s="34"/>
      <c r="I253" s="34"/>
      <c r="J253" s="34">
        <f t="shared" si="140"/>
        <v>0</v>
      </c>
      <c r="K253" s="34"/>
      <c r="L253" s="34"/>
      <c r="M253" s="34">
        <f t="shared" si="57"/>
        <v>0</v>
      </c>
      <c r="N253" s="34"/>
      <c r="O253" s="34"/>
      <c r="P253" s="34">
        <f t="shared" si="58"/>
        <v>0</v>
      </c>
      <c r="Q253" s="34"/>
      <c r="R253" s="34"/>
      <c r="S253" s="34">
        <f t="shared" si="59"/>
        <v>0</v>
      </c>
      <c r="T253" s="34">
        <v>0</v>
      </c>
      <c r="U253" s="34">
        <v>6600</v>
      </c>
      <c r="V253" s="34">
        <f t="shared" si="60"/>
        <v>6600</v>
      </c>
      <c r="W253" s="34"/>
      <c r="X253" s="34"/>
      <c r="Y253" s="34">
        <f t="shared" si="61"/>
        <v>0</v>
      </c>
      <c r="Z253" s="34"/>
      <c r="AA253" s="34"/>
      <c r="AB253" s="34">
        <f t="shared" si="62"/>
        <v>0</v>
      </c>
      <c r="AC253" s="34"/>
      <c r="AD253" s="34"/>
      <c r="AE253" s="34">
        <f t="shared" si="63"/>
        <v>0</v>
      </c>
    </row>
    <row r="254" spans="1:31" s="23" customFormat="1" x14ac:dyDescent="0.3">
      <c r="A254" s="31" t="s">
        <v>224</v>
      </c>
      <c r="B254" s="36">
        <v>1</v>
      </c>
      <c r="C254" s="36">
        <v>431</v>
      </c>
      <c r="D254" s="36">
        <v>5203</v>
      </c>
      <c r="E254" s="34">
        <f t="shared" si="131"/>
        <v>6499</v>
      </c>
      <c r="F254" s="34">
        <f t="shared" si="131"/>
        <v>6499</v>
      </c>
      <c r="G254" s="34">
        <f t="shared" si="131"/>
        <v>0</v>
      </c>
      <c r="H254" s="34"/>
      <c r="I254" s="34"/>
      <c r="J254" s="34">
        <f t="shared" si="140"/>
        <v>0</v>
      </c>
      <c r="K254" s="34"/>
      <c r="L254" s="34"/>
      <c r="M254" s="34">
        <f t="shared" si="57"/>
        <v>0</v>
      </c>
      <c r="N254" s="34"/>
      <c r="O254" s="34"/>
      <c r="P254" s="34">
        <f t="shared" si="58"/>
        <v>0</v>
      </c>
      <c r="Q254" s="34"/>
      <c r="R254" s="34"/>
      <c r="S254" s="34">
        <f t="shared" si="59"/>
        <v>0</v>
      </c>
      <c r="T254" s="34">
        <v>6499</v>
      </c>
      <c r="U254" s="34">
        <v>6499</v>
      </c>
      <c r="V254" s="34">
        <f t="shared" si="60"/>
        <v>0</v>
      </c>
      <c r="W254" s="34"/>
      <c r="X254" s="34"/>
      <c r="Y254" s="34">
        <f t="shared" si="61"/>
        <v>0</v>
      </c>
      <c r="Z254" s="34"/>
      <c r="AA254" s="34"/>
      <c r="AB254" s="34">
        <f t="shared" si="62"/>
        <v>0</v>
      </c>
      <c r="AC254" s="34"/>
      <c r="AD254" s="34"/>
      <c r="AE254" s="34">
        <f t="shared" si="63"/>
        <v>0</v>
      </c>
    </row>
    <row r="255" spans="1:31" s="23" customFormat="1" x14ac:dyDescent="0.3">
      <c r="A255" s="31" t="s">
        <v>225</v>
      </c>
      <c r="B255" s="36">
        <v>1</v>
      </c>
      <c r="C255" s="36">
        <v>431</v>
      </c>
      <c r="D255" s="36">
        <v>5203</v>
      </c>
      <c r="E255" s="34">
        <f t="shared" si="131"/>
        <v>0</v>
      </c>
      <c r="F255" s="34">
        <f t="shared" si="131"/>
        <v>14681</v>
      </c>
      <c r="G255" s="34">
        <f t="shared" si="131"/>
        <v>14681</v>
      </c>
      <c r="H255" s="34"/>
      <c r="I255" s="34"/>
      <c r="J255" s="34">
        <f t="shared" si="140"/>
        <v>0</v>
      </c>
      <c r="K255" s="34"/>
      <c r="L255" s="34"/>
      <c r="M255" s="34">
        <f t="shared" si="57"/>
        <v>0</v>
      </c>
      <c r="N255" s="34"/>
      <c r="O255" s="34"/>
      <c r="P255" s="34">
        <f t="shared" si="58"/>
        <v>0</v>
      </c>
      <c r="Q255" s="34"/>
      <c r="R255" s="34"/>
      <c r="S255" s="34">
        <f t="shared" si="59"/>
        <v>0</v>
      </c>
      <c r="T255" s="34">
        <v>0</v>
      </c>
      <c r="U255" s="34">
        <v>14681</v>
      </c>
      <c r="V255" s="34">
        <f t="shared" si="60"/>
        <v>14681</v>
      </c>
      <c r="W255" s="34"/>
      <c r="X255" s="34"/>
      <c r="Y255" s="34">
        <f t="shared" si="61"/>
        <v>0</v>
      </c>
      <c r="Z255" s="34"/>
      <c r="AA255" s="34"/>
      <c r="AB255" s="34">
        <f t="shared" si="62"/>
        <v>0</v>
      </c>
      <c r="AC255" s="34"/>
      <c r="AD255" s="34"/>
      <c r="AE255" s="34">
        <f t="shared" si="63"/>
        <v>0</v>
      </c>
    </row>
    <row r="256" spans="1:31" s="23" customFormat="1" x14ac:dyDescent="0.3">
      <c r="A256" s="31" t="s">
        <v>226</v>
      </c>
      <c r="B256" s="32">
        <v>1</v>
      </c>
      <c r="C256" s="32">
        <v>431</v>
      </c>
      <c r="D256" s="32">
        <v>5203</v>
      </c>
      <c r="E256" s="34">
        <f t="shared" si="131"/>
        <v>1500</v>
      </c>
      <c r="F256" s="34">
        <f t="shared" si="131"/>
        <v>1500</v>
      </c>
      <c r="G256" s="34">
        <f t="shared" si="131"/>
        <v>0</v>
      </c>
      <c r="H256" s="34"/>
      <c r="I256" s="34"/>
      <c r="J256" s="34">
        <f t="shared" si="140"/>
        <v>0</v>
      </c>
      <c r="K256" s="34"/>
      <c r="L256" s="34"/>
      <c r="M256" s="34">
        <f t="shared" si="57"/>
        <v>0</v>
      </c>
      <c r="N256" s="34"/>
      <c r="O256" s="34"/>
      <c r="P256" s="34">
        <f t="shared" si="58"/>
        <v>0</v>
      </c>
      <c r="Q256" s="34"/>
      <c r="R256" s="34"/>
      <c r="S256" s="34">
        <f t="shared" si="59"/>
        <v>0</v>
      </c>
      <c r="T256" s="34">
        <v>1500</v>
      </c>
      <c r="U256" s="34">
        <v>1500</v>
      </c>
      <c r="V256" s="34">
        <f t="shared" si="60"/>
        <v>0</v>
      </c>
      <c r="W256" s="34"/>
      <c r="X256" s="34"/>
      <c r="Y256" s="34">
        <f t="shared" si="61"/>
        <v>0</v>
      </c>
      <c r="Z256" s="34"/>
      <c r="AA256" s="34"/>
      <c r="AB256" s="34">
        <f t="shared" si="62"/>
        <v>0</v>
      </c>
      <c r="AC256" s="34"/>
      <c r="AD256" s="34"/>
      <c r="AE256" s="34">
        <f t="shared" si="63"/>
        <v>0</v>
      </c>
    </row>
    <row r="257" spans="1:192" s="23" customFormat="1" x14ac:dyDescent="0.3">
      <c r="A257" s="21" t="s">
        <v>177</v>
      </c>
      <c r="B257" s="30"/>
      <c r="C257" s="30"/>
      <c r="D257" s="30"/>
      <c r="E257" s="22">
        <f t="shared" si="131"/>
        <v>40000</v>
      </c>
      <c r="F257" s="22">
        <f t="shared" si="131"/>
        <v>40000</v>
      </c>
      <c r="G257" s="22">
        <f t="shared" si="131"/>
        <v>0</v>
      </c>
      <c r="H257" s="22">
        <f t="shared" ref="H257:AD257" si="165">SUM(H258)</f>
        <v>0</v>
      </c>
      <c r="I257" s="22">
        <f t="shared" si="165"/>
        <v>0</v>
      </c>
      <c r="J257" s="22">
        <f t="shared" si="140"/>
        <v>0</v>
      </c>
      <c r="K257" s="22">
        <f t="shared" si="165"/>
        <v>0</v>
      </c>
      <c r="L257" s="22">
        <f t="shared" si="165"/>
        <v>0</v>
      </c>
      <c r="M257" s="22">
        <f t="shared" si="57"/>
        <v>0</v>
      </c>
      <c r="N257" s="22">
        <f t="shared" si="165"/>
        <v>0</v>
      </c>
      <c r="O257" s="22">
        <f t="shared" si="165"/>
        <v>0</v>
      </c>
      <c r="P257" s="22">
        <f t="shared" si="58"/>
        <v>0</v>
      </c>
      <c r="Q257" s="22">
        <f t="shared" si="165"/>
        <v>0</v>
      </c>
      <c r="R257" s="22">
        <f t="shared" si="165"/>
        <v>0</v>
      </c>
      <c r="S257" s="22">
        <f t="shared" si="59"/>
        <v>0</v>
      </c>
      <c r="T257" s="22">
        <f t="shared" si="165"/>
        <v>40000</v>
      </c>
      <c r="U257" s="22">
        <f t="shared" si="165"/>
        <v>40000</v>
      </c>
      <c r="V257" s="22">
        <f t="shared" si="60"/>
        <v>0</v>
      </c>
      <c r="W257" s="22">
        <f t="shared" si="165"/>
        <v>0</v>
      </c>
      <c r="X257" s="22">
        <f t="shared" si="165"/>
        <v>0</v>
      </c>
      <c r="Y257" s="22">
        <f t="shared" si="61"/>
        <v>0</v>
      </c>
      <c r="Z257" s="22">
        <f t="shared" si="165"/>
        <v>0</v>
      </c>
      <c r="AA257" s="22">
        <f t="shared" si="165"/>
        <v>0</v>
      </c>
      <c r="AB257" s="22">
        <f t="shared" si="62"/>
        <v>0</v>
      </c>
      <c r="AC257" s="22">
        <f t="shared" si="165"/>
        <v>0</v>
      </c>
      <c r="AD257" s="22">
        <f t="shared" si="165"/>
        <v>0</v>
      </c>
      <c r="AE257" s="22">
        <f t="shared" si="63"/>
        <v>0</v>
      </c>
    </row>
    <row r="258" spans="1:192" s="20" customFormat="1" x14ac:dyDescent="0.3">
      <c r="A258" s="39" t="s">
        <v>227</v>
      </c>
      <c r="B258" s="33">
        <v>1</v>
      </c>
      <c r="C258" s="33">
        <v>431</v>
      </c>
      <c r="D258" s="33">
        <v>5204</v>
      </c>
      <c r="E258" s="34">
        <f t="shared" si="131"/>
        <v>40000</v>
      </c>
      <c r="F258" s="34">
        <f t="shared" si="131"/>
        <v>40000</v>
      </c>
      <c r="G258" s="34">
        <f t="shared" si="131"/>
        <v>0</v>
      </c>
      <c r="H258" s="34"/>
      <c r="I258" s="34"/>
      <c r="J258" s="34">
        <f t="shared" si="140"/>
        <v>0</v>
      </c>
      <c r="K258" s="34"/>
      <c r="L258" s="34"/>
      <c r="M258" s="34">
        <f t="shared" si="57"/>
        <v>0</v>
      </c>
      <c r="N258" s="34"/>
      <c r="O258" s="34"/>
      <c r="P258" s="34">
        <f t="shared" si="58"/>
        <v>0</v>
      </c>
      <c r="Q258" s="34"/>
      <c r="R258" s="34"/>
      <c r="S258" s="34">
        <f t="shared" si="59"/>
        <v>0</v>
      </c>
      <c r="T258" s="34">
        <v>40000</v>
      </c>
      <c r="U258" s="34">
        <v>40000</v>
      </c>
      <c r="V258" s="34">
        <f t="shared" si="60"/>
        <v>0</v>
      </c>
      <c r="W258" s="34"/>
      <c r="X258" s="34"/>
      <c r="Y258" s="34">
        <f t="shared" si="61"/>
        <v>0</v>
      </c>
      <c r="Z258" s="34"/>
      <c r="AA258" s="34"/>
      <c r="AB258" s="34">
        <f t="shared" si="62"/>
        <v>0</v>
      </c>
      <c r="AC258" s="34"/>
      <c r="AD258" s="34"/>
      <c r="AE258" s="34">
        <f t="shared" si="63"/>
        <v>0</v>
      </c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</row>
    <row r="259" spans="1:192" s="23" customFormat="1" x14ac:dyDescent="0.3">
      <c r="A259" s="21" t="s">
        <v>179</v>
      </c>
      <c r="B259" s="30"/>
      <c r="C259" s="30"/>
      <c r="D259" s="30"/>
      <c r="E259" s="22">
        <f t="shared" si="131"/>
        <v>8779</v>
      </c>
      <c r="F259" s="22">
        <f t="shared" si="131"/>
        <v>30016</v>
      </c>
      <c r="G259" s="22">
        <f>J259+M259+P259+S259+V259+Y259+AE259+AB259</f>
        <v>21237</v>
      </c>
      <c r="H259" s="22">
        <f>SUM(H260:H261)</f>
        <v>0</v>
      </c>
      <c r="I259" s="22">
        <f>SUM(I260:I261)</f>
        <v>0</v>
      </c>
      <c r="J259" s="22">
        <f t="shared" si="140"/>
        <v>0</v>
      </c>
      <c r="K259" s="22">
        <f t="shared" ref="K259:L259" si="166">SUM(K260:K261)</f>
        <v>0</v>
      </c>
      <c r="L259" s="22">
        <f t="shared" si="166"/>
        <v>0</v>
      </c>
      <c r="M259" s="22">
        <f t="shared" si="57"/>
        <v>0</v>
      </c>
      <c r="N259" s="22">
        <f t="shared" ref="N259:O259" si="167">SUM(N260:N261)</f>
        <v>0</v>
      </c>
      <c r="O259" s="22">
        <f t="shared" si="167"/>
        <v>0</v>
      </c>
      <c r="P259" s="22">
        <f t="shared" si="58"/>
        <v>0</v>
      </c>
      <c r="Q259" s="22">
        <f t="shared" ref="Q259:R259" si="168">SUM(Q260:Q261)</f>
        <v>0</v>
      </c>
      <c r="R259" s="22">
        <f t="shared" si="168"/>
        <v>0</v>
      </c>
      <c r="S259" s="22">
        <f t="shared" si="59"/>
        <v>0</v>
      </c>
      <c r="T259" s="22">
        <f t="shared" ref="T259:U259" si="169">SUM(T260:T261)</f>
        <v>8779</v>
      </c>
      <c r="U259" s="22">
        <f t="shared" si="169"/>
        <v>30016</v>
      </c>
      <c r="V259" s="22">
        <f t="shared" si="60"/>
        <v>21237</v>
      </c>
      <c r="W259" s="22">
        <f t="shared" ref="W259:X259" si="170">SUM(W260:W261)</f>
        <v>0</v>
      </c>
      <c r="X259" s="22">
        <f t="shared" si="170"/>
        <v>0</v>
      </c>
      <c r="Y259" s="22">
        <f t="shared" si="61"/>
        <v>0</v>
      </c>
      <c r="Z259" s="22">
        <f t="shared" ref="Z259:AA259" si="171">SUM(Z260:Z261)</f>
        <v>0</v>
      </c>
      <c r="AA259" s="22">
        <f t="shared" si="171"/>
        <v>0</v>
      </c>
      <c r="AB259" s="22">
        <f t="shared" si="62"/>
        <v>0</v>
      </c>
      <c r="AC259" s="22">
        <f t="shared" ref="AC259:AD259" si="172">SUM(AC260:AC261)</f>
        <v>0</v>
      </c>
      <c r="AD259" s="22">
        <f t="shared" si="172"/>
        <v>0</v>
      </c>
      <c r="AE259" s="22">
        <f t="shared" si="63"/>
        <v>0</v>
      </c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</row>
    <row r="260" spans="1:192" s="23" customFormat="1" x14ac:dyDescent="0.3">
      <c r="A260" s="31" t="s">
        <v>228</v>
      </c>
      <c r="B260" s="32">
        <v>1</v>
      </c>
      <c r="C260" s="32">
        <v>431</v>
      </c>
      <c r="D260" s="32">
        <v>5205</v>
      </c>
      <c r="E260" s="34">
        <f t="shared" si="131"/>
        <v>1700</v>
      </c>
      <c r="F260" s="34">
        <f t="shared" si="131"/>
        <v>1700</v>
      </c>
      <c r="G260" s="34">
        <f>J260+M260+P260+S260+V260+Y260+AE260+AB260</f>
        <v>0</v>
      </c>
      <c r="H260" s="34"/>
      <c r="I260" s="34"/>
      <c r="J260" s="34">
        <f t="shared" si="140"/>
        <v>0</v>
      </c>
      <c r="K260" s="34"/>
      <c r="L260" s="34"/>
      <c r="M260" s="34">
        <f t="shared" si="57"/>
        <v>0</v>
      </c>
      <c r="N260" s="34"/>
      <c r="O260" s="34"/>
      <c r="P260" s="34">
        <f t="shared" si="58"/>
        <v>0</v>
      </c>
      <c r="Q260" s="34"/>
      <c r="R260" s="34"/>
      <c r="S260" s="34">
        <f t="shared" si="59"/>
        <v>0</v>
      </c>
      <c r="T260" s="34">
        <v>1700</v>
      </c>
      <c r="U260" s="34">
        <v>1700</v>
      </c>
      <c r="V260" s="34">
        <f t="shared" si="60"/>
        <v>0</v>
      </c>
      <c r="W260" s="34"/>
      <c r="X260" s="34"/>
      <c r="Y260" s="34">
        <f t="shared" si="61"/>
        <v>0</v>
      </c>
      <c r="Z260" s="34"/>
      <c r="AA260" s="34"/>
      <c r="AB260" s="34">
        <f t="shared" si="62"/>
        <v>0</v>
      </c>
      <c r="AC260" s="34"/>
      <c r="AD260" s="34"/>
      <c r="AE260" s="34">
        <f t="shared" si="63"/>
        <v>0</v>
      </c>
    </row>
    <row r="261" spans="1:192" s="23" customFormat="1" ht="31.2" x14ac:dyDescent="0.3">
      <c r="A261" s="31" t="s">
        <v>229</v>
      </c>
      <c r="B261" s="32">
        <v>1</v>
      </c>
      <c r="C261" s="32">
        <v>431</v>
      </c>
      <c r="D261" s="32">
        <v>5205</v>
      </c>
      <c r="E261" s="34">
        <f t="shared" si="131"/>
        <v>7079</v>
      </c>
      <c r="F261" s="34">
        <f t="shared" si="131"/>
        <v>28316</v>
      </c>
      <c r="G261" s="34">
        <f>J261+M261+P261+S261+V261+Y261+AE261+AB261</f>
        <v>21237</v>
      </c>
      <c r="H261" s="34"/>
      <c r="I261" s="34"/>
      <c r="J261" s="34">
        <f t="shared" si="140"/>
        <v>0</v>
      </c>
      <c r="K261" s="34"/>
      <c r="L261" s="34"/>
      <c r="M261" s="34">
        <f t="shared" si="57"/>
        <v>0</v>
      </c>
      <c r="N261" s="34"/>
      <c r="O261" s="34"/>
      <c r="P261" s="34">
        <f t="shared" si="58"/>
        <v>0</v>
      </c>
      <c r="Q261" s="34"/>
      <c r="R261" s="34"/>
      <c r="S261" s="34">
        <f t="shared" si="59"/>
        <v>0</v>
      </c>
      <c r="T261" s="34">
        <v>7079</v>
      </c>
      <c r="U261" s="34">
        <f>7079+21237</f>
        <v>28316</v>
      </c>
      <c r="V261" s="34">
        <f t="shared" si="60"/>
        <v>21237</v>
      </c>
      <c r="W261" s="34"/>
      <c r="X261" s="34"/>
      <c r="Y261" s="34">
        <f t="shared" si="61"/>
        <v>0</v>
      </c>
      <c r="Z261" s="34"/>
      <c r="AA261" s="34"/>
      <c r="AB261" s="34">
        <f t="shared" si="62"/>
        <v>0</v>
      </c>
      <c r="AC261" s="34"/>
      <c r="AD261" s="34"/>
      <c r="AE261" s="34">
        <f t="shared" si="63"/>
        <v>0</v>
      </c>
    </row>
    <row r="262" spans="1:192" s="23" customFormat="1" ht="31.2" x14ac:dyDescent="0.3">
      <c r="A262" s="21" t="s">
        <v>66</v>
      </c>
      <c r="B262" s="30"/>
      <c r="C262" s="30"/>
      <c r="D262" s="30"/>
      <c r="E262" s="22">
        <f t="shared" si="131"/>
        <v>694788</v>
      </c>
      <c r="F262" s="22">
        <f t="shared" si="131"/>
        <v>733419</v>
      </c>
      <c r="G262" s="22">
        <f t="shared" si="131"/>
        <v>38631</v>
      </c>
      <c r="H262" s="22">
        <f>SUM(H263,H273,H281,H286,H289,H292,H271)</f>
        <v>0</v>
      </c>
      <c r="I262" s="22">
        <f>SUM(I263,I273,I281,I286,I289,I292,I271)</f>
        <v>0</v>
      </c>
      <c r="J262" s="22">
        <f t="shared" si="140"/>
        <v>0</v>
      </c>
      <c r="K262" s="22">
        <f t="shared" ref="K262:L262" si="173">SUM(K263,K273,K281,K286,K289,K292,K271)</f>
        <v>27000</v>
      </c>
      <c r="L262" s="22">
        <f t="shared" si="173"/>
        <v>27000</v>
      </c>
      <c r="M262" s="22">
        <f t="shared" si="57"/>
        <v>0</v>
      </c>
      <c r="N262" s="22">
        <f t="shared" ref="N262:O262" si="174">SUM(N263,N273,N281,N286,N289,N292,N271)</f>
        <v>2754</v>
      </c>
      <c r="O262" s="22">
        <f t="shared" si="174"/>
        <v>33510</v>
      </c>
      <c r="P262" s="22">
        <f t="shared" si="58"/>
        <v>30756</v>
      </c>
      <c r="Q262" s="22">
        <f t="shared" ref="Q262:R262" si="175">SUM(Q263,Q273,Q281,Q286,Q289,Q292,Q271)</f>
        <v>647608</v>
      </c>
      <c r="R262" s="22">
        <f t="shared" si="175"/>
        <v>647608</v>
      </c>
      <c r="S262" s="22">
        <f t="shared" si="59"/>
        <v>0</v>
      </c>
      <c r="T262" s="22">
        <f t="shared" ref="T262:U262" si="176">SUM(T263,T273,T281,T286,T289,T292,T271)</f>
        <v>17426</v>
      </c>
      <c r="U262" s="22">
        <f t="shared" si="176"/>
        <v>25301</v>
      </c>
      <c r="V262" s="22">
        <f t="shared" si="60"/>
        <v>7875</v>
      </c>
      <c r="W262" s="22">
        <f t="shared" ref="W262:X262" si="177">SUM(W263,W273,W281,W286,W289,W292,W271)</f>
        <v>0</v>
      </c>
      <c r="X262" s="22">
        <f t="shared" si="177"/>
        <v>0</v>
      </c>
      <c r="Y262" s="22">
        <f t="shared" si="61"/>
        <v>0</v>
      </c>
      <c r="Z262" s="22">
        <f t="shared" ref="Z262:AA262" si="178">SUM(Z263,Z273,Z281,Z286,Z289,Z292,Z271)</f>
        <v>0</v>
      </c>
      <c r="AA262" s="22">
        <f t="shared" si="178"/>
        <v>0</v>
      </c>
      <c r="AB262" s="22">
        <f t="shared" si="62"/>
        <v>0</v>
      </c>
      <c r="AC262" s="22">
        <f t="shared" ref="AC262:AD262" si="179">SUM(AC263,AC273,AC281,AC286,AC289,AC292,AC271)</f>
        <v>0</v>
      </c>
      <c r="AD262" s="22">
        <f t="shared" si="179"/>
        <v>0</v>
      </c>
      <c r="AE262" s="22">
        <f t="shared" si="63"/>
        <v>0</v>
      </c>
    </row>
    <row r="263" spans="1:192" s="23" customFormat="1" x14ac:dyDescent="0.3">
      <c r="A263" s="21" t="s">
        <v>165</v>
      </c>
      <c r="B263" s="30"/>
      <c r="C263" s="30"/>
      <c r="D263" s="30"/>
      <c r="E263" s="22">
        <f t="shared" si="131"/>
        <v>48526</v>
      </c>
      <c r="F263" s="22">
        <f t="shared" si="131"/>
        <v>48526</v>
      </c>
      <c r="G263" s="22">
        <f t="shared" si="131"/>
        <v>0</v>
      </c>
      <c r="H263" s="22">
        <f t="shared" ref="H263:AD263" si="180">SUM(H264:H270)</f>
        <v>0</v>
      </c>
      <c r="I263" s="22">
        <f t="shared" si="180"/>
        <v>0</v>
      </c>
      <c r="J263" s="22">
        <f t="shared" si="140"/>
        <v>0</v>
      </c>
      <c r="K263" s="22">
        <f t="shared" ref="K263" si="181">SUM(K264:K270)</f>
        <v>0</v>
      </c>
      <c r="L263" s="22">
        <f t="shared" si="180"/>
        <v>0</v>
      </c>
      <c r="M263" s="22">
        <f t="shared" si="57"/>
        <v>0</v>
      </c>
      <c r="N263" s="22">
        <f t="shared" ref="N263" si="182">SUM(N264:N270)</f>
        <v>2754</v>
      </c>
      <c r="O263" s="22">
        <f t="shared" si="180"/>
        <v>2754</v>
      </c>
      <c r="P263" s="22">
        <f t="shared" si="58"/>
        <v>0</v>
      </c>
      <c r="Q263" s="22">
        <f t="shared" ref="Q263" si="183">SUM(Q264:Q270)</f>
        <v>40152</v>
      </c>
      <c r="R263" s="22">
        <f t="shared" si="180"/>
        <v>40152</v>
      </c>
      <c r="S263" s="22">
        <f t="shared" si="59"/>
        <v>0</v>
      </c>
      <c r="T263" s="22">
        <f t="shared" ref="T263" si="184">SUM(T264:T270)</f>
        <v>5620</v>
      </c>
      <c r="U263" s="22">
        <f t="shared" si="180"/>
        <v>5620</v>
      </c>
      <c r="V263" s="22">
        <f t="shared" si="60"/>
        <v>0</v>
      </c>
      <c r="W263" s="22">
        <f t="shared" ref="W263" si="185">SUM(W264:W270)</f>
        <v>0</v>
      </c>
      <c r="X263" s="22">
        <f t="shared" si="180"/>
        <v>0</v>
      </c>
      <c r="Y263" s="22">
        <f t="shared" si="61"/>
        <v>0</v>
      </c>
      <c r="Z263" s="22">
        <f t="shared" ref="Z263:AA263" si="186">SUM(Z264:Z270)</f>
        <v>0</v>
      </c>
      <c r="AA263" s="22">
        <f t="shared" si="186"/>
        <v>0</v>
      </c>
      <c r="AB263" s="22">
        <f t="shared" si="62"/>
        <v>0</v>
      </c>
      <c r="AC263" s="22">
        <f t="shared" ref="AC263" si="187">SUM(AC264:AC270)</f>
        <v>0</v>
      </c>
      <c r="AD263" s="22">
        <f t="shared" si="180"/>
        <v>0</v>
      </c>
      <c r="AE263" s="22">
        <f t="shared" si="63"/>
        <v>0</v>
      </c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</row>
    <row r="264" spans="1:192" s="23" customFormat="1" x14ac:dyDescent="0.3">
      <c r="A264" s="31" t="s">
        <v>230</v>
      </c>
      <c r="B264" s="32">
        <v>2</v>
      </c>
      <c r="C264" s="32">
        <v>589</v>
      </c>
      <c r="D264" s="32">
        <v>5201</v>
      </c>
      <c r="E264" s="34">
        <f t="shared" si="131"/>
        <v>2754</v>
      </c>
      <c r="F264" s="34">
        <f t="shared" si="131"/>
        <v>2754</v>
      </c>
      <c r="G264" s="34">
        <f t="shared" si="131"/>
        <v>0</v>
      </c>
      <c r="H264" s="34"/>
      <c r="I264" s="34"/>
      <c r="J264" s="34">
        <f t="shared" si="140"/>
        <v>0</v>
      </c>
      <c r="K264" s="34"/>
      <c r="L264" s="34"/>
      <c r="M264" s="34">
        <f t="shared" si="57"/>
        <v>0</v>
      </c>
      <c r="N264" s="34">
        <f>1330+1424</f>
        <v>2754</v>
      </c>
      <c r="O264" s="34">
        <f>1330+1424</f>
        <v>2754</v>
      </c>
      <c r="P264" s="34">
        <f t="shared" si="58"/>
        <v>0</v>
      </c>
      <c r="Q264" s="34"/>
      <c r="R264" s="34"/>
      <c r="S264" s="34">
        <f t="shared" si="59"/>
        <v>0</v>
      </c>
      <c r="T264" s="34"/>
      <c r="U264" s="34"/>
      <c r="V264" s="34">
        <f t="shared" si="60"/>
        <v>0</v>
      </c>
      <c r="W264" s="34"/>
      <c r="X264" s="34"/>
      <c r="Y264" s="34">
        <f t="shared" si="61"/>
        <v>0</v>
      </c>
      <c r="Z264" s="34"/>
      <c r="AA264" s="34"/>
      <c r="AB264" s="34">
        <f t="shared" si="62"/>
        <v>0</v>
      </c>
      <c r="AC264" s="34"/>
      <c r="AD264" s="34"/>
      <c r="AE264" s="34">
        <f t="shared" si="63"/>
        <v>0</v>
      </c>
    </row>
    <row r="265" spans="1:192" s="20" customFormat="1" x14ac:dyDescent="0.3">
      <c r="A265" s="35" t="s">
        <v>231</v>
      </c>
      <c r="B265" s="36">
        <v>1</v>
      </c>
      <c r="C265" s="36">
        <v>530</v>
      </c>
      <c r="D265" s="36">
        <v>5201</v>
      </c>
      <c r="E265" s="38">
        <f t="shared" si="131"/>
        <v>726</v>
      </c>
      <c r="F265" s="38">
        <f t="shared" si="131"/>
        <v>726</v>
      </c>
      <c r="G265" s="38">
        <f t="shared" si="131"/>
        <v>0</v>
      </c>
      <c r="H265" s="38"/>
      <c r="I265" s="38"/>
      <c r="J265" s="38">
        <f t="shared" si="140"/>
        <v>0</v>
      </c>
      <c r="K265" s="38"/>
      <c r="L265" s="38"/>
      <c r="M265" s="38">
        <f t="shared" si="57"/>
        <v>0</v>
      </c>
      <c r="N265" s="38"/>
      <c r="O265" s="38"/>
      <c r="P265" s="38">
        <f t="shared" si="58"/>
        <v>0</v>
      </c>
      <c r="Q265" s="38"/>
      <c r="R265" s="38"/>
      <c r="S265" s="38">
        <f t="shared" si="59"/>
        <v>0</v>
      </c>
      <c r="T265" s="38">
        <v>726</v>
      </c>
      <c r="U265" s="38">
        <v>726</v>
      </c>
      <c r="V265" s="38">
        <f t="shared" si="60"/>
        <v>0</v>
      </c>
      <c r="W265" s="38"/>
      <c r="X265" s="38"/>
      <c r="Y265" s="38">
        <f t="shared" si="61"/>
        <v>0</v>
      </c>
      <c r="Z265" s="38"/>
      <c r="AA265" s="38"/>
      <c r="AB265" s="38">
        <f t="shared" si="62"/>
        <v>0</v>
      </c>
      <c r="AC265" s="38"/>
      <c r="AD265" s="38"/>
      <c r="AE265" s="38">
        <f t="shared" si="63"/>
        <v>0</v>
      </c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</row>
    <row r="266" spans="1:192" s="20" customFormat="1" x14ac:dyDescent="0.3">
      <c r="A266" s="35" t="s">
        <v>232</v>
      </c>
      <c r="B266" s="36">
        <v>1</v>
      </c>
      <c r="C266" s="36">
        <v>550</v>
      </c>
      <c r="D266" s="36">
        <v>5201</v>
      </c>
      <c r="E266" s="38">
        <f t="shared" si="131"/>
        <v>4894</v>
      </c>
      <c r="F266" s="38">
        <f t="shared" si="131"/>
        <v>4894</v>
      </c>
      <c r="G266" s="38">
        <f t="shared" si="131"/>
        <v>0</v>
      </c>
      <c r="H266" s="38"/>
      <c r="I266" s="38"/>
      <c r="J266" s="38">
        <f t="shared" si="140"/>
        <v>0</v>
      </c>
      <c r="K266" s="38"/>
      <c r="L266" s="38"/>
      <c r="M266" s="38">
        <f t="shared" si="57"/>
        <v>0</v>
      </c>
      <c r="N266" s="38"/>
      <c r="O266" s="38"/>
      <c r="P266" s="38">
        <f t="shared" si="58"/>
        <v>0</v>
      </c>
      <c r="Q266" s="38"/>
      <c r="R266" s="38"/>
      <c r="S266" s="38">
        <f t="shared" si="59"/>
        <v>0</v>
      </c>
      <c r="T266" s="38">
        <v>4894</v>
      </c>
      <c r="U266" s="38">
        <v>4894</v>
      </c>
      <c r="V266" s="38">
        <f t="shared" si="60"/>
        <v>0</v>
      </c>
      <c r="W266" s="38"/>
      <c r="X266" s="38"/>
      <c r="Y266" s="38">
        <f t="shared" si="61"/>
        <v>0</v>
      </c>
      <c r="Z266" s="38"/>
      <c r="AA266" s="38"/>
      <c r="AB266" s="38">
        <f t="shared" si="62"/>
        <v>0</v>
      </c>
      <c r="AC266" s="38"/>
      <c r="AD266" s="38"/>
      <c r="AE266" s="38">
        <f t="shared" si="63"/>
        <v>0</v>
      </c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</row>
    <row r="267" spans="1:192" s="23" customFormat="1" ht="78" x14ac:dyDescent="0.3">
      <c r="A267" s="39" t="s">
        <v>233</v>
      </c>
      <c r="B267" s="33"/>
      <c r="C267" s="33"/>
      <c r="D267" s="33"/>
      <c r="E267" s="34">
        <f t="shared" si="131"/>
        <v>3480</v>
      </c>
      <c r="F267" s="34">
        <f t="shared" si="131"/>
        <v>3480</v>
      </c>
      <c r="G267" s="34">
        <f t="shared" si="131"/>
        <v>0</v>
      </c>
      <c r="H267" s="34"/>
      <c r="I267" s="34"/>
      <c r="J267" s="34">
        <f t="shared" si="140"/>
        <v>0</v>
      </c>
      <c r="K267" s="34"/>
      <c r="L267" s="34"/>
      <c r="M267" s="34">
        <f t="shared" si="57"/>
        <v>0</v>
      </c>
      <c r="N267" s="34"/>
      <c r="O267" s="34"/>
      <c r="P267" s="34">
        <f t="shared" si="58"/>
        <v>0</v>
      </c>
      <c r="Q267" s="38">
        <v>3480</v>
      </c>
      <c r="R267" s="38">
        <v>3480</v>
      </c>
      <c r="S267" s="34">
        <f t="shared" si="59"/>
        <v>0</v>
      </c>
      <c r="T267" s="34"/>
      <c r="U267" s="34"/>
      <c r="V267" s="34">
        <f t="shared" si="60"/>
        <v>0</v>
      </c>
      <c r="W267" s="34"/>
      <c r="X267" s="34"/>
      <c r="Y267" s="34">
        <f t="shared" si="61"/>
        <v>0</v>
      </c>
      <c r="Z267" s="34"/>
      <c r="AA267" s="34"/>
      <c r="AB267" s="34">
        <f t="shared" si="62"/>
        <v>0</v>
      </c>
      <c r="AC267" s="34"/>
      <c r="AD267" s="34"/>
      <c r="AE267" s="34">
        <f t="shared" si="63"/>
        <v>0</v>
      </c>
    </row>
    <row r="268" spans="1:192" s="23" customFormat="1" ht="52.5" customHeight="1" x14ac:dyDescent="0.3">
      <c r="A268" s="35" t="s">
        <v>234</v>
      </c>
      <c r="B268" s="32"/>
      <c r="C268" s="32"/>
      <c r="D268" s="32"/>
      <c r="E268" s="27">
        <f t="shared" si="131"/>
        <v>27500</v>
      </c>
      <c r="F268" s="27">
        <f t="shared" si="131"/>
        <v>27500</v>
      </c>
      <c r="G268" s="27">
        <f t="shared" si="131"/>
        <v>0</v>
      </c>
      <c r="H268" s="27"/>
      <c r="I268" s="27"/>
      <c r="J268" s="27">
        <f t="shared" si="140"/>
        <v>0</v>
      </c>
      <c r="K268" s="27"/>
      <c r="L268" s="27"/>
      <c r="M268" s="27">
        <f t="shared" si="57"/>
        <v>0</v>
      </c>
      <c r="N268" s="27"/>
      <c r="O268" s="27"/>
      <c r="P268" s="27">
        <f t="shared" si="58"/>
        <v>0</v>
      </c>
      <c r="Q268" s="27">
        <v>27500</v>
      </c>
      <c r="R268" s="27">
        <v>27500</v>
      </c>
      <c r="S268" s="27">
        <f t="shared" si="59"/>
        <v>0</v>
      </c>
      <c r="T268" s="27"/>
      <c r="U268" s="27"/>
      <c r="V268" s="27">
        <f t="shared" si="60"/>
        <v>0</v>
      </c>
      <c r="W268" s="27"/>
      <c r="X268" s="27"/>
      <c r="Y268" s="27">
        <f t="shared" si="61"/>
        <v>0</v>
      </c>
      <c r="Z268" s="27"/>
      <c r="AA268" s="27"/>
      <c r="AB268" s="27">
        <f t="shared" si="62"/>
        <v>0</v>
      </c>
      <c r="AC268" s="27"/>
      <c r="AD268" s="27"/>
      <c r="AE268" s="27">
        <f t="shared" si="63"/>
        <v>0</v>
      </c>
    </row>
    <row r="269" spans="1:192" s="23" customFormat="1" ht="93.6" x14ac:dyDescent="0.3">
      <c r="A269" s="35" t="s">
        <v>235</v>
      </c>
      <c r="B269" s="32"/>
      <c r="C269" s="32"/>
      <c r="D269" s="32"/>
      <c r="E269" s="27">
        <f t="shared" si="131"/>
        <v>5500</v>
      </c>
      <c r="F269" s="27">
        <f t="shared" si="131"/>
        <v>5500</v>
      </c>
      <c r="G269" s="27">
        <f t="shared" si="131"/>
        <v>0</v>
      </c>
      <c r="H269" s="27"/>
      <c r="I269" s="27"/>
      <c r="J269" s="27">
        <f t="shared" si="140"/>
        <v>0</v>
      </c>
      <c r="K269" s="27"/>
      <c r="L269" s="27"/>
      <c r="M269" s="27">
        <f t="shared" si="57"/>
        <v>0</v>
      </c>
      <c r="N269" s="27"/>
      <c r="O269" s="27"/>
      <c r="P269" s="27">
        <f t="shared" si="58"/>
        <v>0</v>
      </c>
      <c r="Q269" s="27">
        <v>5500</v>
      </c>
      <c r="R269" s="27">
        <v>5500</v>
      </c>
      <c r="S269" s="27">
        <f t="shared" si="59"/>
        <v>0</v>
      </c>
      <c r="T269" s="27"/>
      <c r="U269" s="27"/>
      <c r="V269" s="27">
        <f t="shared" si="60"/>
        <v>0</v>
      </c>
      <c r="W269" s="27"/>
      <c r="X269" s="27"/>
      <c r="Y269" s="27">
        <f t="shared" si="61"/>
        <v>0</v>
      </c>
      <c r="Z269" s="27"/>
      <c r="AA269" s="27"/>
      <c r="AB269" s="27">
        <f t="shared" si="62"/>
        <v>0</v>
      </c>
      <c r="AC269" s="27"/>
      <c r="AD269" s="27"/>
      <c r="AE269" s="27">
        <f t="shared" si="63"/>
        <v>0</v>
      </c>
    </row>
    <row r="270" spans="1:192" s="23" customFormat="1" ht="62.4" x14ac:dyDescent="0.3">
      <c r="A270" s="31" t="s">
        <v>236</v>
      </c>
      <c r="B270" s="32"/>
      <c r="C270" s="32"/>
      <c r="D270" s="32"/>
      <c r="E270" s="34">
        <f t="shared" si="131"/>
        <v>3672</v>
      </c>
      <c r="F270" s="34">
        <f t="shared" si="131"/>
        <v>3672</v>
      </c>
      <c r="G270" s="34">
        <f t="shared" si="131"/>
        <v>0</v>
      </c>
      <c r="H270" s="34"/>
      <c r="I270" s="34"/>
      <c r="J270" s="34">
        <f t="shared" si="140"/>
        <v>0</v>
      </c>
      <c r="K270" s="34"/>
      <c r="L270" s="34"/>
      <c r="M270" s="34">
        <f t="shared" si="57"/>
        <v>0</v>
      </c>
      <c r="N270" s="34"/>
      <c r="O270" s="34"/>
      <c r="P270" s="34">
        <f t="shared" si="58"/>
        <v>0</v>
      </c>
      <c r="Q270" s="34">
        <f>3000+672</f>
        <v>3672</v>
      </c>
      <c r="R270" s="34">
        <f>3000+672</f>
        <v>3672</v>
      </c>
      <c r="S270" s="34">
        <f t="shared" si="59"/>
        <v>0</v>
      </c>
      <c r="T270" s="34"/>
      <c r="U270" s="34"/>
      <c r="V270" s="34">
        <f t="shared" si="60"/>
        <v>0</v>
      </c>
      <c r="W270" s="34"/>
      <c r="X270" s="34"/>
      <c r="Y270" s="34">
        <f t="shared" si="61"/>
        <v>0</v>
      </c>
      <c r="Z270" s="34"/>
      <c r="AA270" s="34"/>
      <c r="AB270" s="34">
        <f t="shared" si="62"/>
        <v>0</v>
      </c>
      <c r="AC270" s="34"/>
      <c r="AD270" s="34"/>
      <c r="AE270" s="34">
        <f t="shared" si="63"/>
        <v>0</v>
      </c>
    </row>
    <row r="271" spans="1:192" s="20" customFormat="1" x14ac:dyDescent="0.3">
      <c r="A271" s="21" t="s">
        <v>171</v>
      </c>
      <c r="B271" s="30"/>
      <c r="C271" s="30"/>
      <c r="D271" s="30"/>
      <c r="E271" s="22">
        <f t="shared" si="131"/>
        <v>386882</v>
      </c>
      <c r="F271" s="22">
        <f t="shared" si="131"/>
        <v>386882</v>
      </c>
      <c r="G271" s="22">
        <f t="shared" si="131"/>
        <v>0</v>
      </c>
      <c r="H271" s="22">
        <f t="shared" ref="H271:AD271" si="188">SUM(H272:H272)</f>
        <v>0</v>
      </c>
      <c r="I271" s="22">
        <f t="shared" si="188"/>
        <v>0</v>
      </c>
      <c r="J271" s="22">
        <f t="shared" si="140"/>
        <v>0</v>
      </c>
      <c r="K271" s="22">
        <f t="shared" si="188"/>
        <v>0</v>
      </c>
      <c r="L271" s="22">
        <f t="shared" si="188"/>
        <v>0</v>
      </c>
      <c r="M271" s="22">
        <f t="shared" si="57"/>
        <v>0</v>
      </c>
      <c r="N271" s="22">
        <f t="shared" si="188"/>
        <v>0</v>
      </c>
      <c r="O271" s="22">
        <f t="shared" si="188"/>
        <v>0</v>
      </c>
      <c r="P271" s="22">
        <f t="shared" si="58"/>
        <v>0</v>
      </c>
      <c r="Q271" s="22">
        <f t="shared" si="188"/>
        <v>386882</v>
      </c>
      <c r="R271" s="22">
        <f t="shared" si="188"/>
        <v>386882</v>
      </c>
      <c r="S271" s="22">
        <f t="shared" si="59"/>
        <v>0</v>
      </c>
      <c r="T271" s="22">
        <f t="shared" si="188"/>
        <v>0</v>
      </c>
      <c r="U271" s="22">
        <f t="shared" si="188"/>
        <v>0</v>
      </c>
      <c r="V271" s="22">
        <f t="shared" si="60"/>
        <v>0</v>
      </c>
      <c r="W271" s="22">
        <f t="shared" si="188"/>
        <v>0</v>
      </c>
      <c r="X271" s="22">
        <f t="shared" si="188"/>
        <v>0</v>
      </c>
      <c r="Y271" s="22">
        <f t="shared" si="61"/>
        <v>0</v>
      </c>
      <c r="Z271" s="22">
        <f t="shared" si="188"/>
        <v>0</v>
      </c>
      <c r="AA271" s="22">
        <f t="shared" si="188"/>
        <v>0</v>
      </c>
      <c r="AB271" s="22">
        <f t="shared" si="62"/>
        <v>0</v>
      </c>
      <c r="AC271" s="22">
        <f t="shared" si="188"/>
        <v>0</v>
      </c>
      <c r="AD271" s="22">
        <f t="shared" si="188"/>
        <v>0</v>
      </c>
      <c r="AE271" s="22">
        <f t="shared" si="63"/>
        <v>0</v>
      </c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</row>
    <row r="272" spans="1:192" s="23" customFormat="1" ht="78" x14ac:dyDescent="0.3">
      <c r="A272" s="39" t="s">
        <v>237</v>
      </c>
      <c r="B272" s="32"/>
      <c r="C272" s="32"/>
      <c r="D272" s="32"/>
      <c r="E272" s="34">
        <f t="shared" si="131"/>
        <v>386882</v>
      </c>
      <c r="F272" s="34">
        <f t="shared" si="131"/>
        <v>386882</v>
      </c>
      <c r="G272" s="34">
        <f t="shared" si="131"/>
        <v>0</v>
      </c>
      <c r="H272" s="34"/>
      <c r="I272" s="34"/>
      <c r="J272" s="34">
        <f t="shared" si="140"/>
        <v>0</v>
      </c>
      <c r="K272" s="34"/>
      <c r="L272" s="34"/>
      <c r="M272" s="34">
        <f t="shared" si="57"/>
        <v>0</v>
      </c>
      <c r="N272" s="34">
        <v>0</v>
      </c>
      <c r="O272" s="34">
        <v>0</v>
      </c>
      <c r="P272" s="34">
        <f t="shared" si="58"/>
        <v>0</v>
      </c>
      <c r="Q272" s="34">
        <v>386882</v>
      </c>
      <c r="R272" s="34">
        <v>386882</v>
      </c>
      <c r="S272" s="34">
        <f t="shared" si="59"/>
        <v>0</v>
      </c>
      <c r="T272" s="34"/>
      <c r="U272" s="34"/>
      <c r="V272" s="34">
        <f t="shared" si="60"/>
        <v>0</v>
      </c>
      <c r="W272" s="34"/>
      <c r="X272" s="34"/>
      <c r="Y272" s="34">
        <f t="shared" si="61"/>
        <v>0</v>
      </c>
      <c r="Z272" s="34"/>
      <c r="AA272" s="34"/>
      <c r="AB272" s="34">
        <f t="shared" si="62"/>
        <v>0</v>
      </c>
      <c r="AC272" s="34"/>
      <c r="AD272" s="34"/>
      <c r="AE272" s="34">
        <f t="shared" si="63"/>
        <v>0</v>
      </c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</row>
    <row r="273" spans="1:192" s="23" customFormat="1" ht="31.2" x14ac:dyDescent="0.3">
      <c r="A273" s="21" t="s">
        <v>173</v>
      </c>
      <c r="B273" s="30"/>
      <c r="C273" s="30"/>
      <c r="D273" s="30"/>
      <c r="E273" s="22">
        <f t="shared" si="131"/>
        <v>17154</v>
      </c>
      <c r="F273" s="22">
        <f t="shared" si="131"/>
        <v>26490</v>
      </c>
      <c r="G273" s="22">
        <f t="shared" si="131"/>
        <v>9336</v>
      </c>
      <c r="H273" s="22">
        <f t="shared" ref="H273:AD273" si="189">SUM(H274:H280)</f>
        <v>0</v>
      </c>
      <c r="I273" s="22">
        <f t="shared" si="189"/>
        <v>0</v>
      </c>
      <c r="J273" s="22">
        <f t="shared" si="140"/>
        <v>0</v>
      </c>
      <c r="K273" s="22">
        <f t="shared" ref="K273" si="190">SUM(K274:K280)</f>
        <v>0</v>
      </c>
      <c r="L273" s="22">
        <f t="shared" si="189"/>
        <v>0</v>
      </c>
      <c r="M273" s="22">
        <f t="shared" si="57"/>
        <v>0</v>
      </c>
      <c r="N273" s="22">
        <f t="shared" ref="N273" si="191">SUM(N274:N280)</f>
        <v>0</v>
      </c>
      <c r="O273" s="22">
        <f t="shared" si="189"/>
        <v>1461</v>
      </c>
      <c r="P273" s="22">
        <f t="shared" si="58"/>
        <v>1461</v>
      </c>
      <c r="Q273" s="22">
        <f t="shared" ref="Q273" si="192">SUM(Q274:Q280)</f>
        <v>5348</v>
      </c>
      <c r="R273" s="22">
        <f t="shared" si="189"/>
        <v>5348</v>
      </c>
      <c r="S273" s="22">
        <f t="shared" si="59"/>
        <v>0</v>
      </c>
      <c r="T273" s="22">
        <f t="shared" ref="T273" si="193">SUM(T274:T280)</f>
        <v>11806</v>
      </c>
      <c r="U273" s="22">
        <f t="shared" si="189"/>
        <v>19681</v>
      </c>
      <c r="V273" s="22">
        <f t="shared" si="60"/>
        <v>7875</v>
      </c>
      <c r="W273" s="22">
        <f t="shared" ref="W273" si="194">SUM(W274:W280)</f>
        <v>0</v>
      </c>
      <c r="X273" s="22">
        <f t="shared" si="189"/>
        <v>0</v>
      </c>
      <c r="Y273" s="22">
        <f t="shared" si="61"/>
        <v>0</v>
      </c>
      <c r="Z273" s="22">
        <f t="shared" ref="Z273:AA273" si="195">SUM(Z274:Z280)</f>
        <v>0</v>
      </c>
      <c r="AA273" s="22">
        <f t="shared" si="195"/>
        <v>0</v>
      </c>
      <c r="AB273" s="22">
        <f t="shared" si="62"/>
        <v>0</v>
      </c>
      <c r="AC273" s="22">
        <f t="shared" ref="AC273" si="196">SUM(AC274:AC280)</f>
        <v>0</v>
      </c>
      <c r="AD273" s="22">
        <f t="shared" si="189"/>
        <v>0</v>
      </c>
      <c r="AE273" s="22">
        <f t="shared" si="63"/>
        <v>0</v>
      </c>
    </row>
    <row r="274" spans="1:192" s="23" customFormat="1" ht="78" x14ac:dyDescent="0.3">
      <c r="A274" s="35" t="s">
        <v>238</v>
      </c>
      <c r="B274" s="32"/>
      <c r="C274" s="32"/>
      <c r="D274" s="32"/>
      <c r="E274" s="27">
        <f t="shared" si="131"/>
        <v>1600</v>
      </c>
      <c r="F274" s="27">
        <f t="shared" si="131"/>
        <v>1600</v>
      </c>
      <c r="G274" s="27">
        <f t="shared" si="131"/>
        <v>0</v>
      </c>
      <c r="H274" s="27"/>
      <c r="I274" s="27"/>
      <c r="J274" s="27">
        <f t="shared" si="140"/>
        <v>0</v>
      </c>
      <c r="K274" s="27"/>
      <c r="L274" s="27"/>
      <c r="M274" s="27">
        <f t="shared" si="57"/>
        <v>0</v>
      </c>
      <c r="N274" s="27"/>
      <c r="O274" s="27"/>
      <c r="P274" s="27">
        <f t="shared" si="58"/>
        <v>0</v>
      </c>
      <c r="Q274" s="27">
        <v>1600</v>
      </c>
      <c r="R274" s="27">
        <v>1600</v>
      </c>
      <c r="S274" s="27">
        <f t="shared" si="59"/>
        <v>0</v>
      </c>
      <c r="T274" s="27"/>
      <c r="U274" s="27"/>
      <c r="V274" s="27">
        <f t="shared" si="60"/>
        <v>0</v>
      </c>
      <c r="W274" s="27"/>
      <c r="X274" s="27"/>
      <c r="Y274" s="27">
        <f t="shared" si="61"/>
        <v>0</v>
      </c>
      <c r="Z274" s="27"/>
      <c r="AA274" s="27"/>
      <c r="AB274" s="27">
        <f t="shared" si="62"/>
        <v>0</v>
      </c>
      <c r="AC274" s="27"/>
      <c r="AD274" s="27"/>
      <c r="AE274" s="27">
        <f t="shared" si="63"/>
        <v>0</v>
      </c>
    </row>
    <row r="275" spans="1:192" s="23" customFormat="1" ht="109.2" x14ac:dyDescent="0.3">
      <c r="A275" s="39" t="s">
        <v>239</v>
      </c>
      <c r="B275" s="33"/>
      <c r="C275" s="33"/>
      <c r="D275" s="33"/>
      <c r="E275" s="34">
        <f t="shared" si="131"/>
        <v>0</v>
      </c>
      <c r="F275" s="34">
        <f t="shared" si="131"/>
        <v>0</v>
      </c>
      <c r="G275" s="34">
        <f t="shared" si="131"/>
        <v>0</v>
      </c>
      <c r="H275" s="34"/>
      <c r="I275" s="34"/>
      <c r="J275" s="34">
        <f t="shared" si="140"/>
        <v>0</v>
      </c>
      <c r="K275" s="34"/>
      <c r="L275" s="34"/>
      <c r="M275" s="34">
        <f t="shared" si="57"/>
        <v>0</v>
      </c>
      <c r="N275" s="34"/>
      <c r="O275" s="34"/>
      <c r="P275" s="34">
        <f t="shared" si="58"/>
        <v>0</v>
      </c>
      <c r="Q275" s="34">
        <f>218085-218085</f>
        <v>0</v>
      </c>
      <c r="R275" s="34">
        <f>218085-218085</f>
        <v>0</v>
      </c>
      <c r="S275" s="34">
        <f t="shared" si="59"/>
        <v>0</v>
      </c>
      <c r="T275" s="34"/>
      <c r="U275" s="34"/>
      <c r="V275" s="34">
        <f t="shared" si="60"/>
        <v>0</v>
      </c>
      <c r="W275" s="34"/>
      <c r="X275" s="34"/>
      <c r="Y275" s="34">
        <f t="shared" si="61"/>
        <v>0</v>
      </c>
      <c r="Z275" s="34"/>
      <c r="AA275" s="34"/>
      <c r="AB275" s="34">
        <f t="shared" si="62"/>
        <v>0</v>
      </c>
      <c r="AC275" s="34"/>
      <c r="AD275" s="34"/>
      <c r="AE275" s="34">
        <f t="shared" si="63"/>
        <v>0</v>
      </c>
    </row>
    <row r="276" spans="1:192" s="20" customFormat="1" ht="62.4" x14ac:dyDescent="0.3">
      <c r="A276" s="35" t="s">
        <v>240</v>
      </c>
      <c r="B276" s="36"/>
      <c r="C276" s="36"/>
      <c r="D276" s="36"/>
      <c r="E276" s="38">
        <f t="shared" si="131"/>
        <v>3748</v>
      </c>
      <c r="F276" s="38">
        <f t="shared" si="131"/>
        <v>3748</v>
      </c>
      <c r="G276" s="38">
        <f t="shared" si="131"/>
        <v>0</v>
      </c>
      <c r="H276" s="38"/>
      <c r="I276" s="38"/>
      <c r="J276" s="38">
        <f t="shared" si="140"/>
        <v>0</v>
      </c>
      <c r="K276" s="38"/>
      <c r="L276" s="38"/>
      <c r="M276" s="38">
        <f t="shared" si="57"/>
        <v>0</v>
      </c>
      <c r="N276" s="38"/>
      <c r="O276" s="38"/>
      <c r="P276" s="38">
        <f t="shared" si="58"/>
        <v>0</v>
      </c>
      <c r="Q276" s="38">
        <v>3748</v>
      </c>
      <c r="R276" s="38">
        <v>3748</v>
      </c>
      <c r="S276" s="38">
        <f t="shared" si="59"/>
        <v>0</v>
      </c>
      <c r="T276" s="38"/>
      <c r="U276" s="38"/>
      <c r="V276" s="38">
        <f t="shared" si="60"/>
        <v>0</v>
      </c>
      <c r="W276" s="38"/>
      <c r="X276" s="38"/>
      <c r="Y276" s="38">
        <f t="shared" si="61"/>
        <v>0</v>
      </c>
      <c r="Z276" s="38"/>
      <c r="AA276" s="38"/>
      <c r="AB276" s="38">
        <f t="shared" si="62"/>
        <v>0</v>
      </c>
      <c r="AC276" s="38"/>
      <c r="AD276" s="38"/>
      <c r="AE276" s="38">
        <f t="shared" si="63"/>
        <v>0</v>
      </c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</row>
    <row r="277" spans="1:192" s="23" customFormat="1" ht="46.8" x14ac:dyDescent="0.3">
      <c r="A277" s="31" t="s">
        <v>241</v>
      </c>
      <c r="B277" s="32">
        <v>1</v>
      </c>
      <c r="C277" s="32">
        <v>551</v>
      </c>
      <c r="D277" s="32">
        <v>5203</v>
      </c>
      <c r="E277" s="34">
        <f t="shared" si="131"/>
        <v>0</v>
      </c>
      <c r="F277" s="34">
        <f t="shared" si="131"/>
        <v>6414</v>
      </c>
      <c r="G277" s="34">
        <f t="shared" si="131"/>
        <v>6414</v>
      </c>
      <c r="H277" s="34"/>
      <c r="I277" s="34"/>
      <c r="J277" s="34">
        <f t="shared" si="140"/>
        <v>0</v>
      </c>
      <c r="K277" s="34"/>
      <c r="L277" s="34"/>
      <c r="M277" s="34">
        <f t="shared" si="57"/>
        <v>0</v>
      </c>
      <c r="N277" s="34"/>
      <c r="O277" s="34"/>
      <c r="P277" s="34">
        <f t="shared" si="58"/>
        <v>0</v>
      </c>
      <c r="Q277" s="34"/>
      <c r="R277" s="34"/>
      <c r="S277" s="34">
        <f t="shared" si="59"/>
        <v>0</v>
      </c>
      <c r="T277" s="34"/>
      <c r="U277" s="34">
        <v>6414</v>
      </c>
      <c r="V277" s="34">
        <f t="shared" si="60"/>
        <v>6414</v>
      </c>
      <c r="W277" s="34"/>
      <c r="X277" s="34"/>
      <c r="Y277" s="34">
        <f t="shared" si="61"/>
        <v>0</v>
      </c>
      <c r="Z277" s="34"/>
      <c r="AA277" s="34"/>
      <c r="AB277" s="34">
        <f t="shared" si="62"/>
        <v>0</v>
      </c>
      <c r="AC277" s="34"/>
      <c r="AD277" s="34"/>
      <c r="AE277" s="34">
        <f t="shared" si="63"/>
        <v>0</v>
      </c>
    </row>
    <row r="278" spans="1:192" s="23" customFormat="1" ht="31.2" x14ac:dyDescent="0.3">
      <c r="A278" s="31" t="s">
        <v>242</v>
      </c>
      <c r="B278" s="32">
        <v>1</v>
      </c>
      <c r="C278" s="32">
        <v>551</v>
      </c>
      <c r="D278" s="32">
        <v>5203</v>
      </c>
      <c r="E278" s="34">
        <f t="shared" si="131"/>
        <v>0</v>
      </c>
      <c r="F278" s="34">
        <f t="shared" si="131"/>
        <v>1461</v>
      </c>
      <c r="G278" s="34">
        <f t="shared" si="131"/>
        <v>1461</v>
      </c>
      <c r="H278" s="34"/>
      <c r="I278" s="34"/>
      <c r="J278" s="34">
        <f t="shared" si="140"/>
        <v>0</v>
      </c>
      <c r="K278" s="34"/>
      <c r="L278" s="34"/>
      <c r="M278" s="34">
        <f t="shared" si="57"/>
        <v>0</v>
      </c>
      <c r="N278" s="34"/>
      <c r="O278" s="34"/>
      <c r="P278" s="34">
        <f t="shared" si="58"/>
        <v>0</v>
      </c>
      <c r="Q278" s="34"/>
      <c r="R278" s="34"/>
      <c r="S278" s="34">
        <f t="shared" si="59"/>
        <v>0</v>
      </c>
      <c r="T278" s="34"/>
      <c r="U278" s="34">
        <v>1461</v>
      </c>
      <c r="V278" s="34">
        <f t="shared" si="60"/>
        <v>1461</v>
      </c>
      <c r="W278" s="34"/>
      <c r="X278" s="34"/>
      <c r="Y278" s="34">
        <f t="shared" si="61"/>
        <v>0</v>
      </c>
      <c r="Z278" s="34"/>
      <c r="AA278" s="34"/>
      <c r="AB278" s="34">
        <f t="shared" si="62"/>
        <v>0</v>
      </c>
      <c r="AC278" s="34"/>
      <c r="AD278" s="34"/>
      <c r="AE278" s="34">
        <f t="shared" si="63"/>
        <v>0</v>
      </c>
    </row>
    <row r="279" spans="1:192" s="23" customFormat="1" ht="31.2" x14ac:dyDescent="0.3">
      <c r="A279" s="31" t="s">
        <v>243</v>
      </c>
      <c r="B279" s="32">
        <v>2</v>
      </c>
      <c r="C279" s="32">
        <v>525</v>
      </c>
      <c r="D279" s="32">
        <v>5203</v>
      </c>
      <c r="E279" s="34">
        <f t="shared" si="131"/>
        <v>0</v>
      </c>
      <c r="F279" s="34">
        <f t="shared" si="131"/>
        <v>1461</v>
      </c>
      <c r="G279" s="34">
        <f t="shared" si="131"/>
        <v>1461</v>
      </c>
      <c r="H279" s="34"/>
      <c r="I279" s="34"/>
      <c r="J279" s="34">
        <f t="shared" si="140"/>
        <v>0</v>
      </c>
      <c r="K279" s="34"/>
      <c r="L279" s="34"/>
      <c r="M279" s="34">
        <f t="shared" si="57"/>
        <v>0</v>
      </c>
      <c r="N279" s="34"/>
      <c r="O279" s="34">
        <v>1461</v>
      </c>
      <c r="P279" s="34">
        <f t="shared" si="58"/>
        <v>1461</v>
      </c>
      <c r="Q279" s="34"/>
      <c r="R279" s="34"/>
      <c r="S279" s="34">
        <f t="shared" si="59"/>
        <v>0</v>
      </c>
      <c r="T279" s="34"/>
      <c r="U279" s="34"/>
      <c r="V279" s="34">
        <f t="shared" si="60"/>
        <v>0</v>
      </c>
      <c r="W279" s="34"/>
      <c r="X279" s="34"/>
      <c r="Y279" s="34">
        <f t="shared" si="61"/>
        <v>0</v>
      </c>
      <c r="Z279" s="34"/>
      <c r="AA279" s="34"/>
      <c r="AB279" s="34">
        <f t="shared" si="62"/>
        <v>0</v>
      </c>
      <c r="AC279" s="34"/>
      <c r="AD279" s="34"/>
      <c r="AE279" s="34">
        <f t="shared" si="63"/>
        <v>0</v>
      </c>
    </row>
    <row r="280" spans="1:192" s="23" customFormat="1" x14ac:dyDescent="0.3">
      <c r="A280" s="31" t="s">
        <v>244</v>
      </c>
      <c r="B280" s="32">
        <v>1</v>
      </c>
      <c r="C280" s="32">
        <v>530</v>
      </c>
      <c r="D280" s="32">
        <v>5203</v>
      </c>
      <c r="E280" s="34">
        <f t="shared" si="131"/>
        <v>11806</v>
      </c>
      <c r="F280" s="34">
        <f t="shared" si="131"/>
        <v>11806</v>
      </c>
      <c r="G280" s="34">
        <f t="shared" si="131"/>
        <v>0</v>
      </c>
      <c r="H280" s="34"/>
      <c r="I280" s="34"/>
      <c r="J280" s="34">
        <f t="shared" si="140"/>
        <v>0</v>
      </c>
      <c r="K280" s="34"/>
      <c r="L280" s="34"/>
      <c r="M280" s="34">
        <f t="shared" si="57"/>
        <v>0</v>
      </c>
      <c r="N280" s="34"/>
      <c r="O280" s="34"/>
      <c r="P280" s="34">
        <f t="shared" si="58"/>
        <v>0</v>
      </c>
      <c r="Q280" s="34"/>
      <c r="R280" s="34"/>
      <c r="S280" s="34">
        <f t="shared" si="59"/>
        <v>0</v>
      </c>
      <c r="T280" s="34">
        <v>11806</v>
      </c>
      <c r="U280" s="34">
        <v>11806</v>
      </c>
      <c r="V280" s="34">
        <f t="shared" si="60"/>
        <v>0</v>
      </c>
      <c r="W280" s="34"/>
      <c r="X280" s="34"/>
      <c r="Y280" s="34">
        <f t="shared" si="61"/>
        <v>0</v>
      </c>
      <c r="Z280" s="34"/>
      <c r="AA280" s="34"/>
      <c r="AB280" s="34">
        <f t="shared" si="62"/>
        <v>0</v>
      </c>
      <c r="AC280" s="34"/>
      <c r="AD280" s="34"/>
      <c r="AE280" s="34">
        <f t="shared" si="63"/>
        <v>0</v>
      </c>
    </row>
    <row r="281" spans="1:192" s="23" customFormat="1" x14ac:dyDescent="0.3">
      <c r="A281" s="21" t="s">
        <v>177</v>
      </c>
      <c r="B281" s="30"/>
      <c r="C281" s="30"/>
      <c r="D281" s="30"/>
      <c r="E281" s="22">
        <f t="shared" si="131"/>
        <v>181988</v>
      </c>
      <c r="F281" s="22">
        <f t="shared" si="131"/>
        <v>211283</v>
      </c>
      <c r="G281" s="22">
        <f t="shared" si="131"/>
        <v>29295</v>
      </c>
      <c r="H281" s="22">
        <f t="shared" ref="H281:AD281" si="197">SUM(H282:H285)</f>
        <v>0</v>
      </c>
      <c r="I281" s="22">
        <f t="shared" si="197"/>
        <v>0</v>
      </c>
      <c r="J281" s="22">
        <f t="shared" si="140"/>
        <v>0</v>
      </c>
      <c r="K281" s="22">
        <f t="shared" ref="K281" si="198">SUM(K282:K285)</f>
        <v>0</v>
      </c>
      <c r="L281" s="22">
        <f t="shared" si="197"/>
        <v>0</v>
      </c>
      <c r="M281" s="22">
        <f t="shared" si="57"/>
        <v>0</v>
      </c>
      <c r="N281" s="22">
        <f t="shared" ref="N281" si="199">SUM(N282:N285)</f>
        <v>0</v>
      </c>
      <c r="O281" s="22">
        <f t="shared" si="197"/>
        <v>29295</v>
      </c>
      <c r="P281" s="22">
        <f t="shared" si="58"/>
        <v>29295</v>
      </c>
      <c r="Q281" s="22">
        <f t="shared" ref="Q281" si="200">SUM(Q282:Q285)</f>
        <v>181988</v>
      </c>
      <c r="R281" s="22">
        <f t="shared" si="197"/>
        <v>181988</v>
      </c>
      <c r="S281" s="22">
        <f t="shared" si="59"/>
        <v>0</v>
      </c>
      <c r="T281" s="22">
        <f t="shared" ref="T281" si="201">SUM(T282:T285)</f>
        <v>0</v>
      </c>
      <c r="U281" s="22">
        <f t="shared" si="197"/>
        <v>0</v>
      </c>
      <c r="V281" s="22">
        <f t="shared" si="60"/>
        <v>0</v>
      </c>
      <c r="W281" s="22">
        <f t="shared" ref="W281" si="202">SUM(W282:W285)</f>
        <v>0</v>
      </c>
      <c r="X281" s="22">
        <f t="shared" si="197"/>
        <v>0</v>
      </c>
      <c r="Y281" s="22">
        <f t="shared" si="61"/>
        <v>0</v>
      </c>
      <c r="Z281" s="22">
        <f t="shared" ref="Z281:AA281" si="203">SUM(Z282:Z285)</f>
        <v>0</v>
      </c>
      <c r="AA281" s="22">
        <f t="shared" si="203"/>
        <v>0</v>
      </c>
      <c r="AB281" s="22">
        <f t="shared" si="62"/>
        <v>0</v>
      </c>
      <c r="AC281" s="22">
        <f t="shared" ref="AC281" si="204">SUM(AC282:AC285)</f>
        <v>0</v>
      </c>
      <c r="AD281" s="22">
        <f t="shared" si="197"/>
        <v>0</v>
      </c>
      <c r="AE281" s="22">
        <f t="shared" si="63"/>
        <v>0</v>
      </c>
    </row>
    <row r="282" spans="1:192" s="20" customFormat="1" ht="93.6" x14ac:dyDescent="0.3">
      <c r="A282" s="35" t="s">
        <v>245</v>
      </c>
      <c r="B282" s="36"/>
      <c r="C282" s="36"/>
      <c r="D282" s="36"/>
      <c r="E282" s="38">
        <f t="shared" si="131"/>
        <v>75000</v>
      </c>
      <c r="F282" s="38">
        <f t="shared" si="131"/>
        <v>75000</v>
      </c>
      <c r="G282" s="38">
        <f t="shared" si="131"/>
        <v>0</v>
      </c>
      <c r="H282" s="38"/>
      <c r="I282" s="38"/>
      <c r="J282" s="38">
        <f t="shared" si="140"/>
        <v>0</v>
      </c>
      <c r="K282" s="38"/>
      <c r="L282" s="38"/>
      <c r="M282" s="38">
        <f t="shared" si="57"/>
        <v>0</v>
      </c>
      <c r="N282" s="38"/>
      <c r="O282" s="38"/>
      <c r="P282" s="38">
        <f t="shared" si="58"/>
        <v>0</v>
      </c>
      <c r="Q282" s="38">
        <v>75000</v>
      </c>
      <c r="R282" s="38">
        <v>75000</v>
      </c>
      <c r="S282" s="38">
        <f t="shared" si="59"/>
        <v>0</v>
      </c>
      <c r="T282" s="38"/>
      <c r="U282" s="38"/>
      <c r="V282" s="38">
        <f t="shared" si="60"/>
        <v>0</v>
      </c>
      <c r="W282" s="38"/>
      <c r="X282" s="38"/>
      <c r="Y282" s="38">
        <f t="shared" si="61"/>
        <v>0</v>
      </c>
      <c r="Z282" s="38"/>
      <c r="AA282" s="38"/>
      <c r="AB282" s="38">
        <f t="shared" si="62"/>
        <v>0</v>
      </c>
      <c r="AC282" s="38"/>
      <c r="AD282" s="38"/>
      <c r="AE282" s="38">
        <f t="shared" si="63"/>
        <v>0</v>
      </c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</row>
    <row r="283" spans="1:192" s="23" customFormat="1" ht="31.2" x14ac:dyDescent="0.3">
      <c r="A283" s="35" t="s">
        <v>246</v>
      </c>
      <c r="B283" s="32"/>
      <c r="C283" s="32"/>
      <c r="D283" s="32"/>
      <c r="E283" s="27">
        <f t="shared" si="131"/>
        <v>0</v>
      </c>
      <c r="F283" s="27">
        <f t="shared" si="131"/>
        <v>29295</v>
      </c>
      <c r="G283" s="27">
        <f t="shared" si="131"/>
        <v>29295</v>
      </c>
      <c r="H283" s="27"/>
      <c r="I283" s="27"/>
      <c r="J283" s="27">
        <f t="shared" si="140"/>
        <v>0</v>
      </c>
      <c r="K283" s="27"/>
      <c r="L283" s="27"/>
      <c r="M283" s="27">
        <f t="shared" si="57"/>
        <v>0</v>
      </c>
      <c r="N283" s="27"/>
      <c r="O283" s="27">
        <v>29295</v>
      </c>
      <c r="P283" s="27">
        <f t="shared" si="58"/>
        <v>29295</v>
      </c>
      <c r="Q283" s="27"/>
      <c r="R283" s="27"/>
      <c r="S283" s="27">
        <f t="shared" si="59"/>
        <v>0</v>
      </c>
      <c r="T283" s="27"/>
      <c r="U283" s="27"/>
      <c r="V283" s="27">
        <f t="shared" si="60"/>
        <v>0</v>
      </c>
      <c r="W283" s="27"/>
      <c r="X283" s="27"/>
      <c r="Y283" s="27">
        <f t="shared" si="61"/>
        <v>0</v>
      </c>
      <c r="Z283" s="27"/>
      <c r="AA283" s="27"/>
      <c r="AB283" s="27">
        <f t="shared" si="62"/>
        <v>0</v>
      </c>
      <c r="AC283" s="27"/>
      <c r="AD283" s="27"/>
      <c r="AE283" s="27">
        <f t="shared" si="63"/>
        <v>0</v>
      </c>
    </row>
    <row r="284" spans="1:192" s="23" customFormat="1" ht="78" x14ac:dyDescent="0.3">
      <c r="A284" s="35" t="s">
        <v>247</v>
      </c>
      <c r="B284" s="32"/>
      <c r="C284" s="32"/>
      <c r="D284" s="32"/>
      <c r="E284" s="27">
        <f t="shared" si="131"/>
        <v>29988</v>
      </c>
      <c r="F284" s="27">
        <f t="shared" si="131"/>
        <v>29988</v>
      </c>
      <c r="G284" s="27">
        <f t="shared" si="131"/>
        <v>0</v>
      </c>
      <c r="H284" s="27"/>
      <c r="I284" s="27"/>
      <c r="J284" s="27">
        <f t="shared" si="140"/>
        <v>0</v>
      </c>
      <c r="K284" s="27"/>
      <c r="L284" s="27"/>
      <c r="M284" s="27">
        <f t="shared" si="57"/>
        <v>0</v>
      </c>
      <c r="N284" s="27"/>
      <c r="O284" s="27"/>
      <c r="P284" s="27">
        <f t="shared" si="58"/>
        <v>0</v>
      </c>
      <c r="Q284" s="27">
        <f>29970+18</f>
        <v>29988</v>
      </c>
      <c r="R284" s="27">
        <f>29970+18</f>
        <v>29988</v>
      </c>
      <c r="S284" s="27">
        <f t="shared" si="59"/>
        <v>0</v>
      </c>
      <c r="T284" s="27"/>
      <c r="U284" s="27"/>
      <c r="V284" s="27">
        <f t="shared" si="60"/>
        <v>0</v>
      </c>
      <c r="W284" s="27"/>
      <c r="X284" s="27"/>
      <c r="Y284" s="27">
        <f t="shared" si="61"/>
        <v>0</v>
      </c>
      <c r="Z284" s="27"/>
      <c r="AA284" s="27"/>
      <c r="AB284" s="27">
        <f t="shared" si="62"/>
        <v>0</v>
      </c>
      <c r="AC284" s="27"/>
      <c r="AD284" s="27"/>
      <c r="AE284" s="27">
        <f t="shared" si="63"/>
        <v>0</v>
      </c>
    </row>
    <row r="285" spans="1:192" s="20" customFormat="1" ht="62.4" x14ac:dyDescent="0.3">
      <c r="A285" s="35" t="s">
        <v>248</v>
      </c>
      <c r="B285" s="36"/>
      <c r="C285" s="36"/>
      <c r="D285" s="36"/>
      <c r="E285" s="38">
        <f t="shared" si="131"/>
        <v>77000</v>
      </c>
      <c r="F285" s="38">
        <f t="shared" si="131"/>
        <v>77000</v>
      </c>
      <c r="G285" s="38">
        <f t="shared" si="131"/>
        <v>0</v>
      </c>
      <c r="H285" s="38"/>
      <c r="I285" s="38"/>
      <c r="J285" s="38">
        <f t="shared" si="140"/>
        <v>0</v>
      </c>
      <c r="K285" s="38"/>
      <c r="L285" s="38"/>
      <c r="M285" s="38">
        <f t="shared" si="57"/>
        <v>0</v>
      </c>
      <c r="N285" s="38"/>
      <c r="O285" s="38"/>
      <c r="P285" s="38">
        <f t="shared" si="58"/>
        <v>0</v>
      </c>
      <c r="Q285" s="38">
        <v>77000</v>
      </c>
      <c r="R285" s="38">
        <v>77000</v>
      </c>
      <c r="S285" s="38">
        <f t="shared" si="59"/>
        <v>0</v>
      </c>
      <c r="T285" s="38"/>
      <c r="U285" s="38"/>
      <c r="V285" s="38">
        <f t="shared" si="60"/>
        <v>0</v>
      </c>
      <c r="W285" s="38"/>
      <c r="X285" s="38"/>
      <c r="Y285" s="38">
        <f t="shared" si="61"/>
        <v>0</v>
      </c>
      <c r="Z285" s="38"/>
      <c r="AA285" s="38"/>
      <c r="AB285" s="38">
        <f t="shared" si="62"/>
        <v>0</v>
      </c>
      <c r="AC285" s="38"/>
      <c r="AD285" s="38"/>
      <c r="AE285" s="38">
        <f t="shared" si="63"/>
        <v>0</v>
      </c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</row>
    <row r="286" spans="1:192" s="23" customFormat="1" x14ac:dyDescent="0.3">
      <c r="A286" s="21" t="s">
        <v>179</v>
      </c>
      <c r="B286" s="30"/>
      <c r="C286" s="30"/>
      <c r="D286" s="30"/>
      <c r="E286" s="22">
        <f t="shared" si="131"/>
        <v>33238</v>
      </c>
      <c r="F286" s="22">
        <f t="shared" si="131"/>
        <v>33238</v>
      </c>
      <c r="G286" s="22">
        <f t="shared" si="131"/>
        <v>0</v>
      </c>
      <c r="H286" s="22">
        <f>SUM(H287:H288)</f>
        <v>0</v>
      </c>
      <c r="I286" s="22">
        <f>SUM(I287:I288)</f>
        <v>0</v>
      </c>
      <c r="J286" s="22">
        <f t="shared" si="140"/>
        <v>0</v>
      </c>
      <c r="K286" s="22">
        <f>SUM(K287:K288)</f>
        <v>0</v>
      </c>
      <c r="L286" s="22">
        <f>SUM(L287:L288)</f>
        <v>0</v>
      </c>
      <c r="M286" s="22">
        <f t="shared" si="57"/>
        <v>0</v>
      </c>
      <c r="N286" s="22">
        <f>SUM(N287:N288)</f>
        <v>0</v>
      </c>
      <c r="O286" s="22">
        <f>SUM(O287:O288)</f>
        <v>0</v>
      </c>
      <c r="P286" s="22">
        <f t="shared" si="58"/>
        <v>0</v>
      </c>
      <c r="Q286" s="22">
        <f>SUM(Q287:Q288)</f>
        <v>33238</v>
      </c>
      <c r="R286" s="22">
        <f>SUM(R287:R288)</f>
        <v>33238</v>
      </c>
      <c r="S286" s="22">
        <f t="shared" si="59"/>
        <v>0</v>
      </c>
      <c r="T286" s="22">
        <f>SUM(T287:T288)</f>
        <v>0</v>
      </c>
      <c r="U286" s="22">
        <f>SUM(U287:U288)</f>
        <v>0</v>
      </c>
      <c r="V286" s="22">
        <f t="shared" si="60"/>
        <v>0</v>
      </c>
      <c r="W286" s="22">
        <f>SUM(W287:W288)</f>
        <v>0</v>
      </c>
      <c r="X286" s="22">
        <f>SUM(X287:X288)</f>
        <v>0</v>
      </c>
      <c r="Y286" s="22">
        <f t="shared" si="61"/>
        <v>0</v>
      </c>
      <c r="Z286" s="22">
        <f>SUM(Z287:Z288)</f>
        <v>0</v>
      </c>
      <c r="AA286" s="22">
        <f>SUM(AA287:AA288)</f>
        <v>0</v>
      </c>
      <c r="AB286" s="22">
        <f t="shared" si="62"/>
        <v>0</v>
      </c>
      <c r="AC286" s="22">
        <f>SUM(AC287:AC288)</f>
        <v>0</v>
      </c>
      <c r="AD286" s="22">
        <f>SUM(AD287:AD288)</f>
        <v>0</v>
      </c>
      <c r="AE286" s="22">
        <f t="shared" si="63"/>
        <v>0</v>
      </c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</row>
    <row r="287" spans="1:192" s="23" customFormat="1" ht="93.6" x14ac:dyDescent="0.3">
      <c r="A287" s="39" t="s">
        <v>249</v>
      </c>
      <c r="B287" s="33"/>
      <c r="C287" s="33"/>
      <c r="D287" s="33"/>
      <c r="E287" s="34">
        <f t="shared" si="131"/>
        <v>31838</v>
      </c>
      <c r="F287" s="34">
        <f t="shared" si="131"/>
        <v>31838</v>
      </c>
      <c r="G287" s="34">
        <f t="shared" si="131"/>
        <v>0</v>
      </c>
      <c r="H287" s="34"/>
      <c r="I287" s="34"/>
      <c r="J287" s="34">
        <f t="shared" si="140"/>
        <v>0</v>
      </c>
      <c r="K287" s="34"/>
      <c r="L287" s="34"/>
      <c r="M287" s="34">
        <f t="shared" si="57"/>
        <v>0</v>
      </c>
      <c r="N287" s="34"/>
      <c r="O287" s="34"/>
      <c r="P287" s="34">
        <f t="shared" si="58"/>
        <v>0</v>
      </c>
      <c r="Q287" s="34">
        <f>30228+1610</f>
        <v>31838</v>
      </c>
      <c r="R287" s="34">
        <f>30228+1610</f>
        <v>31838</v>
      </c>
      <c r="S287" s="34">
        <f t="shared" si="59"/>
        <v>0</v>
      </c>
      <c r="T287" s="34"/>
      <c r="U287" s="34"/>
      <c r="V287" s="34">
        <f t="shared" si="60"/>
        <v>0</v>
      </c>
      <c r="W287" s="34"/>
      <c r="X287" s="34"/>
      <c r="Y287" s="34">
        <f t="shared" si="61"/>
        <v>0</v>
      </c>
      <c r="Z287" s="34"/>
      <c r="AA287" s="34"/>
      <c r="AB287" s="34">
        <f t="shared" si="62"/>
        <v>0</v>
      </c>
      <c r="AC287" s="34"/>
      <c r="AD287" s="34"/>
      <c r="AE287" s="34">
        <f t="shared" si="63"/>
        <v>0</v>
      </c>
    </row>
    <row r="288" spans="1:192" s="23" customFormat="1" ht="93.6" x14ac:dyDescent="0.3">
      <c r="A288" s="35" t="s">
        <v>250</v>
      </c>
      <c r="B288" s="32"/>
      <c r="C288" s="32"/>
      <c r="D288" s="32"/>
      <c r="E288" s="27">
        <f t="shared" si="131"/>
        <v>1400</v>
      </c>
      <c r="F288" s="27">
        <f t="shared" si="131"/>
        <v>1400</v>
      </c>
      <c r="G288" s="27">
        <f t="shared" si="131"/>
        <v>0</v>
      </c>
      <c r="H288" s="27"/>
      <c r="I288" s="27"/>
      <c r="J288" s="27">
        <f t="shared" si="140"/>
        <v>0</v>
      </c>
      <c r="K288" s="27"/>
      <c r="L288" s="27"/>
      <c r="M288" s="27">
        <f t="shared" si="57"/>
        <v>0</v>
      </c>
      <c r="N288" s="27"/>
      <c r="O288" s="27"/>
      <c r="P288" s="27">
        <f t="shared" si="58"/>
        <v>0</v>
      </c>
      <c r="Q288" s="27">
        <f>2625-1225</f>
        <v>1400</v>
      </c>
      <c r="R288" s="27">
        <f>2625-1225</f>
        <v>1400</v>
      </c>
      <c r="S288" s="27">
        <f t="shared" si="59"/>
        <v>0</v>
      </c>
      <c r="T288" s="27"/>
      <c r="U288" s="27"/>
      <c r="V288" s="27">
        <f t="shared" si="60"/>
        <v>0</v>
      </c>
      <c r="W288" s="27"/>
      <c r="X288" s="27"/>
      <c r="Y288" s="27">
        <f t="shared" si="61"/>
        <v>0</v>
      </c>
      <c r="Z288" s="27"/>
      <c r="AA288" s="27"/>
      <c r="AB288" s="27">
        <f t="shared" si="62"/>
        <v>0</v>
      </c>
      <c r="AC288" s="27"/>
      <c r="AD288" s="27"/>
      <c r="AE288" s="27">
        <f t="shared" si="63"/>
        <v>0</v>
      </c>
    </row>
    <row r="289" spans="1:192" s="23" customFormat="1" x14ac:dyDescent="0.3">
      <c r="A289" s="21" t="s">
        <v>184</v>
      </c>
      <c r="B289" s="30"/>
      <c r="C289" s="30"/>
      <c r="D289" s="30"/>
      <c r="E289" s="22">
        <f t="shared" si="131"/>
        <v>27000</v>
      </c>
      <c r="F289" s="22">
        <f t="shared" si="131"/>
        <v>27000</v>
      </c>
      <c r="G289" s="22">
        <f t="shared" si="131"/>
        <v>0</v>
      </c>
      <c r="H289" s="22">
        <f t="shared" ref="H289:AD289" si="205">SUM(H290:H291)</f>
        <v>0</v>
      </c>
      <c r="I289" s="22">
        <f t="shared" si="205"/>
        <v>0</v>
      </c>
      <c r="J289" s="22">
        <f t="shared" si="140"/>
        <v>0</v>
      </c>
      <c r="K289" s="22">
        <f t="shared" ref="K289" si="206">SUM(K290:K291)</f>
        <v>27000</v>
      </c>
      <c r="L289" s="22">
        <f t="shared" si="205"/>
        <v>27000</v>
      </c>
      <c r="M289" s="22">
        <f t="shared" ref="M289:M382" si="207">L289-K289</f>
        <v>0</v>
      </c>
      <c r="N289" s="22">
        <f t="shared" ref="N289" si="208">SUM(N290:N291)</f>
        <v>0</v>
      </c>
      <c r="O289" s="22">
        <f t="shared" si="205"/>
        <v>0</v>
      </c>
      <c r="P289" s="22">
        <f t="shared" ref="P289:P382" si="209">O289-N289</f>
        <v>0</v>
      </c>
      <c r="Q289" s="22">
        <f t="shared" ref="Q289" si="210">SUM(Q290:Q291)</f>
        <v>0</v>
      </c>
      <c r="R289" s="22">
        <f t="shared" si="205"/>
        <v>0</v>
      </c>
      <c r="S289" s="22">
        <f t="shared" ref="S289:S382" si="211">R289-Q289</f>
        <v>0</v>
      </c>
      <c r="T289" s="22">
        <f t="shared" ref="T289" si="212">SUM(T290:T291)</f>
        <v>0</v>
      </c>
      <c r="U289" s="22">
        <f t="shared" si="205"/>
        <v>0</v>
      </c>
      <c r="V289" s="22">
        <f t="shared" ref="V289:V382" si="213">U289-T289</f>
        <v>0</v>
      </c>
      <c r="W289" s="22">
        <f t="shared" ref="W289" si="214">SUM(W290:W291)</f>
        <v>0</v>
      </c>
      <c r="X289" s="22">
        <f t="shared" si="205"/>
        <v>0</v>
      </c>
      <c r="Y289" s="22">
        <f t="shared" ref="Y289:Y382" si="215">X289-W289</f>
        <v>0</v>
      </c>
      <c r="Z289" s="22">
        <f t="shared" ref="Z289:AA289" si="216">SUM(Z290:Z291)</f>
        <v>0</v>
      </c>
      <c r="AA289" s="22">
        <f t="shared" si="216"/>
        <v>0</v>
      </c>
      <c r="AB289" s="22">
        <f t="shared" ref="AB289:AB382" si="217">AA289-Z289</f>
        <v>0</v>
      </c>
      <c r="AC289" s="22">
        <f t="shared" ref="AC289" si="218">SUM(AC290:AC291)</f>
        <v>0</v>
      </c>
      <c r="AD289" s="22">
        <f t="shared" si="205"/>
        <v>0</v>
      </c>
      <c r="AE289" s="22">
        <f t="shared" ref="AE289:AE382" si="219">AD289-AC289</f>
        <v>0</v>
      </c>
    </row>
    <row r="290" spans="1:192" s="23" customFormat="1" ht="46.8" x14ac:dyDescent="0.3">
      <c r="A290" s="42" t="s">
        <v>251</v>
      </c>
      <c r="B290" s="32">
        <v>3</v>
      </c>
      <c r="C290" s="32">
        <v>589</v>
      </c>
      <c r="D290" s="32">
        <v>5206</v>
      </c>
      <c r="E290" s="34">
        <f t="shared" si="131"/>
        <v>27000</v>
      </c>
      <c r="F290" s="34">
        <f t="shared" si="131"/>
        <v>27000</v>
      </c>
      <c r="G290" s="34">
        <f t="shared" si="131"/>
        <v>0</v>
      </c>
      <c r="H290" s="34"/>
      <c r="I290" s="34"/>
      <c r="J290" s="34">
        <f t="shared" si="140"/>
        <v>0</v>
      </c>
      <c r="K290" s="34">
        <v>27000</v>
      </c>
      <c r="L290" s="34">
        <v>27000</v>
      </c>
      <c r="M290" s="34">
        <f t="shared" si="207"/>
        <v>0</v>
      </c>
      <c r="N290" s="34"/>
      <c r="O290" s="34"/>
      <c r="P290" s="34">
        <f t="shared" si="209"/>
        <v>0</v>
      </c>
      <c r="Q290" s="34"/>
      <c r="R290" s="34"/>
      <c r="S290" s="34">
        <f t="shared" si="211"/>
        <v>0</v>
      </c>
      <c r="T290" s="34"/>
      <c r="U290" s="34"/>
      <c r="V290" s="34">
        <f t="shared" si="213"/>
        <v>0</v>
      </c>
      <c r="W290" s="34"/>
      <c r="X290" s="34"/>
      <c r="Y290" s="34">
        <f t="shared" si="215"/>
        <v>0</v>
      </c>
      <c r="Z290" s="34"/>
      <c r="AA290" s="34"/>
      <c r="AB290" s="34">
        <f t="shared" si="217"/>
        <v>0</v>
      </c>
      <c r="AC290" s="34"/>
      <c r="AD290" s="34"/>
      <c r="AE290" s="34">
        <f t="shared" si="219"/>
        <v>0</v>
      </c>
    </row>
    <row r="291" spans="1:192" s="23" customFormat="1" ht="78" x14ac:dyDescent="0.3">
      <c r="A291" s="39" t="s">
        <v>252</v>
      </c>
      <c r="B291" s="33"/>
      <c r="C291" s="33"/>
      <c r="D291" s="33"/>
      <c r="E291" s="34">
        <f t="shared" si="131"/>
        <v>0</v>
      </c>
      <c r="F291" s="34">
        <f t="shared" si="131"/>
        <v>0</v>
      </c>
      <c r="G291" s="34">
        <f t="shared" si="131"/>
        <v>0</v>
      </c>
      <c r="H291" s="34"/>
      <c r="I291" s="34"/>
      <c r="J291" s="34">
        <f t="shared" si="140"/>
        <v>0</v>
      </c>
      <c r="K291" s="34"/>
      <c r="L291" s="34"/>
      <c r="M291" s="34">
        <f t="shared" si="207"/>
        <v>0</v>
      </c>
      <c r="N291" s="34"/>
      <c r="O291" s="34"/>
      <c r="P291" s="34">
        <f t="shared" si="209"/>
        <v>0</v>
      </c>
      <c r="Q291" s="34">
        <f>161857-161857</f>
        <v>0</v>
      </c>
      <c r="R291" s="34">
        <f>161857-161857</f>
        <v>0</v>
      </c>
      <c r="S291" s="34">
        <f t="shared" si="211"/>
        <v>0</v>
      </c>
      <c r="T291" s="34"/>
      <c r="U291" s="34"/>
      <c r="V291" s="34">
        <f t="shared" si="213"/>
        <v>0</v>
      </c>
      <c r="W291" s="34"/>
      <c r="X291" s="34"/>
      <c r="Y291" s="34">
        <f t="shared" si="215"/>
        <v>0</v>
      </c>
      <c r="Z291" s="34"/>
      <c r="AA291" s="34"/>
      <c r="AB291" s="34">
        <f t="shared" si="217"/>
        <v>0</v>
      </c>
      <c r="AC291" s="34"/>
      <c r="AD291" s="34"/>
      <c r="AE291" s="34">
        <f t="shared" si="219"/>
        <v>0</v>
      </c>
    </row>
    <row r="292" spans="1:192" s="23" customFormat="1" x14ac:dyDescent="0.3">
      <c r="A292" s="21" t="s">
        <v>253</v>
      </c>
      <c r="B292" s="30"/>
      <c r="C292" s="30"/>
      <c r="D292" s="30"/>
      <c r="E292" s="22">
        <f t="shared" si="131"/>
        <v>0</v>
      </c>
      <c r="F292" s="22">
        <f t="shared" si="131"/>
        <v>0</v>
      </c>
      <c r="G292" s="22">
        <f t="shared" si="131"/>
        <v>0</v>
      </c>
      <c r="H292" s="22">
        <f t="shared" ref="H292:AD292" si="220">SUM(H293:H293)</f>
        <v>0</v>
      </c>
      <c r="I292" s="22">
        <f t="shared" si="220"/>
        <v>0</v>
      </c>
      <c r="J292" s="22">
        <f t="shared" si="140"/>
        <v>0</v>
      </c>
      <c r="K292" s="22">
        <f t="shared" si="220"/>
        <v>0</v>
      </c>
      <c r="L292" s="22">
        <f t="shared" si="220"/>
        <v>0</v>
      </c>
      <c r="M292" s="22">
        <f t="shared" si="207"/>
        <v>0</v>
      </c>
      <c r="N292" s="22">
        <f t="shared" si="220"/>
        <v>0</v>
      </c>
      <c r="O292" s="22">
        <f t="shared" si="220"/>
        <v>0</v>
      </c>
      <c r="P292" s="22">
        <f t="shared" si="209"/>
        <v>0</v>
      </c>
      <c r="Q292" s="22">
        <f t="shared" si="220"/>
        <v>0</v>
      </c>
      <c r="R292" s="22">
        <f t="shared" si="220"/>
        <v>0</v>
      </c>
      <c r="S292" s="22">
        <f t="shared" si="211"/>
        <v>0</v>
      </c>
      <c r="T292" s="22">
        <f t="shared" si="220"/>
        <v>0</v>
      </c>
      <c r="U292" s="22">
        <f t="shared" si="220"/>
        <v>0</v>
      </c>
      <c r="V292" s="22">
        <f t="shared" si="213"/>
        <v>0</v>
      </c>
      <c r="W292" s="22">
        <f t="shared" si="220"/>
        <v>0</v>
      </c>
      <c r="X292" s="22">
        <f t="shared" si="220"/>
        <v>0</v>
      </c>
      <c r="Y292" s="22">
        <f t="shared" si="215"/>
        <v>0</v>
      </c>
      <c r="Z292" s="22">
        <f t="shared" si="220"/>
        <v>0</v>
      </c>
      <c r="AA292" s="22">
        <f t="shared" si="220"/>
        <v>0</v>
      </c>
      <c r="AB292" s="22">
        <f t="shared" si="217"/>
        <v>0</v>
      </c>
      <c r="AC292" s="22">
        <f t="shared" si="220"/>
        <v>0</v>
      </c>
      <c r="AD292" s="22">
        <f t="shared" si="220"/>
        <v>0</v>
      </c>
      <c r="AE292" s="22">
        <f t="shared" si="219"/>
        <v>0</v>
      </c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</row>
    <row r="293" spans="1:192" s="23" customFormat="1" ht="78" x14ac:dyDescent="0.3">
      <c r="A293" s="31" t="s">
        <v>254</v>
      </c>
      <c r="B293" s="32"/>
      <c r="C293" s="32"/>
      <c r="D293" s="36"/>
      <c r="E293" s="34">
        <f t="shared" si="131"/>
        <v>0</v>
      </c>
      <c r="F293" s="34">
        <f t="shared" si="131"/>
        <v>0</v>
      </c>
      <c r="G293" s="34">
        <f t="shared" si="131"/>
        <v>0</v>
      </c>
      <c r="H293" s="34"/>
      <c r="I293" s="34"/>
      <c r="J293" s="34">
        <f t="shared" si="140"/>
        <v>0</v>
      </c>
      <c r="K293" s="34"/>
      <c r="L293" s="34"/>
      <c r="M293" s="34">
        <f t="shared" si="207"/>
        <v>0</v>
      </c>
      <c r="N293" s="34"/>
      <c r="O293" s="34"/>
      <c r="P293" s="34">
        <f t="shared" si="209"/>
        <v>0</v>
      </c>
      <c r="Q293" s="34">
        <f>24561-24561</f>
        <v>0</v>
      </c>
      <c r="R293" s="34">
        <f>24561-24561</f>
        <v>0</v>
      </c>
      <c r="S293" s="34">
        <f t="shared" si="211"/>
        <v>0</v>
      </c>
      <c r="T293" s="34"/>
      <c r="U293" s="34"/>
      <c r="V293" s="34">
        <f t="shared" si="213"/>
        <v>0</v>
      </c>
      <c r="W293" s="34"/>
      <c r="X293" s="34"/>
      <c r="Y293" s="34">
        <f t="shared" si="215"/>
        <v>0</v>
      </c>
      <c r="Z293" s="34"/>
      <c r="AA293" s="34"/>
      <c r="AB293" s="34">
        <f t="shared" si="217"/>
        <v>0</v>
      </c>
      <c r="AC293" s="34"/>
      <c r="AD293" s="34"/>
      <c r="AE293" s="34">
        <f t="shared" si="219"/>
        <v>0</v>
      </c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</row>
    <row r="294" spans="1:192" s="23" customFormat="1" ht="31.2" x14ac:dyDescent="0.3">
      <c r="A294" s="21" t="s">
        <v>76</v>
      </c>
      <c r="B294" s="30"/>
      <c r="C294" s="30"/>
      <c r="D294" s="30"/>
      <c r="E294" s="22">
        <f t="shared" si="131"/>
        <v>6514134</v>
      </c>
      <c r="F294" s="22">
        <f t="shared" si="131"/>
        <v>6534297</v>
      </c>
      <c r="G294" s="22">
        <f t="shared" si="131"/>
        <v>20163</v>
      </c>
      <c r="H294" s="22">
        <f>SUM(H295,H298,H304,H313,H308,H330)</f>
        <v>388303</v>
      </c>
      <c r="I294" s="22">
        <f>SUM(I295,I298,I304,I313,I308,I330)</f>
        <v>405914</v>
      </c>
      <c r="J294" s="22">
        <f t="shared" si="140"/>
        <v>17611</v>
      </c>
      <c r="K294" s="22">
        <f>SUM(K295,K298,K304,K313,K308,K330)</f>
        <v>261067</v>
      </c>
      <c r="L294" s="22">
        <f>SUM(L295,L298,L304,L313,L308,L330)</f>
        <v>261067</v>
      </c>
      <c r="M294" s="22">
        <f t="shared" si="207"/>
        <v>0</v>
      </c>
      <c r="N294" s="22">
        <f>SUM(N295,N298,N304,N313,N308,N330)</f>
        <v>258479</v>
      </c>
      <c r="O294" s="22">
        <f>SUM(O295,O298,O304,O313,O308,O330)</f>
        <v>261031</v>
      </c>
      <c r="P294" s="22">
        <f t="shared" si="209"/>
        <v>2552</v>
      </c>
      <c r="Q294" s="22">
        <f>SUM(Q295,Q298,Q304,Q313,Q308,Q330)</f>
        <v>1413680</v>
      </c>
      <c r="R294" s="22">
        <f>SUM(R295,R298,R304,R313,R308,R330)</f>
        <v>1413680</v>
      </c>
      <c r="S294" s="22">
        <f t="shared" si="211"/>
        <v>0</v>
      </c>
      <c r="T294" s="22">
        <f>SUM(T295,T298,T304,T313,T308,T330)</f>
        <v>0</v>
      </c>
      <c r="U294" s="22">
        <f>SUM(U295,U298,U304,U313,U308,U330)</f>
        <v>0</v>
      </c>
      <c r="V294" s="22">
        <f t="shared" si="213"/>
        <v>0</v>
      </c>
      <c r="W294" s="22">
        <f>SUM(W295,W298,W304,W313,W308,W330)</f>
        <v>3672605</v>
      </c>
      <c r="X294" s="22">
        <f>SUM(X295,X298,X304,X313,X308,X330)</f>
        <v>3672605</v>
      </c>
      <c r="Y294" s="22">
        <f t="shared" si="215"/>
        <v>0</v>
      </c>
      <c r="Z294" s="22">
        <f>SUM(Z295,Z298,Z304,Z313,Z308,Z330)</f>
        <v>10000</v>
      </c>
      <c r="AA294" s="22">
        <f>SUM(AA295,AA298,AA304,AA313,AA308,AA330)</f>
        <v>10000</v>
      </c>
      <c r="AB294" s="22">
        <f t="shared" si="217"/>
        <v>0</v>
      </c>
      <c r="AC294" s="22">
        <f>SUM(AC295,AC298,AC304,AC313,AC308,AC330)</f>
        <v>510000</v>
      </c>
      <c r="AD294" s="22">
        <f>SUM(AD295,AD298,AD304,AD313,AD308,AD330)</f>
        <v>510000</v>
      </c>
      <c r="AE294" s="22">
        <f t="shared" si="219"/>
        <v>0</v>
      </c>
    </row>
    <row r="295" spans="1:192" s="20" customFormat="1" x14ac:dyDescent="0.3">
      <c r="A295" s="21" t="s">
        <v>165</v>
      </c>
      <c r="B295" s="30"/>
      <c r="C295" s="30"/>
      <c r="D295" s="30"/>
      <c r="E295" s="22">
        <f t="shared" si="131"/>
        <v>2994</v>
      </c>
      <c r="F295" s="22">
        <f t="shared" si="131"/>
        <v>2994</v>
      </c>
      <c r="G295" s="22">
        <f t="shared" si="131"/>
        <v>0</v>
      </c>
      <c r="H295" s="22">
        <f>SUM(H296:H297)</f>
        <v>0</v>
      </c>
      <c r="I295" s="22">
        <f>SUM(I296:I297)</f>
        <v>0</v>
      </c>
      <c r="J295" s="22">
        <f t="shared" si="140"/>
        <v>0</v>
      </c>
      <c r="K295" s="22">
        <f>SUM(K296:K297)</f>
        <v>0</v>
      </c>
      <c r="L295" s="22">
        <f>SUM(L296:L297)</f>
        <v>0</v>
      </c>
      <c r="M295" s="22">
        <f t="shared" si="207"/>
        <v>0</v>
      </c>
      <c r="N295" s="22">
        <f>SUM(N296:N297)</f>
        <v>650</v>
      </c>
      <c r="O295" s="22">
        <f>SUM(O296:O297)</f>
        <v>650</v>
      </c>
      <c r="P295" s="22">
        <f t="shared" si="209"/>
        <v>0</v>
      </c>
      <c r="Q295" s="22">
        <f>SUM(Q296:Q297)</f>
        <v>2344</v>
      </c>
      <c r="R295" s="22">
        <f>SUM(R296:R297)</f>
        <v>2344</v>
      </c>
      <c r="S295" s="22">
        <f t="shared" si="211"/>
        <v>0</v>
      </c>
      <c r="T295" s="22">
        <f>SUM(T296:T297)</f>
        <v>0</v>
      </c>
      <c r="U295" s="22">
        <f>SUM(U296:U297)</f>
        <v>0</v>
      </c>
      <c r="V295" s="22">
        <f t="shared" si="213"/>
        <v>0</v>
      </c>
      <c r="W295" s="22">
        <f>SUM(W296:W297)</f>
        <v>0</v>
      </c>
      <c r="X295" s="22">
        <f>SUM(X296:X297)</f>
        <v>0</v>
      </c>
      <c r="Y295" s="22">
        <f t="shared" si="215"/>
        <v>0</v>
      </c>
      <c r="Z295" s="22">
        <f>SUM(Z296:Z297)</f>
        <v>0</v>
      </c>
      <c r="AA295" s="22">
        <f>SUM(AA296:AA297)</f>
        <v>0</v>
      </c>
      <c r="AB295" s="22">
        <f t="shared" si="217"/>
        <v>0</v>
      </c>
      <c r="AC295" s="22">
        <f>SUM(AC296:AC297)</f>
        <v>0</v>
      </c>
      <c r="AD295" s="22">
        <f>SUM(AD296:AD297)</f>
        <v>0</v>
      </c>
      <c r="AE295" s="22">
        <f t="shared" si="219"/>
        <v>0</v>
      </c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</row>
    <row r="296" spans="1:192" s="23" customFormat="1" ht="31.2" x14ac:dyDescent="0.3">
      <c r="A296" s="42" t="s">
        <v>255</v>
      </c>
      <c r="B296" s="32">
        <v>2</v>
      </c>
      <c r="C296" s="32">
        <v>622</v>
      </c>
      <c r="D296" s="32">
        <v>5201</v>
      </c>
      <c r="E296" s="34">
        <f t="shared" si="131"/>
        <v>650</v>
      </c>
      <c r="F296" s="34">
        <f t="shared" si="131"/>
        <v>650</v>
      </c>
      <c r="G296" s="34">
        <f t="shared" si="131"/>
        <v>0</v>
      </c>
      <c r="H296" s="34"/>
      <c r="I296" s="34"/>
      <c r="J296" s="34">
        <f t="shared" si="140"/>
        <v>0</v>
      </c>
      <c r="K296" s="34"/>
      <c r="L296" s="34"/>
      <c r="M296" s="34">
        <f t="shared" si="207"/>
        <v>0</v>
      </c>
      <c r="N296" s="34">
        <v>650</v>
      </c>
      <c r="O296" s="34">
        <v>650</v>
      </c>
      <c r="P296" s="34">
        <f t="shared" si="209"/>
        <v>0</v>
      </c>
      <c r="Q296" s="34"/>
      <c r="R296" s="34"/>
      <c r="S296" s="34">
        <f t="shared" si="211"/>
        <v>0</v>
      </c>
      <c r="T296" s="34"/>
      <c r="U296" s="34"/>
      <c r="V296" s="34">
        <f t="shared" si="213"/>
        <v>0</v>
      </c>
      <c r="W296" s="34"/>
      <c r="X296" s="34"/>
      <c r="Y296" s="34">
        <f t="shared" si="215"/>
        <v>0</v>
      </c>
      <c r="Z296" s="34"/>
      <c r="AA296" s="34"/>
      <c r="AB296" s="34">
        <f t="shared" si="217"/>
        <v>0</v>
      </c>
      <c r="AC296" s="34"/>
      <c r="AD296" s="34"/>
      <c r="AE296" s="34">
        <f t="shared" si="219"/>
        <v>0</v>
      </c>
    </row>
    <row r="297" spans="1:192" s="23" customFormat="1" ht="78" x14ac:dyDescent="0.3">
      <c r="A297" s="39" t="s">
        <v>256</v>
      </c>
      <c r="B297" s="33"/>
      <c r="C297" s="33"/>
      <c r="D297" s="33"/>
      <c r="E297" s="34">
        <f t="shared" si="131"/>
        <v>2344</v>
      </c>
      <c r="F297" s="34">
        <f t="shared" si="131"/>
        <v>2344</v>
      </c>
      <c r="G297" s="34">
        <f t="shared" si="131"/>
        <v>0</v>
      </c>
      <c r="H297" s="34"/>
      <c r="I297" s="34"/>
      <c r="J297" s="34">
        <f t="shared" si="140"/>
        <v>0</v>
      </c>
      <c r="K297" s="34"/>
      <c r="L297" s="34"/>
      <c r="M297" s="34">
        <f t="shared" si="207"/>
        <v>0</v>
      </c>
      <c r="N297" s="34"/>
      <c r="O297" s="34"/>
      <c r="P297" s="34">
        <f t="shared" si="209"/>
        <v>0</v>
      </c>
      <c r="Q297" s="34">
        <v>2344</v>
      </c>
      <c r="R297" s="34">
        <v>2344</v>
      </c>
      <c r="S297" s="34">
        <f t="shared" si="211"/>
        <v>0</v>
      </c>
      <c r="T297" s="34"/>
      <c r="U297" s="34"/>
      <c r="V297" s="34">
        <f t="shared" si="213"/>
        <v>0</v>
      </c>
      <c r="W297" s="34"/>
      <c r="X297" s="34"/>
      <c r="Y297" s="34">
        <f t="shared" si="215"/>
        <v>0</v>
      </c>
      <c r="Z297" s="34"/>
      <c r="AA297" s="34"/>
      <c r="AB297" s="34">
        <f t="shared" si="217"/>
        <v>0</v>
      </c>
      <c r="AC297" s="34"/>
      <c r="AD297" s="34"/>
      <c r="AE297" s="34">
        <f t="shared" si="219"/>
        <v>0</v>
      </c>
    </row>
    <row r="298" spans="1:192" s="20" customFormat="1" ht="31.2" x14ac:dyDescent="0.3">
      <c r="A298" s="21" t="s">
        <v>173</v>
      </c>
      <c r="B298" s="30"/>
      <c r="C298" s="30"/>
      <c r="D298" s="30"/>
      <c r="E298" s="22">
        <f t="shared" si="131"/>
        <v>378478</v>
      </c>
      <c r="F298" s="22">
        <f t="shared" si="131"/>
        <v>369765</v>
      </c>
      <c r="G298" s="22">
        <f t="shared" si="131"/>
        <v>-8713</v>
      </c>
      <c r="H298" s="22">
        <f t="shared" ref="H298:AD298" si="221">SUM(H299:H303)</f>
        <v>0</v>
      </c>
      <c r="I298" s="22">
        <f t="shared" si="221"/>
        <v>0</v>
      </c>
      <c r="J298" s="22">
        <f t="shared" si="140"/>
        <v>0</v>
      </c>
      <c r="K298" s="22">
        <f t="shared" ref="K298" si="222">SUM(K299:K303)</f>
        <v>0</v>
      </c>
      <c r="L298" s="22">
        <f t="shared" si="221"/>
        <v>0</v>
      </c>
      <c r="M298" s="22">
        <f t="shared" si="207"/>
        <v>0</v>
      </c>
      <c r="N298" s="22">
        <f t="shared" ref="N298" si="223">SUM(N299:N303)</f>
        <v>53478</v>
      </c>
      <c r="O298" s="22">
        <f t="shared" si="221"/>
        <v>49765</v>
      </c>
      <c r="P298" s="22">
        <f t="shared" si="209"/>
        <v>-3713</v>
      </c>
      <c r="Q298" s="22">
        <f t="shared" ref="Q298" si="224">SUM(Q299:Q303)</f>
        <v>320000</v>
      </c>
      <c r="R298" s="22">
        <f t="shared" si="221"/>
        <v>320000</v>
      </c>
      <c r="S298" s="22">
        <f t="shared" si="211"/>
        <v>0</v>
      </c>
      <c r="T298" s="22">
        <f t="shared" ref="T298" si="225">SUM(T299:T303)</f>
        <v>0</v>
      </c>
      <c r="U298" s="22">
        <f t="shared" si="221"/>
        <v>0</v>
      </c>
      <c r="V298" s="22">
        <f t="shared" si="213"/>
        <v>0</v>
      </c>
      <c r="W298" s="22">
        <f t="shared" ref="W298" si="226">SUM(W299:W303)</f>
        <v>0</v>
      </c>
      <c r="X298" s="22">
        <f t="shared" si="221"/>
        <v>0</v>
      </c>
      <c r="Y298" s="22">
        <f t="shared" si="215"/>
        <v>0</v>
      </c>
      <c r="Z298" s="22">
        <f t="shared" ref="Z298:AA298" si="227">SUM(Z299:Z303)</f>
        <v>5000</v>
      </c>
      <c r="AA298" s="22">
        <f t="shared" si="227"/>
        <v>0</v>
      </c>
      <c r="AB298" s="22">
        <f t="shared" si="217"/>
        <v>-5000</v>
      </c>
      <c r="AC298" s="22">
        <f t="shared" ref="AC298" si="228">SUM(AC299:AC303)</f>
        <v>0</v>
      </c>
      <c r="AD298" s="22">
        <f t="shared" si="221"/>
        <v>0</v>
      </c>
      <c r="AE298" s="22">
        <f t="shared" si="219"/>
        <v>0</v>
      </c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</row>
    <row r="299" spans="1:192" s="23" customFormat="1" ht="62.4" x14ac:dyDescent="0.3">
      <c r="A299" s="42" t="s">
        <v>257</v>
      </c>
      <c r="B299" s="32">
        <v>2</v>
      </c>
      <c r="C299" s="32">
        <v>619</v>
      </c>
      <c r="D299" s="32">
        <v>5203</v>
      </c>
      <c r="E299" s="34">
        <f t="shared" si="131"/>
        <v>37000</v>
      </c>
      <c r="F299" s="34">
        <f t="shared" si="131"/>
        <v>37000</v>
      </c>
      <c r="G299" s="34">
        <f t="shared" si="131"/>
        <v>0</v>
      </c>
      <c r="H299" s="34"/>
      <c r="I299" s="34"/>
      <c r="J299" s="34">
        <f t="shared" si="140"/>
        <v>0</v>
      </c>
      <c r="K299" s="34"/>
      <c r="L299" s="34"/>
      <c r="M299" s="34">
        <f t="shared" si="207"/>
        <v>0</v>
      </c>
      <c r="N299" s="34">
        <v>37000</v>
      </c>
      <c r="O299" s="34">
        <v>37000</v>
      </c>
      <c r="P299" s="34">
        <f t="shared" si="209"/>
        <v>0</v>
      </c>
      <c r="Q299" s="34"/>
      <c r="R299" s="34"/>
      <c r="S299" s="34">
        <f t="shared" si="211"/>
        <v>0</v>
      </c>
      <c r="T299" s="34"/>
      <c r="U299" s="34"/>
      <c r="V299" s="34">
        <f t="shared" si="213"/>
        <v>0</v>
      </c>
      <c r="W299" s="34"/>
      <c r="X299" s="34"/>
      <c r="Y299" s="34">
        <f t="shared" si="215"/>
        <v>0</v>
      </c>
      <c r="Z299" s="34"/>
      <c r="AA299" s="34"/>
      <c r="AB299" s="34">
        <f t="shared" si="217"/>
        <v>0</v>
      </c>
      <c r="AC299" s="34"/>
      <c r="AD299" s="34"/>
      <c r="AE299" s="34">
        <f t="shared" si="219"/>
        <v>0</v>
      </c>
    </row>
    <row r="300" spans="1:192" s="23" customFormat="1" x14ac:dyDescent="0.3">
      <c r="A300" s="42" t="s">
        <v>258</v>
      </c>
      <c r="B300" s="32">
        <v>2</v>
      </c>
      <c r="C300" s="32">
        <v>623</v>
      </c>
      <c r="D300" s="32">
        <v>5203</v>
      </c>
      <c r="E300" s="34">
        <f t="shared" si="131"/>
        <v>11478</v>
      </c>
      <c r="F300" s="34">
        <f t="shared" si="131"/>
        <v>11478</v>
      </c>
      <c r="G300" s="34">
        <f t="shared" si="131"/>
        <v>0</v>
      </c>
      <c r="H300" s="34"/>
      <c r="I300" s="34"/>
      <c r="J300" s="34">
        <f t="shared" si="140"/>
        <v>0</v>
      </c>
      <c r="K300" s="34"/>
      <c r="L300" s="34"/>
      <c r="M300" s="34">
        <f t="shared" si="207"/>
        <v>0</v>
      </c>
      <c r="N300" s="34">
        <v>11478</v>
      </c>
      <c r="O300" s="34">
        <v>11478</v>
      </c>
      <c r="P300" s="34">
        <f t="shared" si="209"/>
        <v>0</v>
      </c>
      <c r="Q300" s="34"/>
      <c r="R300" s="34"/>
      <c r="S300" s="34">
        <f t="shared" si="211"/>
        <v>0</v>
      </c>
      <c r="T300" s="34"/>
      <c r="U300" s="34"/>
      <c r="V300" s="34">
        <f t="shared" si="213"/>
        <v>0</v>
      </c>
      <c r="W300" s="34"/>
      <c r="X300" s="34"/>
      <c r="Y300" s="34">
        <f t="shared" si="215"/>
        <v>0</v>
      </c>
      <c r="Z300" s="34"/>
      <c r="AA300" s="34"/>
      <c r="AB300" s="34">
        <f t="shared" si="217"/>
        <v>0</v>
      </c>
      <c r="AC300" s="34"/>
      <c r="AD300" s="34"/>
      <c r="AE300" s="34">
        <f t="shared" si="219"/>
        <v>0</v>
      </c>
    </row>
    <row r="301" spans="1:192" s="23" customFormat="1" ht="31.2" x14ac:dyDescent="0.3">
      <c r="A301" s="42" t="s">
        <v>259</v>
      </c>
      <c r="B301" s="32">
        <v>2</v>
      </c>
      <c r="C301" s="32">
        <v>619</v>
      </c>
      <c r="D301" s="36">
        <v>5203</v>
      </c>
      <c r="E301" s="34">
        <f t="shared" si="131"/>
        <v>10000</v>
      </c>
      <c r="F301" s="34">
        <f t="shared" si="131"/>
        <v>0</v>
      </c>
      <c r="G301" s="34">
        <f t="shared" si="131"/>
        <v>-10000</v>
      </c>
      <c r="H301" s="34"/>
      <c r="I301" s="34"/>
      <c r="J301" s="34">
        <f>I301-H301</f>
        <v>0</v>
      </c>
      <c r="K301" s="34"/>
      <c r="L301" s="34"/>
      <c r="M301" s="34">
        <f>L301-K301</f>
        <v>0</v>
      </c>
      <c r="N301" s="34">
        <v>5000</v>
      </c>
      <c r="O301" s="34">
        <v>0</v>
      </c>
      <c r="P301" s="34">
        <f>O301-N301</f>
        <v>-5000</v>
      </c>
      <c r="Q301" s="34"/>
      <c r="R301" s="34"/>
      <c r="S301" s="34">
        <f>R301-Q301</f>
        <v>0</v>
      </c>
      <c r="T301" s="34"/>
      <c r="U301" s="34"/>
      <c r="V301" s="34">
        <f>U301-T301</f>
        <v>0</v>
      </c>
      <c r="W301" s="34"/>
      <c r="X301" s="34"/>
      <c r="Y301" s="34">
        <f>X301-W301</f>
        <v>0</v>
      </c>
      <c r="Z301" s="34">
        <v>5000</v>
      </c>
      <c r="AA301" s="34">
        <v>0</v>
      </c>
      <c r="AB301" s="34">
        <f>AA301-Z301</f>
        <v>-5000</v>
      </c>
      <c r="AC301" s="34"/>
      <c r="AD301" s="34"/>
      <c r="AE301" s="34">
        <f>AD301-AC301</f>
        <v>0</v>
      </c>
    </row>
    <row r="302" spans="1:192" s="23" customFormat="1" x14ac:dyDescent="0.3">
      <c r="A302" s="42" t="s">
        <v>342</v>
      </c>
      <c r="B302" s="32">
        <v>2</v>
      </c>
      <c r="C302" s="32">
        <v>619</v>
      </c>
      <c r="D302" s="32">
        <v>5203</v>
      </c>
      <c r="E302" s="34">
        <f t="shared" si="131"/>
        <v>0</v>
      </c>
      <c r="F302" s="34">
        <f t="shared" si="131"/>
        <v>1287</v>
      </c>
      <c r="G302" s="34">
        <f t="shared" si="131"/>
        <v>1287</v>
      </c>
      <c r="H302" s="34"/>
      <c r="I302" s="34"/>
      <c r="J302" s="34">
        <f t="shared" ref="J302" si="229">I302-H302</f>
        <v>0</v>
      </c>
      <c r="K302" s="34"/>
      <c r="L302" s="34"/>
      <c r="M302" s="34">
        <f t="shared" ref="M302" si="230">L302-K302</f>
        <v>0</v>
      </c>
      <c r="N302" s="34"/>
      <c r="O302" s="34">
        <v>1287</v>
      </c>
      <c r="P302" s="34">
        <f t="shared" ref="P302" si="231">O302-N302</f>
        <v>1287</v>
      </c>
      <c r="Q302" s="34"/>
      <c r="R302" s="34"/>
      <c r="S302" s="34">
        <f t="shared" ref="S302" si="232">R302-Q302</f>
        <v>0</v>
      </c>
      <c r="T302" s="34"/>
      <c r="U302" s="34"/>
      <c r="V302" s="34">
        <f t="shared" ref="V302" si="233">U302-T302</f>
        <v>0</v>
      </c>
      <c r="W302" s="34"/>
      <c r="X302" s="34"/>
      <c r="Y302" s="34">
        <f t="shared" ref="Y302" si="234">X302-W302</f>
        <v>0</v>
      </c>
      <c r="Z302" s="34"/>
      <c r="AA302" s="34"/>
      <c r="AB302" s="34">
        <f t="shared" ref="AB302" si="235">AA302-Z302</f>
        <v>0</v>
      </c>
      <c r="AC302" s="34"/>
      <c r="AD302" s="34"/>
      <c r="AE302" s="34">
        <f t="shared" ref="AE302" si="236">AD302-AC302</f>
        <v>0</v>
      </c>
    </row>
    <row r="303" spans="1:192" s="23" customFormat="1" ht="78" x14ac:dyDescent="0.3">
      <c r="A303" s="39" t="s">
        <v>260</v>
      </c>
      <c r="B303" s="33"/>
      <c r="C303" s="33"/>
      <c r="D303" s="33"/>
      <c r="E303" s="34">
        <f t="shared" si="131"/>
        <v>320000</v>
      </c>
      <c r="F303" s="34">
        <f t="shared" si="131"/>
        <v>320000</v>
      </c>
      <c r="G303" s="34">
        <f t="shared" si="131"/>
        <v>0</v>
      </c>
      <c r="H303" s="34"/>
      <c r="I303" s="34"/>
      <c r="J303" s="34">
        <f t="shared" si="140"/>
        <v>0</v>
      </c>
      <c r="K303" s="34"/>
      <c r="L303" s="34"/>
      <c r="M303" s="34">
        <f t="shared" si="207"/>
        <v>0</v>
      </c>
      <c r="N303" s="34"/>
      <c r="O303" s="34"/>
      <c r="P303" s="34">
        <f t="shared" si="209"/>
        <v>0</v>
      </c>
      <c r="Q303" s="34">
        <v>320000</v>
      </c>
      <c r="R303" s="34">
        <v>320000</v>
      </c>
      <c r="S303" s="34">
        <f t="shared" si="211"/>
        <v>0</v>
      </c>
      <c r="T303" s="34"/>
      <c r="U303" s="34"/>
      <c r="V303" s="34">
        <f t="shared" si="213"/>
        <v>0</v>
      </c>
      <c r="W303" s="34"/>
      <c r="X303" s="34"/>
      <c r="Y303" s="34">
        <f t="shared" si="215"/>
        <v>0</v>
      </c>
      <c r="Z303" s="34"/>
      <c r="AA303" s="34"/>
      <c r="AB303" s="34">
        <f t="shared" si="217"/>
        <v>0</v>
      </c>
      <c r="AC303" s="34"/>
      <c r="AD303" s="34"/>
      <c r="AE303" s="34">
        <f t="shared" si="219"/>
        <v>0</v>
      </c>
    </row>
    <row r="304" spans="1:192" s="23" customFormat="1" x14ac:dyDescent="0.3">
      <c r="A304" s="21" t="s">
        <v>177</v>
      </c>
      <c r="B304" s="30"/>
      <c r="C304" s="30"/>
      <c r="D304" s="30"/>
      <c r="E304" s="22">
        <f t="shared" ref="E304:G375" si="237">H304+K304+N304+Q304+T304+W304+AC304+Z304</f>
        <v>107443</v>
      </c>
      <c r="F304" s="22">
        <f t="shared" si="237"/>
        <v>107443</v>
      </c>
      <c r="G304" s="22">
        <f t="shared" si="237"/>
        <v>0</v>
      </c>
      <c r="H304" s="22">
        <f t="shared" ref="H304:AD304" si="238">SUM(H305:H307)</f>
        <v>0</v>
      </c>
      <c r="I304" s="22">
        <f t="shared" si="238"/>
        <v>0</v>
      </c>
      <c r="J304" s="22">
        <f t="shared" si="140"/>
        <v>0</v>
      </c>
      <c r="K304" s="22">
        <f t="shared" ref="K304" si="239">SUM(K305:K307)</f>
        <v>0</v>
      </c>
      <c r="L304" s="22">
        <f t="shared" si="238"/>
        <v>0</v>
      </c>
      <c r="M304" s="22">
        <f t="shared" si="207"/>
        <v>0</v>
      </c>
      <c r="N304" s="22">
        <f t="shared" ref="N304" si="240">SUM(N305:N307)</f>
        <v>107443</v>
      </c>
      <c r="O304" s="22">
        <f t="shared" si="238"/>
        <v>107443</v>
      </c>
      <c r="P304" s="22">
        <f t="shared" si="209"/>
        <v>0</v>
      </c>
      <c r="Q304" s="22">
        <f t="shared" ref="Q304" si="241">SUM(Q305:Q307)</f>
        <v>0</v>
      </c>
      <c r="R304" s="22">
        <f t="shared" si="238"/>
        <v>0</v>
      </c>
      <c r="S304" s="22">
        <f t="shared" si="211"/>
        <v>0</v>
      </c>
      <c r="T304" s="22">
        <f t="shared" ref="T304" si="242">SUM(T305:T307)</f>
        <v>0</v>
      </c>
      <c r="U304" s="22">
        <f t="shared" si="238"/>
        <v>0</v>
      </c>
      <c r="V304" s="22">
        <f t="shared" si="213"/>
        <v>0</v>
      </c>
      <c r="W304" s="22">
        <f t="shared" ref="W304" si="243">SUM(W305:W307)</f>
        <v>0</v>
      </c>
      <c r="X304" s="22">
        <f t="shared" si="238"/>
        <v>0</v>
      </c>
      <c r="Y304" s="22">
        <f t="shared" si="215"/>
        <v>0</v>
      </c>
      <c r="Z304" s="22">
        <f t="shared" ref="Z304:AA304" si="244">SUM(Z305:Z307)</f>
        <v>0</v>
      </c>
      <c r="AA304" s="22">
        <f t="shared" si="244"/>
        <v>0</v>
      </c>
      <c r="AB304" s="22">
        <f t="shared" si="217"/>
        <v>0</v>
      </c>
      <c r="AC304" s="22">
        <f t="shared" ref="AC304" si="245">SUM(AC305:AC307)</f>
        <v>0</v>
      </c>
      <c r="AD304" s="22">
        <f t="shared" si="238"/>
        <v>0</v>
      </c>
      <c r="AE304" s="22">
        <f t="shared" si="219"/>
        <v>0</v>
      </c>
    </row>
    <row r="305" spans="1:31" s="23" customFormat="1" ht="31.2" x14ac:dyDescent="0.3">
      <c r="A305" s="39" t="s">
        <v>261</v>
      </c>
      <c r="B305" s="33">
        <v>2</v>
      </c>
      <c r="C305" s="33">
        <v>623</v>
      </c>
      <c r="D305" s="33">
        <v>5204</v>
      </c>
      <c r="E305" s="34">
        <f t="shared" si="237"/>
        <v>15120</v>
      </c>
      <c r="F305" s="34">
        <f t="shared" si="237"/>
        <v>15120</v>
      </c>
      <c r="G305" s="34">
        <f t="shared" si="237"/>
        <v>0</v>
      </c>
      <c r="H305" s="34"/>
      <c r="I305" s="34"/>
      <c r="J305" s="34">
        <f t="shared" si="140"/>
        <v>0</v>
      </c>
      <c r="K305" s="34"/>
      <c r="L305" s="34"/>
      <c r="M305" s="34">
        <f t="shared" si="207"/>
        <v>0</v>
      </c>
      <c r="N305" s="34">
        <v>15120</v>
      </c>
      <c r="O305" s="34">
        <v>15120</v>
      </c>
      <c r="P305" s="34">
        <f t="shared" si="209"/>
        <v>0</v>
      </c>
      <c r="Q305" s="34"/>
      <c r="R305" s="34"/>
      <c r="S305" s="34">
        <f t="shared" si="211"/>
        <v>0</v>
      </c>
      <c r="T305" s="34"/>
      <c r="U305" s="34"/>
      <c r="V305" s="34">
        <f t="shared" si="213"/>
        <v>0</v>
      </c>
      <c r="W305" s="34"/>
      <c r="X305" s="34"/>
      <c r="Y305" s="34">
        <f t="shared" si="215"/>
        <v>0</v>
      </c>
      <c r="Z305" s="34"/>
      <c r="AA305" s="34"/>
      <c r="AB305" s="34">
        <f t="shared" si="217"/>
        <v>0</v>
      </c>
      <c r="AC305" s="34"/>
      <c r="AD305" s="34"/>
      <c r="AE305" s="34">
        <f t="shared" si="219"/>
        <v>0</v>
      </c>
    </row>
    <row r="306" spans="1:31" s="23" customFormat="1" ht="31.2" x14ac:dyDescent="0.3">
      <c r="A306" s="39" t="s">
        <v>262</v>
      </c>
      <c r="B306" s="33">
        <v>2</v>
      </c>
      <c r="C306" s="33">
        <v>623</v>
      </c>
      <c r="D306" s="33">
        <v>5204</v>
      </c>
      <c r="E306" s="34">
        <f t="shared" si="237"/>
        <v>71323</v>
      </c>
      <c r="F306" s="34">
        <f t="shared" si="237"/>
        <v>71323</v>
      </c>
      <c r="G306" s="34">
        <f t="shared" si="237"/>
        <v>0</v>
      </c>
      <c r="H306" s="34"/>
      <c r="I306" s="34"/>
      <c r="J306" s="34">
        <f t="shared" si="140"/>
        <v>0</v>
      </c>
      <c r="K306" s="34"/>
      <c r="L306" s="34"/>
      <c r="M306" s="34">
        <f t="shared" si="207"/>
        <v>0</v>
      </c>
      <c r="N306" s="34">
        <v>71323</v>
      </c>
      <c r="O306" s="34">
        <v>71323</v>
      </c>
      <c r="P306" s="34">
        <f t="shared" si="209"/>
        <v>0</v>
      </c>
      <c r="Q306" s="34"/>
      <c r="R306" s="34"/>
      <c r="S306" s="34">
        <f t="shared" si="211"/>
        <v>0</v>
      </c>
      <c r="T306" s="34"/>
      <c r="U306" s="34"/>
      <c r="V306" s="34">
        <f t="shared" si="213"/>
        <v>0</v>
      </c>
      <c r="W306" s="34"/>
      <c r="X306" s="34"/>
      <c r="Y306" s="34">
        <f t="shared" si="215"/>
        <v>0</v>
      </c>
      <c r="Z306" s="34"/>
      <c r="AA306" s="34"/>
      <c r="AB306" s="34">
        <f t="shared" si="217"/>
        <v>0</v>
      </c>
      <c r="AC306" s="34"/>
      <c r="AD306" s="34"/>
      <c r="AE306" s="34">
        <f t="shared" si="219"/>
        <v>0</v>
      </c>
    </row>
    <row r="307" spans="1:31" s="23" customFormat="1" x14ac:dyDescent="0.3">
      <c r="A307" s="39" t="s">
        <v>263</v>
      </c>
      <c r="B307" s="33">
        <v>2</v>
      </c>
      <c r="C307" s="33">
        <v>622</v>
      </c>
      <c r="D307" s="33">
        <v>5204</v>
      </c>
      <c r="E307" s="34">
        <f t="shared" si="237"/>
        <v>21000</v>
      </c>
      <c r="F307" s="34">
        <f t="shared" si="237"/>
        <v>21000</v>
      </c>
      <c r="G307" s="34">
        <f t="shared" si="237"/>
        <v>0</v>
      </c>
      <c r="H307" s="34"/>
      <c r="I307" s="34"/>
      <c r="J307" s="34">
        <f t="shared" si="140"/>
        <v>0</v>
      </c>
      <c r="K307" s="34"/>
      <c r="L307" s="34"/>
      <c r="M307" s="34">
        <f t="shared" si="207"/>
        <v>0</v>
      </c>
      <c r="N307" s="34">
        <v>21000</v>
      </c>
      <c r="O307" s="34">
        <v>21000</v>
      </c>
      <c r="P307" s="34">
        <f t="shared" si="209"/>
        <v>0</v>
      </c>
      <c r="Q307" s="34"/>
      <c r="R307" s="34"/>
      <c r="S307" s="34">
        <f t="shared" si="211"/>
        <v>0</v>
      </c>
      <c r="T307" s="34"/>
      <c r="U307" s="34"/>
      <c r="V307" s="34">
        <f t="shared" si="213"/>
        <v>0</v>
      </c>
      <c r="W307" s="34"/>
      <c r="X307" s="34"/>
      <c r="Y307" s="34">
        <f t="shared" si="215"/>
        <v>0</v>
      </c>
      <c r="Z307" s="34"/>
      <c r="AA307" s="34"/>
      <c r="AB307" s="34">
        <f t="shared" si="217"/>
        <v>0</v>
      </c>
      <c r="AC307" s="34"/>
      <c r="AD307" s="34"/>
      <c r="AE307" s="34">
        <f t="shared" si="219"/>
        <v>0</v>
      </c>
    </row>
    <row r="308" spans="1:31" s="23" customFormat="1" x14ac:dyDescent="0.3">
      <c r="A308" s="21" t="s">
        <v>179</v>
      </c>
      <c r="B308" s="30"/>
      <c r="C308" s="30"/>
      <c r="D308" s="30"/>
      <c r="E308" s="22">
        <f t="shared" si="237"/>
        <v>13426</v>
      </c>
      <c r="F308" s="22">
        <f t="shared" si="237"/>
        <v>13426</v>
      </c>
      <c r="G308" s="22">
        <f t="shared" si="237"/>
        <v>0</v>
      </c>
      <c r="H308" s="22">
        <f>SUM(H309:H312)</f>
        <v>0</v>
      </c>
      <c r="I308" s="22">
        <f>SUM(I309:I312)</f>
        <v>0</v>
      </c>
      <c r="J308" s="22">
        <f t="shared" si="140"/>
        <v>0</v>
      </c>
      <c r="K308" s="22">
        <f>SUM(K309:K312)</f>
        <v>0</v>
      </c>
      <c r="L308" s="22">
        <f>SUM(L309:L312)</f>
        <v>0</v>
      </c>
      <c r="M308" s="22">
        <f t="shared" si="207"/>
        <v>0</v>
      </c>
      <c r="N308" s="22">
        <f>SUM(N309:N312)</f>
        <v>13426</v>
      </c>
      <c r="O308" s="22">
        <f>SUM(O309:O312)</f>
        <v>13426</v>
      </c>
      <c r="P308" s="22">
        <f t="shared" si="209"/>
        <v>0</v>
      </c>
      <c r="Q308" s="22">
        <f>SUM(Q309:Q312)</f>
        <v>0</v>
      </c>
      <c r="R308" s="22">
        <f>SUM(R309:R312)</f>
        <v>0</v>
      </c>
      <c r="S308" s="22">
        <f t="shared" si="211"/>
        <v>0</v>
      </c>
      <c r="T308" s="22">
        <f>SUM(T309:T312)</f>
        <v>0</v>
      </c>
      <c r="U308" s="22">
        <f>SUM(U309:U312)</f>
        <v>0</v>
      </c>
      <c r="V308" s="22">
        <f t="shared" si="213"/>
        <v>0</v>
      </c>
      <c r="W308" s="22">
        <f>SUM(W309:W312)</f>
        <v>0</v>
      </c>
      <c r="X308" s="22">
        <f>SUM(X309:X312)</f>
        <v>0</v>
      </c>
      <c r="Y308" s="22">
        <f t="shared" si="215"/>
        <v>0</v>
      </c>
      <c r="Z308" s="22">
        <f>SUM(Z309:Z312)</f>
        <v>0</v>
      </c>
      <c r="AA308" s="22">
        <f>SUM(AA309:AA312)</f>
        <v>0</v>
      </c>
      <c r="AB308" s="22">
        <f t="shared" si="217"/>
        <v>0</v>
      </c>
      <c r="AC308" s="22">
        <f>SUM(AC309:AC312)</f>
        <v>0</v>
      </c>
      <c r="AD308" s="22">
        <f>SUM(AD309:AD312)</f>
        <v>0</v>
      </c>
      <c r="AE308" s="22">
        <f t="shared" si="219"/>
        <v>0</v>
      </c>
    </row>
    <row r="309" spans="1:31" s="23" customFormat="1" ht="31.2" x14ac:dyDescent="0.3">
      <c r="A309" s="39" t="s">
        <v>264</v>
      </c>
      <c r="B309" s="33">
        <v>2</v>
      </c>
      <c r="C309" s="33">
        <v>623</v>
      </c>
      <c r="D309" s="33">
        <v>5205</v>
      </c>
      <c r="E309" s="34">
        <f t="shared" si="237"/>
        <v>2400</v>
      </c>
      <c r="F309" s="34">
        <f t="shared" si="237"/>
        <v>2400</v>
      </c>
      <c r="G309" s="34">
        <f t="shared" si="237"/>
        <v>0</v>
      </c>
      <c r="H309" s="34"/>
      <c r="I309" s="34"/>
      <c r="J309" s="34">
        <f t="shared" si="140"/>
        <v>0</v>
      </c>
      <c r="K309" s="34"/>
      <c r="L309" s="34"/>
      <c r="M309" s="34">
        <f t="shared" si="207"/>
        <v>0</v>
      </c>
      <c r="N309" s="34">
        <v>2400</v>
      </c>
      <c r="O309" s="34">
        <v>2400</v>
      </c>
      <c r="P309" s="34">
        <f t="shared" si="209"/>
        <v>0</v>
      </c>
      <c r="Q309" s="34"/>
      <c r="R309" s="34"/>
      <c r="S309" s="34">
        <f t="shared" si="211"/>
        <v>0</v>
      </c>
      <c r="T309" s="34"/>
      <c r="U309" s="34"/>
      <c r="V309" s="34">
        <f t="shared" si="213"/>
        <v>0</v>
      </c>
      <c r="W309" s="34"/>
      <c r="X309" s="34"/>
      <c r="Y309" s="34">
        <f t="shared" si="215"/>
        <v>0</v>
      </c>
      <c r="Z309" s="34"/>
      <c r="AA309" s="34"/>
      <c r="AB309" s="34">
        <f t="shared" si="217"/>
        <v>0</v>
      </c>
      <c r="AC309" s="34"/>
      <c r="AD309" s="34"/>
      <c r="AE309" s="34">
        <f t="shared" si="219"/>
        <v>0</v>
      </c>
    </row>
    <row r="310" spans="1:31" s="23" customFormat="1" x14ac:dyDescent="0.3">
      <c r="A310" s="39" t="s">
        <v>265</v>
      </c>
      <c r="B310" s="33">
        <v>2</v>
      </c>
      <c r="C310" s="33">
        <v>623</v>
      </c>
      <c r="D310" s="33">
        <v>5205</v>
      </c>
      <c r="E310" s="34">
        <f t="shared" si="237"/>
        <v>1185</v>
      </c>
      <c r="F310" s="34">
        <f t="shared" si="237"/>
        <v>1185</v>
      </c>
      <c r="G310" s="34">
        <f t="shared" si="237"/>
        <v>0</v>
      </c>
      <c r="H310" s="34"/>
      <c r="I310" s="34"/>
      <c r="J310" s="34">
        <f t="shared" si="140"/>
        <v>0</v>
      </c>
      <c r="K310" s="34"/>
      <c r="L310" s="34"/>
      <c r="M310" s="34">
        <f t="shared" si="207"/>
        <v>0</v>
      </c>
      <c r="N310" s="34">
        <v>1185</v>
      </c>
      <c r="O310" s="34">
        <v>1185</v>
      </c>
      <c r="P310" s="34">
        <f t="shared" si="209"/>
        <v>0</v>
      </c>
      <c r="Q310" s="34"/>
      <c r="R310" s="34"/>
      <c r="S310" s="34">
        <f t="shared" si="211"/>
        <v>0</v>
      </c>
      <c r="T310" s="34"/>
      <c r="U310" s="34"/>
      <c r="V310" s="34">
        <f t="shared" si="213"/>
        <v>0</v>
      </c>
      <c r="W310" s="34"/>
      <c r="X310" s="34"/>
      <c r="Y310" s="34">
        <f t="shared" si="215"/>
        <v>0</v>
      </c>
      <c r="Z310" s="34"/>
      <c r="AA310" s="34"/>
      <c r="AB310" s="34">
        <f t="shared" si="217"/>
        <v>0</v>
      </c>
      <c r="AC310" s="34"/>
      <c r="AD310" s="34"/>
      <c r="AE310" s="34">
        <f t="shared" si="219"/>
        <v>0</v>
      </c>
    </row>
    <row r="311" spans="1:31" s="23" customFormat="1" ht="31.2" x14ac:dyDescent="0.3">
      <c r="A311" s="39" t="s">
        <v>266</v>
      </c>
      <c r="B311" s="33">
        <v>2</v>
      </c>
      <c r="C311" s="33">
        <v>623</v>
      </c>
      <c r="D311" s="33">
        <v>5205</v>
      </c>
      <c r="E311" s="34">
        <f t="shared" si="237"/>
        <v>1430</v>
      </c>
      <c r="F311" s="34">
        <f t="shared" si="237"/>
        <v>1430</v>
      </c>
      <c r="G311" s="34">
        <f t="shared" si="237"/>
        <v>0</v>
      </c>
      <c r="H311" s="34"/>
      <c r="I311" s="34"/>
      <c r="J311" s="34">
        <f t="shared" si="140"/>
        <v>0</v>
      </c>
      <c r="K311" s="34"/>
      <c r="L311" s="34"/>
      <c r="M311" s="34">
        <f t="shared" si="207"/>
        <v>0</v>
      </c>
      <c r="N311" s="34">
        <v>1430</v>
      </c>
      <c r="O311" s="34">
        <v>1430</v>
      </c>
      <c r="P311" s="34">
        <f t="shared" si="209"/>
        <v>0</v>
      </c>
      <c r="Q311" s="34"/>
      <c r="R311" s="34"/>
      <c r="S311" s="34">
        <f t="shared" si="211"/>
        <v>0</v>
      </c>
      <c r="T311" s="34"/>
      <c r="U311" s="34"/>
      <c r="V311" s="34">
        <f t="shared" si="213"/>
        <v>0</v>
      </c>
      <c r="W311" s="34"/>
      <c r="X311" s="34"/>
      <c r="Y311" s="34">
        <f t="shared" si="215"/>
        <v>0</v>
      </c>
      <c r="Z311" s="34"/>
      <c r="AA311" s="34"/>
      <c r="AB311" s="34">
        <f t="shared" si="217"/>
        <v>0</v>
      </c>
      <c r="AC311" s="34"/>
      <c r="AD311" s="34"/>
      <c r="AE311" s="34">
        <f t="shared" si="219"/>
        <v>0</v>
      </c>
    </row>
    <row r="312" spans="1:31" s="23" customFormat="1" ht="46.8" x14ac:dyDescent="0.3">
      <c r="A312" s="39" t="s">
        <v>267</v>
      </c>
      <c r="B312" s="33">
        <v>2</v>
      </c>
      <c r="C312" s="33">
        <v>619</v>
      </c>
      <c r="D312" s="33">
        <v>5205</v>
      </c>
      <c r="E312" s="34">
        <f t="shared" si="237"/>
        <v>8411</v>
      </c>
      <c r="F312" s="34">
        <f t="shared" si="237"/>
        <v>8411</v>
      </c>
      <c r="G312" s="34">
        <f t="shared" si="237"/>
        <v>0</v>
      </c>
      <c r="H312" s="34"/>
      <c r="I312" s="34"/>
      <c r="J312" s="34">
        <f t="shared" si="140"/>
        <v>0</v>
      </c>
      <c r="K312" s="34"/>
      <c r="L312" s="34"/>
      <c r="M312" s="34">
        <f t="shared" si="207"/>
        <v>0</v>
      </c>
      <c r="N312" s="34">
        <v>8411</v>
      </c>
      <c r="O312" s="34">
        <v>8411</v>
      </c>
      <c r="P312" s="34">
        <f t="shared" si="209"/>
        <v>0</v>
      </c>
      <c r="Q312" s="34"/>
      <c r="R312" s="34"/>
      <c r="S312" s="34">
        <f t="shared" si="211"/>
        <v>0</v>
      </c>
      <c r="T312" s="34"/>
      <c r="U312" s="34"/>
      <c r="V312" s="34">
        <f t="shared" si="213"/>
        <v>0</v>
      </c>
      <c r="W312" s="34"/>
      <c r="X312" s="34"/>
      <c r="Y312" s="34">
        <f t="shared" si="215"/>
        <v>0</v>
      </c>
      <c r="Z312" s="34"/>
      <c r="AA312" s="34"/>
      <c r="AB312" s="34">
        <f t="shared" si="217"/>
        <v>0</v>
      </c>
      <c r="AC312" s="34"/>
      <c r="AD312" s="34"/>
      <c r="AE312" s="34">
        <f t="shared" si="219"/>
        <v>0</v>
      </c>
    </row>
    <row r="313" spans="1:31" s="23" customFormat="1" x14ac:dyDescent="0.3">
      <c r="A313" s="21" t="s">
        <v>184</v>
      </c>
      <c r="B313" s="30"/>
      <c r="C313" s="30"/>
      <c r="D313" s="30"/>
      <c r="E313" s="22">
        <f t="shared" si="237"/>
        <v>6008793</v>
      </c>
      <c r="F313" s="22">
        <f t="shared" si="237"/>
        <v>6037669</v>
      </c>
      <c r="G313" s="22">
        <f t="shared" si="237"/>
        <v>28876</v>
      </c>
      <c r="H313" s="22">
        <f t="shared" ref="H313:AD313" si="246">SUM(H314:H329)</f>
        <v>388303</v>
      </c>
      <c r="I313" s="22">
        <f t="shared" si="246"/>
        <v>405914</v>
      </c>
      <c r="J313" s="22">
        <f t="shared" si="140"/>
        <v>17611</v>
      </c>
      <c r="K313" s="22">
        <f t="shared" ref="K313" si="247">SUM(K314:K329)</f>
        <v>261067</v>
      </c>
      <c r="L313" s="22">
        <f t="shared" si="246"/>
        <v>261067</v>
      </c>
      <c r="M313" s="22">
        <f t="shared" si="207"/>
        <v>0</v>
      </c>
      <c r="N313" s="22">
        <f t="shared" ref="N313" si="248">SUM(N314:N329)</f>
        <v>80482</v>
      </c>
      <c r="O313" s="22">
        <f t="shared" si="246"/>
        <v>86747</v>
      </c>
      <c r="P313" s="22">
        <f t="shared" si="209"/>
        <v>6265</v>
      </c>
      <c r="Q313" s="22">
        <f t="shared" ref="Q313" si="249">SUM(Q314:Q329)</f>
        <v>1091336</v>
      </c>
      <c r="R313" s="22">
        <f t="shared" si="246"/>
        <v>1091336</v>
      </c>
      <c r="S313" s="22">
        <f t="shared" si="211"/>
        <v>0</v>
      </c>
      <c r="T313" s="22">
        <f t="shared" ref="T313" si="250">SUM(T314:T329)</f>
        <v>0</v>
      </c>
      <c r="U313" s="22">
        <f t="shared" si="246"/>
        <v>0</v>
      </c>
      <c r="V313" s="22">
        <f t="shared" si="213"/>
        <v>0</v>
      </c>
      <c r="W313" s="22">
        <f t="shared" ref="W313" si="251">SUM(W314:W329)</f>
        <v>3672605</v>
      </c>
      <c r="X313" s="22">
        <f t="shared" si="246"/>
        <v>3672605</v>
      </c>
      <c r="Y313" s="22">
        <f t="shared" si="215"/>
        <v>0</v>
      </c>
      <c r="Z313" s="22">
        <f t="shared" ref="Z313:AA313" si="252">SUM(Z314:Z329)</f>
        <v>5000</v>
      </c>
      <c r="AA313" s="22">
        <f t="shared" si="252"/>
        <v>10000</v>
      </c>
      <c r="AB313" s="22">
        <f t="shared" si="217"/>
        <v>5000</v>
      </c>
      <c r="AC313" s="22">
        <f t="shared" ref="AC313" si="253">SUM(AC314:AC329)</f>
        <v>510000</v>
      </c>
      <c r="AD313" s="22">
        <f t="shared" si="246"/>
        <v>510000</v>
      </c>
      <c r="AE313" s="22">
        <f t="shared" si="219"/>
        <v>0</v>
      </c>
    </row>
    <row r="314" spans="1:31" s="23" customFormat="1" ht="46.8" x14ac:dyDescent="0.3">
      <c r="A314" s="39" t="s">
        <v>268</v>
      </c>
      <c r="B314" s="33">
        <v>2</v>
      </c>
      <c r="C314" s="33">
        <v>619</v>
      </c>
      <c r="D314" s="33">
        <v>5206</v>
      </c>
      <c r="E314" s="34">
        <f t="shared" si="237"/>
        <v>47082</v>
      </c>
      <c r="F314" s="34">
        <f t="shared" si="237"/>
        <v>47082</v>
      </c>
      <c r="G314" s="34">
        <f t="shared" si="237"/>
        <v>0</v>
      </c>
      <c r="H314" s="34">
        <v>35000</v>
      </c>
      <c r="I314" s="34">
        <v>35000</v>
      </c>
      <c r="J314" s="34">
        <f t="shared" si="140"/>
        <v>0</v>
      </c>
      <c r="K314" s="34"/>
      <c r="L314" s="34"/>
      <c r="M314" s="34">
        <f t="shared" si="207"/>
        <v>0</v>
      </c>
      <c r="N314" s="34">
        <v>12082</v>
      </c>
      <c r="O314" s="34">
        <v>12082</v>
      </c>
      <c r="P314" s="34">
        <f t="shared" si="209"/>
        <v>0</v>
      </c>
      <c r="Q314" s="34"/>
      <c r="R314" s="34"/>
      <c r="S314" s="34">
        <f t="shared" si="211"/>
        <v>0</v>
      </c>
      <c r="T314" s="34"/>
      <c r="U314" s="34"/>
      <c r="V314" s="34">
        <f t="shared" si="213"/>
        <v>0</v>
      </c>
      <c r="W314" s="34"/>
      <c r="X314" s="34"/>
      <c r="Y314" s="34">
        <f t="shared" si="215"/>
        <v>0</v>
      </c>
      <c r="Z314" s="34"/>
      <c r="AA314" s="34"/>
      <c r="AB314" s="34">
        <f t="shared" si="217"/>
        <v>0</v>
      </c>
      <c r="AC314" s="34"/>
      <c r="AD314" s="34"/>
      <c r="AE314" s="34">
        <f t="shared" si="219"/>
        <v>0</v>
      </c>
    </row>
    <row r="315" spans="1:31" s="23" customFormat="1" ht="31.2" x14ac:dyDescent="0.3">
      <c r="A315" s="42" t="s">
        <v>259</v>
      </c>
      <c r="B315" s="32">
        <v>2</v>
      </c>
      <c r="C315" s="32">
        <v>619</v>
      </c>
      <c r="D315" s="36">
        <v>5206</v>
      </c>
      <c r="E315" s="34">
        <f t="shared" si="237"/>
        <v>0</v>
      </c>
      <c r="F315" s="34">
        <f t="shared" si="237"/>
        <v>11265</v>
      </c>
      <c r="G315" s="34">
        <f t="shared" si="237"/>
        <v>11265</v>
      </c>
      <c r="H315" s="34"/>
      <c r="I315" s="34"/>
      <c r="J315" s="34">
        <f>I315-H315</f>
        <v>0</v>
      </c>
      <c r="K315" s="34"/>
      <c r="L315" s="34"/>
      <c r="M315" s="34">
        <f>L315-K315</f>
        <v>0</v>
      </c>
      <c r="N315" s="34">
        <v>0</v>
      </c>
      <c r="O315" s="34">
        <f>5000+1265</f>
        <v>6265</v>
      </c>
      <c r="P315" s="34">
        <f>O315-N315</f>
        <v>6265</v>
      </c>
      <c r="Q315" s="34"/>
      <c r="R315" s="34"/>
      <c r="S315" s="34">
        <f>R315-Q315</f>
        <v>0</v>
      </c>
      <c r="T315" s="34"/>
      <c r="U315" s="34"/>
      <c r="V315" s="34">
        <f>U315-T315</f>
        <v>0</v>
      </c>
      <c r="W315" s="34"/>
      <c r="X315" s="34"/>
      <c r="Y315" s="34">
        <f>X315-W315</f>
        <v>0</v>
      </c>
      <c r="Z315" s="34">
        <v>0</v>
      </c>
      <c r="AA315" s="34">
        <v>5000</v>
      </c>
      <c r="AB315" s="34">
        <f>AA315-Z315</f>
        <v>5000</v>
      </c>
      <c r="AC315" s="34"/>
      <c r="AD315" s="34"/>
      <c r="AE315" s="34">
        <f>AD315-AC315</f>
        <v>0</v>
      </c>
    </row>
    <row r="316" spans="1:31" s="23" customFormat="1" x14ac:dyDescent="0.3">
      <c r="A316" s="31" t="s">
        <v>269</v>
      </c>
      <c r="B316" s="32">
        <v>2</v>
      </c>
      <c r="C316" s="32">
        <v>606</v>
      </c>
      <c r="D316" s="36">
        <v>5206</v>
      </c>
      <c r="E316" s="34">
        <f t="shared" si="237"/>
        <v>70000</v>
      </c>
      <c r="F316" s="34">
        <f t="shared" si="237"/>
        <v>70000</v>
      </c>
      <c r="G316" s="34">
        <f t="shared" si="237"/>
        <v>0</v>
      </c>
      <c r="H316" s="34">
        <v>7738</v>
      </c>
      <c r="I316" s="34">
        <v>7738</v>
      </c>
      <c r="J316" s="34">
        <f t="shared" si="140"/>
        <v>0</v>
      </c>
      <c r="K316" s="34">
        <v>62262</v>
      </c>
      <c r="L316" s="34">
        <v>62262</v>
      </c>
      <c r="M316" s="34">
        <f t="shared" si="207"/>
        <v>0</v>
      </c>
      <c r="N316" s="34"/>
      <c r="O316" s="34"/>
      <c r="P316" s="34">
        <f t="shared" si="209"/>
        <v>0</v>
      </c>
      <c r="Q316" s="34"/>
      <c r="R316" s="34"/>
      <c r="S316" s="34">
        <f t="shared" si="211"/>
        <v>0</v>
      </c>
      <c r="T316" s="34"/>
      <c r="U316" s="34"/>
      <c r="V316" s="34">
        <f t="shared" si="213"/>
        <v>0</v>
      </c>
      <c r="W316" s="34"/>
      <c r="X316" s="34"/>
      <c r="Y316" s="34">
        <f t="shared" si="215"/>
        <v>0</v>
      </c>
      <c r="Z316" s="34"/>
      <c r="AA316" s="34"/>
      <c r="AB316" s="34">
        <f t="shared" si="217"/>
        <v>0</v>
      </c>
      <c r="AC316" s="34"/>
      <c r="AD316" s="34"/>
      <c r="AE316" s="34">
        <f t="shared" si="219"/>
        <v>0</v>
      </c>
    </row>
    <row r="317" spans="1:31" s="23" customFormat="1" ht="109.2" x14ac:dyDescent="0.3">
      <c r="A317" s="25" t="s">
        <v>270</v>
      </c>
      <c r="B317" s="26">
        <v>2</v>
      </c>
      <c r="C317" s="26">
        <v>606</v>
      </c>
      <c r="D317" s="33">
        <v>5206</v>
      </c>
      <c r="E317" s="34">
        <f t="shared" si="237"/>
        <v>49792</v>
      </c>
      <c r="F317" s="34">
        <f t="shared" si="237"/>
        <v>49792</v>
      </c>
      <c r="G317" s="34">
        <f t="shared" si="237"/>
        <v>0</v>
      </c>
      <c r="H317" s="34"/>
      <c r="I317" s="34"/>
      <c r="J317" s="34">
        <f t="shared" si="140"/>
        <v>0</v>
      </c>
      <c r="K317" s="34"/>
      <c r="L317" s="34"/>
      <c r="M317" s="34">
        <f t="shared" si="207"/>
        <v>0</v>
      </c>
      <c r="N317" s="34"/>
      <c r="O317" s="34"/>
      <c r="P317" s="34">
        <f t="shared" si="209"/>
        <v>0</v>
      </c>
      <c r="Q317" s="34"/>
      <c r="R317" s="34"/>
      <c r="S317" s="34">
        <f t="shared" si="211"/>
        <v>0</v>
      </c>
      <c r="T317" s="34"/>
      <c r="U317" s="34"/>
      <c r="V317" s="34">
        <f t="shared" si="213"/>
        <v>0</v>
      </c>
      <c r="W317" s="34">
        <v>49792</v>
      </c>
      <c r="X317" s="34">
        <v>49792</v>
      </c>
      <c r="Y317" s="34">
        <f t="shared" si="215"/>
        <v>0</v>
      </c>
      <c r="Z317" s="34"/>
      <c r="AA317" s="34"/>
      <c r="AB317" s="34">
        <f t="shared" si="217"/>
        <v>0</v>
      </c>
      <c r="AC317" s="34"/>
      <c r="AD317" s="34"/>
      <c r="AE317" s="34">
        <f t="shared" si="219"/>
        <v>0</v>
      </c>
    </row>
    <row r="318" spans="1:31" s="23" customFormat="1" ht="46.8" x14ac:dyDescent="0.3">
      <c r="A318" s="25" t="s">
        <v>271</v>
      </c>
      <c r="B318" s="26">
        <v>2</v>
      </c>
      <c r="C318" s="26">
        <v>606</v>
      </c>
      <c r="D318" s="33">
        <v>5206</v>
      </c>
      <c r="E318" s="34">
        <f t="shared" si="237"/>
        <v>18646</v>
      </c>
      <c r="F318" s="34">
        <f t="shared" si="237"/>
        <v>18646</v>
      </c>
      <c r="G318" s="34">
        <f t="shared" si="237"/>
        <v>0</v>
      </c>
      <c r="H318" s="34"/>
      <c r="I318" s="34"/>
      <c r="J318" s="34">
        <f t="shared" si="140"/>
        <v>0</v>
      </c>
      <c r="K318" s="34"/>
      <c r="L318" s="34"/>
      <c r="M318" s="34">
        <f t="shared" si="207"/>
        <v>0</v>
      </c>
      <c r="N318" s="34">
        <v>15000</v>
      </c>
      <c r="O318" s="34">
        <v>15000</v>
      </c>
      <c r="P318" s="34">
        <f t="shared" si="209"/>
        <v>0</v>
      </c>
      <c r="Q318" s="34"/>
      <c r="R318" s="34"/>
      <c r="S318" s="34">
        <f t="shared" si="211"/>
        <v>0</v>
      </c>
      <c r="T318" s="34"/>
      <c r="U318" s="34"/>
      <c r="V318" s="34">
        <f t="shared" si="213"/>
        <v>0</v>
      </c>
      <c r="W318" s="34">
        <v>3646</v>
      </c>
      <c r="X318" s="34">
        <v>3646</v>
      </c>
      <c r="Y318" s="34">
        <f t="shared" si="215"/>
        <v>0</v>
      </c>
      <c r="Z318" s="34"/>
      <c r="AA318" s="34"/>
      <c r="AB318" s="34">
        <f t="shared" si="217"/>
        <v>0</v>
      </c>
      <c r="AC318" s="34"/>
      <c r="AD318" s="34"/>
      <c r="AE318" s="34">
        <f t="shared" si="219"/>
        <v>0</v>
      </c>
    </row>
    <row r="319" spans="1:31" s="23" customFormat="1" ht="109.2" x14ac:dyDescent="0.3">
      <c r="A319" s="25" t="s">
        <v>272</v>
      </c>
      <c r="B319" s="26">
        <v>2</v>
      </c>
      <c r="C319" s="26">
        <v>606</v>
      </c>
      <c r="D319" s="33">
        <v>5206</v>
      </c>
      <c r="E319" s="34">
        <f t="shared" si="237"/>
        <v>3539431</v>
      </c>
      <c r="F319" s="34">
        <f t="shared" si="237"/>
        <v>3539431</v>
      </c>
      <c r="G319" s="34">
        <f t="shared" si="237"/>
        <v>0</v>
      </c>
      <c r="H319" s="34"/>
      <c r="I319" s="34"/>
      <c r="J319" s="34">
        <f t="shared" si="140"/>
        <v>0</v>
      </c>
      <c r="K319" s="34"/>
      <c r="L319" s="34"/>
      <c r="M319" s="34">
        <f t="shared" si="207"/>
        <v>0</v>
      </c>
      <c r="N319" s="34"/>
      <c r="O319" s="34"/>
      <c r="P319" s="34">
        <f t="shared" si="209"/>
        <v>0</v>
      </c>
      <c r="Q319" s="34"/>
      <c r="R319" s="34"/>
      <c r="S319" s="34">
        <f t="shared" si="211"/>
        <v>0</v>
      </c>
      <c r="T319" s="34"/>
      <c r="U319" s="34"/>
      <c r="V319" s="34">
        <f t="shared" si="213"/>
        <v>0</v>
      </c>
      <c r="W319" s="34">
        <f>3503649+35782</f>
        <v>3539431</v>
      </c>
      <c r="X319" s="34">
        <f>3503649+35782</f>
        <v>3539431</v>
      </c>
      <c r="Y319" s="34">
        <f t="shared" si="215"/>
        <v>0</v>
      </c>
      <c r="Z319" s="34"/>
      <c r="AA319" s="34"/>
      <c r="AB319" s="34">
        <f t="shared" si="217"/>
        <v>0</v>
      </c>
      <c r="AC319" s="34"/>
      <c r="AD319" s="34"/>
      <c r="AE319" s="34">
        <f t="shared" si="219"/>
        <v>0</v>
      </c>
    </row>
    <row r="320" spans="1:31" s="23" customFormat="1" ht="93.6" x14ac:dyDescent="0.3">
      <c r="A320" s="25" t="s">
        <v>273</v>
      </c>
      <c r="B320" s="26">
        <v>2</v>
      </c>
      <c r="C320" s="26">
        <v>619</v>
      </c>
      <c r="D320" s="33">
        <v>5206</v>
      </c>
      <c r="E320" s="34">
        <f t="shared" si="237"/>
        <v>570017</v>
      </c>
      <c r="F320" s="34">
        <f t="shared" si="237"/>
        <v>570017</v>
      </c>
      <c r="G320" s="34">
        <f t="shared" si="237"/>
        <v>0</v>
      </c>
      <c r="H320" s="34">
        <v>0</v>
      </c>
      <c r="I320" s="34">
        <v>0</v>
      </c>
      <c r="J320" s="34">
        <f t="shared" ref="J320:J403" si="254">I320-H320</f>
        <v>0</v>
      </c>
      <c r="K320" s="34">
        <v>60017</v>
      </c>
      <c r="L320" s="34">
        <v>60017</v>
      </c>
      <c r="M320" s="34">
        <f t="shared" si="207"/>
        <v>0</v>
      </c>
      <c r="N320" s="34"/>
      <c r="O320" s="34"/>
      <c r="P320" s="34">
        <f t="shared" si="209"/>
        <v>0</v>
      </c>
      <c r="Q320" s="34"/>
      <c r="R320" s="34"/>
      <c r="S320" s="34">
        <f t="shared" si="211"/>
        <v>0</v>
      </c>
      <c r="T320" s="34"/>
      <c r="U320" s="34"/>
      <c r="V320" s="34">
        <f t="shared" si="213"/>
        <v>0</v>
      </c>
      <c r="W320" s="34"/>
      <c r="X320" s="34"/>
      <c r="Y320" s="34">
        <f t="shared" si="215"/>
        <v>0</v>
      </c>
      <c r="Z320" s="34"/>
      <c r="AA320" s="34"/>
      <c r="AB320" s="34">
        <f t="shared" si="217"/>
        <v>0</v>
      </c>
      <c r="AC320" s="34">
        <f>250000+83000+177000</f>
        <v>510000</v>
      </c>
      <c r="AD320" s="34">
        <f>250000+83000+177000</f>
        <v>510000</v>
      </c>
      <c r="AE320" s="34">
        <f t="shared" si="219"/>
        <v>0</v>
      </c>
    </row>
    <row r="321" spans="1:192" s="23" customFormat="1" ht="31.2" x14ac:dyDescent="0.3">
      <c r="A321" s="25" t="s">
        <v>274</v>
      </c>
      <c r="B321" s="26">
        <v>2</v>
      </c>
      <c r="C321" s="26">
        <v>606</v>
      </c>
      <c r="D321" s="33">
        <v>5206</v>
      </c>
      <c r="E321" s="34">
        <f t="shared" si="237"/>
        <v>31000</v>
      </c>
      <c r="F321" s="34">
        <f t="shared" si="237"/>
        <v>31000</v>
      </c>
      <c r="G321" s="34">
        <f t="shared" si="237"/>
        <v>0</v>
      </c>
      <c r="H321" s="34"/>
      <c r="I321" s="34"/>
      <c r="J321" s="34">
        <f t="shared" si="254"/>
        <v>0</v>
      </c>
      <c r="K321" s="34"/>
      <c r="L321" s="34"/>
      <c r="M321" s="34">
        <f t="shared" si="207"/>
        <v>0</v>
      </c>
      <c r="N321" s="34">
        <f>31000</f>
        <v>31000</v>
      </c>
      <c r="O321" s="34">
        <f>31000</f>
        <v>31000</v>
      </c>
      <c r="P321" s="34">
        <f t="shared" si="209"/>
        <v>0</v>
      </c>
      <c r="Q321" s="34"/>
      <c r="R321" s="34"/>
      <c r="S321" s="34">
        <f t="shared" si="211"/>
        <v>0</v>
      </c>
      <c r="T321" s="34"/>
      <c r="U321" s="34"/>
      <c r="V321" s="34">
        <f t="shared" si="213"/>
        <v>0</v>
      </c>
      <c r="W321" s="34"/>
      <c r="X321" s="34"/>
      <c r="Y321" s="34">
        <f t="shared" si="215"/>
        <v>0</v>
      </c>
      <c r="Z321" s="34"/>
      <c r="AA321" s="34"/>
      <c r="AB321" s="34">
        <f t="shared" si="217"/>
        <v>0</v>
      </c>
      <c r="AC321" s="34"/>
      <c r="AD321" s="34"/>
      <c r="AE321" s="34">
        <f t="shared" si="219"/>
        <v>0</v>
      </c>
    </row>
    <row r="322" spans="1:192" s="23" customFormat="1" ht="31.2" x14ac:dyDescent="0.3">
      <c r="A322" s="25" t="s">
        <v>275</v>
      </c>
      <c r="B322" s="26">
        <v>2</v>
      </c>
      <c r="C322" s="26">
        <v>606</v>
      </c>
      <c r="D322" s="33">
        <v>5206</v>
      </c>
      <c r="E322" s="34">
        <f t="shared" si="237"/>
        <v>60000</v>
      </c>
      <c r="F322" s="34">
        <f t="shared" si="237"/>
        <v>60000</v>
      </c>
      <c r="G322" s="34">
        <f t="shared" si="237"/>
        <v>0</v>
      </c>
      <c r="H322" s="34">
        <v>60000</v>
      </c>
      <c r="I322" s="34">
        <v>60000</v>
      </c>
      <c r="J322" s="34">
        <f t="shared" si="254"/>
        <v>0</v>
      </c>
      <c r="K322" s="34"/>
      <c r="L322" s="34"/>
      <c r="M322" s="34">
        <f t="shared" si="207"/>
        <v>0</v>
      </c>
      <c r="N322" s="34"/>
      <c r="O322" s="34"/>
      <c r="P322" s="34">
        <f t="shared" si="209"/>
        <v>0</v>
      </c>
      <c r="Q322" s="34"/>
      <c r="R322" s="34"/>
      <c r="S322" s="34">
        <f t="shared" si="211"/>
        <v>0</v>
      </c>
      <c r="T322" s="34"/>
      <c r="U322" s="34"/>
      <c r="V322" s="34">
        <f t="shared" si="213"/>
        <v>0</v>
      </c>
      <c r="W322" s="34"/>
      <c r="X322" s="34"/>
      <c r="Y322" s="34">
        <f t="shared" si="215"/>
        <v>0</v>
      </c>
      <c r="Z322" s="34"/>
      <c r="AA322" s="34"/>
      <c r="AB322" s="34">
        <f t="shared" si="217"/>
        <v>0</v>
      </c>
      <c r="AC322" s="34"/>
      <c r="AD322" s="34"/>
      <c r="AE322" s="34">
        <f t="shared" si="219"/>
        <v>0</v>
      </c>
    </row>
    <row r="323" spans="1:192" s="23" customFormat="1" ht="31.2" x14ac:dyDescent="0.3">
      <c r="A323" s="25" t="s">
        <v>276</v>
      </c>
      <c r="B323" s="26">
        <v>2</v>
      </c>
      <c r="C323" s="26">
        <v>606</v>
      </c>
      <c r="D323" s="33">
        <v>5206</v>
      </c>
      <c r="E323" s="34">
        <f t="shared" si="237"/>
        <v>150000</v>
      </c>
      <c r="F323" s="34">
        <f t="shared" si="237"/>
        <v>150000</v>
      </c>
      <c r="G323" s="34">
        <f t="shared" si="237"/>
        <v>0</v>
      </c>
      <c r="H323" s="34">
        <v>70264</v>
      </c>
      <c r="I323" s="34">
        <v>70264</v>
      </c>
      <c r="J323" s="34">
        <f t="shared" si="254"/>
        <v>0</v>
      </c>
      <c r="K323" s="34"/>
      <c r="L323" s="34"/>
      <c r="M323" s="34">
        <f t="shared" si="207"/>
        <v>0</v>
      </c>
      <c r="N323" s="34"/>
      <c r="O323" s="34"/>
      <c r="P323" s="34">
        <f t="shared" si="209"/>
        <v>0</v>
      </c>
      <c r="Q323" s="34"/>
      <c r="R323" s="34"/>
      <c r="S323" s="34">
        <f t="shared" si="211"/>
        <v>0</v>
      </c>
      <c r="T323" s="34"/>
      <c r="U323" s="34"/>
      <c r="V323" s="34">
        <f t="shared" si="213"/>
        <v>0</v>
      </c>
      <c r="W323" s="34">
        <v>79736</v>
      </c>
      <c r="X323" s="34">
        <v>79736</v>
      </c>
      <c r="Y323" s="34">
        <f t="shared" si="215"/>
        <v>0</v>
      </c>
      <c r="Z323" s="34"/>
      <c r="AA323" s="34"/>
      <c r="AB323" s="34">
        <f t="shared" si="217"/>
        <v>0</v>
      </c>
      <c r="AC323" s="34"/>
      <c r="AD323" s="34"/>
      <c r="AE323" s="34">
        <f t="shared" si="219"/>
        <v>0</v>
      </c>
    </row>
    <row r="324" spans="1:192" s="23" customFormat="1" ht="93.6" x14ac:dyDescent="0.3">
      <c r="A324" s="25" t="s">
        <v>277</v>
      </c>
      <c r="B324" s="32"/>
      <c r="C324" s="32"/>
      <c r="D324" s="36"/>
      <c r="E324" s="34">
        <f t="shared" si="237"/>
        <v>1091336</v>
      </c>
      <c r="F324" s="34">
        <f t="shared" si="237"/>
        <v>1091336</v>
      </c>
      <c r="G324" s="34">
        <f t="shared" si="237"/>
        <v>0</v>
      </c>
      <c r="H324" s="34"/>
      <c r="I324" s="34"/>
      <c r="J324" s="34">
        <f t="shared" si="254"/>
        <v>0</v>
      </c>
      <c r="K324" s="34"/>
      <c r="L324" s="34"/>
      <c r="M324" s="34">
        <f t="shared" si="207"/>
        <v>0</v>
      </c>
      <c r="N324" s="34"/>
      <c r="O324" s="34"/>
      <c r="P324" s="34">
        <f t="shared" si="209"/>
        <v>0</v>
      </c>
      <c r="Q324" s="34">
        <v>1091336</v>
      </c>
      <c r="R324" s="34">
        <v>1091336</v>
      </c>
      <c r="S324" s="34">
        <f t="shared" si="211"/>
        <v>0</v>
      </c>
      <c r="T324" s="34"/>
      <c r="U324" s="34"/>
      <c r="V324" s="34">
        <f t="shared" si="213"/>
        <v>0</v>
      </c>
      <c r="W324" s="34"/>
      <c r="X324" s="34"/>
      <c r="Y324" s="34">
        <f t="shared" si="215"/>
        <v>0</v>
      </c>
      <c r="Z324" s="34"/>
      <c r="AA324" s="34"/>
      <c r="AB324" s="34">
        <f t="shared" si="217"/>
        <v>0</v>
      </c>
      <c r="AC324" s="34"/>
      <c r="AD324" s="34"/>
      <c r="AE324" s="34">
        <f t="shared" si="219"/>
        <v>0</v>
      </c>
    </row>
    <row r="325" spans="1:192" s="23" customFormat="1" ht="62.4" x14ac:dyDescent="0.3">
      <c r="A325" s="42" t="s">
        <v>278</v>
      </c>
      <c r="B325" s="32">
        <v>2</v>
      </c>
      <c r="C325" s="32">
        <v>619</v>
      </c>
      <c r="D325" s="32">
        <v>5206</v>
      </c>
      <c r="E325" s="34">
        <f t="shared" si="237"/>
        <v>26703</v>
      </c>
      <c r="F325" s="34">
        <f t="shared" si="237"/>
        <v>26703</v>
      </c>
      <c r="G325" s="34">
        <f t="shared" si="237"/>
        <v>0</v>
      </c>
      <c r="H325" s="34"/>
      <c r="I325" s="34"/>
      <c r="J325" s="34">
        <f t="shared" si="254"/>
        <v>0</v>
      </c>
      <c r="K325" s="34">
        <v>10703</v>
      </c>
      <c r="L325" s="34">
        <v>10703</v>
      </c>
      <c r="M325" s="34">
        <f t="shared" si="207"/>
        <v>0</v>
      </c>
      <c r="N325" s="34">
        <v>16000</v>
      </c>
      <c r="O325" s="34">
        <v>16000</v>
      </c>
      <c r="P325" s="34">
        <f t="shared" si="209"/>
        <v>0</v>
      </c>
      <c r="Q325" s="34"/>
      <c r="R325" s="34"/>
      <c r="S325" s="34">
        <f t="shared" si="211"/>
        <v>0</v>
      </c>
      <c r="T325" s="34"/>
      <c r="U325" s="34"/>
      <c r="V325" s="34">
        <f t="shared" si="213"/>
        <v>0</v>
      </c>
      <c r="W325" s="34"/>
      <c r="X325" s="34"/>
      <c r="Y325" s="34">
        <f t="shared" si="215"/>
        <v>0</v>
      </c>
      <c r="Z325" s="34"/>
      <c r="AA325" s="34"/>
      <c r="AB325" s="34">
        <f t="shared" si="217"/>
        <v>0</v>
      </c>
      <c r="AC325" s="34"/>
      <c r="AD325" s="34"/>
      <c r="AE325" s="34">
        <f t="shared" si="219"/>
        <v>0</v>
      </c>
    </row>
    <row r="326" spans="1:192" s="23" customFormat="1" ht="31.2" x14ac:dyDescent="0.3">
      <c r="A326" s="31" t="s">
        <v>279</v>
      </c>
      <c r="B326" s="32">
        <v>2</v>
      </c>
      <c r="C326" s="32">
        <v>619</v>
      </c>
      <c r="D326" s="33">
        <v>5206</v>
      </c>
      <c r="E326" s="34">
        <f t="shared" si="237"/>
        <v>11400</v>
      </c>
      <c r="F326" s="34">
        <f t="shared" si="237"/>
        <v>11400</v>
      </c>
      <c r="G326" s="34">
        <f t="shared" si="237"/>
        <v>0</v>
      </c>
      <c r="H326" s="34"/>
      <c r="I326" s="34"/>
      <c r="J326" s="34">
        <f t="shared" si="254"/>
        <v>0</v>
      </c>
      <c r="K326" s="34"/>
      <c r="L326" s="34"/>
      <c r="M326" s="34">
        <f t="shared" si="207"/>
        <v>0</v>
      </c>
      <c r="N326" s="34">
        <f>5000+1400</f>
        <v>6400</v>
      </c>
      <c r="O326" s="34">
        <f>5000+1400</f>
        <v>6400</v>
      </c>
      <c r="P326" s="34">
        <f t="shared" si="209"/>
        <v>0</v>
      </c>
      <c r="Q326" s="34"/>
      <c r="R326" s="34"/>
      <c r="S326" s="34">
        <f t="shared" si="211"/>
        <v>0</v>
      </c>
      <c r="T326" s="34"/>
      <c r="U326" s="34"/>
      <c r="V326" s="34">
        <f t="shared" si="213"/>
        <v>0</v>
      </c>
      <c r="W326" s="34"/>
      <c r="X326" s="34"/>
      <c r="Y326" s="34">
        <f t="shared" si="215"/>
        <v>0</v>
      </c>
      <c r="Z326" s="34">
        <v>5000</v>
      </c>
      <c r="AA326" s="34">
        <v>5000</v>
      </c>
      <c r="AB326" s="34">
        <f t="shared" si="217"/>
        <v>0</v>
      </c>
      <c r="AC326" s="34"/>
      <c r="AD326" s="34"/>
      <c r="AE326" s="34">
        <f t="shared" si="219"/>
        <v>0</v>
      </c>
    </row>
    <row r="327" spans="1:192" s="23" customFormat="1" ht="31.2" x14ac:dyDescent="0.3">
      <c r="A327" s="31" t="s">
        <v>280</v>
      </c>
      <c r="B327" s="32">
        <v>2</v>
      </c>
      <c r="C327" s="32">
        <v>619</v>
      </c>
      <c r="D327" s="33">
        <v>5206</v>
      </c>
      <c r="E327" s="34">
        <f t="shared" si="237"/>
        <v>128085</v>
      </c>
      <c r="F327" s="34">
        <f t="shared" si="237"/>
        <v>128085</v>
      </c>
      <c r="G327" s="34">
        <f t="shared" si="237"/>
        <v>0</v>
      </c>
      <c r="H327" s="34"/>
      <c r="I327" s="34"/>
      <c r="J327" s="34">
        <f t="shared" si="254"/>
        <v>0</v>
      </c>
      <c r="K327" s="34">
        <f>150000-21915</f>
        <v>128085</v>
      </c>
      <c r="L327" s="34">
        <f>150000-21915</f>
        <v>128085</v>
      </c>
      <c r="M327" s="34">
        <f t="shared" si="207"/>
        <v>0</v>
      </c>
      <c r="N327" s="34"/>
      <c r="O327" s="34"/>
      <c r="P327" s="34">
        <f t="shared" si="209"/>
        <v>0</v>
      </c>
      <c r="Q327" s="34"/>
      <c r="R327" s="34"/>
      <c r="S327" s="34">
        <f t="shared" si="211"/>
        <v>0</v>
      </c>
      <c r="T327" s="34"/>
      <c r="U327" s="34"/>
      <c r="V327" s="34">
        <f t="shared" si="213"/>
        <v>0</v>
      </c>
      <c r="W327" s="34"/>
      <c r="X327" s="34"/>
      <c r="Y327" s="34">
        <f t="shared" si="215"/>
        <v>0</v>
      </c>
      <c r="Z327" s="34"/>
      <c r="AA327" s="34"/>
      <c r="AB327" s="34">
        <f t="shared" si="217"/>
        <v>0</v>
      </c>
      <c r="AC327" s="34"/>
      <c r="AD327" s="34"/>
      <c r="AE327" s="34">
        <f t="shared" si="219"/>
        <v>0</v>
      </c>
    </row>
    <row r="328" spans="1:192" s="23" customFormat="1" x14ac:dyDescent="0.3">
      <c r="A328" s="39" t="s">
        <v>281</v>
      </c>
      <c r="B328" s="33">
        <v>2</v>
      </c>
      <c r="C328" s="33">
        <v>604</v>
      </c>
      <c r="D328" s="36">
        <v>5100</v>
      </c>
      <c r="E328" s="34">
        <f t="shared" si="237"/>
        <v>0</v>
      </c>
      <c r="F328" s="34">
        <f t="shared" si="237"/>
        <v>17611</v>
      </c>
      <c r="G328" s="34">
        <f t="shared" si="237"/>
        <v>17611</v>
      </c>
      <c r="H328" s="34"/>
      <c r="I328" s="34">
        <v>17611</v>
      </c>
      <c r="J328" s="34">
        <f t="shared" si="254"/>
        <v>17611</v>
      </c>
      <c r="K328" s="34"/>
      <c r="L328" s="34"/>
      <c r="M328" s="34">
        <f t="shared" si="207"/>
        <v>0</v>
      </c>
      <c r="N328" s="34"/>
      <c r="O328" s="34"/>
      <c r="P328" s="34">
        <f t="shared" si="209"/>
        <v>0</v>
      </c>
      <c r="Q328" s="34"/>
      <c r="R328" s="34"/>
      <c r="S328" s="34">
        <f t="shared" si="211"/>
        <v>0</v>
      </c>
      <c r="T328" s="34"/>
      <c r="U328" s="34"/>
      <c r="V328" s="34">
        <f t="shared" si="213"/>
        <v>0</v>
      </c>
      <c r="W328" s="34"/>
      <c r="X328" s="34"/>
      <c r="Y328" s="34">
        <f t="shared" si="215"/>
        <v>0</v>
      </c>
      <c r="Z328" s="34"/>
      <c r="AA328" s="34"/>
      <c r="AB328" s="34">
        <f t="shared" si="217"/>
        <v>0</v>
      </c>
      <c r="AC328" s="34"/>
      <c r="AD328" s="34"/>
      <c r="AE328" s="34">
        <f t="shared" si="219"/>
        <v>0</v>
      </c>
    </row>
    <row r="329" spans="1:192" s="23" customFormat="1" ht="31.2" x14ac:dyDescent="0.3">
      <c r="A329" s="31" t="s">
        <v>282</v>
      </c>
      <c r="B329" s="32">
        <v>2</v>
      </c>
      <c r="C329" s="32">
        <v>619</v>
      </c>
      <c r="D329" s="33">
        <v>5206</v>
      </c>
      <c r="E329" s="34">
        <f t="shared" si="237"/>
        <v>215301</v>
      </c>
      <c r="F329" s="34">
        <f t="shared" si="237"/>
        <v>215301</v>
      </c>
      <c r="G329" s="34">
        <f t="shared" si="237"/>
        <v>0</v>
      </c>
      <c r="H329" s="34">
        <v>215301</v>
      </c>
      <c r="I329" s="34">
        <v>215301</v>
      </c>
      <c r="J329" s="34">
        <f t="shared" si="254"/>
        <v>0</v>
      </c>
      <c r="K329" s="34"/>
      <c r="L329" s="34"/>
      <c r="M329" s="34">
        <f t="shared" si="207"/>
        <v>0</v>
      </c>
      <c r="N329" s="34"/>
      <c r="O329" s="34"/>
      <c r="P329" s="34">
        <f t="shared" si="209"/>
        <v>0</v>
      </c>
      <c r="Q329" s="34"/>
      <c r="R329" s="34"/>
      <c r="S329" s="34">
        <f t="shared" si="211"/>
        <v>0</v>
      </c>
      <c r="T329" s="34"/>
      <c r="U329" s="34"/>
      <c r="V329" s="34">
        <f t="shared" si="213"/>
        <v>0</v>
      </c>
      <c r="W329" s="34"/>
      <c r="X329" s="34"/>
      <c r="Y329" s="34">
        <f t="shared" si="215"/>
        <v>0</v>
      </c>
      <c r="Z329" s="34"/>
      <c r="AA329" s="34"/>
      <c r="AB329" s="34">
        <f t="shared" si="217"/>
        <v>0</v>
      </c>
      <c r="AC329" s="34"/>
      <c r="AD329" s="34"/>
      <c r="AE329" s="34">
        <f t="shared" si="219"/>
        <v>0</v>
      </c>
    </row>
    <row r="330" spans="1:192" s="23" customFormat="1" x14ac:dyDescent="0.3">
      <c r="A330" s="41" t="s">
        <v>253</v>
      </c>
      <c r="B330" s="30"/>
      <c r="C330" s="30"/>
      <c r="D330" s="30"/>
      <c r="E330" s="24">
        <f t="shared" si="237"/>
        <v>3000</v>
      </c>
      <c r="F330" s="24">
        <f t="shared" si="237"/>
        <v>3000</v>
      </c>
      <c r="G330" s="24">
        <f t="shared" si="237"/>
        <v>0</v>
      </c>
      <c r="H330" s="24">
        <f t="shared" ref="H330:AD330" si="255">SUM(H331:H331)</f>
        <v>0</v>
      </c>
      <c r="I330" s="24">
        <f t="shared" si="255"/>
        <v>0</v>
      </c>
      <c r="J330" s="24">
        <f t="shared" si="254"/>
        <v>0</v>
      </c>
      <c r="K330" s="24">
        <f t="shared" si="255"/>
        <v>0</v>
      </c>
      <c r="L330" s="24">
        <f t="shared" si="255"/>
        <v>0</v>
      </c>
      <c r="M330" s="24">
        <f t="shared" si="207"/>
        <v>0</v>
      </c>
      <c r="N330" s="24">
        <f t="shared" si="255"/>
        <v>3000</v>
      </c>
      <c r="O330" s="24">
        <f t="shared" si="255"/>
        <v>3000</v>
      </c>
      <c r="P330" s="24">
        <f t="shared" si="209"/>
        <v>0</v>
      </c>
      <c r="Q330" s="24">
        <f t="shared" si="255"/>
        <v>0</v>
      </c>
      <c r="R330" s="24">
        <f t="shared" si="255"/>
        <v>0</v>
      </c>
      <c r="S330" s="24">
        <f t="shared" si="211"/>
        <v>0</v>
      </c>
      <c r="T330" s="24">
        <f t="shared" si="255"/>
        <v>0</v>
      </c>
      <c r="U330" s="24">
        <f t="shared" si="255"/>
        <v>0</v>
      </c>
      <c r="V330" s="24">
        <f t="shared" si="213"/>
        <v>0</v>
      </c>
      <c r="W330" s="24">
        <f t="shared" si="255"/>
        <v>0</v>
      </c>
      <c r="X330" s="24">
        <f t="shared" si="255"/>
        <v>0</v>
      </c>
      <c r="Y330" s="24">
        <f t="shared" si="215"/>
        <v>0</v>
      </c>
      <c r="Z330" s="24">
        <f t="shared" si="255"/>
        <v>0</v>
      </c>
      <c r="AA330" s="24">
        <f t="shared" si="255"/>
        <v>0</v>
      </c>
      <c r="AB330" s="24">
        <f t="shared" si="217"/>
        <v>0</v>
      </c>
      <c r="AC330" s="24">
        <f t="shared" si="255"/>
        <v>0</v>
      </c>
      <c r="AD330" s="24">
        <f t="shared" si="255"/>
        <v>0</v>
      </c>
      <c r="AE330" s="24">
        <f t="shared" si="219"/>
        <v>0</v>
      </c>
    </row>
    <row r="331" spans="1:192" s="23" customFormat="1" ht="31.2" x14ac:dyDescent="0.3">
      <c r="A331" s="31" t="s">
        <v>283</v>
      </c>
      <c r="B331" s="32">
        <v>2</v>
      </c>
      <c r="C331" s="32">
        <v>619</v>
      </c>
      <c r="D331" s="32">
        <v>5219</v>
      </c>
      <c r="E331" s="34">
        <f t="shared" si="237"/>
        <v>3000</v>
      </c>
      <c r="F331" s="34">
        <f t="shared" si="237"/>
        <v>3000</v>
      </c>
      <c r="G331" s="34">
        <f t="shared" si="237"/>
        <v>0</v>
      </c>
      <c r="H331" s="34"/>
      <c r="I331" s="34"/>
      <c r="J331" s="34">
        <f t="shared" si="254"/>
        <v>0</v>
      </c>
      <c r="K331" s="34"/>
      <c r="L331" s="34"/>
      <c r="M331" s="34">
        <f t="shared" si="207"/>
        <v>0</v>
      </c>
      <c r="N331" s="34">
        <v>3000</v>
      </c>
      <c r="O331" s="34">
        <v>3000</v>
      </c>
      <c r="P331" s="34">
        <f t="shared" si="209"/>
        <v>0</v>
      </c>
      <c r="Q331" s="34"/>
      <c r="R331" s="34"/>
      <c r="S331" s="34">
        <f t="shared" si="211"/>
        <v>0</v>
      </c>
      <c r="T331" s="34"/>
      <c r="U331" s="34"/>
      <c r="V331" s="34">
        <f t="shared" si="213"/>
        <v>0</v>
      </c>
      <c r="W331" s="34"/>
      <c r="X331" s="34"/>
      <c r="Y331" s="34">
        <f t="shared" si="215"/>
        <v>0</v>
      </c>
      <c r="Z331" s="34"/>
      <c r="AA331" s="34"/>
      <c r="AB331" s="34">
        <f t="shared" si="217"/>
        <v>0</v>
      </c>
      <c r="AC331" s="34"/>
      <c r="AD331" s="34"/>
      <c r="AE331" s="34">
        <f t="shared" si="219"/>
        <v>0</v>
      </c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</row>
    <row r="332" spans="1:192" s="23" customFormat="1" ht="31.2" x14ac:dyDescent="0.3">
      <c r="A332" s="21" t="s">
        <v>139</v>
      </c>
      <c r="B332" s="30"/>
      <c r="C332" s="30"/>
      <c r="D332" s="30"/>
      <c r="E332" s="22">
        <f t="shared" si="237"/>
        <v>645646</v>
      </c>
      <c r="F332" s="22">
        <f t="shared" si="237"/>
        <v>754891</v>
      </c>
      <c r="G332" s="22">
        <f t="shared" si="237"/>
        <v>109245</v>
      </c>
      <c r="H332" s="22">
        <f>SUM(H341,H361,H353,H365,H356,H333)</f>
        <v>0</v>
      </c>
      <c r="I332" s="22">
        <f>SUM(I341,I361,I353,I365,I356,I333)</f>
        <v>0</v>
      </c>
      <c r="J332" s="22">
        <f t="shared" si="254"/>
        <v>0</v>
      </c>
      <c r="K332" s="22">
        <f>SUM(K341,K361,K353,K365,K356,K333)</f>
        <v>0</v>
      </c>
      <c r="L332" s="22">
        <f>SUM(L341,L361,L353,L365,L356,L333)</f>
        <v>0</v>
      </c>
      <c r="M332" s="22">
        <f t="shared" si="207"/>
        <v>0</v>
      </c>
      <c r="N332" s="22">
        <f>SUM(N341,N361,N353,N365,N356,N333)</f>
        <v>417456</v>
      </c>
      <c r="O332" s="22">
        <f>SUM(O341,O361,O353,O365,O356,O333)</f>
        <v>400371</v>
      </c>
      <c r="P332" s="22">
        <f t="shared" si="209"/>
        <v>-17085</v>
      </c>
      <c r="Q332" s="22">
        <f>SUM(Q341,Q361,Q353,Q365,Q356,Q333)</f>
        <v>172190</v>
      </c>
      <c r="R332" s="22">
        <f>SUM(R341,R361,R353,R365,R356,R333)</f>
        <v>298520</v>
      </c>
      <c r="S332" s="22">
        <f t="shared" si="211"/>
        <v>126330</v>
      </c>
      <c r="T332" s="22">
        <f>SUM(T341,T361,T353,T365,T356,T333)</f>
        <v>56000</v>
      </c>
      <c r="U332" s="22">
        <f>SUM(U341,U361,U353,U365,U356,U333)</f>
        <v>56000</v>
      </c>
      <c r="V332" s="22">
        <f t="shared" si="213"/>
        <v>0</v>
      </c>
      <c r="W332" s="22">
        <f>SUM(W341,W361,W353,W365,W356,W333)</f>
        <v>0</v>
      </c>
      <c r="X332" s="22">
        <f>SUM(X341,X361,X353,X365,X356,X333)</f>
        <v>0</v>
      </c>
      <c r="Y332" s="22">
        <f t="shared" si="215"/>
        <v>0</v>
      </c>
      <c r="Z332" s="22">
        <f>SUM(Z341,Z361,Z353,Z365,Z356,Z333)</f>
        <v>0</v>
      </c>
      <c r="AA332" s="22">
        <f>SUM(AA341,AA361,AA353,AA365,AA356,AA333)</f>
        <v>0</v>
      </c>
      <c r="AB332" s="22">
        <f t="shared" si="217"/>
        <v>0</v>
      </c>
      <c r="AC332" s="22">
        <f>SUM(AC341,AC361,AC353,AC365,AC356,AC333)</f>
        <v>0</v>
      </c>
      <c r="AD332" s="22">
        <f>SUM(AD341,AD361,AD353,AD365,AD356,AD333)</f>
        <v>0</v>
      </c>
      <c r="AE332" s="22">
        <f t="shared" si="219"/>
        <v>0</v>
      </c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</row>
    <row r="333" spans="1:192" s="23" customFormat="1" x14ac:dyDescent="0.3">
      <c r="A333" s="21" t="s">
        <v>165</v>
      </c>
      <c r="B333" s="30"/>
      <c r="C333" s="30"/>
      <c r="D333" s="30"/>
      <c r="E333" s="22">
        <f t="shared" si="237"/>
        <v>36649</v>
      </c>
      <c r="F333" s="22">
        <f t="shared" si="237"/>
        <v>22719</v>
      </c>
      <c r="G333" s="22">
        <f t="shared" si="237"/>
        <v>-13930</v>
      </c>
      <c r="H333" s="22">
        <f>SUM(H334:H340)</f>
        <v>0</v>
      </c>
      <c r="I333" s="22">
        <f>SUM(I334:I340)</f>
        <v>0</v>
      </c>
      <c r="J333" s="22">
        <f t="shared" si="254"/>
        <v>0</v>
      </c>
      <c r="K333" s="22">
        <f>SUM(K334:K340)</f>
        <v>0</v>
      </c>
      <c r="L333" s="22">
        <f>SUM(L334:L340)</f>
        <v>0</v>
      </c>
      <c r="M333" s="22">
        <f t="shared" si="207"/>
        <v>0</v>
      </c>
      <c r="N333" s="22">
        <f>SUM(N334:N340)</f>
        <v>35223</v>
      </c>
      <c r="O333" s="22">
        <f>SUM(O334:O340)</f>
        <v>21293</v>
      </c>
      <c r="P333" s="22">
        <f t="shared" si="209"/>
        <v>-13930</v>
      </c>
      <c r="Q333" s="22">
        <f>SUM(Q334:Q340)</f>
        <v>1426</v>
      </c>
      <c r="R333" s="22">
        <f>SUM(R334:R340)</f>
        <v>1426</v>
      </c>
      <c r="S333" s="22">
        <f t="shared" si="211"/>
        <v>0</v>
      </c>
      <c r="T333" s="22">
        <f>SUM(T334:T340)</f>
        <v>0</v>
      </c>
      <c r="U333" s="22">
        <f>SUM(U334:U340)</f>
        <v>0</v>
      </c>
      <c r="V333" s="22">
        <f t="shared" si="213"/>
        <v>0</v>
      </c>
      <c r="W333" s="22">
        <f>SUM(W334:W340)</f>
        <v>0</v>
      </c>
      <c r="X333" s="22">
        <f>SUM(X334:X340)</f>
        <v>0</v>
      </c>
      <c r="Y333" s="22">
        <f t="shared" si="215"/>
        <v>0</v>
      </c>
      <c r="Z333" s="22">
        <f>SUM(Z334:Z340)</f>
        <v>0</v>
      </c>
      <c r="AA333" s="22">
        <f>SUM(AA334:AA340)</f>
        <v>0</v>
      </c>
      <c r="AB333" s="22">
        <f t="shared" si="217"/>
        <v>0</v>
      </c>
      <c r="AC333" s="22">
        <f>SUM(AC334:AC340)</f>
        <v>0</v>
      </c>
      <c r="AD333" s="22">
        <f>SUM(AD334:AD340)</f>
        <v>0</v>
      </c>
      <c r="AE333" s="22">
        <f t="shared" si="219"/>
        <v>0</v>
      </c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</row>
    <row r="334" spans="1:192" s="23" customFormat="1" ht="31.2" x14ac:dyDescent="0.3">
      <c r="A334" s="25" t="s">
        <v>284</v>
      </c>
      <c r="B334" s="26">
        <v>2</v>
      </c>
      <c r="C334" s="26">
        <v>741</v>
      </c>
      <c r="D334" s="26">
        <v>5201</v>
      </c>
      <c r="E334" s="34">
        <f t="shared" si="237"/>
        <v>2214</v>
      </c>
      <c r="F334" s="34">
        <f t="shared" si="237"/>
        <v>2214</v>
      </c>
      <c r="G334" s="34">
        <f t="shared" si="237"/>
        <v>0</v>
      </c>
      <c r="H334" s="34"/>
      <c r="I334" s="34"/>
      <c r="J334" s="34">
        <f t="shared" si="254"/>
        <v>0</v>
      </c>
      <c r="K334" s="34"/>
      <c r="L334" s="34"/>
      <c r="M334" s="34">
        <f t="shared" si="207"/>
        <v>0</v>
      </c>
      <c r="N334" s="34">
        <v>2214</v>
      </c>
      <c r="O334" s="34">
        <v>2214</v>
      </c>
      <c r="P334" s="34">
        <f t="shared" si="209"/>
        <v>0</v>
      </c>
      <c r="Q334" s="34"/>
      <c r="R334" s="34"/>
      <c r="S334" s="34">
        <f t="shared" si="211"/>
        <v>0</v>
      </c>
      <c r="T334" s="34"/>
      <c r="U334" s="34"/>
      <c r="V334" s="34">
        <f t="shared" si="213"/>
        <v>0</v>
      </c>
      <c r="W334" s="34"/>
      <c r="X334" s="34"/>
      <c r="Y334" s="34">
        <f t="shared" si="215"/>
        <v>0</v>
      </c>
      <c r="Z334" s="34"/>
      <c r="AA334" s="34"/>
      <c r="AB334" s="34">
        <f t="shared" si="217"/>
        <v>0</v>
      </c>
      <c r="AC334" s="34"/>
      <c r="AD334" s="34"/>
      <c r="AE334" s="34">
        <f t="shared" si="219"/>
        <v>0</v>
      </c>
    </row>
    <row r="335" spans="1:192" s="23" customFormat="1" ht="31.2" x14ac:dyDescent="0.3">
      <c r="A335" s="25" t="s">
        <v>285</v>
      </c>
      <c r="B335" s="26">
        <v>2</v>
      </c>
      <c r="C335" s="26">
        <v>714</v>
      </c>
      <c r="D335" s="26">
        <v>5201</v>
      </c>
      <c r="E335" s="34">
        <f t="shared" si="237"/>
        <v>1000</v>
      </c>
      <c r="F335" s="34">
        <f t="shared" si="237"/>
        <v>1000</v>
      </c>
      <c r="G335" s="34">
        <f t="shared" si="237"/>
        <v>0</v>
      </c>
      <c r="H335" s="34"/>
      <c r="I335" s="34"/>
      <c r="J335" s="34">
        <f t="shared" si="254"/>
        <v>0</v>
      </c>
      <c r="K335" s="34"/>
      <c r="L335" s="34"/>
      <c r="M335" s="34">
        <f t="shared" si="207"/>
        <v>0</v>
      </c>
      <c r="N335" s="34">
        <v>1000</v>
      </c>
      <c r="O335" s="34">
        <v>1000</v>
      </c>
      <c r="P335" s="34">
        <f t="shared" si="209"/>
        <v>0</v>
      </c>
      <c r="Q335" s="34"/>
      <c r="R335" s="34"/>
      <c r="S335" s="34">
        <f t="shared" si="211"/>
        <v>0</v>
      </c>
      <c r="T335" s="34"/>
      <c r="U335" s="34"/>
      <c r="V335" s="34">
        <f t="shared" si="213"/>
        <v>0</v>
      </c>
      <c r="W335" s="34"/>
      <c r="X335" s="34"/>
      <c r="Y335" s="34">
        <f t="shared" si="215"/>
        <v>0</v>
      </c>
      <c r="Z335" s="34"/>
      <c r="AA335" s="34"/>
      <c r="AB335" s="34">
        <f t="shared" si="217"/>
        <v>0</v>
      </c>
      <c r="AC335" s="34"/>
      <c r="AD335" s="34"/>
      <c r="AE335" s="34">
        <f t="shared" si="219"/>
        <v>0</v>
      </c>
    </row>
    <row r="336" spans="1:192" s="23" customFormat="1" x14ac:dyDescent="0.3">
      <c r="A336" s="25" t="s">
        <v>286</v>
      </c>
      <c r="B336" s="26">
        <v>2</v>
      </c>
      <c r="C336" s="26">
        <v>759</v>
      </c>
      <c r="D336" s="26">
        <v>5201</v>
      </c>
      <c r="E336" s="34">
        <f t="shared" si="237"/>
        <v>3726</v>
      </c>
      <c r="F336" s="34">
        <f t="shared" si="237"/>
        <v>3726</v>
      </c>
      <c r="G336" s="34">
        <f t="shared" si="237"/>
        <v>0</v>
      </c>
      <c r="H336" s="34"/>
      <c r="I336" s="34"/>
      <c r="J336" s="34">
        <f t="shared" si="254"/>
        <v>0</v>
      </c>
      <c r="K336" s="34"/>
      <c r="L336" s="34"/>
      <c r="M336" s="34">
        <f t="shared" si="207"/>
        <v>0</v>
      </c>
      <c r="N336" s="34">
        <v>3726</v>
      </c>
      <c r="O336" s="34">
        <v>3726</v>
      </c>
      <c r="P336" s="34">
        <f t="shared" si="209"/>
        <v>0</v>
      </c>
      <c r="Q336" s="34"/>
      <c r="R336" s="34"/>
      <c r="S336" s="34">
        <f t="shared" si="211"/>
        <v>0</v>
      </c>
      <c r="T336" s="34"/>
      <c r="U336" s="34"/>
      <c r="V336" s="34">
        <f t="shared" si="213"/>
        <v>0</v>
      </c>
      <c r="W336" s="34"/>
      <c r="X336" s="34"/>
      <c r="Y336" s="34">
        <f t="shared" si="215"/>
        <v>0</v>
      </c>
      <c r="Z336" s="34"/>
      <c r="AA336" s="34"/>
      <c r="AB336" s="34">
        <f t="shared" si="217"/>
        <v>0</v>
      </c>
      <c r="AC336" s="34"/>
      <c r="AD336" s="34"/>
      <c r="AE336" s="34">
        <f t="shared" si="219"/>
        <v>0</v>
      </c>
    </row>
    <row r="337" spans="1:192" s="23" customFormat="1" x14ac:dyDescent="0.3">
      <c r="A337" s="25" t="s">
        <v>287</v>
      </c>
      <c r="B337" s="26">
        <v>3</v>
      </c>
      <c r="C337" s="26">
        <v>739</v>
      </c>
      <c r="D337" s="26">
        <v>5201</v>
      </c>
      <c r="E337" s="34">
        <f t="shared" si="237"/>
        <v>869</v>
      </c>
      <c r="F337" s="34">
        <f t="shared" si="237"/>
        <v>869</v>
      </c>
      <c r="G337" s="34">
        <f t="shared" si="237"/>
        <v>0</v>
      </c>
      <c r="H337" s="34"/>
      <c r="I337" s="34"/>
      <c r="J337" s="34">
        <f t="shared" si="254"/>
        <v>0</v>
      </c>
      <c r="K337" s="34"/>
      <c r="L337" s="34"/>
      <c r="M337" s="34">
        <f t="shared" si="207"/>
        <v>0</v>
      </c>
      <c r="N337" s="34">
        <v>869</v>
      </c>
      <c r="O337" s="34">
        <v>869</v>
      </c>
      <c r="P337" s="34">
        <f t="shared" si="209"/>
        <v>0</v>
      </c>
      <c r="Q337" s="34"/>
      <c r="R337" s="34"/>
      <c r="S337" s="34">
        <f t="shared" si="211"/>
        <v>0</v>
      </c>
      <c r="T337" s="34"/>
      <c r="U337" s="34"/>
      <c r="V337" s="34">
        <f t="shared" si="213"/>
        <v>0</v>
      </c>
      <c r="W337" s="34"/>
      <c r="X337" s="34"/>
      <c r="Y337" s="34">
        <f t="shared" si="215"/>
        <v>0</v>
      </c>
      <c r="Z337" s="34"/>
      <c r="AA337" s="34"/>
      <c r="AB337" s="34">
        <f t="shared" si="217"/>
        <v>0</v>
      </c>
      <c r="AC337" s="34"/>
      <c r="AD337" s="34"/>
      <c r="AE337" s="34">
        <f t="shared" si="219"/>
        <v>0</v>
      </c>
    </row>
    <row r="338" spans="1:192" s="23" customFormat="1" ht="31.2" x14ac:dyDescent="0.3">
      <c r="A338" s="25" t="s">
        <v>288</v>
      </c>
      <c r="B338" s="26">
        <v>3</v>
      </c>
      <c r="C338" s="26">
        <v>739</v>
      </c>
      <c r="D338" s="26">
        <v>5201</v>
      </c>
      <c r="E338" s="34">
        <f t="shared" si="237"/>
        <v>17364</v>
      </c>
      <c r="F338" s="34">
        <f t="shared" si="237"/>
        <v>3434</v>
      </c>
      <c r="G338" s="34">
        <f t="shared" si="237"/>
        <v>-13930</v>
      </c>
      <c r="H338" s="34"/>
      <c r="I338" s="34"/>
      <c r="J338" s="34">
        <f t="shared" si="254"/>
        <v>0</v>
      </c>
      <c r="K338" s="34"/>
      <c r="L338" s="34"/>
      <c r="M338" s="34">
        <f t="shared" si="207"/>
        <v>0</v>
      </c>
      <c r="N338" s="34">
        <v>17364</v>
      </c>
      <c r="O338" s="34">
        <f>17364-13930</f>
        <v>3434</v>
      </c>
      <c r="P338" s="34">
        <f t="shared" si="209"/>
        <v>-13930</v>
      </c>
      <c r="Q338" s="34"/>
      <c r="R338" s="34"/>
      <c r="S338" s="34">
        <f t="shared" si="211"/>
        <v>0</v>
      </c>
      <c r="T338" s="34"/>
      <c r="U338" s="34"/>
      <c r="V338" s="34">
        <f t="shared" si="213"/>
        <v>0</v>
      </c>
      <c r="W338" s="34"/>
      <c r="X338" s="34"/>
      <c r="Y338" s="34">
        <f t="shared" si="215"/>
        <v>0</v>
      </c>
      <c r="Z338" s="34"/>
      <c r="AA338" s="34"/>
      <c r="AB338" s="34">
        <f t="shared" si="217"/>
        <v>0</v>
      </c>
      <c r="AC338" s="34"/>
      <c r="AD338" s="34"/>
      <c r="AE338" s="34">
        <f t="shared" si="219"/>
        <v>0</v>
      </c>
    </row>
    <row r="339" spans="1:192" s="23" customFormat="1" ht="31.2" x14ac:dyDescent="0.3">
      <c r="A339" s="43" t="s">
        <v>289</v>
      </c>
      <c r="B339" s="44"/>
      <c r="C339" s="44"/>
      <c r="D339" s="36"/>
      <c r="E339" s="34">
        <f t="shared" si="237"/>
        <v>1426</v>
      </c>
      <c r="F339" s="34">
        <f t="shared" si="237"/>
        <v>1426</v>
      </c>
      <c r="G339" s="34">
        <f t="shared" si="237"/>
        <v>0</v>
      </c>
      <c r="H339" s="34"/>
      <c r="I339" s="34"/>
      <c r="J339" s="34">
        <f t="shared" si="254"/>
        <v>0</v>
      </c>
      <c r="K339" s="34"/>
      <c r="L339" s="34"/>
      <c r="M339" s="34">
        <f t="shared" si="207"/>
        <v>0</v>
      </c>
      <c r="N339" s="34"/>
      <c r="O339" s="34"/>
      <c r="P339" s="34">
        <f t="shared" si="209"/>
        <v>0</v>
      </c>
      <c r="Q339" s="34">
        <v>1426</v>
      </c>
      <c r="R339" s="34">
        <v>1426</v>
      </c>
      <c r="S339" s="34">
        <f t="shared" si="211"/>
        <v>0</v>
      </c>
      <c r="T339" s="34"/>
      <c r="U339" s="34"/>
      <c r="V339" s="34">
        <f t="shared" si="213"/>
        <v>0</v>
      </c>
      <c r="W339" s="34"/>
      <c r="X339" s="34"/>
      <c r="Y339" s="34">
        <f t="shared" si="215"/>
        <v>0</v>
      </c>
      <c r="Z339" s="34"/>
      <c r="AA339" s="34"/>
      <c r="AB339" s="34">
        <f t="shared" si="217"/>
        <v>0</v>
      </c>
      <c r="AC339" s="34"/>
      <c r="AD339" s="34"/>
      <c r="AE339" s="34">
        <f t="shared" si="219"/>
        <v>0</v>
      </c>
    </row>
    <row r="340" spans="1:192" s="23" customFormat="1" ht="31.2" x14ac:dyDescent="0.3">
      <c r="A340" s="25" t="s">
        <v>290</v>
      </c>
      <c r="B340" s="26">
        <v>1</v>
      </c>
      <c r="C340" s="26">
        <v>751</v>
      </c>
      <c r="D340" s="26">
        <v>5201</v>
      </c>
      <c r="E340" s="34">
        <f t="shared" si="237"/>
        <v>10050</v>
      </c>
      <c r="F340" s="34">
        <f t="shared" si="237"/>
        <v>10050</v>
      </c>
      <c r="G340" s="34">
        <f t="shared" si="237"/>
        <v>0</v>
      </c>
      <c r="H340" s="34"/>
      <c r="I340" s="34"/>
      <c r="J340" s="34">
        <f t="shared" si="254"/>
        <v>0</v>
      </c>
      <c r="K340" s="34"/>
      <c r="L340" s="34"/>
      <c r="M340" s="34">
        <f t="shared" si="207"/>
        <v>0</v>
      </c>
      <c r="N340" s="34">
        <f>12500-2450</f>
        <v>10050</v>
      </c>
      <c r="O340" s="34">
        <f>12500-2450</f>
        <v>10050</v>
      </c>
      <c r="P340" s="34">
        <f t="shared" si="209"/>
        <v>0</v>
      </c>
      <c r="Q340" s="34"/>
      <c r="R340" s="34"/>
      <c r="S340" s="34">
        <f t="shared" si="211"/>
        <v>0</v>
      </c>
      <c r="T340" s="34"/>
      <c r="U340" s="34"/>
      <c r="V340" s="34">
        <f t="shared" si="213"/>
        <v>0</v>
      </c>
      <c r="W340" s="34"/>
      <c r="X340" s="34"/>
      <c r="Y340" s="34">
        <f t="shared" si="215"/>
        <v>0</v>
      </c>
      <c r="Z340" s="34"/>
      <c r="AA340" s="34"/>
      <c r="AB340" s="34">
        <f t="shared" si="217"/>
        <v>0</v>
      </c>
      <c r="AC340" s="34"/>
      <c r="AD340" s="34"/>
      <c r="AE340" s="34">
        <f t="shared" si="219"/>
        <v>0</v>
      </c>
    </row>
    <row r="341" spans="1:192" s="23" customFormat="1" ht="31.2" x14ac:dyDescent="0.3">
      <c r="A341" s="21" t="s">
        <v>173</v>
      </c>
      <c r="B341" s="30"/>
      <c r="C341" s="30"/>
      <c r="D341" s="30"/>
      <c r="E341" s="22">
        <f t="shared" si="237"/>
        <v>190511</v>
      </c>
      <c r="F341" s="22">
        <f t="shared" si="237"/>
        <v>190511</v>
      </c>
      <c r="G341" s="22">
        <f t="shared" si="237"/>
        <v>0</v>
      </c>
      <c r="H341" s="22">
        <f>SUM(H342:H352)</f>
        <v>0</v>
      </c>
      <c r="I341" s="22">
        <f>SUM(I342:I352)</f>
        <v>0</v>
      </c>
      <c r="J341" s="22">
        <f t="shared" si="254"/>
        <v>0</v>
      </c>
      <c r="K341" s="22">
        <f>SUM(K342:K352)</f>
        <v>0</v>
      </c>
      <c r="L341" s="22">
        <f>SUM(L342:L352)</f>
        <v>0</v>
      </c>
      <c r="M341" s="22">
        <f t="shared" si="207"/>
        <v>0</v>
      </c>
      <c r="N341" s="22">
        <f>SUM(N342:N352)</f>
        <v>190511</v>
      </c>
      <c r="O341" s="22">
        <f>SUM(O342:O352)</f>
        <v>190511</v>
      </c>
      <c r="P341" s="22">
        <f t="shared" si="209"/>
        <v>0</v>
      </c>
      <c r="Q341" s="22">
        <f>SUM(Q342:Q352)</f>
        <v>0</v>
      </c>
      <c r="R341" s="22">
        <f>SUM(R342:R352)</f>
        <v>0</v>
      </c>
      <c r="S341" s="22">
        <f t="shared" si="211"/>
        <v>0</v>
      </c>
      <c r="T341" s="22">
        <f>SUM(T342:T352)</f>
        <v>0</v>
      </c>
      <c r="U341" s="22">
        <f>SUM(U342:U352)</f>
        <v>0</v>
      </c>
      <c r="V341" s="22">
        <f t="shared" si="213"/>
        <v>0</v>
      </c>
      <c r="W341" s="22">
        <f>SUM(W342:W352)</f>
        <v>0</v>
      </c>
      <c r="X341" s="22">
        <f>SUM(X342:X352)</f>
        <v>0</v>
      </c>
      <c r="Y341" s="22">
        <f t="shared" si="215"/>
        <v>0</v>
      </c>
      <c r="Z341" s="22">
        <f>SUM(Z342:Z352)</f>
        <v>0</v>
      </c>
      <c r="AA341" s="22">
        <f>SUM(AA342:AA352)</f>
        <v>0</v>
      </c>
      <c r="AB341" s="22">
        <f t="shared" si="217"/>
        <v>0</v>
      </c>
      <c r="AC341" s="22">
        <f>SUM(AC342:AC352)</f>
        <v>0</v>
      </c>
      <c r="AD341" s="22">
        <f>SUM(AD342:AD352)</f>
        <v>0</v>
      </c>
      <c r="AE341" s="22">
        <f t="shared" si="219"/>
        <v>0</v>
      </c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</row>
    <row r="342" spans="1:192" s="23" customFormat="1" ht="31.2" x14ac:dyDescent="0.3">
      <c r="A342" s="31" t="s">
        <v>291</v>
      </c>
      <c r="B342" s="32">
        <v>2</v>
      </c>
      <c r="C342" s="32">
        <v>735</v>
      </c>
      <c r="D342" s="32">
        <v>5203</v>
      </c>
      <c r="E342" s="34">
        <f t="shared" si="237"/>
        <v>85111</v>
      </c>
      <c r="F342" s="34">
        <f t="shared" si="237"/>
        <v>85111</v>
      </c>
      <c r="G342" s="34">
        <f t="shared" si="237"/>
        <v>0</v>
      </c>
      <c r="H342" s="34"/>
      <c r="I342" s="34"/>
      <c r="J342" s="34">
        <f t="shared" si="254"/>
        <v>0</v>
      </c>
      <c r="K342" s="34"/>
      <c r="L342" s="34"/>
      <c r="M342" s="34">
        <f t="shared" si="207"/>
        <v>0</v>
      </c>
      <c r="N342" s="34">
        <v>85111</v>
      </c>
      <c r="O342" s="34">
        <v>85111</v>
      </c>
      <c r="P342" s="34">
        <f t="shared" si="209"/>
        <v>0</v>
      </c>
      <c r="Q342" s="34"/>
      <c r="R342" s="34"/>
      <c r="S342" s="34">
        <f t="shared" si="211"/>
        <v>0</v>
      </c>
      <c r="T342" s="34"/>
      <c r="U342" s="34"/>
      <c r="V342" s="34">
        <f t="shared" si="213"/>
        <v>0</v>
      </c>
      <c r="W342" s="34"/>
      <c r="X342" s="34"/>
      <c r="Y342" s="34">
        <f t="shared" si="215"/>
        <v>0</v>
      </c>
      <c r="Z342" s="34"/>
      <c r="AA342" s="34"/>
      <c r="AB342" s="34">
        <f t="shared" si="217"/>
        <v>0</v>
      </c>
      <c r="AC342" s="34"/>
      <c r="AD342" s="34"/>
      <c r="AE342" s="34">
        <f t="shared" si="219"/>
        <v>0</v>
      </c>
    </row>
    <row r="343" spans="1:192" s="23" customFormat="1" ht="31.2" x14ac:dyDescent="0.3">
      <c r="A343" s="31" t="s">
        <v>292</v>
      </c>
      <c r="B343" s="32">
        <v>2</v>
      </c>
      <c r="C343" s="32">
        <v>735</v>
      </c>
      <c r="D343" s="32">
        <v>5203</v>
      </c>
      <c r="E343" s="34">
        <f t="shared" si="237"/>
        <v>17948</v>
      </c>
      <c r="F343" s="34">
        <f t="shared" si="237"/>
        <v>17948</v>
      </c>
      <c r="G343" s="34">
        <f t="shared" si="237"/>
        <v>0</v>
      </c>
      <c r="H343" s="34"/>
      <c r="I343" s="34"/>
      <c r="J343" s="34">
        <f t="shared" si="254"/>
        <v>0</v>
      </c>
      <c r="K343" s="34"/>
      <c r="L343" s="34"/>
      <c r="M343" s="34">
        <f t="shared" si="207"/>
        <v>0</v>
      </c>
      <c r="N343" s="34">
        <v>17948</v>
      </c>
      <c r="O343" s="34">
        <v>17948</v>
      </c>
      <c r="P343" s="34">
        <f t="shared" si="209"/>
        <v>0</v>
      </c>
      <c r="Q343" s="34"/>
      <c r="R343" s="34"/>
      <c r="S343" s="34">
        <f t="shared" si="211"/>
        <v>0</v>
      </c>
      <c r="T343" s="34"/>
      <c r="U343" s="34"/>
      <c r="V343" s="34">
        <f t="shared" si="213"/>
        <v>0</v>
      </c>
      <c r="W343" s="34"/>
      <c r="X343" s="34"/>
      <c r="Y343" s="34">
        <f t="shared" si="215"/>
        <v>0</v>
      </c>
      <c r="Z343" s="34"/>
      <c r="AA343" s="34"/>
      <c r="AB343" s="34">
        <f t="shared" si="217"/>
        <v>0</v>
      </c>
      <c r="AC343" s="34"/>
      <c r="AD343" s="34"/>
      <c r="AE343" s="34">
        <f t="shared" si="219"/>
        <v>0</v>
      </c>
    </row>
    <row r="344" spans="1:192" s="23" customFormat="1" ht="31.2" x14ac:dyDescent="0.3">
      <c r="A344" s="31" t="s">
        <v>293</v>
      </c>
      <c r="B344" s="32">
        <v>3</v>
      </c>
      <c r="C344" s="32">
        <v>739</v>
      </c>
      <c r="D344" s="32">
        <v>5203</v>
      </c>
      <c r="E344" s="34">
        <f t="shared" si="237"/>
        <v>11100</v>
      </c>
      <c r="F344" s="34">
        <f t="shared" si="237"/>
        <v>11100</v>
      </c>
      <c r="G344" s="34">
        <f t="shared" si="237"/>
        <v>0</v>
      </c>
      <c r="H344" s="34"/>
      <c r="I344" s="34"/>
      <c r="J344" s="34">
        <f t="shared" si="254"/>
        <v>0</v>
      </c>
      <c r="K344" s="34"/>
      <c r="L344" s="34"/>
      <c r="M344" s="34">
        <f t="shared" si="207"/>
        <v>0</v>
      </c>
      <c r="N344" s="34">
        <v>11100</v>
      </c>
      <c r="O344" s="34">
        <v>11100</v>
      </c>
      <c r="P344" s="34">
        <f t="shared" si="209"/>
        <v>0</v>
      </c>
      <c r="Q344" s="34"/>
      <c r="R344" s="34"/>
      <c r="S344" s="34">
        <f t="shared" si="211"/>
        <v>0</v>
      </c>
      <c r="T344" s="34"/>
      <c r="U344" s="34"/>
      <c r="V344" s="34">
        <f t="shared" si="213"/>
        <v>0</v>
      </c>
      <c r="W344" s="34"/>
      <c r="X344" s="34"/>
      <c r="Y344" s="34">
        <f t="shared" si="215"/>
        <v>0</v>
      </c>
      <c r="Z344" s="34"/>
      <c r="AA344" s="34"/>
      <c r="AB344" s="34">
        <f t="shared" si="217"/>
        <v>0</v>
      </c>
      <c r="AC344" s="34"/>
      <c r="AD344" s="34"/>
      <c r="AE344" s="34">
        <f t="shared" si="219"/>
        <v>0</v>
      </c>
    </row>
    <row r="345" spans="1:192" s="23" customFormat="1" x14ac:dyDescent="0.3">
      <c r="A345" s="25" t="s">
        <v>294</v>
      </c>
      <c r="B345" s="26">
        <v>1</v>
      </c>
      <c r="C345" s="26">
        <v>751</v>
      </c>
      <c r="D345" s="26">
        <v>5203</v>
      </c>
      <c r="E345" s="34">
        <f t="shared" si="237"/>
        <v>4450</v>
      </c>
      <c r="F345" s="34">
        <f t="shared" si="237"/>
        <v>4450</v>
      </c>
      <c r="G345" s="34">
        <f t="shared" si="237"/>
        <v>0</v>
      </c>
      <c r="H345" s="34"/>
      <c r="I345" s="34"/>
      <c r="J345" s="34">
        <f t="shared" si="254"/>
        <v>0</v>
      </c>
      <c r="K345" s="34"/>
      <c r="L345" s="34"/>
      <c r="M345" s="34">
        <f t="shared" si="207"/>
        <v>0</v>
      </c>
      <c r="N345" s="34">
        <f>2000+2450</f>
        <v>4450</v>
      </c>
      <c r="O345" s="34">
        <f>2000+2450</f>
        <v>4450</v>
      </c>
      <c r="P345" s="34">
        <f t="shared" si="209"/>
        <v>0</v>
      </c>
      <c r="Q345" s="34"/>
      <c r="R345" s="34"/>
      <c r="S345" s="34">
        <f t="shared" si="211"/>
        <v>0</v>
      </c>
      <c r="T345" s="34"/>
      <c r="U345" s="34"/>
      <c r="V345" s="34">
        <f t="shared" si="213"/>
        <v>0</v>
      </c>
      <c r="W345" s="34"/>
      <c r="X345" s="34"/>
      <c r="Y345" s="34">
        <f t="shared" si="215"/>
        <v>0</v>
      </c>
      <c r="Z345" s="34"/>
      <c r="AA345" s="34"/>
      <c r="AB345" s="34">
        <f t="shared" si="217"/>
        <v>0</v>
      </c>
      <c r="AC345" s="34"/>
      <c r="AD345" s="34"/>
      <c r="AE345" s="34">
        <f t="shared" si="219"/>
        <v>0</v>
      </c>
    </row>
    <row r="346" spans="1:192" s="23" customFormat="1" x14ac:dyDescent="0.3">
      <c r="A346" s="25" t="s">
        <v>295</v>
      </c>
      <c r="B346" s="26">
        <v>3</v>
      </c>
      <c r="C346" s="26">
        <v>739</v>
      </c>
      <c r="D346" s="26">
        <v>5203</v>
      </c>
      <c r="E346" s="34">
        <f t="shared" si="237"/>
        <v>25980</v>
      </c>
      <c r="F346" s="34">
        <f t="shared" si="237"/>
        <v>25980</v>
      </c>
      <c r="G346" s="34">
        <f t="shared" si="237"/>
        <v>0</v>
      </c>
      <c r="H346" s="34"/>
      <c r="I346" s="34"/>
      <c r="J346" s="34">
        <f t="shared" si="254"/>
        <v>0</v>
      </c>
      <c r="K346" s="34"/>
      <c r="L346" s="34"/>
      <c r="M346" s="34">
        <f t="shared" si="207"/>
        <v>0</v>
      </c>
      <c r="N346" s="34">
        <v>25980</v>
      </c>
      <c r="O346" s="34">
        <v>25980</v>
      </c>
      <c r="P346" s="34">
        <f t="shared" si="209"/>
        <v>0</v>
      </c>
      <c r="Q346" s="34"/>
      <c r="R346" s="34"/>
      <c r="S346" s="34">
        <f t="shared" si="211"/>
        <v>0</v>
      </c>
      <c r="T346" s="34"/>
      <c r="U346" s="34"/>
      <c r="V346" s="34">
        <f t="shared" si="213"/>
        <v>0</v>
      </c>
      <c r="W346" s="34"/>
      <c r="X346" s="34"/>
      <c r="Y346" s="34">
        <f t="shared" si="215"/>
        <v>0</v>
      </c>
      <c r="Z346" s="34"/>
      <c r="AA346" s="34"/>
      <c r="AB346" s="34">
        <f t="shared" si="217"/>
        <v>0</v>
      </c>
      <c r="AC346" s="34"/>
      <c r="AD346" s="34"/>
      <c r="AE346" s="34">
        <f t="shared" si="219"/>
        <v>0</v>
      </c>
    </row>
    <row r="347" spans="1:192" s="23" customFormat="1" ht="31.2" x14ac:dyDescent="0.3">
      <c r="A347" s="25" t="s">
        <v>296</v>
      </c>
      <c r="B347" s="26">
        <v>2</v>
      </c>
      <c r="C347" s="26">
        <v>759</v>
      </c>
      <c r="D347" s="26">
        <v>5203</v>
      </c>
      <c r="E347" s="34">
        <f t="shared" si="237"/>
        <v>3800</v>
      </c>
      <c r="F347" s="34">
        <f t="shared" si="237"/>
        <v>3800</v>
      </c>
      <c r="G347" s="34">
        <f t="shared" si="237"/>
        <v>0</v>
      </c>
      <c r="H347" s="34"/>
      <c r="I347" s="34"/>
      <c r="J347" s="34">
        <f t="shared" si="254"/>
        <v>0</v>
      </c>
      <c r="K347" s="34"/>
      <c r="L347" s="34"/>
      <c r="M347" s="34">
        <f t="shared" si="207"/>
        <v>0</v>
      </c>
      <c r="N347" s="34">
        <v>3800</v>
      </c>
      <c r="O347" s="34">
        <v>3800</v>
      </c>
      <c r="P347" s="34">
        <f t="shared" si="209"/>
        <v>0</v>
      </c>
      <c r="Q347" s="34"/>
      <c r="R347" s="34"/>
      <c r="S347" s="34">
        <f t="shared" si="211"/>
        <v>0</v>
      </c>
      <c r="T347" s="34"/>
      <c r="U347" s="34"/>
      <c r="V347" s="34">
        <f t="shared" si="213"/>
        <v>0</v>
      </c>
      <c r="W347" s="34"/>
      <c r="X347" s="34"/>
      <c r="Y347" s="34">
        <f t="shared" si="215"/>
        <v>0</v>
      </c>
      <c r="Z347" s="34"/>
      <c r="AA347" s="34"/>
      <c r="AB347" s="34">
        <f t="shared" si="217"/>
        <v>0</v>
      </c>
      <c r="AC347" s="34"/>
      <c r="AD347" s="34"/>
      <c r="AE347" s="34">
        <f t="shared" si="219"/>
        <v>0</v>
      </c>
    </row>
    <row r="348" spans="1:192" s="23" customFormat="1" ht="31.2" x14ac:dyDescent="0.3">
      <c r="A348" s="31" t="s">
        <v>297</v>
      </c>
      <c r="B348" s="32">
        <v>2</v>
      </c>
      <c r="C348" s="32">
        <v>741</v>
      </c>
      <c r="D348" s="32">
        <v>5203</v>
      </c>
      <c r="E348" s="34">
        <f t="shared" si="237"/>
        <v>3290</v>
      </c>
      <c r="F348" s="34">
        <f t="shared" si="237"/>
        <v>3290</v>
      </c>
      <c r="G348" s="34">
        <f t="shared" si="237"/>
        <v>0</v>
      </c>
      <c r="H348" s="34"/>
      <c r="I348" s="34"/>
      <c r="J348" s="34">
        <f t="shared" si="254"/>
        <v>0</v>
      </c>
      <c r="K348" s="34"/>
      <c r="L348" s="34"/>
      <c r="M348" s="34">
        <f t="shared" si="207"/>
        <v>0</v>
      </c>
      <c r="N348" s="34">
        <v>3290</v>
      </c>
      <c r="O348" s="34">
        <v>3290</v>
      </c>
      <c r="P348" s="34">
        <f t="shared" si="209"/>
        <v>0</v>
      </c>
      <c r="Q348" s="34"/>
      <c r="R348" s="34"/>
      <c r="S348" s="34">
        <f t="shared" si="211"/>
        <v>0</v>
      </c>
      <c r="T348" s="34"/>
      <c r="U348" s="34"/>
      <c r="V348" s="34">
        <f t="shared" si="213"/>
        <v>0</v>
      </c>
      <c r="W348" s="34"/>
      <c r="X348" s="34"/>
      <c r="Y348" s="34">
        <f t="shared" si="215"/>
        <v>0</v>
      </c>
      <c r="Z348" s="34"/>
      <c r="AA348" s="34"/>
      <c r="AB348" s="34">
        <f t="shared" si="217"/>
        <v>0</v>
      </c>
      <c r="AC348" s="34"/>
      <c r="AD348" s="34"/>
      <c r="AE348" s="34">
        <f t="shared" si="219"/>
        <v>0</v>
      </c>
    </row>
    <row r="349" spans="1:192" s="23" customFormat="1" x14ac:dyDescent="0.3">
      <c r="A349" s="31" t="s">
        <v>298</v>
      </c>
      <c r="B349" s="32">
        <v>2</v>
      </c>
      <c r="C349" s="32">
        <v>714</v>
      </c>
      <c r="D349" s="32">
        <v>5203</v>
      </c>
      <c r="E349" s="34">
        <f t="shared" si="237"/>
        <v>4000</v>
      </c>
      <c r="F349" s="34">
        <f t="shared" si="237"/>
        <v>4000</v>
      </c>
      <c r="G349" s="34">
        <f t="shared" si="237"/>
        <v>0</v>
      </c>
      <c r="H349" s="34"/>
      <c r="I349" s="34"/>
      <c r="J349" s="34">
        <f t="shared" si="254"/>
        <v>0</v>
      </c>
      <c r="K349" s="34"/>
      <c r="L349" s="34"/>
      <c r="M349" s="34">
        <f t="shared" si="207"/>
        <v>0</v>
      </c>
      <c r="N349" s="34">
        <v>4000</v>
      </c>
      <c r="O349" s="34">
        <v>4000</v>
      </c>
      <c r="P349" s="34">
        <f t="shared" si="209"/>
        <v>0</v>
      </c>
      <c r="Q349" s="34"/>
      <c r="R349" s="34"/>
      <c r="S349" s="34">
        <f t="shared" si="211"/>
        <v>0</v>
      </c>
      <c r="T349" s="34"/>
      <c r="U349" s="34"/>
      <c r="V349" s="34">
        <f t="shared" si="213"/>
        <v>0</v>
      </c>
      <c r="W349" s="34"/>
      <c r="X349" s="34"/>
      <c r="Y349" s="34">
        <f t="shared" si="215"/>
        <v>0</v>
      </c>
      <c r="Z349" s="34"/>
      <c r="AA349" s="34"/>
      <c r="AB349" s="34">
        <f t="shared" si="217"/>
        <v>0</v>
      </c>
      <c r="AC349" s="34"/>
      <c r="AD349" s="34"/>
      <c r="AE349" s="34">
        <f t="shared" si="219"/>
        <v>0</v>
      </c>
    </row>
    <row r="350" spans="1:192" s="23" customFormat="1" x14ac:dyDescent="0.3">
      <c r="A350" s="25" t="s">
        <v>299</v>
      </c>
      <c r="B350" s="26">
        <v>2</v>
      </c>
      <c r="C350" s="26">
        <v>759</v>
      </c>
      <c r="D350" s="26">
        <v>5203</v>
      </c>
      <c r="E350" s="34">
        <f t="shared" si="237"/>
        <v>2800</v>
      </c>
      <c r="F350" s="34">
        <f t="shared" si="237"/>
        <v>2800</v>
      </c>
      <c r="G350" s="34">
        <f t="shared" si="237"/>
        <v>0</v>
      </c>
      <c r="H350" s="34"/>
      <c r="I350" s="34"/>
      <c r="J350" s="34">
        <f t="shared" si="254"/>
        <v>0</v>
      </c>
      <c r="K350" s="34"/>
      <c r="L350" s="34"/>
      <c r="M350" s="34">
        <f t="shared" si="207"/>
        <v>0</v>
      </c>
      <c r="N350" s="34">
        <v>2800</v>
      </c>
      <c r="O350" s="34">
        <v>2800</v>
      </c>
      <c r="P350" s="34">
        <f t="shared" si="209"/>
        <v>0</v>
      </c>
      <c r="Q350" s="34"/>
      <c r="R350" s="34"/>
      <c r="S350" s="34">
        <f t="shared" si="211"/>
        <v>0</v>
      </c>
      <c r="T350" s="34"/>
      <c r="U350" s="34"/>
      <c r="V350" s="34">
        <f t="shared" si="213"/>
        <v>0</v>
      </c>
      <c r="W350" s="34"/>
      <c r="X350" s="34"/>
      <c r="Y350" s="34">
        <f t="shared" si="215"/>
        <v>0</v>
      </c>
      <c r="Z350" s="34"/>
      <c r="AA350" s="34"/>
      <c r="AB350" s="34">
        <f t="shared" si="217"/>
        <v>0</v>
      </c>
      <c r="AC350" s="34"/>
      <c r="AD350" s="34"/>
      <c r="AE350" s="34">
        <f t="shared" si="219"/>
        <v>0</v>
      </c>
    </row>
    <row r="351" spans="1:192" s="23" customFormat="1" ht="31.2" x14ac:dyDescent="0.3">
      <c r="A351" s="25" t="s">
        <v>300</v>
      </c>
      <c r="B351" s="26">
        <v>2</v>
      </c>
      <c r="C351" s="26">
        <v>759</v>
      </c>
      <c r="D351" s="26">
        <v>5203</v>
      </c>
      <c r="E351" s="34">
        <f t="shared" si="237"/>
        <v>27932</v>
      </c>
      <c r="F351" s="34">
        <f t="shared" si="237"/>
        <v>27932</v>
      </c>
      <c r="G351" s="34">
        <f t="shared" si="237"/>
        <v>0</v>
      </c>
      <c r="H351" s="34"/>
      <c r="I351" s="34"/>
      <c r="J351" s="34">
        <f t="shared" si="254"/>
        <v>0</v>
      </c>
      <c r="K351" s="34"/>
      <c r="L351" s="34"/>
      <c r="M351" s="34">
        <f t="shared" si="207"/>
        <v>0</v>
      </c>
      <c r="N351" s="34">
        <v>27932</v>
      </c>
      <c r="O351" s="34">
        <v>27932</v>
      </c>
      <c r="P351" s="34">
        <f t="shared" si="209"/>
        <v>0</v>
      </c>
      <c r="Q351" s="34"/>
      <c r="R351" s="34"/>
      <c r="S351" s="34">
        <f t="shared" si="211"/>
        <v>0</v>
      </c>
      <c r="T351" s="34"/>
      <c r="U351" s="34"/>
      <c r="V351" s="34">
        <f t="shared" si="213"/>
        <v>0</v>
      </c>
      <c r="W351" s="34"/>
      <c r="X351" s="34"/>
      <c r="Y351" s="34">
        <f t="shared" si="215"/>
        <v>0</v>
      </c>
      <c r="Z351" s="34"/>
      <c r="AA351" s="34"/>
      <c r="AB351" s="34">
        <f t="shared" si="217"/>
        <v>0</v>
      </c>
      <c r="AC351" s="34"/>
      <c r="AD351" s="34"/>
      <c r="AE351" s="34">
        <f t="shared" si="219"/>
        <v>0</v>
      </c>
    </row>
    <row r="352" spans="1:192" s="23" customFormat="1" ht="31.2" x14ac:dyDescent="0.3">
      <c r="A352" s="25" t="s">
        <v>301</v>
      </c>
      <c r="B352" s="26">
        <v>2</v>
      </c>
      <c r="C352" s="26">
        <v>714</v>
      </c>
      <c r="D352" s="26">
        <v>5203</v>
      </c>
      <c r="E352" s="34">
        <f t="shared" si="237"/>
        <v>4100</v>
      </c>
      <c r="F352" s="34">
        <f t="shared" si="237"/>
        <v>4100</v>
      </c>
      <c r="G352" s="34">
        <f t="shared" si="237"/>
        <v>0</v>
      </c>
      <c r="H352" s="34"/>
      <c r="I352" s="34"/>
      <c r="J352" s="34">
        <f t="shared" si="254"/>
        <v>0</v>
      </c>
      <c r="K352" s="34"/>
      <c r="L352" s="34"/>
      <c r="M352" s="34">
        <f t="shared" si="207"/>
        <v>0</v>
      </c>
      <c r="N352" s="45">
        <v>4100</v>
      </c>
      <c r="O352" s="45">
        <v>4100</v>
      </c>
      <c r="P352" s="34">
        <f t="shared" si="209"/>
        <v>0</v>
      </c>
      <c r="Q352" s="34"/>
      <c r="R352" s="34"/>
      <c r="S352" s="34">
        <f t="shared" si="211"/>
        <v>0</v>
      </c>
      <c r="T352" s="34"/>
      <c r="U352" s="34"/>
      <c r="V352" s="34">
        <f t="shared" si="213"/>
        <v>0</v>
      </c>
      <c r="W352" s="34"/>
      <c r="X352" s="34"/>
      <c r="Y352" s="34">
        <f t="shared" si="215"/>
        <v>0</v>
      </c>
      <c r="Z352" s="34"/>
      <c r="AA352" s="34"/>
      <c r="AB352" s="34">
        <f t="shared" si="217"/>
        <v>0</v>
      </c>
      <c r="AC352" s="34"/>
      <c r="AD352" s="34"/>
      <c r="AE352" s="34">
        <f t="shared" si="219"/>
        <v>0</v>
      </c>
    </row>
    <row r="353" spans="1:192" s="23" customFormat="1" x14ac:dyDescent="0.3">
      <c r="A353" s="21" t="s">
        <v>177</v>
      </c>
      <c r="B353" s="30"/>
      <c r="C353" s="30"/>
      <c r="D353" s="30"/>
      <c r="E353" s="22">
        <f t="shared" si="237"/>
        <v>81200</v>
      </c>
      <c r="F353" s="22">
        <f t="shared" si="237"/>
        <v>81200</v>
      </c>
      <c r="G353" s="22">
        <f t="shared" si="237"/>
        <v>0</v>
      </c>
      <c r="H353" s="22">
        <f>SUM(H354:H355)</f>
        <v>0</v>
      </c>
      <c r="I353" s="22">
        <f>SUM(I354:I355)</f>
        <v>0</v>
      </c>
      <c r="J353" s="22">
        <f t="shared" si="254"/>
        <v>0</v>
      </c>
      <c r="K353" s="22">
        <f t="shared" ref="K353:AD353" si="256">SUM(K354:K355)</f>
        <v>0</v>
      </c>
      <c r="L353" s="22">
        <f t="shared" si="256"/>
        <v>0</v>
      </c>
      <c r="M353" s="22">
        <f t="shared" si="207"/>
        <v>0</v>
      </c>
      <c r="N353" s="22">
        <f t="shared" ref="N353" si="257">SUM(N354:N355)</f>
        <v>25200</v>
      </c>
      <c r="O353" s="22">
        <f t="shared" si="256"/>
        <v>25200</v>
      </c>
      <c r="P353" s="22">
        <f t="shared" si="209"/>
        <v>0</v>
      </c>
      <c r="Q353" s="22">
        <f t="shared" ref="Q353" si="258">SUM(Q354:Q355)</f>
        <v>0</v>
      </c>
      <c r="R353" s="22">
        <f t="shared" si="256"/>
        <v>0</v>
      </c>
      <c r="S353" s="22">
        <f t="shared" si="211"/>
        <v>0</v>
      </c>
      <c r="T353" s="22">
        <f t="shared" ref="T353" si="259">SUM(T354:T355)</f>
        <v>56000</v>
      </c>
      <c r="U353" s="22">
        <f t="shared" si="256"/>
        <v>56000</v>
      </c>
      <c r="V353" s="22">
        <f t="shared" si="213"/>
        <v>0</v>
      </c>
      <c r="W353" s="22">
        <f t="shared" ref="W353" si="260">SUM(W354:W355)</f>
        <v>0</v>
      </c>
      <c r="X353" s="22">
        <f t="shared" si="256"/>
        <v>0</v>
      </c>
      <c r="Y353" s="22">
        <f t="shared" si="215"/>
        <v>0</v>
      </c>
      <c r="Z353" s="22">
        <f t="shared" ref="Z353:AA353" si="261">SUM(Z354:Z355)</f>
        <v>0</v>
      </c>
      <c r="AA353" s="22">
        <f t="shared" si="261"/>
        <v>0</v>
      </c>
      <c r="AB353" s="22">
        <f t="shared" si="217"/>
        <v>0</v>
      </c>
      <c r="AC353" s="22">
        <f t="shared" ref="AC353" si="262">SUM(AC354:AC355)</f>
        <v>0</v>
      </c>
      <c r="AD353" s="22">
        <f t="shared" si="256"/>
        <v>0</v>
      </c>
      <c r="AE353" s="22">
        <f t="shared" si="219"/>
        <v>0</v>
      </c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</row>
    <row r="354" spans="1:192" s="23" customFormat="1" ht="31.2" x14ac:dyDescent="0.3">
      <c r="A354" s="31" t="s">
        <v>302</v>
      </c>
      <c r="B354" s="32">
        <v>1</v>
      </c>
      <c r="C354" s="32">
        <v>739</v>
      </c>
      <c r="D354" s="32">
        <v>5204</v>
      </c>
      <c r="E354" s="34">
        <f t="shared" si="237"/>
        <v>56000</v>
      </c>
      <c r="F354" s="34">
        <f t="shared" si="237"/>
        <v>56000</v>
      </c>
      <c r="G354" s="34">
        <f t="shared" si="237"/>
        <v>0</v>
      </c>
      <c r="H354" s="34"/>
      <c r="I354" s="34"/>
      <c r="J354" s="34">
        <f t="shared" si="254"/>
        <v>0</v>
      </c>
      <c r="K354" s="34"/>
      <c r="L354" s="34"/>
      <c r="M354" s="34">
        <f t="shared" si="207"/>
        <v>0</v>
      </c>
      <c r="N354" s="34"/>
      <c r="O354" s="34"/>
      <c r="P354" s="34">
        <f t="shared" si="209"/>
        <v>0</v>
      </c>
      <c r="Q354" s="34"/>
      <c r="R354" s="34"/>
      <c r="S354" s="34">
        <f t="shared" si="211"/>
        <v>0</v>
      </c>
      <c r="T354" s="34">
        <f>55000+1000</f>
        <v>56000</v>
      </c>
      <c r="U354" s="34">
        <f>55000+1000</f>
        <v>56000</v>
      </c>
      <c r="V354" s="34">
        <f t="shared" si="213"/>
        <v>0</v>
      </c>
      <c r="W354" s="34"/>
      <c r="X354" s="34"/>
      <c r="Y354" s="34">
        <f t="shared" si="215"/>
        <v>0</v>
      </c>
      <c r="Z354" s="34"/>
      <c r="AA354" s="34"/>
      <c r="AB354" s="34">
        <f t="shared" si="217"/>
        <v>0</v>
      </c>
      <c r="AC354" s="34"/>
      <c r="AD354" s="34"/>
      <c r="AE354" s="34">
        <f t="shared" si="219"/>
        <v>0</v>
      </c>
    </row>
    <row r="355" spans="1:192" s="23" customFormat="1" ht="31.2" x14ac:dyDescent="0.3">
      <c r="A355" s="31" t="s">
        <v>303</v>
      </c>
      <c r="B355" s="32">
        <v>2</v>
      </c>
      <c r="C355" s="32">
        <v>714</v>
      </c>
      <c r="D355" s="32">
        <v>5204</v>
      </c>
      <c r="E355" s="34">
        <f t="shared" si="237"/>
        <v>25200</v>
      </c>
      <c r="F355" s="34">
        <f t="shared" si="237"/>
        <v>25200</v>
      </c>
      <c r="G355" s="34">
        <f t="shared" si="237"/>
        <v>0</v>
      </c>
      <c r="H355" s="34"/>
      <c r="I355" s="34"/>
      <c r="J355" s="34">
        <f t="shared" si="254"/>
        <v>0</v>
      </c>
      <c r="K355" s="34"/>
      <c r="L355" s="34"/>
      <c r="M355" s="34">
        <f t="shared" si="207"/>
        <v>0</v>
      </c>
      <c r="N355" s="34">
        <v>25200</v>
      </c>
      <c r="O355" s="34">
        <v>25200</v>
      </c>
      <c r="P355" s="34">
        <f t="shared" si="209"/>
        <v>0</v>
      </c>
      <c r="Q355" s="34"/>
      <c r="R355" s="34"/>
      <c r="S355" s="34">
        <f t="shared" si="211"/>
        <v>0</v>
      </c>
      <c r="T355" s="34"/>
      <c r="U355" s="34"/>
      <c r="V355" s="34">
        <f t="shared" si="213"/>
        <v>0</v>
      </c>
      <c r="W355" s="34"/>
      <c r="X355" s="34"/>
      <c r="Y355" s="34">
        <f t="shared" si="215"/>
        <v>0</v>
      </c>
      <c r="Z355" s="34"/>
      <c r="AA355" s="34"/>
      <c r="AB355" s="34">
        <f t="shared" si="217"/>
        <v>0</v>
      </c>
      <c r="AC355" s="34"/>
      <c r="AD355" s="34"/>
      <c r="AE355" s="34">
        <f t="shared" si="219"/>
        <v>0</v>
      </c>
    </row>
    <row r="356" spans="1:192" s="23" customFormat="1" x14ac:dyDescent="0.3">
      <c r="A356" s="21" t="s">
        <v>179</v>
      </c>
      <c r="B356" s="30"/>
      <c r="C356" s="30"/>
      <c r="D356" s="30"/>
      <c r="E356" s="22">
        <f t="shared" si="237"/>
        <v>180966</v>
      </c>
      <c r="F356" s="22">
        <f t="shared" si="237"/>
        <v>307261</v>
      </c>
      <c r="G356" s="22">
        <f t="shared" si="237"/>
        <v>126295</v>
      </c>
      <c r="H356" s="22">
        <f>SUM(H357:H360)</f>
        <v>0</v>
      </c>
      <c r="I356" s="22">
        <f>SUM(I357:I360)</f>
        <v>0</v>
      </c>
      <c r="J356" s="22">
        <f t="shared" si="254"/>
        <v>0</v>
      </c>
      <c r="K356" s="22">
        <f t="shared" ref="K356:AD356" si="263">SUM(K357:K360)</f>
        <v>0</v>
      </c>
      <c r="L356" s="22">
        <f t="shared" si="263"/>
        <v>0</v>
      </c>
      <c r="M356" s="22">
        <f t="shared" si="207"/>
        <v>0</v>
      </c>
      <c r="N356" s="22">
        <f t="shared" ref="N356" si="264">SUM(N357:N360)</f>
        <v>10202</v>
      </c>
      <c r="O356" s="22">
        <f t="shared" si="263"/>
        <v>10167</v>
      </c>
      <c r="P356" s="22">
        <f t="shared" si="209"/>
        <v>-35</v>
      </c>
      <c r="Q356" s="22">
        <f t="shared" ref="Q356" si="265">SUM(Q357:Q360)</f>
        <v>170764</v>
      </c>
      <c r="R356" s="22">
        <f t="shared" si="263"/>
        <v>297094</v>
      </c>
      <c r="S356" s="22">
        <f t="shared" si="211"/>
        <v>126330</v>
      </c>
      <c r="T356" s="22">
        <f t="shared" ref="T356" si="266">SUM(T357:T360)</f>
        <v>0</v>
      </c>
      <c r="U356" s="22">
        <f t="shared" si="263"/>
        <v>0</v>
      </c>
      <c r="V356" s="22">
        <f t="shared" si="213"/>
        <v>0</v>
      </c>
      <c r="W356" s="22">
        <f t="shared" ref="W356" si="267">SUM(W357:W360)</f>
        <v>0</v>
      </c>
      <c r="X356" s="22">
        <f t="shared" si="263"/>
        <v>0</v>
      </c>
      <c r="Y356" s="22">
        <f t="shared" si="215"/>
        <v>0</v>
      </c>
      <c r="Z356" s="22">
        <f t="shared" ref="Z356:AA356" si="268">SUM(Z357:Z360)</f>
        <v>0</v>
      </c>
      <c r="AA356" s="22">
        <f t="shared" si="268"/>
        <v>0</v>
      </c>
      <c r="AB356" s="22">
        <f t="shared" si="217"/>
        <v>0</v>
      </c>
      <c r="AC356" s="22">
        <f t="shared" ref="AC356" si="269">SUM(AC357:AC360)</f>
        <v>0</v>
      </c>
      <c r="AD356" s="22">
        <f t="shared" si="263"/>
        <v>0</v>
      </c>
      <c r="AE356" s="22">
        <f t="shared" si="219"/>
        <v>0</v>
      </c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</row>
    <row r="357" spans="1:192" s="23" customFormat="1" ht="78" x14ac:dyDescent="0.3">
      <c r="A357" s="43" t="s">
        <v>304</v>
      </c>
      <c r="B357" s="33"/>
      <c r="C357" s="33"/>
      <c r="D357" s="36"/>
      <c r="E357" s="34">
        <f t="shared" si="237"/>
        <v>170764</v>
      </c>
      <c r="F357" s="34">
        <f t="shared" si="237"/>
        <v>297094</v>
      </c>
      <c r="G357" s="34">
        <f t="shared" si="237"/>
        <v>126330</v>
      </c>
      <c r="H357" s="34"/>
      <c r="I357" s="34"/>
      <c r="J357" s="34">
        <f t="shared" si="254"/>
        <v>0</v>
      </c>
      <c r="K357" s="34"/>
      <c r="L357" s="34"/>
      <c r="M357" s="34">
        <f t="shared" si="207"/>
        <v>0</v>
      </c>
      <c r="N357" s="34"/>
      <c r="O357" s="34"/>
      <c r="P357" s="34">
        <f t="shared" si="209"/>
        <v>0</v>
      </c>
      <c r="Q357" s="34">
        <f>170764</f>
        <v>170764</v>
      </c>
      <c r="R357" s="34">
        <f>170764+126330</f>
        <v>297094</v>
      </c>
      <c r="S357" s="34">
        <f t="shared" si="211"/>
        <v>126330</v>
      </c>
      <c r="T357" s="34"/>
      <c r="U357" s="34"/>
      <c r="V357" s="34">
        <f t="shared" si="213"/>
        <v>0</v>
      </c>
      <c r="W357" s="34"/>
      <c r="X357" s="34"/>
      <c r="Y357" s="34">
        <f t="shared" si="215"/>
        <v>0</v>
      </c>
      <c r="Z357" s="34"/>
      <c r="AA357" s="34"/>
      <c r="AB357" s="34">
        <f t="shared" si="217"/>
        <v>0</v>
      </c>
      <c r="AC357" s="34"/>
      <c r="AD357" s="34"/>
      <c r="AE357" s="34">
        <f t="shared" si="219"/>
        <v>0</v>
      </c>
    </row>
    <row r="358" spans="1:192" s="23" customFormat="1" x14ac:dyDescent="0.3">
      <c r="A358" s="25" t="s">
        <v>305</v>
      </c>
      <c r="B358" s="26">
        <v>3</v>
      </c>
      <c r="C358" s="26">
        <v>739</v>
      </c>
      <c r="D358" s="26">
        <v>5205</v>
      </c>
      <c r="E358" s="34">
        <f t="shared" si="237"/>
        <v>3866</v>
      </c>
      <c r="F358" s="34">
        <f t="shared" si="237"/>
        <v>3831</v>
      </c>
      <c r="G358" s="34">
        <f t="shared" si="237"/>
        <v>-35</v>
      </c>
      <c r="H358" s="34"/>
      <c r="I358" s="34"/>
      <c r="J358" s="34">
        <f t="shared" si="254"/>
        <v>0</v>
      </c>
      <c r="K358" s="34"/>
      <c r="L358" s="34"/>
      <c r="M358" s="34">
        <f t="shared" si="207"/>
        <v>0</v>
      </c>
      <c r="N358" s="34">
        <v>3866</v>
      </c>
      <c r="O358" s="34">
        <f>3866-35</f>
        <v>3831</v>
      </c>
      <c r="P358" s="34">
        <f t="shared" si="209"/>
        <v>-35</v>
      </c>
      <c r="Q358" s="34"/>
      <c r="R358" s="34"/>
      <c r="S358" s="34">
        <f t="shared" si="211"/>
        <v>0</v>
      </c>
      <c r="T358" s="34"/>
      <c r="U358" s="34"/>
      <c r="V358" s="34">
        <f t="shared" si="213"/>
        <v>0</v>
      </c>
      <c r="W358" s="34"/>
      <c r="X358" s="34"/>
      <c r="Y358" s="34">
        <f t="shared" si="215"/>
        <v>0</v>
      </c>
      <c r="Z358" s="34"/>
      <c r="AA358" s="34"/>
      <c r="AB358" s="34">
        <f t="shared" si="217"/>
        <v>0</v>
      </c>
      <c r="AC358" s="34"/>
      <c r="AD358" s="34"/>
      <c r="AE358" s="34">
        <f t="shared" si="219"/>
        <v>0</v>
      </c>
    </row>
    <row r="359" spans="1:192" s="23" customFormat="1" x14ac:dyDescent="0.3">
      <c r="A359" s="25" t="s">
        <v>306</v>
      </c>
      <c r="B359" s="26">
        <v>2</v>
      </c>
      <c r="C359" s="26">
        <v>714</v>
      </c>
      <c r="D359" s="32">
        <v>5205</v>
      </c>
      <c r="E359" s="34">
        <f t="shared" si="237"/>
        <v>1336</v>
      </c>
      <c r="F359" s="34">
        <f t="shared" si="237"/>
        <v>1336</v>
      </c>
      <c r="G359" s="34">
        <f t="shared" si="237"/>
        <v>0</v>
      </c>
      <c r="H359" s="34"/>
      <c r="I359" s="34"/>
      <c r="J359" s="34">
        <f t="shared" si="254"/>
        <v>0</v>
      </c>
      <c r="K359" s="34"/>
      <c r="L359" s="34"/>
      <c r="M359" s="34">
        <f t="shared" si="207"/>
        <v>0</v>
      </c>
      <c r="N359" s="34">
        <v>1336</v>
      </c>
      <c r="O359" s="34">
        <v>1336</v>
      </c>
      <c r="P359" s="34">
        <f t="shared" si="209"/>
        <v>0</v>
      </c>
      <c r="Q359" s="34"/>
      <c r="R359" s="34"/>
      <c r="S359" s="34">
        <f t="shared" si="211"/>
        <v>0</v>
      </c>
      <c r="T359" s="34"/>
      <c r="U359" s="34"/>
      <c r="V359" s="34">
        <f t="shared" si="213"/>
        <v>0</v>
      </c>
      <c r="W359" s="34"/>
      <c r="X359" s="34"/>
      <c r="Y359" s="34">
        <f t="shared" si="215"/>
        <v>0</v>
      </c>
      <c r="Z359" s="34"/>
      <c r="AA359" s="34"/>
      <c r="AB359" s="34">
        <f t="shared" si="217"/>
        <v>0</v>
      </c>
      <c r="AC359" s="34"/>
      <c r="AD359" s="34"/>
      <c r="AE359" s="34">
        <f t="shared" si="219"/>
        <v>0</v>
      </c>
    </row>
    <row r="360" spans="1:192" s="23" customFormat="1" ht="31.2" x14ac:dyDescent="0.3">
      <c r="A360" s="25" t="s">
        <v>307</v>
      </c>
      <c r="B360" s="26">
        <v>2</v>
      </c>
      <c r="C360" s="26">
        <v>714</v>
      </c>
      <c r="D360" s="32">
        <v>5205</v>
      </c>
      <c r="E360" s="34">
        <f t="shared" si="237"/>
        <v>5000</v>
      </c>
      <c r="F360" s="34">
        <f t="shared" si="237"/>
        <v>5000</v>
      </c>
      <c r="G360" s="34">
        <f t="shared" si="237"/>
        <v>0</v>
      </c>
      <c r="H360" s="34"/>
      <c r="I360" s="34"/>
      <c r="J360" s="34">
        <f t="shared" si="254"/>
        <v>0</v>
      </c>
      <c r="K360" s="34"/>
      <c r="L360" s="34"/>
      <c r="M360" s="34">
        <f t="shared" si="207"/>
        <v>0</v>
      </c>
      <c r="N360" s="34">
        <v>5000</v>
      </c>
      <c r="O360" s="34">
        <v>5000</v>
      </c>
      <c r="P360" s="34">
        <f t="shared" si="209"/>
        <v>0</v>
      </c>
      <c r="Q360" s="34"/>
      <c r="R360" s="34"/>
      <c r="S360" s="34">
        <f t="shared" si="211"/>
        <v>0</v>
      </c>
      <c r="T360" s="34"/>
      <c r="U360" s="34"/>
      <c r="V360" s="34">
        <f t="shared" si="213"/>
        <v>0</v>
      </c>
      <c r="W360" s="34"/>
      <c r="X360" s="34"/>
      <c r="Y360" s="34">
        <f t="shared" si="215"/>
        <v>0</v>
      </c>
      <c r="Z360" s="34"/>
      <c r="AA360" s="34"/>
      <c r="AB360" s="34">
        <f t="shared" si="217"/>
        <v>0</v>
      </c>
      <c r="AC360" s="34"/>
      <c r="AD360" s="34"/>
      <c r="AE360" s="34">
        <f t="shared" si="219"/>
        <v>0</v>
      </c>
    </row>
    <row r="361" spans="1:192" s="23" customFormat="1" x14ac:dyDescent="0.3">
      <c r="A361" s="21" t="s">
        <v>184</v>
      </c>
      <c r="B361" s="30"/>
      <c r="C361" s="30"/>
      <c r="D361" s="30"/>
      <c r="E361" s="22">
        <f t="shared" si="237"/>
        <v>91200</v>
      </c>
      <c r="F361" s="22">
        <f t="shared" si="237"/>
        <v>91200</v>
      </c>
      <c r="G361" s="22">
        <f t="shared" si="237"/>
        <v>0</v>
      </c>
      <c r="H361" s="22">
        <f t="shared" ref="H361" si="270">SUM(H362:H364)</f>
        <v>0</v>
      </c>
      <c r="I361" s="22">
        <f t="shared" ref="I361:AD361" si="271">SUM(I362:I364)</f>
        <v>0</v>
      </c>
      <c r="J361" s="22">
        <f t="shared" si="254"/>
        <v>0</v>
      </c>
      <c r="K361" s="22">
        <f t="shared" ref="K361" si="272">SUM(K362:K364)</f>
        <v>0</v>
      </c>
      <c r="L361" s="22">
        <f t="shared" si="271"/>
        <v>0</v>
      </c>
      <c r="M361" s="22">
        <f t="shared" si="207"/>
        <v>0</v>
      </c>
      <c r="N361" s="22">
        <f t="shared" ref="N361" si="273">SUM(N362:N364)</f>
        <v>91200</v>
      </c>
      <c r="O361" s="22">
        <f t="shared" si="271"/>
        <v>91200</v>
      </c>
      <c r="P361" s="22">
        <f t="shared" si="209"/>
        <v>0</v>
      </c>
      <c r="Q361" s="22">
        <f t="shared" ref="Q361" si="274">SUM(Q362:Q364)</f>
        <v>0</v>
      </c>
      <c r="R361" s="22">
        <f t="shared" si="271"/>
        <v>0</v>
      </c>
      <c r="S361" s="22">
        <f t="shared" si="211"/>
        <v>0</v>
      </c>
      <c r="T361" s="22">
        <f t="shared" ref="T361" si="275">SUM(T362:T364)</f>
        <v>0</v>
      </c>
      <c r="U361" s="22">
        <f t="shared" si="271"/>
        <v>0</v>
      </c>
      <c r="V361" s="22">
        <f t="shared" si="213"/>
        <v>0</v>
      </c>
      <c r="W361" s="22">
        <f t="shared" ref="W361" si="276">SUM(W362:W364)</f>
        <v>0</v>
      </c>
      <c r="X361" s="22">
        <f t="shared" si="271"/>
        <v>0</v>
      </c>
      <c r="Y361" s="22">
        <f t="shared" si="215"/>
        <v>0</v>
      </c>
      <c r="Z361" s="22">
        <f t="shared" ref="Z361:AA361" si="277">SUM(Z362:Z364)</f>
        <v>0</v>
      </c>
      <c r="AA361" s="22">
        <f t="shared" si="277"/>
        <v>0</v>
      </c>
      <c r="AB361" s="22">
        <f t="shared" si="217"/>
        <v>0</v>
      </c>
      <c r="AC361" s="22">
        <f t="shared" ref="AC361" si="278">SUM(AC362:AC364)</f>
        <v>0</v>
      </c>
      <c r="AD361" s="22">
        <f t="shared" si="271"/>
        <v>0</v>
      </c>
      <c r="AE361" s="22">
        <f t="shared" si="219"/>
        <v>0</v>
      </c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</row>
    <row r="362" spans="1:192" s="23" customFormat="1" ht="31.2" x14ac:dyDescent="0.3">
      <c r="A362" s="31" t="s">
        <v>308</v>
      </c>
      <c r="B362" s="32">
        <v>2</v>
      </c>
      <c r="C362" s="32">
        <v>714</v>
      </c>
      <c r="D362" s="32">
        <v>5206</v>
      </c>
      <c r="E362" s="34">
        <f t="shared" si="237"/>
        <v>5500</v>
      </c>
      <c r="F362" s="34">
        <f t="shared" si="237"/>
        <v>5500</v>
      </c>
      <c r="G362" s="34">
        <f t="shared" si="237"/>
        <v>0</v>
      </c>
      <c r="H362" s="34"/>
      <c r="I362" s="34"/>
      <c r="J362" s="34">
        <f t="shared" si="254"/>
        <v>0</v>
      </c>
      <c r="K362" s="34"/>
      <c r="L362" s="34"/>
      <c r="M362" s="34">
        <f t="shared" si="207"/>
        <v>0</v>
      </c>
      <c r="N362" s="34">
        <v>5500</v>
      </c>
      <c r="O362" s="34">
        <v>5500</v>
      </c>
      <c r="P362" s="34">
        <f t="shared" si="209"/>
        <v>0</v>
      </c>
      <c r="Q362" s="34"/>
      <c r="R362" s="34"/>
      <c r="S362" s="34">
        <f t="shared" si="211"/>
        <v>0</v>
      </c>
      <c r="T362" s="34"/>
      <c r="U362" s="34"/>
      <c r="V362" s="34">
        <f t="shared" si="213"/>
        <v>0</v>
      </c>
      <c r="W362" s="34"/>
      <c r="X362" s="34"/>
      <c r="Y362" s="34">
        <f t="shared" si="215"/>
        <v>0</v>
      </c>
      <c r="Z362" s="34"/>
      <c r="AA362" s="34"/>
      <c r="AB362" s="34">
        <f t="shared" si="217"/>
        <v>0</v>
      </c>
      <c r="AC362" s="34"/>
      <c r="AD362" s="34"/>
      <c r="AE362" s="34">
        <f t="shared" si="219"/>
        <v>0</v>
      </c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</row>
    <row r="363" spans="1:192" s="23" customFormat="1" ht="31.2" x14ac:dyDescent="0.3">
      <c r="A363" s="31" t="s">
        <v>309</v>
      </c>
      <c r="B363" s="32">
        <v>2</v>
      </c>
      <c r="C363" s="32">
        <v>714</v>
      </c>
      <c r="D363" s="32">
        <v>5206</v>
      </c>
      <c r="E363" s="34">
        <f t="shared" si="237"/>
        <v>36700</v>
      </c>
      <c r="F363" s="34">
        <f t="shared" si="237"/>
        <v>36700</v>
      </c>
      <c r="G363" s="34">
        <f t="shared" si="237"/>
        <v>0</v>
      </c>
      <c r="H363" s="34"/>
      <c r="I363" s="34"/>
      <c r="J363" s="34">
        <f t="shared" si="254"/>
        <v>0</v>
      </c>
      <c r="K363" s="34"/>
      <c r="L363" s="34"/>
      <c r="M363" s="34">
        <f t="shared" si="207"/>
        <v>0</v>
      </c>
      <c r="N363" s="34">
        <v>36700</v>
      </c>
      <c r="O363" s="34">
        <v>36700</v>
      </c>
      <c r="P363" s="34">
        <f t="shared" si="209"/>
        <v>0</v>
      </c>
      <c r="Q363" s="34"/>
      <c r="R363" s="34"/>
      <c r="S363" s="34">
        <f t="shared" si="211"/>
        <v>0</v>
      </c>
      <c r="T363" s="34"/>
      <c r="U363" s="34"/>
      <c r="V363" s="34">
        <f t="shared" si="213"/>
        <v>0</v>
      </c>
      <c r="W363" s="34"/>
      <c r="X363" s="34"/>
      <c r="Y363" s="34">
        <f t="shared" si="215"/>
        <v>0</v>
      </c>
      <c r="Z363" s="34"/>
      <c r="AA363" s="34"/>
      <c r="AB363" s="34">
        <f t="shared" si="217"/>
        <v>0</v>
      </c>
      <c r="AC363" s="34"/>
      <c r="AD363" s="34"/>
      <c r="AE363" s="34">
        <f t="shared" si="219"/>
        <v>0</v>
      </c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</row>
    <row r="364" spans="1:192" s="23" customFormat="1" ht="31.2" x14ac:dyDescent="0.3">
      <c r="A364" s="31" t="s">
        <v>310</v>
      </c>
      <c r="B364" s="32">
        <v>3</v>
      </c>
      <c r="C364" s="32">
        <v>739</v>
      </c>
      <c r="D364" s="32">
        <v>5206</v>
      </c>
      <c r="E364" s="34">
        <f t="shared" si="237"/>
        <v>49000</v>
      </c>
      <c r="F364" s="34">
        <f t="shared" si="237"/>
        <v>49000</v>
      </c>
      <c r="G364" s="34">
        <f t="shared" si="237"/>
        <v>0</v>
      </c>
      <c r="H364" s="34"/>
      <c r="I364" s="34"/>
      <c r="J364" s="34">
        <f t="shared" si="254"/>
        <v>0</v>
      </c>
      <c r="K364" s="34"/>
      <c r="L364" s="34"/>
      <c r="M364" s="34">
        <f t="shared" si="207"/>
        <v>0</v>
      </c>
      <c r="N364" s="34">
        <v>49000</v>
      </c>
      <c r="O364" s="34">
        <v>49000</v>
      </c>
      <c r="P364" s="34">
        <f t="shared" si="209"/>
        <v>0</v>
      </c>
      <c r="Q364" s="34"/>
      <c r="R364" s="34"/>
      <c r="S364" s="34">
        <f t="shared" si="211"/>
        <v>0</v>
      </c>
      <c r="T364" s="34"/>
      <c r="U364" s="34"/>
      <c r="V364" s="34">
        <f t="shared" si="213"/>
        <v>0</v>
      </c>
      <c r="W364" s="34"/>
      <c r="X364" s="34"/>
      <c r="Y364" s="34">
        <f t="shared" si="215"/>
        <v>0</v>
      </c>
      <c r="Z364" s="34"/>
      <c r="AA364" s="34"/>
      <c r="AB364" s="34">
        <f t="shared" si="217"/>
        <v>0</v>
      </c>
      <c r="AC364" s="34"/>
      <c r="AD364" s="34"/>
      <c r="AE364" s="34">
        <f t="shared" si="219"/>
        <v>0</v>
      </c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</row>
    <row r="365" spans="1:192" s="23" customFormat="1" x14ac:dyDescent="0.3">
      <c r="A365" s="21" t="s">
        <v>253</v>
      </c>
      <c r="B365" s="30"/>
      <c r="C365" s="30"/>
      <c r="D365" s="30"/>
      <c r="E365" s="22">
        <f t="shared" si="237"/>
        <v>65120</v>
      </c>
      <c r="F365" s="22">
        <f t="shared" si="237"/>
        <v>62000</v>
      </c>
      <c r="G365" s="22">
        <f t="shared" si="237"/>
        <v>-3120</v>
      </c>
      <c r="H365" s="22">
        <f>SUM(H366:H367)</f>
        <v>0</v>
      </c>
      <c r="I365" s="22">
        <f>SUM(I366:I367)</f>
        <v>0</v>
      </c>
      <c r="J365" s="22">
        <f t="shared" si="254"/>
        <v>0</v>
      </c>
      <c r="K365" s="22">
        <f t="shared" ref="K365:AD365" si="279">SUM(K366:K367)</f>
        <v>0</v>
      </c>
      <c r="L365" s="22">
        <f t="shared" si="279"/>
        <v>0</v>
      </c>
      <c r="M365" s="22">
        <f t="shared" si="207"/>
        <v>0</v>
      </c>
      <c r="N365" s="22">
        <f t="shared" ref="N365" si="280">SUM(N366:N367)</f>
        <v>65120</v>
      </c>
      <c r="O365" s="22">
        <f t="shared" si="279"/>
        <v>62000</v>
      </c>
      <c r="P365" s="22">
        <f t="shared" si="209"/>
        <v>-3120</v>
      </c>
      <c r="Q365" s="22">
        <f t="shared" ref="Q365" si="281">SUM(Q366:Q367)</f>
        <v>0</v>
      </c>
      <c r="R365" s="22">
        <f t="shared" si="279"/>
        <v>0</v>
      </c>
      <c r="S365" s="22">
        <f t="shared" si="211"/>
        <v>0</v>
      </c>
      <c r="T365" s="22">
        <f t="shared" ref="T365" si="282">SUM(T366:T367)</f>
        <v>0</v>
      </c>
      <c r="U365" s="22">
        <f t="shared" si="279"/>
        <v>0</v>
      </c>
      <c r="V365" s="22">
        <f t="shared" si="213"/>
        <v>0</v>
      </c>
      <c r="W365" s="22">
        <f t="shared" ref="W365" si="283">SUM(W366:W367)</f>
        <v>0</v>
      </c>
      <c r="X365" s="22">
        <f t="shared" si="279"/>
        <v>0</v>
      </c>
      <c r="Y365" s="22">
        <f t="shared" si="215"/>
        <v>0</v>
      </c>
      <c r="Z365" s="22">
        <f t="shared" ref="Z365:AA365" si="284">SUM(Z366:Z367)</f>
        <v>0</v>
      </c>
      <c r="AA365" s="22">
        <f t="shared" si="284"/>
        <v>0</v>
      </c>
      <c r="AB365" s="22">
        <f t="shared" si="217"/>
        <v>0</v>
      </c>
      <c r="AC365" s="22">
        <f t="shared" ref="AC365" si="285">SUM(AC366:AC367)</f>
        <v>0</v>
      </c>
      <c r="AD365" s="22">
        <f t="shared" si="279"/>
        <v>0</v>
      </c>
      <c r="AE365" s="22">
        <f t="shared" si="219"/>
        <v>0</v>
      </c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</row>
    <row r="366" spans="1:192" s="23" customFormat="1" ht="46.8" x14ac:dyDescent="0.3">
      <c r="A366" s="31" t="s">
        <v>311</v>
      </c>
      <c r="B366" s="32">
        <v>2</v>
      </c>
      <c r="C366" s="32">
        <v>714</v>
      </c>
      <c r="D366" s="32">
        <v>5219</v>
      </c>
      <c r="E366" s="34">
        <f t="shared" si="237"/>
        <v>62000</v>
      </c>
      <c r="F366" s="34">
        <f t="shared" si="237"/>
        <v>62000</v>
      </c>
      <c r="G366" s="34">
        <f t="shared" si="237"/>
        <v>0</v>
      </c>
      <c r="H366" s="34"/>
      <c r="I366" s="34"/>
      <c r="J366" s="34">
        <f t="shared" si="254"/>
        <v>0</v>
      </c>
      <c r="K366" s="34"/>
      <c r="L366" s="34"/>
      <c r="M366" s="34">
        <f t="shared" si="207"/>
        <v>0</v>
      </c>
      <c r="N366" s="34">
        <v>62000</v>
      </c>
      <c r="O366" s="34">
        <v>62000</v>
      </c>
      <c r="P366" s="34">
        <f t="shared" si="209"/>
        <v>0</v>
      </c>
      <c r="Q366" s="34"/>
      <c r="R366" s="34"/>
      <c r="S366" s="34">
        <f t="shared" si="211"/>
        <v>0</v>
      </c>
      <c r="T366" s="34"/>
      <c r="U366" s="34"/>
      <c r="V366" s="34">
        <f t="shared" si="213"/>
        <v>0</v>
      </c>
      <c r="W366" s="34"/>
      <c r="X366" s="34"/>
      <c r="Y366" s="34">
        <f t="shared" si="215"/>
        <v>0</v>
      </c>
      <c r="Z366" s="34"/>
      <c r="AA366" s="34"/>
      <c r="AB366" s="34">
        <f t="shared" si="217"/>
        <v>0</v>
      </c>
      <c r="AC366" s="34"/>
      <c r="AD366" s="34"/>
      <c r="AE366" s="34">
        <f t="shared" si="219"/>
        <v>0</v>
      </c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</row>
    <row r="367" spans="1:192" s="23" customFormat="1" x14ac:dyDescent="0.3">
      <c r="A367" s="31" t="s">
        <v>312</v>
      </c>
      <c r="B367" s="32">
        <v>2</v>
      </c>
      <c r="C367" s="32">
        <v>759</v>
      </c>
      <c r="D367" s="32">
        <v>5219</v>
      </c>
      <c r="E367" s="34">
        <f t="shared" si="237"/>
        <v>3120</v>
      </c>
      <c r="F367" s="34">
        <f t="shared" si="237"/>
        <v>0</v>
      </c>
      <c r="G367" s="34">
        <f t="shared" si="237"/>
        <v>-3120</v>
      </c>
      <c r="H367" s="34"/>
      <c r="I367" s="34"/>
      <c r="J367" s="34">
        <f t="shared" si="254"/>
        <v>0</v>
      </c>
      <c r="K367" s="34"/>
      <c r="L367" s="34"/>
      <c r="M367" s="34">
        <f t="shared" si="207"/>
        <v>0</v>
      </c>
      <c r="N367" s="34">
        <v>3120</v>
      </c>
      <c r="O367" s="34">
        <f>3120-3120</f>
        <v>0</v>
      </c>
      <c r="P367" s="34">
        <f t="shared" si="209"/>
        <v>-3120</v>
      </c>
      <c r="Q367" s="34"/>
      <c r="R367" s="34"/>
      <c r="S367" s="34">
        <f t="shared" si="211"/>
        <v>0</v>
      </c>
      <c r="T367" s="34"/>
      <c r="U367" s="34"/>
      <c r="V367" s="34">
        <f t="shared" si="213"/>
        <v>0</v>
      </c>
      <c r="W367" s="34"/>
      <c r="X367" s="34"/>
      <c r="Y367" s="34">
        <f t="shared" si="215"/>
        <v>0</v>
      </c>
      <c r="Z367" s="34"/>
      <c r="AA367" s="34"/>
      <c r="AB367" s="34">
        <f t="shared" si="217"/>
        <v>0</v>
      </c>
      <c r="AC367" s="34"/>
      <c r="AD367" s="34"/>
      <c r="AE367" s="34">
        <f t="shared" si="219"/>
        <v>0</v>
      </c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</row>
    <row r="368" spans="1:192" s="23" customFormat="1" x14ac:dyDescent="0.3">
      <c r="A368" s="21" t="s">
        <v>158</v>
      </c>
      <c r="B368" s="30"/>
      <c r="C368" s="30"/>
      <c r="D368" s="30"/>
      <c r="E368" s="22">
        <f t="shared" si="237"/>
        <v>2400593</v>
      </c>
      <c r="F368" s="22">
        <f t="shared" si="237"/>
        <v>2400593</v>
      </c>
      <c r="G368" s="22">
        <f t="shared" si="237"/>
        <v>0</v>
      </c>
      <c r="H368" s="22">
        <f>SUM(H369,H372,H374,H376)</f>
        <v>0</v>
      </c>
      <c r="I368" s="22">
        <f>SUM(I369,I372,I374,I376)</f>
        <v>0</v>
      </c>
      <c r="J368" s="22">
        <f t="shared" si="254"/>
        <v>0</v>
      </c>
      <c r="K368" s="22">
        <f t="shared" ref="K368:AD368" si="286">SUM(K369,K372,K374,K376)</f>
        <v>0</v>
      </c>
      <c r="L368" s="22">
        <f t="shared" si="286"/>
        <v>0</v>
      </c>
      <c r="M368" s="22">
        <f t="shared" si="207"/>
        <v>0</v>
      </c>
      <c r="N368" s="22">
        <f t="shared" ref="N368" si="287">SUM(N369,N372,N374,N376)</f>
        <v>3318</v>
      </c>
      <c r="O368" s="22">
        <f t="shared" si="286"/>
        <v>3318</v>
      </c>
      <c r="P368" s="22">
        <f t="shared" si="209"/>
        <v>0</v>
      </c>
      <c r="Q368" s="22">
        <f t="shared" ref="Q368" si="288">SUM(Q369,Q372,Q374,Q376)</f>
        <v>2397275</v>
      </c>
      <c r="R368" s="22">
        <f t="shared" si="286"/>
        <v>2397275</v>
      </c>
      <c r="S368" s="22">
        <f t="shared" si="211"/>
        <v>0</v>
      </c>
      <c r="T368" s="22">
        <f t="shared" ref="T368" si="289">SUM(T369,T372,T374,T376)</f>
        <v>0</v>
      </c>
      <c r="U368" s="22">
        <f t="shared" si="286"/>
        <v>0</v>
      </c>
      <c r="V368" s="22">
        <f t="shared" si="213"/>
        <v>0</v>
      </c>
      <c r="W368" s="22">
        <f t="shared" ref="W368" si="290">SUM(W369,W372,W374,W376)</f>
        <v>0</v>
      </c>
      <c r="X368" s="22">
        <f t="shared" si="286"/>
        <v>0</v>
      </c>
      <c r="Y368" s="22">
        <f t="shared" si="215"/>
        <v>0</v>
      </c>
      <c r="Z368" s="22">
        <f t="shared" ref="Z368:AA368" si="291">SUM(Z369,Z372,Z374,Z376)</f>
        <v>0</v>
      </c>
      <c r="AA368" s="22">
        <f t="shared" si="291"/>
        <v>0</v>
      </c>
      <c r="AB368" s="22">
        <f t="shared" si="217"/>
        <v>0</v>
      </c>
      <c r="AC368" s="22">
        <f t="shared" ref="AC368" si="292">SUM(AC369,AC372,AC374,AC376)</f>
        <v>0</v>
      </c>
      <c r="AD368" s="22">
        <f t="shared" si="286"/>
        <v>0</v>
      </c>
      <c r="AE368" s="22">
        <f t="shared" si="219"/>
        <v>0</v>
      </c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</row>
    <row r="369" spans="1:192" s="23" customFormat="1" x14ac:dyDescent="0.3">
      <c r="A369" s="21" t="s">
        <v>165</v>
      </c>
      <c r="B369" s="30"/>
      <c r="C369" s="30"/>
      <c r="D369" s="30"/>
      <c r="E369" s="22">
        <f t="shared" si="237"/>
        <v>3318</v>
      </c>
      <c r="F369" s="22">
        <f t="shared" si="237"/>
        <v>3318</v>
      </c>
      <c r="G369" s="22">
        <f t="shared" si="237"/>
        <v>0</v>
      </c>
      <c r="H369" s="22">
        <f t="shared" ref="H369:AD369" si="293">SUM(H370:H371)</f>
        <v>0</v>
      </c>
      <c r="I369" s="22">
        <f t="shared" si="293"/>
        <v>0</v>
      </c>
      <c r="J369" s="22">
        <f t="shared" si="254"/>
        <v>0</v>
      </c>
      <c r="K369" s="22">
        <f t="shared" ref="K369" si="294">SUM(K370:K371)</f>
        <v>0</v>
      </c>
      <c r="L369" s="22">
        <f t="shared" si="293"/>
        <v>0</v>
      </c>
      <c r="M369" s="22">
        <f t="shared" si="207"/>
        <v>0</v>
      </c>
      <c r="N369" s="22">
        <f t="shared" ref="N369" si="295">SUM(N370:N371)</f>
        <v>3318</v>
      </c>
      <c r="O369" s="22">
        <f t="shared" si="293"/>
        <v>3318</v>
      </c>
      <c r="P369" s="22">
        <f t="shared" si="209"/>
        <v>0</v>
      </c>
      <c r="Q369" s="22">
        <f t="shared" ref="Q369" si="296">SUM(Q370:Q371)</f>
        <v>0</v>
      </c>
      <c r="R369" s="22">
        <f t="shared" si="293"/>
        <v>0</v>
      </c>
      <c r="S369" s="22">
        <f t="shared" si="211"/>
        <v>0</v>
      </c>
      <c r="T369" s="22">
        <f t="shared" ref="T369" si="297">SUM(T370:T371)</f>
        <v>0</v>
      </c>
      <c r="U369" s="22">
        <f t="shared" si="293"/>
        <v>0</v>
      </c>
      <c r="V369" s="22">
        <f t="shared" si="213"/>
        <v>0</v>
      </c>
      <c r="W369" s="22">
        <f t="shared" ref="W369" si="298">SUM(W370:W371)</f>
        <v>0</v>
      </c>
      <c r="X369" s="22">
        <f t="shared" si="293"/>
        <v>0</v>
      </c>
      <c r="Y369" s="22">
        <f t="shared" si="215"/>
        <v>0</v>
      </c>
      <c r="Z369" s="22">
        <f t="shared" ref="Z369:AA369" si="299">SUM(Z370:Z371)</f>
        <v>0</v>
      </c>
      <c r="AA369" s="22">
        <f t="shared" si="299"/>
        <v>0</v>
      </c>
      <c r="AB369" s="22">
        <f t="shared" si="217"/>
        <v>0</v>
      </c>
      <c r="AC369" s="22">
        <f t="shared" ref="AC369" si="300">SUM(AC370:AC371)</f>
        <v>0</v>
      </c>
      <c r="AD369" s="22">
        <f t="shared" si="293"/>
        <v>0</v>
      </c>
      <c r="AE369" s="22">
        <f t="shared" si="219"/>
        <v>0</v>
      </c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</row>
    <row r="370" spans="1:192" s="23" customFormat="1" ht="31.2" x14ac:dyDescent="0.3">
      <c r="A370" s="31" t="s">
        <v>313</v>
      </c>
      <c r="B370" s="32">
        <v>2</v>
      </c>
      <c r="C370" s="32">
        <v>898</v>
      </c>
      <c r="D370" s="32">
        <v>5201</v>
      </c>
      <c r="E370" s="34">
        <f t="shared" si="237"/>
        <v>2400</v>
      </c>
      <c r="F370" s="34">
        <f t="shared" si="237"/>
        <v>2400</v>
      </c>
      <c r="G370" s="34">
        <f t="shared" si="237"/>
        <v>0</v>
      </c>
      <c r="H370" s="34"/>
      <c r="I370" s="34"/>
      <c r="J370" s="34">
        <f t="shared" si="254"/>
        <v>0</v>
      </c>
      <c r="K370" s="34"/>
      <c r="L370" s="34"/>
      <c r="M370" s="34">
        <f t="shared" si="207"/>
        <v>0</v>
      </c>
      <c r="N370" s="34">
        <v>2400</v>
      </c>
      <c r="O370" s="34">
        <v>2400</v>
      </c>
      <c r="P370" s="34">
        <f t="shared" si="209"/>
        <v>0</v>
      </c>
      <c r="Q370" s="34"/>
      <c r="R370" s="34"/>
      <c r="S370" s="34">
        <f t="shared" si="211"/>
        <v>0</v>
      </c>
      <c r="T370" s="34"/>
      <c r="U370" s="34"/>
      <c r="V370" s="34">
        <f t="shared" si="213"/>
        <v>0</v>
      </c>
      <c r="W370" s="34"/>
      <c r="X370" s="34"/>
      <c r="Y370" s="34">
        <f t="shared" si="215"/>
        <v>0</v>
      </c>
      <c r="Z370" s="34"/>
      <c r="AA370" s="34"/>
      <c r="AB370" s="34">
        <f t="shared" si="217"/>
        <v>0</v>
      </c>
      <c r="AC370" s="34"/>
      <c r="AD370" s="34"/>
      <c r="AE370" s="34">
        <f t="shared" si="219"/>
        <v>0</v>
      </c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</row>
    <row r="371" spans="1:192" s="23" customFormat="1" ht="31.2" x14ac:dyDescent="0.3">
      <c r="A371" s="31" t="s">
        <v>314</v>
      </c>
      <c r="B371" s="32">
        <v>2</v>
      </c>
      <c r="C371" s="32">
        <v>878</v>
      </c>
      <c r="D371" s="32">
        <v>5201</v>
      </c>
      <c r="E371" s="34">
        <f t="shared" si="237"/>
        <v>918</v>
      </c>
      <c r="F371" s="34">
        <f t="shared" si="237"/>
        <v>918</v>
      </c>
      <c r="G371" s="34">
        <f t="shared" si="237"/>
        <v>0</v>
      </c>
      <c r="H371" s="34"/>
      <c r="I371" s="34"/>
      <c r="J371" s="34">
        <f t="shared" si="254"/>
        <v>0</v>
      </c>
      <c r="K371" s="34"/>
      <c r="L371" s="34"/>
      <c r="M371" s="34">
        <f t="shared" si="207"/>
        <v>0</v>
      </c>
      <c r="N371" s="34">
        <v>918</v>
      </c>
      <c r="O371" s="34">
        <v>918</v>
      </c>
      <c r="P371" s="34">
        <f t="shared" si="209"/>
        <v>0</v>
      </c>
      <c r="Q371" s="34"/>
      <c r="R371" s="34"/>
      <c r="S371" s="34">
        <f t="shared" si="211"/>
        <v>0</v>
      </c>
      <c r="T371" s="34"/>
      <c r="U371" s="34"/>
      <c r="V371" s="34">
        <f t="shared" si="213"/>
        <v>0</v>
      </c>
      <c r="W371" s="34"/>
      <c r="X371" s="34"/>
      <c r="Y371" s="34">
        <f t="shared" si="215"/>
        <v>0</v>
      </c>
      <c r="Z371" s="34"/>
      <c r="AA371" s="34"/>
      <c r="AB371" s="34">
        <f t="shared" si="217"/>
        <v>0</v>
      </c>
      <c r="AC371" s="34"/>
      <c r="AD371" s="34"/>
      <c r="AE371" s="34">
        <f t="shared" si="219"/>
        <v>0</v>
      </c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</row>
    <row r="372" spans="1:192" s="23" customFormat="1" ht="31.2" x14ac:dyDescent="0.3">
      <c r="A372" s="21" t="s">
        <v>173</v>
      </c>
      <c r="B372" s="30"/>
      <c r="C372" s="30"/>
      <c r="D372" s="30"/>
      <c r="E372" s="22">
        <f t="shared" si="237"/>
        <v>997275</v>
      </c>
      <c r="F372" s="22">
        <f t="shared" si="237"/>
        <v>997275</v>
      </c>
      <c r="G372" s="22">
        <f t="shared" si="237"/>
        <v>0</v>
      </c>
      <c r="H372" s="22">
        <f t="shared" ref="H372:AD372" si="301">SUM(H373:H373)</f>
        <v>0</v>
      </c>
      <c r="I372" s="22">
        <f t="shared" si="301"/>
        <v>0</v>
      </c>
      <c r="J372" s="22">
        <f t="shared" si="254"/>
        <v>0</v>
      </c>
      <c r="K372" s="22">
        <f t="shared" si="301"/>
        <v>0</v>
      </c>
      <c r="L372" s="22">
        <f t="shared" si="301"/>
        <v>0</v>
      </c>
      <c r="M372" s="22">
        <f t="shared" si="207"/>
        <v>0</v>
      </c>
      <c r="N372" s="22">
        <f t="shared" si="301"/>
        <v>0</v>
      </c>
      <c r="O372" s="22">
        <f t="shared" si="301"/>
        <v>0</v>
      </c>
      <c r="P372" s="22">
        <f t="shared" si="209"/>
        <v>0</v>
      </c>
      <c r="Q372" s="22">
        <f t="shared" si="301"/>
        <v>997275</v>
      </c>
      <c r="R372" s="22">
        <f t="shared" si="301"/>
        <v>997275</v>
      </c>
      <c r="S372" s="22">
        <f t="shared" si="211"/>
        <v>0</v>
      </c>
      <c r="T372" s="22">
        <f t="shared" si="301"/>
        <v>0</v>
      </c>
      <c r="U372" s="22">
        <f t="shared" si="301"/>
        <v>0</v>
      </c>
      <c r="V372" s="22">
        <f t="shared" si="213"/>
        <v>0</v>
      </c>
      <c r="W372" s="22">
        <f t="shared" si="301"/>
        <v>0</v>
      </c>
      <c r="X372" s="22">
        <f t="shared" si="301"/>
        <v>0</v>
      </c>
      <c r="Y372" s="22">
        <f t="shared" si="215"/>
        <v>0</v>
      </c>
      <c r="Z372" s="22">
        <f t="shared" si="301"/>
        <v>0</v>
      </c>
      <c r="AA372" s="22">
        <f t="shared" si="301"/>
        <v>0</v>
      </c>
      <c r="AB372" s="22">
        <f t="shared" si="217"/>
        <v>0</v>
      </c>
      <c r="AC372" s="22">
        <f t="shared" si="301"/>
        <v>0</v>
      </c>
      <c r="AD372" s="22">
        <f t="shared" si="301"/>
        <v>0</v>
      </c>
      <c r="AE372" s="22">
        <f t="shared" si="219"/>
        <v>0</v>
      </c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</row>
    <row r="373" spans="1:192" s="23" customFormat="1" ht="93.6" x14ac:dyDescent="0.3">
      <c r="A373" s="31" t="s">
        <v>315</v>
      </c>
      <c r="B373" s="32"/>
      <c r="C373" s="32"/>
      <c r="D373" s="36"/>
      <c r="E373" s="34">
        <f t="shared" si="237"/>
        <v>997275</v>
      </c>
      <c r="F373" s="34">
        <f t="shared" si="237"/>
        <v>997275</v>
      </c>
      <c r="G373" s="34">
        <f t="shared" si="237"/>
        <v>0</v>
      </c>
      <c r="H373" s="34"/>
      <c r="I373" s="34"/>
      <c r="J373" s="34">
        <f t="shared" si="254"/>
        <v>0</v>
      </c>
      <c r="K373" s="34"/>
      <c r="L373" s="34"/>
      <c r="M373" s="34">
        <f t="shared" si="207"/>
        <v>0</v>
      </c>
      <c r="N373" s="34"/>
      <c r="O373" s="34"/>
      <c r="P373" s="34">
        <f t="shared" si="209"/>
        <v>0</v>
      </c>
      <c r="Q373" s="34">
        <v>997275</v>
      </c>
      <c r="R373" s="34">
        <v>997275</v>
      </c>
      <c r="S373" s="34">
        <f t="shared" si="211"/>
        <v>0</v>
      </c>
      <c r="T373" s="34"/>
      <c r="U373" s="34"/>
      <c r="V373" s="34">
        <f t="shared" si="213"/>
        <v>0</v>
      </c>
      <c r="W373" s="34"/>
      <c r="X373" s="34"/>
      <c r="Y373" s="34">
        <f t="shared" si="215"/>
        <v>0</v>
      </c>
      <c r="Z373" s="34"/>
      <c r="AA373" s="34"/>
      <c r="AB373" s="34">
        <f t="shared" si="217"/>
        <v>0</v>
      </c>
      <c r="AC373" s="34"/>
      <c r="AD373" s="34"/>
      <c r="AE373" s="34">
        <f t="shared" si="219"/>
        <v>0</v>
      </c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</row>
    <row r="374" spans="1:192" s="23" customFormat="1" x14ac:dyDescent="0.3">
      <c r="A374" s="21" t="s">
        <v>184</v>
      </c>
      <c r="B374" s="30"/>
      <c r="C374" s="30"/>
      <c r="D374" s="30"/>
      <c r="E374" s="22">
        <f t="shared" si="237"/>
        <v>700000</v>
      </c>
      <c r="F374" s="22">
        <f t="shared" si="237"/>
        <v>700000</v>
      </c>
      <c r="G374" s="22">
        <f t="shared" si="237"/>
        <v>0</v>
      </c>
      <c r="H374" s="22">
        <f t="shared" ref="H374:AD374" si="302">SUM(H375:H375)</f>
        <v>0</v>
      </c>
      <c r="I374" s="22">
        <f t="shared" si="302"/>
        <v>0</v>
      </c>
      <c r="J374" s="22">
        <f t="shared" si="254"/>
        <v>0</v>
      </c>
      <c r="K374" s="22">
        <f t="shared" si="302"/>
        <v>0</v>
      </c>
      <c r="L374" s="22">
        <f t="shared" si="302"/>
        <v>0</v>
      </c>
      <c r="M374" s="22">
        <f t="shared" si="207"/>
        <v>0</v>
      </c>
      <c r="N374" s="22">
        <f t="shared" si="302"/>
        <v>0</v>
      </c>
      <c r="O374" s="22">
        <f t="shared" si="302"/>
        <v>0</v>
      </c>
      <c r="P374" s="22">
        <f t="shared" si="209"/>
        <v>0</v>
      </c>
      <c r="Q374" s="22">
        <f t="shared" si="302"/>
        <v>700000</v>
      </c>
      <c r="R374" s="22">
        <f t="shared" si="302"/>
        <v>700000</v>
      </c>
      <c r="S374" s="22">
        <f t="shared" si="211"/>
        <v>0</v>
      </c>
      <c r="T374" s="22">
        <f t="shared" si="302"/>
        <v>0</v>
      </c>
      <c r="U374" s="22">
        <f t="shared" si="302"/>
        <v>0</v>
      </c>
      <c r="V374" s="22">
        <f t="shared" si="213"/>
        <v>0</v>
      </c>
      <c r="W374" s="22">
        <f t="shared" si="302"/>
        <v>0</v>
      </c>
      <c r="X374" s="22">
        <f t="shared" si="302"/>
        <v>0</v>
      </c>
      <c r="Y374" s="22">
        <f t="shared" si="215"/>
        <v>0</v>
      </c>
      <c r="Z374" s="22">
        <f t="shared" si="302"/>
        <v>0</v>
      </c>
      <c r="AA374" s="22">
        <f t="shared" si="302"/>
        <v>0</v>
      </c>
      <c r="AB374" s="22">
        <f t="shared" si="217"/>
        <v>0</v>
      </c>
      <c r="AC374" s="22">
        <f t="shared" si="302"/>
        <v>0</v>
      </c>
      <c r="AD374" s="22">
        <f t="shared" si="302"/>
        <v>0</v>
      </c>
      <c r="AE374" s="22">
        <f t="shared" si="219"/>
        <v>0</v>
      </c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</row>
    <row r="375" spans="1:192" s="23" customFormat="1" ht="93.6" x14ac:dyDescent="0.3">
      <c r="A375" s="31" t="s">
        <v>316</v>
      </c>
      <c r="B375" s="32"/>
      <c r="C375" s="32"/>
      <c r="D375" s="36"/>
      <c r="E375" s="34">
        <f t="shared" si="237"/>
        <v>700000</v>
      </c>
      <c r="F375" s="34">
        <f t="shared" si="237"/>
        <v>700000</v>
      </c>
      <c r="G375" s="34">
        <f t="shared" si="237"/>
        <v>0</v>
      </c>
      <c r="H375" s="34"/>
      <c r="I375" s="34"/>
      <c r="J375" s="34">
        <f t="shared" si="254"/>
        <v>0</v>
      </c>
      <c r="K375" s="34"/>
      <c r="L375" s="34"/>
      <c r="M375" s="34">
        <f t="shared" si="207"/>
        <v>0</v>
      </c>
      <c r="N375" s="34"/>
      <c r="O375" s="34"/>
      <c r="P375" s="34">
        <f t="shared" si="209"/>
        <v>0</v>
      </c>
      <c r="Q375" s="34">
        <v>700000</v>
      </c>
      <c r="R375" s="34">
        <v>700000</v>
      </c>
      <c r="S375" s="34">
        <f t="shared" si="211"/>
        <v>0</v>
      </c>
      <c r="T375" s="34"/>
      <c r="U375" s="34"/>
      <c r="V375" s="34">
        <f t="shared" si="213"/>
        <v>0</v>
      </c>
      <c r="W375" s="34"/>
      <c r="X375" s="34"/>
      <c r="Y375" s="34">
        <f t="shared" si="215"/>
        <v>0</v>
      </c>
      <c r="Z375" s="34"/>
      <c r="AA375" s="34"/>
      <c r="AB375" s="34">
        <f t="shared" si="217"/>
        <v>0</v>
      </c>
      <c r="AC375" s="34"/>
      <c r="AD375" s="34"/>
      <c r="AE375" s="34">
        <f t="shared" si="219"/>
        <v>0</v>
      </c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</row>
    <row r="376" spans="1:192" s="23" customFormat="1" x14ac:dyDescent="0.3">
      <c r="A376" s="21" t="s">
        <v>253</v>
      </c>
      <c r="B376" s="30"/>
      <c r="C376" s="30"/>
      <c r="D376" s="30"/>
      <c r="E376" s="22">
        <f t="shared" ref="E376:G404" si="303">H376+K376+N376+Q376+T376+W376+AC376+Z376</f>
        <v>700000</v>
      </c>
      <c r="F376" s="22">
        <f t="shared" si="303"/>
        <v>700000</v>
      </c>
      <c r="G376" s="22">
        <f t="shared" si="303"/>
        <v>0</v>
      </c>
      <c r="H376" s="22">
        <f t="shared" ref="H376:AD376" si="304">SUM(H377:H377)</f>
        <v>0</v>
      </c>
      <c r="I376" s="22">
        <f t="shared" si="304"/>
        <v>0</v>
      </c>
      <c r="J376" s="22">
        <f t="shared" si="254"/>
        <v>0</v>
      </c>
      <c r="K376" s="22">
        <f t="shared" si="304"/>
        <v>0</v>
      </c>
      <c r="L376" s="22">
        <f t="shared" si="304"/>
        <v>0</v>
      </c>
      <c r="M376" s="22">
        <f t="shared" si="207"/>
        <v>0</v>
      </c>
      <c r="N376" s="22">
        <f t="shared" si="304"/>
        <v>0</v>
      </c>
      <c r="O376" s="22">
        <f t="shared" si="304"/>
        <v>0</v>
      </c>
      <c r="P376" s="22">
        <f t="shared" si="209"/>
        <v>0</v>
      </c>
      <c r="Q376" s="22">
        <f t="shared" si="304"/>
        <v>700000</v>
      </c>
      <c r="R376" s="22">
        <f t="shared" si="304"/>
        <v>700000</v>
      </c>
      <c r="S376" s="22">
        <f t="shared" si="211"/>
        <v>0</v>
      </c>
      <c r="T376" s="22">
        <f t="shared" si="304"/>
        <v>0</v>
      </c>
      <c r="U376" s="22">
        <f t="shared" si="304"/>
        <v>0</v>
      </c>
      <c r="V376" s="22">
        <f t="shared" si="213"/>
        <v>0</v>
      </c>
      <c r="W376" s="22">
        <f t="shared" si="304"/>
        <v>0</v>
      </c>
      <c r="X376" s="22">
        <f t="shared" si="304"/>
        <v>0</v>
      </c>
      <c r="Y376" s="22">
        <f t="shared" si="215"/>
        <v>0</v>
      </c>
      <c r="Z376" s="22">
        <f t="shared" si="304"/>
        <v>0</v>
      </c>
      <c r="AA376" s="22">
        <f t="shared" si="304"/>
        <v>0</v>
      </c>
      <c r="AB376" s="22">
        <f t="shared" si="217"/>
        <v>0</v>
      </c>
      <c r="AC376" s="22">
        <f t="shared" si="304"/>
        <v>0</v>
      </c>
      <c r="AD376" s="22">
        <f t="shared" si="304"/>
        <v>0</v>
      </c>
      <c r="AE376" s="22">
        <f t="shared" si="219"/>
        <v>0</v>
      </c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</row>
    <row r="377" spans="1:192" s="23" customFormat="1" ht="78" x14ac:dyDescent="0.3">
      <c r="A377" s="31" t="s">
        <v>317</v>
      </c>
      <c r="B377" s="32"/>
      <c r="C377" s="32"/>
      <c r="D377" s="36"/>
      <c r="E377" s="34">
        <f t="shared" si="303"/>
        <v>700000</v>
      </c>
      <c r="F377" s="34">
        <f t="shared" si="303"/>
        <v>700000</v>
      </c>
      <c r="G377" s="34">
        <f t="shared" si="303"/>
        <v>0</v>
      </c>
      <c r="H377" s="34"/>
      <c r="I377" s="34"/>
      <c r="J377" s="34">
        <f t="shared" si="254"/>
        <v>0</v>
      </c>
      <c r="K377" s="34"/>
      <c r="L377" s="34"/>
      <c r="M377" s="34">
        <f t="shared" si="207"/>
        <v>0</v>
      </c>
      <c r="N377" s="34"/>
      <c r="O377" s="34"/>
      <c r="P377" s="34">
        <f t="shared" si="209"/>
        <v>0</v>
      </c>
      <c r="Q377" s="34">
        <v>700000</v>
      </c>
      <c r="R377" s="34">
        <v>700000</v>
      </c>
      <c r="S377" s="34">
        <f t="shared" si="211"/>
        <v>0</v>
      </c>
      <c r="T377" s="34"/>
      <c r="U377" s="34"/>
      <c r="V377" s="34">
        <f t="shared" si="213"/>
        <v>0</v>
      </c>
      <c r="W377" s="34"/>
      <c r="X377" s="34"/>
      <c r="Y377" s="34">
        <f t="shared" si="215"/>
        <v>0</v>
      </c>
      <c r="Z377" s="34"/>
      <c r="AA377" s="34"/>
      <c r="AB377" s="34">
        <f t="shared" si="217"/>
        <v>0</v>
      </c>
      <c r="AC377" s="34"/>
      <c r="AD377" s="34"/>
      <c r="AE377" s="34">
        <f t="shared" si="219"/>
        <v>0</v>
      </c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</row>
    <row r="378" spans="1:192" s="20" customFormat="1" x14ac:dyDescent="0.3">
      <c r="A378" s="21" t="s">
        <v>318</v>
      </c>
      <c r="B378" s="30"/>
      <c r="C378" s="30"/>
      <c r="D378" s="30"/>
      <c r="E378" s="22">
        <f t="shared" si="303"/>
        <v>129762</v>
      </c>
      <c r="F378" s="22">
        <f t="shared" si="303"/>
        <v>129762</v>
      </c>
      <c r="G378" s="22">
        <f t="shared" si="303"/>
        <v>0</v>
      </c>
      <c r="H378" s="22">
        <f>SUM(H379,H384,H389)</f>
        <v>0</v>
      </c>
      <c r="I378" s="22">
        <f>SUM(I379,I384,I389)</f>
        <v>0</v>
      </c>
      <c r="J378" s="22">
        <f t="shared" si="254"/>
        <v>0</v>
      </c>
      <c r="K378" s="22">
        <f t="shared" ref="K378:L378" si="305">SUM(K379,K384,K389)</f>
        <v>0</v>
      </c>
      <c r="L378" s="22">
        <f t="shared" si="305"/>
        <v>0</v>
      </c>
      <c r="M378" s="22">
        <f t="shared" si="207"/>
        <v>0</v>
      </c>
      <c r="N378" s="22">
        <f t="shared" ref="N378:O378" si="306">SUM(N379,N384,N389)</f>
        <v>96426</v>
      </c>
      <c r="O378" s="22">
        <f t="shared" si="306"/>
        <v>96426</v>
      </c>
      <c r="P378" s="22">
        <f t="shared" si="209"/>
        <v>0</v>
      </c>
      <c r="Q378" s="22">
        <f t="shared" ref="Q378:R378" si="307">SUM(Q379,Q384,Q389)</f>
        <v>0</v>
      </c>
      <c r="R378" s="22">
        <f t="shared" si="307"/>
        <v>0</v>
      </c>
      <c r="S378" s="22">
        <f t="shared" si="211"/>
        <v>0</v>
      </c>
      <c r="T378" s="22">
        <f t="shared" ref="T378:U378" si="308">SUM(T379,T384,T389)</f>
        <v>12396</v>
      </c>
      <c r="U378" s="22">
        <f t="shared" si="308"/>
        <v>12396</v>
      </c>
      <c r="V378" s="22">
        <f t="shared" si="213"/>
        <v>0</v>
      </c>
      <c r="W378" s="22">
        <f t="shared" ref="W378:X378" si="309">SUM(W379,W384,W389)</f>
        <v>0</v>
      </c>
      <c r="X378" s="22">
        <f t="shared" si="309"/>
        <v>0</v>
      </c>
      <c r="Y378" s="22">
        <f t="shared" si="215"/>
        <v>0</v>
      </c>
      <c r="Z378" s="22">
        <f t="shared" ref="Z378:AA378" si="310">SUM(Z379,Z384,Z389)</f>
        <v>0</v>
      </c>
      <c r="AA378" s="22">
        <f t="shared" si="310"/>
        <v>0</v>
      </c>
      <c r="AB378" s="22">
        <f t="shared" si="217"/>
        <v>0</v>
      </c>
      <c r="AC378" s="22">
        <f t="shared" ref="AC378:AD378" si="311">SUM(AC379,AC384,AC389)</f>
        <v>20940</v>
      </c>
      <c r="AD378" s="22">
        <f t="shared" si="311"/>
        <v>20940</v>
      </c>
      <c r="AE378" s="22">
        <f t="shared" si="219"/>
        <v>0</v>
      </c>
      <c r="FQ378" s="23"/>
      <c r="FR378" s="23"/>
      <c r="FS378" s="23"/>
      <c r="FT378" s="23"/>
      <c r="FU378" s="23"/>
      <c r="FV378" s="23"/>
      <c r="FW378" s="23"/>
      <c r="FX378" s="23"/>
      <c r="FY378" s="23"/>
      <c r="FZ378" s="23"/>
      <c r="GA378" s="23"/>
      <c r="GB378" s="23"/>
      <c r="GC378" s="23"/>
      <c r="GD378" s="23"/>
      <c r="GE378" s="23"/>
      <c r="GF378" s="23"/>
      <c r="GG378" s="23"/>
      <c r="GH378" s="23"/>
      <c r="GI378" s="23"/>
      <c r="GJ378" s="23"/>
    </row>
    <row r="379" spans="1:192" s="23" customFormat="1" x14ac:dyDescent="0.3">
      <c r="A379" s="21" t="s">
        <v>23</v>
      </c>
      <c r="B379" s="30"/>
      <c r="C379" s="30"/>
      <c r="D379" s="30"/>
      <c r="E379" s="22">
        <f t="shared" si="303"/>
        <v>107940</v>
      </c>
      <c r="F379" s="22">
        <f t="shared" si="303"/>
        <v>107940</v>
      </c>
      <c r="G379" s="22">
        <f t="shared" si="303"/>
        <v>0</v>
      </c>
      <c r="H379" s="22">
        <f>SUM(H380)</f>
        <v>0</v>
      </c>
      <c r="I379" s="22">
        <f>SUM(I380)</f>
        <v>0</v>
      </c>
      <c r="J379" s="22">
        <f t="shared" si="254"/>
        <v>0</v>
      </c>
      <c r="K379" s="22">
        <f t="shared" ref="K379:AD379" si="312">SUM(K380)</f>
        <v>0</v>
      </c>
      <c r="L379" s="22">
        <f t="shared" si="312"/>
        <v>0</v>
      </c>
      <c r="M379" s="22">
        <f t="shared" si="207"/>
        <v>0</v>
      </c>
      <c r="N379" s="22">
        <f t="shared" si="312"/>
        <v>87000</v>
      </c>
      <c r="O379" s="22">
        <f t="shared" si="312"/>
        <v>87000</v>
      </c>
      <c r="P379" s="22">
        <f t="shared" si="209"/>
        <v>0</v>
      </c>
      <c r="Q379" s="22">
        <f t="shared" si="312"/>
        <v>0</v>
      </c>
      <c r="R379" s="22">
        <f t="shared" si="312"/>
        <v>0</v>
      </c>
      <c r="S379" s="22">
        <f t="shared" si="211"/>
        <v>0</v>
      </c>
      <c r="T379" s="22">
        <f t="shared" si="312"/>
        <v>0</v>
      </c>
      <c r="U379" s="22">
        <f t="shared" si="312"/>
        <v>0</v>
      </c>
      <c r="V379" s="22">
        <f t="shared" si="213"/>
        <v>0</v>
      </c>
      <c r="W379" s="22">
        <f t="shared" si="312"/>
        <v>0</v>
      </c>
      <c r="X379" s="22">
        <f t="shared" si="312"/>
        <v>0</v>
      </c>
      <c r="Y379" s="22">
        <f t="shared" si="215"/>
        <v>0</v>
      </c>
      <c r="Z379" s="22">
        <f t="shared" si="312"/>
        <v>0</v>
      </c>
      <c r="AA379" s="22">
        <f t="shared" si="312"/>
        <v>0</v>
      </c>
      <c r="AB379" s="22">
        <f t="shared" si="217"/>
        <v>0</v>
      </c>
      <c r="AC379" s="22">
        <f t="shared" si="312"/>
        <v>20940</v>
      </c>
      <c r="AD379" s="22">
        <f t="shared" si="312"/>
        <v>20940</v>
      </c>
      <c r="AE379" s="22">
        <f t="shared" si="219"/>
        <v>0</v>
      </c>
    </row>
    <row r="380" spans="1:192" s="23" customFormat="1" ht="31.2" x14ac:dyDescent="0.3">
      <c r="A380" s="21" t="s">
        <v>319</v>
      </c>
      <c r="B380" s="30"/>
      <c r="C380" s="30"/>
      <c r="D380" s="30"/>
      <c r="E380" s="22">
        <f t="shared" si="303"/>
        <v>107940</v>
      </c>
      <c r="F380" s="22">
        <f t="shared" si="303"/>
        <v>107940</v>
      </c>
      <c r="G380" s="22">
        <f t="shared" si="303"/>
        <v>0</v>
      </c>
      <c r="H380" s="22">
        <f t="shared" ref="H380:AD380" si="313">SUM(H381:H383)</f>
        <v>0</v>
      </c>
      <c r="I380" s="22">
        <f t="shared" si="313"/>
        <v>0</v>
      </c>
      <c r="J380" s="22">
        <f t="shared" si="254"/>
        <v>0</v>
      </c>
      <c r="K380" s="22">
        <f t="shared" ref="K380" si="314">SUM(K381:K383)</f>
        <v>0</v>
      </c>
      <c r="L380" s="22">
        <f t="shared" si="313"/>
        <v>0</v>
      </c>
      <c r="M380" s="22">
        <f t="shared" si="207"/>
        <v>0</v>
      </c>
      <c r="N380" s="22">
        <f t="shared" ref="N380" si="315">SUM(N381:N383)</f>
        <v>87000</v>
      </c>
      <c r="O380" s="22">
        <f t="shared" si="313"/>
        <v>87000</v>
      </c>
      <c r="P380" s="22">
        <f t="shared" si="209"/>
        <v>0</v>
      </c>
      <c r="Q380" s="22">
        <f t="shared" ref="Q380" si="316">SUM(Q381:Q383)</f>
        <v>0</v>
      </c>
      <c r="R380" s="22">
        <f t="shared" si="313"/>
        <v>0</v>
      </c>
      <c r="S380" s="22">
        <f t="shared" si="211"/>
        <v>0</v>
      </c>
      <c r="T380" s="22">
        <f t="shared" ref="T380" si="317">SUM(T381:T383)</f>
        <v>0</v>
      </c>
      <c r="U380" s="22">
        <f t="shared" si="313"/>
        <v>0</v>
      </c>
      <c r="V380" s="22">
        <f t="shared" si="213"/>
        <v>0</v>
      </c>
      <c r="W380" s="22">
        <f t="shared" ref="W380" si="318">SUM(W381:W383)</f>
        <v>0</v>
      </c>
      <c r="X380" s="22">
        <f t="shared" si="313"/>
        <v>0</v>
      </c>
      <c r="Y380" s="22">
        <f t="shared" si="215"/>
        <v>0</v>
      </c>
      <c r="Z380" s="22">
        <f t="shared" ref="Z380:AA380" si="319">SUM(Z381:Z383)</f>
        <v>0</v>
      </c>
      <c r="AA380" s="22">
        <f t="shared" si="319"/>
        <v>0</v>
      </c>
      <c r="AB380" s="22">
        <f t="shared" si="217"/>
        <v>0</v>
      </c>
      <c r="AC380" s="22">
        <f t="shared" ref="AC380" si="320">SUM(AC381:AC383)</f>
        <v>20940</v>
      </c>
      <c r="AD380" s="22">
        <f t="shared" si="313"/>
        <v>20940</v>
      </c>
      <c r="AE380" s="22">
        <f t="shared" si="219"/>
        <v>0</v>
      </c>
    </row>
    <row r="381" spans="1:192" s="23" customFormat="1" ht="78" x14ac:dyDescent="0.3">
      <c r="A381" s="42" t="s">
        <v>320</v>
      </c>
      <c r="B381" s="32">
        <v>2</v>
      </c>
      <c r="C381" s="32">
        <v>122</v>
      </c>
      <c r="D381" s="32">
        <v>5301</v>
      </c>
      <c r="E381" s="27">
        <f t="shared" si="303"/>
        <v>35940</v>
      </c>
      <c r="F381" s="27">
        <f t="shared" si="303"/>
        <v>35940</v>
      </c>
      <c r="G381" s="27">
        <f t="shared" si="303"/>
        <v>0</v>
      </c>
      <c r="H381" s="27"/>
      <c r="I381" s="27"/>
      <c r="J381" s="27">
        <f t="shared" si="254"/>
        <v>0</v>
      </c>
      <c r="K381" s="27"/>
      <c r="L381" s="27"/>
      <c r="M381" s="27">
        <f t="shared" si="207"/>
        <v>0</v>
      </c>
      <c r="N381" s="27">
        <v>15000</v>
      </c>
      <c r="O381" s="27">
        <v>15000</v>
      </c>
      <c r="P381" s="27">
        <f t="shared" si="209"/>
        <v>0</v>
      </c>
      <c r="Q381" s="27"/>
      <c r="R381" s="27"/>
      <c r="S381" s="27">
        <f t="shared" si="211"/>
        <v>0</v>
      </c>
      <c r="T381" s="27">
        <v>0</v>
      </c>
      <c r="U381" s="27">
        <v>0</v>
      </c>
      <c r="V381" s="27">
        <f t="shared" si="213"/>
        <v>0</v>
      </c>
      <c r="W381" s="27"/>
      <c r="X381" s="27"/>
      <c r="Y381" s="27">
        <f t="shared" si="215"/>
        <v>0</v>
      </c>
      <c r="Z381" s="27"/>
      <c r="AA381" s="27"/>
      <c r="AB381" s="27">
        <f t="shared" si="217"/>
        <v>0</v>
      </c>
      <c r="AC381" s="27">
        <v>20940</v>
      </c>
      <c r="AD381" s="27">
        <v>20940</v>
      </c>
      <c r="AE381" s="27">
        <f t="shared" si="219"/>
        <v>0</v>
      </c>
    </row>
    <row r="382" spans="1:192" s="23" customFormat="1" ht="31.2" x14ac:dyDescent="0.3">
      <c r="A382" s="42" t="s">
        <v>321</v>
      </c>
      <c r="B382" s="32">
        <v>2</v>
      </c>
      <c r="C382" s="32">
        <v>122</v>
      </c>
      <c r="D382" s="32">
        <v>5301</v>
      </c>
      <c r="E382" s="27">
        <f t="shared" si="303"/>
        <v>36000</v>
      </c>
      <c r="F382" s="27">
        <f t="shared" si="303"/>
        <v>36000</v>
      </c>
      <c r="G382" s="27">
        <f t="shared" si="303"/>
        <v>0</v>
      </c>
      <c r="H382" s="27"/>
      <c r="I382" s="27"/>
      <c r="J382" s="27">
        <f t="shared" si="254"/>
        <v>0</v>
      </c>
      <c r="K382" s="27"/>
      <c r="L382" s="27"/>
      <c r="M382" s="27">
        <f t="shared" si="207"/>
        <v>0</v>
      </c>
      <c r="N382" s="27">
        <v>36000</v>
      </c>
      <c r="O382" s="27">
        <v>36000</v>
      </c>
      <c r="P382" s="27">
        <f t="shared" si="209"/>
        <v>0</v>
      </c>
      <c r="Q382" s="27"/>
      <c r="R382" s="27"/>
      <c r="S382" s="27">
        <f t="shared" si="211"/>
        <v>0</v>
      </c>
      <c r="T382" s="27">
        <v>0</v>
      </c>
      <c r="U382" s="27">
        <v>0</v>
      </c>
      <c r="V382" s="27">
        <f t="shared" si="213"/>
        <v>0</v>
      </c>
      <c r="W382" s="27"/>
      <c r="X382" s="27"/>
      <c r="Y382" s="27">
        <f t="shared" si="215"/>
        <v>0</v>
      </c>
      <c r="Z382" s="27"/>
      <c r="AA382" s="27"/>
      <c r="AB382" s="27">
        <f t="shared" si="217"/>
        <v>0</v>
      </c>
      <c r="AC382" s="27"/>
      <c r="AD382" s="27"/>
      <c r="AE382" s="27">
        <f t="shared" si="219"/>
        <v>0</v>
      </c>
    </row>
    <row r="383" spans="1:192" s="23" customFormat="1" x14ac:dyDescent="0.3">
      <c r="A383" s="37" t="s">
        <v>322</v>
      </c>
      <c r="B383" s="36">
        <v>2</v>
      </c>
      <c r="C383" s="36">
        <v>122</v>
      </c>
      <c r="D383" s="36">
        <v>5301</v>
      </c>
      <c r="E383" s="34">
        <f t="shared" si="303"/>
        <v>36000</v>
      </c>
      <c r="F383" s="34">
        <f t="shared" si="303"/>
        <v>36000</v>
      </c>
      <c r="G383" s="34">
        <f t="shared" si="303"/>
        <v>0</v>
      </c>
      <c r="H383" s="34"/>
      <c r="I383" s="34"/>
      <c r="J383" s="34">
        <f t="shared" si="254"/>
        <v>0</v>
      </c>
      <c r="K383" s="34"/>
      <c r="L383" s="34"/>
      <c r="M383" s="34">
        <f t="shared" ref="M383:M408" si="321">L383-K383</f>
        <v>0</v>
      </c>
      <c r="N383" s="34">
        <v>36000</v>
      </c>
      <c r="O383" s="34">
        <v>36000</v>
      </c>
      <c r="P383" s="34">
        <f t="shared" ref="P383:P408" si="322">O383-N383</f>
        <v>0</v>
      </c>
      <c r="Q383" s="34"/>
      <c r="R383" s="34"/>
      <c r="S383" s="34">
        <f t="shared" ref="S383:S408" si="323">R383-Q383</f>
        <v>0</v>
      </c>
      <c r="T383" s="34">
        <v>0</v>
      </c>
      <c r="U383" s="34">
        <v>0</v>
      </c>
      <c r="V383" s="34">
        <f t="shared" ref="V383:V408" si="324">U383-T383</f>
        <v>0</v>
      </c>
      <c r="W383" s="34"/>
      <c r="X383" s="34"/>
      <c r="Y383" s="34">
        <f t="shared" ref="Y383:Y408" si="325">X383-W383</f>
        <v>0</v>
      </c>
      <c r="Z383" s="34"/>
      <c r="AA383" s="34"/>
      <c r="AB383" s="34">
        <f t="shared" ref="AB383:AB408" si="326">AA383-Z383</f>
        <v>0</v>
      </c>
      <c r="AC383" s="34"/>
      <c r="AD383" s="34"/>
      <c r="AE383" s="34">
        <f t="shared" ref="AE383:AE408" si="327">AD383-AC383</f>
        <v>0</v>
      </c>
    </row>
    <row r="384" spans="1:192" s="23" customFormat="1" x14ac:dyDescent="0.3">
      <c r="A384" s="21" t="s">
        <v>50</v>
      </c>
      <c r="B384" s="30"/>
      <c r="C384" s="30"/>
      <c r="D384" s="30"/>
      <c r="E384" s="22">
        <f t="shared" si="303"/>
        <v>12396</v>
      </c>
      <c r="F384" s="22">
        <f t="shared" si="303"/>
        <v>12396</v>
      </c>
      <c r="G384" s="22">
        <f t="shared" si="303"/>
        <v>0</v>
      </c>
      <c r="H384" s="22">
        <f>SUM(H385)</f>
        <v>0</v>
      </c>
      <c r="I384" s="22">
        <f>SUM(I385)</f>
        <v>0</v>
      </c>
      <c r="J384" s="22">
        <f t="shared" si="254"/>
        <v>0</v>
      </c>
      <c r="K384" s="22">
        <f t="shared" ref="K384:L384" si="328">SUM(K385)</f>
        <v>0</v>
      </c>
      <c r="L384" s="22">
        <f t="shared" si="328"/>
        <v>0</v>
      </c>
      <c r="M384" s="22">
        <f t="shared" si="321"/>
        <v>0</v>
      </c>
      <c r="N384" s="22">
        <f t="shared" ref="N384:O384" si="329">SUM(N385)</f>
        <v>0</v>
      </c>
      <c r="O384" s="22">
        <f t="shared" si="329"/>
        <v>0</v>
      </c>
      <c r="P384" s="22">
        <f t="shared" si="322"/>
        <v>0</v>
      </c>
      <c r="Q384" s="22">
        <f t="shared" ref="Q384:R384" si="330">SUM(Q385)</f>
        <v>0</v>
      </c>
      <c r="R384" s="22">
        <f t="shared" si="330"/>
        <v>0</v>
      </c>
      <c r="S384" s="22">
        <f t="shared" si="323"/>
        <v>0</v>
      </c>
      <c r="T384" s="22">
        <f t="shared" ref="T384:U384" si="331">SUM(T385)</f>
        <v>12396</v>
      </c>
      <c r="U384" s="22">
        <f t="shared" si="331"/>
        <v>12396</v>
      </c>
      <c r="V384" s="22">
        <f t="shared" si="324"/>
        <v>0</v>
      </c>
      <c r="W384" s="22">
        <f t="shared" ref="W384:X384" si="332">SUM(W385)</f>
        <v>0</v>
      </c>
      <c r="X384" s="22">
        <f t="shared" si="332"/>
        <v>0</v>
      </c>
      <c r="Y384" s="22">
        <f t="shared" si="325"/>
        <v>0</v>
      </c>
      <c r="Z384" s="22">
        <f t="shared" ref="Z384:AA384" si="333">SUM(Z385)</f>
        <v>0</v>
      </c>
      <c r="AA384" s="22">
        <f t="shared" si="333"/>
        <v>0</v>
      </c>
      <c r="AB384" s="22">
        <f t="shared" si="326"/>
        <v>0</v>
      </c>
      <c r="AC384" s="22">
        <f t="shared" ref="AC384:AD384" si="334">SUM(AC385)</f>
        <v>0</v>
      </c>
      <c r="AD384" s="22">
        <f t="shared" si="334"/>
        <v>0</v>
      </c>
      <c r="AE384" s="22">
        <f t="shared" si="327"/>
        <v>0</v>
      </c>
    </row>
    <row r="385" spans="1:192" s="23" customFormat="1" ht="31.2" x14ac:dyDescent="0.3">
      <c r="A385" s="21" t="s">
        <v>319</v>
      </c>
      <c r="B385" s="30"/>
      <c r="C385" s="30"/>
      <c r="D385" s="30"/>
      <c r="E385" s="22">
        <f t="shared" si="303"/>
        <v>12396</v>
      </c>
      <c r="F385" s="22">
        <f t="shared" si="303"/>
        <v>12396</v>
      </c>
      <c r="G385" s="22">
        <f t="shared" si="303"/>
        <v>0</v>
      </c>
      <c r="H385" s="22">
        <f>SUM(H386:H388)</f>
        <v>0</v>
      </c>
      <c r="I385" s="22">
        <f>SUM(I386:I388)</f>
        <v>0</v>
      </c>
      <c r="J385" s="22">
        <f t="shared" si="254"/>
        <v>0</v>
      </c>
      <c r="K385" s="22">
        <f t="shared" ref="K385:L385" si="335">SUM(K386:K388)</f>
        <v>0</v>
      </c>
      <c r="L385" s="22">
        <f t="shared" si="335"/>
        <v>0</v>
      </c>
      <c r="M385" s="22">
        <f t="shared" si="321"/>
        <v>0</v>
      </c>
      <c r="N385" s="22">
        <f t="shared" ref="N385:O385" si="336">SUM(N386:N388)</f>
        <v>0</v>
      </c>
      <c r="O385" s="22">
        <f t="shared" si="336"/>
        <v>0</v>
      </c>
      <c r="P385" s="22">
        <f t="shared" si="322"/>
        <v>0</v>
      </c>
      <c r="Q385" s="22">
        <f t="shared" ref="Q385:R385" si="337">SUM(Q386:Q388)</f>
        <v>0</v>
      </c>
      <c r="R385" s="22">
        <f t="shared" si="337"/>
        <v>0</v>
      </c>
      <c r="S385" s="22">
        <f t="shared" si="323"/>
        <v>0</v>
      </c>
      <c r="T385" s="22">
        <f t="shared" ref="T385:U385" si="338">SUM(T386:T388)</f>
        <v>12396</v>
      </c>
      <c r="U385" s="22">
        <f t="shared" si="338"/>
        <v>12396</v>
      </c>
      <c r="V385" s="22">
        <f t="shared" si="324"/>
        <v>0</v>
      </c>
      <c r="W385" s="22">
        <f t="shared" ref="W385:X385" si="339">SUM(W386:W388)</f>
        <v>0</v>
      </c>
      <c r="X385" s="22">
        <f t="shared" si="339"/>
        <v>0</v>
      </c>
      <c r="Y385" s="22">
        <f t="shared" si="325"/>
        <v>0</v>
      </c>
      <c r="Z385" s="22">
        <f t="shared" ref="Z385:AA385" si="340">SUM(Z386:Z388)</f>
        <v>0</v>
      </c>
      <c r="AA385" s="22">
        <f t="shared" si="340"/>
        <v>0</v>
      </c>
      <c r="AB385" s="22">
        <f t="shared" si="326"/>
        <v>0</v>
      </c>
      <c r="AC385" s="22">
        <f t="shared" ref="AC385:AD385" si="341">SUM(AC386:AC388)</f>
        <v>0</v>
      </c>
      <c r="AD385" s="22">
        <f t="shared" si="341"/>
        <v>0</v>
      </c>
      <c r="AE385" s="22">
        <f t="shared" si="327"/>
        <v>0</v>
      </c>
    </row>
    <row r="386" spans="1:192" s="23" customFormat="1" ht="46.8" x14ac:dyDescent="0.3">
      <c r="A386" s="31" t="s">
        <v>323</v>
      </c>
      <c r="B386" s="32">
        <v>1</v>
      </c>
      <c r="C386" s="32">
        <v>322</v>
      </c>
      <c r="D386" s="32">
        <v>5301</v>
      </c>
      <c r="E386" s="34">
        <f t="shared" si="303"/>
        <v>1940</v>
      </c>
      <c r="F386" s="34">
        <f t="shared" si="303"/>
        <v>1940</v>
      </c>
      <c r="G386" s="34">
        <f t="shared" si="303"/>
        <v>0</v>
      </c>
      <c r="H386" s="34"/>
      <c r="I386" s="34"/>
      <c r="J386" s="34">
        <f t="shared" si="254"/>
        <v>0</v>
      </c>
      <c r="K386" s="34"/>
      <c r="L386" s="34"/>
      <c r="M386" s="34">
        <f t="shared" si="321"/>
        <v>0</v>
      </c>
      <c r="N386" s="34"/>
      <c r="O386" s="34"/>
      <c r="P386" s="34">
        <f t="shared" si="322"/>
        <v>0</v>
      </c>
      <c r="Q386" s="34"/>
      <c r="R386" s="34"/>
      <c r="S386" s="34">
        <f t="shared" si="323"/>
        <v>0</v>
      </c>
      <c r="T386" s="34">
        <v>1940</v>
      </c>
      <c r="U386" s="34">
        <v>1940</v>
      </c>
      <c r="V386" s="34">
        <f t="shared" si="324"/>
        <v>0</v>
      </c>
      <c r="W386" s="34"/>
      <c r="X386" s="34"/>
      <c r="Y386" s="34">
        <f t="shared" si="325"/>
        <v>0</v>
      </c>
      <c r="Z386" s="34"/>
      <c r="AA386" s="34"/>
      <c r="AB386" s="34">
        <f t="shared" si="326"/>
        <v>0</v>
      </c>
      <c r="AC386" s="34"/>
      <c r="AD386" s="34"/>
      <c r="AE386" s="34">
        <f t="shared" si="327"/>
        <v>0</v>
      </c>
    </row>
    <row r="387" spans="1:192" s="23" customFormat="1" x14ac:dyDescent="0.3">
      <c r="A387" s="31" t="s">
        <v>324</v>
      </c>
      <c r="B387" s="32">
        <v>1</v>
      </c>
      <c r="C387" s="32">
        <v>322</v>
      </c>
      <c r="D387" s="32">
        <v>5301</v>
      </c>
      <c r="E387" s="34">
        <f t="shared" si="303"/>
        <v>396</v>
      </c>
      <c r="F387" s="34">
        <f t="shared" si="303"/>
        <v>396</v>
      </c>
      <c r="G387" s="34">
        <f t="shared" si="303"/>
        <v>0</v>
      </c>
      <c r="H387" s="34"/>
      <c r="I387" s="34"/>
      <c r="J387" s="34">
        <f t="shared" si="254"/>
        <v>0</v>
      </c>
      <c r="K387" s="34"/>
      <c r="L387" s="34"/>
      <c r="M387" s="34">
        <f t="shared" si="321"/>
        <v>0</v>
      </c>
      <c r="N387" s="34"/>
      <c r="O387" s="34"/>
      <c r="P387" s="34">
        <f t="shared" si="322"/>
        <v>0</v>
      </c>
      <c r="Q387" s="34"/>
      <c r="R387" s="34"/>
      <c r="S387" s="34">
        <f t="shared" si="323"/>
        <v>0</v>
      </c>
      <c r="T387" s="34">
        <v>396</v>
      </c>
      <c r="U387" s="34">
        <v>396</v>
      </c>
      <c r="V387" s="34">
        <f t="shared" si="324"/>
        <v>0</v>
      </c>
      <c r="W387" s="34"/>
      <c r="X387" s="34"/>
      <c r="Y387" s="34">
        <f t="shared" si="325"/>
        <v>0</v>
      </c>
      <c r="Z387" s="34"/>
      <c r="AA387" s="34"/>
      <c r="AB387" s="34">
        <f t="shared" si="326"/>
        <v>0</v>
      </c>
      <c r="AC387" s="34"/>
      <c r="AD387" s="34"/>
      <c r="AE387" s="34">
        <f t="shared" si="327"/>
        <v>0</v>
      </c>
    </row>
    <row r="388" spans="1:192" s="23" customFormat="1" ht="46.8" x14ac:dyDescent="0.3">
      <c r="A388" s="31" t="s">
        <v>325</v>
      </c>
      <c r="B388" s="32">
        <v>1</v>
      </c>
      <c r="C388" s="32">
        <v>322</v>
      </c>
      <c r="D388" s="32">
        <v>5301</v>
      </c>
      <c r="E388" s="34">
        <f t="shared" si="303"/>
        <v>10060</v>
      </c>
      <c r="F388" s="34">
        <f t="shared" si="303"/>
        <v>10060</v>
      </c>
      <c r="G388" s="34">
        <f t="shared" si="303"/>
        <v>0</v>
      </c>
      <c r="H388" s="34"/>
      <c r="I388" s="34"/>
      <c r="J388" s="34">
        <f t="shared" si="254"/>
        <v>0</v>
      </c>
      <c r="K388" s="34"/>
      <c r="L388" s="34"/>
      <c r="M388" s="34">
        <f t="shared" si="321"/>
        <v>0</v>
      </c>
      <c r="N388" s="34"/>
      <c r="O388" s="34"/>
      <c r="P388" s="34">
        <f t="shared" si="322"/>
        <v>0</v>
      </c>
      <c r="Q388" s="34"/>
      <c r="R388" s="34"/>
      <c r="S388" s="34">
        <f t="shared" si="323"/>
        <v>0</v>
      </c>
      <c r="T388" s="34">
        <v>10060</v>
      </c>
      <c r="U388" s="34">
        <v>10060</v>
      </c>
      <c r="V388" s="34">
        <f t="shared" si="324"/>
        <v>0</v>
      </c>
      <c r="W388" s="34"/>
      <c r="X388" s="34"/>
      <c r="Y388" s="34">
        <f t="shared" si="325"/>
        <v>0</v>
      </c>
      <c r="Z388" s="34"/>
      <c r="AA388" s="34"/>
      <c r="AB388" s="34">
        <f t="shared" si="326"/>
        <v>0</v>
      </c>
      <c r="AC388" s="34"/>
      <c r="AD388" s="34"/>
      <c r="AE388" s="34">
        <f t="shared" si="327"/>
        <v>0</v>
      </c>
    </row>
    <row r="389" spans="1:192" s="23" customFormat="1" ht="31.2" x14ac:dyDescent="0.3">
      <c r="A389" s="21" t="s">
        <v>139</v>
      </c>
      <c r="B389" s="30"/>
      <c r="C389" s="30"/>
      <c r="D389" s="30"/>
      <c r="E389" s="22">
        <f t="shared" si="303"/>
        <v>9426</v>
      </c>
      <c r="F389" s="22">
        <f t="shared" si="303"/>
        <v>9426</v>
      </c>
      <c r="G389" s="22">
        <f t="shared" si="303"/>
        <v>0</v>
      </c>
      <c r="H389" s="22">
        <f>SUM(H390)</f>
        <v>0</v>
      </c>
      <c r="I389" s="22">
        <f>SUM(I390)</f>
        <v>0</v>
      </c>
      <c r="J389" s="22">
        <f t="shared" si="254"/>
        <v>0</v>
      </c>
      <c r="K389" s="22">
        <f t="shared" ref="K389:L390" si="342">SUM(K390)</f>
        <v>0</v>
      </c>
      <c r="L389" s="22">
        <f t="shared" si="342"/>
        <v>0</v>
      </c>
      <c r="M389" s="22">
        <f t="shared" si="321"/>
        <v>0</v>
      </c>
      <c r="N389" s="22">
        <f t="shared" ref="N389:O390" si="343">SUM(N390)</f>
        <v>9426</v>
      </c>
      <c r="O389" s="22">
        <f t="shared" si="343"/>
        <v>9426</v>
      </c>
      <c r="P389" s="22">
        <f t="shared" si="322"/>
        <v>0</v>
      </c>
      <c r="Q389" s="22">
        <f t="shared" ref="Q389:R390" si="344">SUM(Q390)</f>
        <v>0</v>
      </c>
      <c r="R389" s="22">
        <f t="shared" si="344"/>
        <v>0</v>
      </c>
      <c r="S389" s="22">
        <f t="shared" si="323"/>
        <v>0</v>
      </c>
      <c r="T389" s="22">
        <f t="shared" ref="T389:U390" si="345">SUM(T390)</f>
        <v>0</v>
      </c>
      <c r="U389" s="22">
        <f t="shared" si="345"/>
        <v>0</v>
      </c>
      <c r="V389" s="22">
        <f t="shared" si="324"/>
        <v>0</v>
      </c>
      <c r="W389" s="22">
        <f t="shared" ref="W389:X390" si="346">SUM(W390)</f>
        <v>0</v>
      </c>
      <c r="X389" s="22">
        <f t="shared" si="346"/>
        <v>0</v>
      </c>
      <c r="Y389" s="22">
        <f t="shared" si="325"/>
        <v>0</v>
      </c>
      <c r="Z389" s="22">
        <f t="shared" ref="Z389:AA390" si="347">SUM(Z390)</f>
        <v>0</v>
      </c>
      <c r="AA389" s="22">
        <f t="shared" si="347"/>
        <v>0</v>
      </c>
      <c r="AB389" s="22">
        <f t="shared" si="326"/>
        <v>0</v>
      </c>
      <c r="AC389" s="22">
        <f t="shared" ref="AC389:AD390" si="348">SUM(AC390)</f>
        <v>0</v>
      </c>
      <c r="AD389" s="22">
        <f t="shared" si="348"/>
        <v>0</v>
      </c>
      <c r="AE389" s="22">
        <f t="shared" si="327"/>
        <v>0</v>
      </c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</row>
    <row r="390" spans="1:192" s="23" customFormat="1" ht="31.2" x14ac:dyDescent="0.3">
      <c r="A390" s="21" t="s">
        <v>319</v>
      </c>
      <c r="B390" s="30"/>
      <c r="C390" s="30"/>
      <c r="D390" s="30"/>
      <c r="E390" s="22">
        <f t="shared" si="303"/>
        <v>9426</v>
      </c>
      <c r="F390" s="22">
        <f t="shared" si="303"/>
        <v>9426</v>
      </c>
      <c r="G390" s="22">
        <f t="shared" si="303"/>
        <v>0</v>
      </c>
      <c r="H390" s="22">
        <f>SUM(H391)</f>
        <v>0</v>
      </c>
      <c r="I390" s="22">
        <f>SUM(I391)</f>
        <v>0</v>
      </c>
      <c r="J390" s="22">
        <f t="shared" si="254"/>
        <v>0</v>
      </c>
      <c r="K390" s="22">
        <f t="shared" si="342"/>
        <v>0</v>
      </c>
      <c r="L390" s="22">
        <f t="shared" si="342"/>
        <v>0</v>
      </c>
      <c r="M390" s="22">
        <f t="shared" si="321"/>
        <v>0</v>
      </c>
      <c r="N390" s="22">
        <f t="shared" si="343"/>
        <v>9426</v>
      </c>
      <c r="O390" s="22">
        <f t="shared" si="343"/>
        <v>9426</v>
      </c>
      <c r="P390" s="22">
        <f t="shared" si="322"/>
        <v>0</v>
      </c>
      <c r="Q390" s="22">
        <f t="shared" si="344"/>
        <v>0</v>
      </c>
      <c r="R390" s="22">
        <f t="shared" si="344"/>
        <v>0</v>
      </c>
      <c r="S390" s="22">
        <f t="shared" si="323"/>
        <v>0</v>
      </c>
      <c r="T390" s="22">
        <f t="shared" si="345"/>
        <v>0</v>
      </c>
      <c r="U390" s="22">
        <f t="shared" si="345"/>
        <v>0</v>
      </c>
      <c r="V390" s="22">
        <f t="shared" si="324"/>
        <v>0</v>
      </c>
      <c r="W390" s="22">
        <f t="shared" si="346"/>
        <v>0</v>
      </c>
      <c r="X390" s="22">
        <f t="shared" si="346"/>
        <v>0</v>
      </c>
      <c r="Y390" s="22">
        <f t="shared" si="325"/>
        <v>0</v>
      </c>
      <c r="Z390" s="22">
        <f t="shared" si="347"/>
        <v>0</v>
      </c>
      <c r="AA390" s="22">
        <f t="shared" si="347"/>
        <v>0</v>
      </c>
      <c r="AB390" s="22">
        <f t="shared" si="326"/>
        <v>0</v>
      </c>
      <c r="AC390" s="22">
        <f t="shared" si="348"/>
        <v>0</v>
      </c>
      <c r="AD390" s="22">
        <f t="shared" si="348"/>
        <v>0</v>
      </c>
      <c r="AE390" s="22">
        <f t="shared" si="327"/>
        <v>0</v>
      </c>
    </row>
    <row r="391" spans="1:192" s="23" customFormat="1" ht="31.2" x14ac:dyDescent="0.3">
      <c r="A391" s="25" t="s">
        <v>288</v>
      </c>
      <c r="B391" s="26">
        <v>3</v>
      </c>
      <c r="C391" s="26">
        <v>739</v>
      </c>
      <c r="D391" s="26">
        <v>5301</v>
      </c>
      <c r="E391" s="34">
        <f t="shared" si="303"/>
        <v>9426</v>
      </c>
      <c r="F391" s="34">
        <f t="shared" si="303"/>
        <v>9426</v>
      </c>
      <c r="G391" s="34">
        <f t="shared" si="303"/>
        <v>0</v>
      </c>
      <c r="H391" s="34"/>
      <c r="I391" s="34"/>
      <c r="J391" s="34">
        <f t="shared" si="254"/>
        <v>0</v>
      </c>
      <c r="K391" s="34"/>
      <c r="L391" s="34"/>
      <c r="M391" s="34">
        <f t="shared" si="321"/>
        <v>0</v>
      </c>
      <c r="N391" s="34">
        <v>9426</v>
      </c>
      <c r="O391" s="34">
        <v>9426</v>
      </c>
      <c r="P391" s="34">
        <f t="shared" si="322"/>
        <v>0</v>
      </c>
      <c r="Q391" s="34"/>
      <c r="R391" s="34"/>
      <c r="S391" s="34">
        <f t="shared" si="323"/>
        <v>0</v>
      </c>
      <c r="T391" s="34"/>
      <c r="U391" s="34"/>
      <c r="V391" s="34">
        <f t="shared" si="324"/>
        <v>0</v>
      </c>
      <c r="W391" s="34"/>
      <c r="X391" s="34"/>
      <c r="Y391" s="34">
        <f t="shared" si="325"/>
        <v>0</v>
      </c>
      <c r="Z391" s="34"/>
      <c r="AA391" s="34"/>
      <c r="AB391" s="34">
        <f t="shared" si="326"/>
        <v>0</v>
      </c>
      <c r="AC391" s="34"/>
      <c r="AD391" s="34"/>
      <c r="AE391" s="34">
        <f t="shared" si="327"/>
        <v>0</v>
      </c>
    </row>
    <row r="392" spans="1:192" s="23" customFormat="1" x14ac:dyDescent="0.3">
      <c r="A392" s="46" t="s">
        <v>326</v>
      </c>
      <c r="B392" s="47"/>
      <c r="C392" s="47"/>
      <c r="D392" s="47"/>
      <c r="E392" s="22">
        <f t="shared" si="303"/>
        <v>58500</v>
      </c>
      <c r="F392" s="22">
        <f t="shared" si="303"/>
        <v>58500</v>
      </c>
      <c r="G392" s="22">
        <f t="shared" si="303"/>
        <v>0</v>
      </c>
      <c r="H392" s="22">
        <f t="shared" ref="H392:AD392" si="349">SUM(H393)</f>
        <v>0</v>
      </c>
      <c r="I392" s="22">
        <f t="shared" si="349"/>
        <v>0</v>
      </c>
      <c r="J392" s="22">
        <f t="shared" si="254"/>
        <v>0</v>
      </c>
      <c r="K392" s="22">
        <f t="shared" si="349"/>
        <v>0</v>
      </c>
      <c r="L392" s="22">
        <f t="shared" si="349"/>
        <v>0</v>
      </c>
      <c r="M392" s="22">
        <f t="shared" si="321"/>
        <v>0</v>
      </c>
      <c r="N392" s="22">
        <f t="shared" si="349"/>
        <v>58500</v>
      </c>
      <c r="O392" s="22">
        <f t="shared" si="349"/>
        <v>58500</v>
      </c>
      <c r="P392" s="22">
        <f t="shared" si="322"/>
        <v>0</v>
      </c>
      <c r="Q392" s="22">
        <f t="shared" si="349"/>
        <v>0</v>
      </c>
      <c r="R392" s="22">
        <f t="shared" si="349"/>
        <v>0</v>
      </c>
      <c r="S392" s="22">
        <f t="shared" si="323"/>
        <v>0</v>
      </c>
      <c r="T392" s="22">
        <f t="shared" si="349"/>
        <v>0</v>
      </c>
      <c r="U392" s="22">
        <f t="shared" si="349"/>
        <v>0</v>
      </c>
      <c r="V392" s="22">
        <f t="shared" si="324"/>
        <v>0</v>
      </c>
      <c r="W392" s="22">
        <f t="shared" si="349"/>
        <v>0</v>
      </c>
      <c r="X392" s="22">
        <f t="shared" si="349"/>
        <v>0</v>
      </c>
      <c r="Y392" s="22">
        <f t="shared" si="325"/>
        <v>0</v>
      </c>
      <c r="Z392" s="22">
        <f t="shared" si="349"/>
        <v>0</v>
      </c>
      <c r="AA392" s="22">
        <f t="shared" si="349"/>
        <v>0</v>
      </c>
      <c r="AB392" s="22">
        <f t="shared" si="326"/>
        <v>0</v>
      </c>
      <c r="AC392" s="22">
        <f t="shared" si="349"/>
        <v>0</v>
      </c>
      <c r="AD392" s="22">
        <f t="shared" si="349"/>
        <v>0</v>
      </c>
      <c r="AE392" s="22">
        <f t="shared" si="327"/>
        <v>0</v>
      </c>
    </row>
    <row r="393" spans="1:192" s="23" customFormat="1" ht="31.2" x14ac:dyDescent="0.3">
      <c r="A393" s="21" t="s">
        <v>76</v>
      </c>
      <c r="B393" s="30"/>
      <c r="C393" s="30"/>
      <c r="D393" s="30"/>
      <c r="E393" s="22">
        <f t="shared" si="303"/>
        <v>58500</v>
      </c>
      <c r="F393" s="22">
        <f t="shared" si="303"/>
        <v>58500</v>
      </c>
      <c r="G393" s="22">
        <f t="shared" si="303"/>
        <v>0</v>
      </c>
      <c r="H393" s="22">
        <f t="shared" ref="H393:AD393" si="350">SUM(H394:H394)</f>
        <v>0</v>
      </c>
      <c r="I393" s="22">
        <f t="shared" si="350"/>
        <v>0</v>
      </c>
      <c r="J393" s="22">
        <f t="shared" si="254"/>
        <v>0</v>
      </c>
      <c r="K393" s="22">
        <f t="shared" si="350"/>
        <v>0</v>
      </c>
      <c r="L393" s="22">
        <f t="shared" si="350"/>
        <v>0</v>
      </c>
      <c r="M393" s="22">
        <f t="shared" si="321"/>
        <v>0</v>
      </c>
      <c r="N393" s="22">
        <f t="shared" si="350"/>
        <v>58500</v>
      </c>
      <c r="O393" s="22">
        <f t="shared" si="350"/>
        <v>58500</v>
      </c>
      <c r="P393" s="22">
        <f t="shared" si="322"/>
        <v>0</v>
      </c>
      <c r="Q393" s="22">
        <f t="shared" si="350"/>
        <v>0</v>
      </c>
      <c r="R393" s="22">
        <f t="shared" si="350"/>
        <v>0</v>
      </c>
      <c r="S393" s="22">
        <f t="shared" si="323"/>
        <v>0</v>
      </c>
      <c r="T393" s="22">
        <f t="shared" si="350"/>
        <v>0</v>
      </c>
      <c r="U393" s="22">
        <f t="shared" si="350"/>
        <v>0</v>
      </c>
      <c r="V393" s="22">
        <f t="shared" si="324"/>
        <v>0</v>
      </c>
      <c r="W393" s="22">
        <f t="shared" si="350"/>
        <v>0</v>
      </c>
      <c r="X393" s="22">
        <f t="shared" si="350"/>
        <v>0</v>
      </c>
      <c r="Y393" s="22">
        <f t="shared" si="325"/>
        <v>0</v>
      </c>
      <c r="Z393" s="22">
        <f t="shared" si="350"/>
        <v>0</v>
      </c>
      <c r="AA393" s="22">
        <f t="shared" si="350"/>
        <v>0</v>
      </c>
      <c r="AB393" s="22">
        <f t="shared" si="326"/>
        <v>0</v>
      </c>
      <c r="AC393" s="22">
        <f t="shared" si="350"/>
        <v>0</v>
      </c>
      <c r="AD393" s="22">
        <f t="shared" si="350"/>
        <v>0</v>
      </c>
      <c r="AE393" s="22">
        <f t="shared" si="327"/>
        <v>0</v>
      </c>
    </row>
    <row r="394" spans="1:192" s="23" customFormat="1" ht="46.8" x14ac:dyDescent="0.3">
      <c r="A394" s="39" t="s">
        <v>327</v>
      </c>
      <c r="B394" s="32">
        <v>2</v>
      </c>
      <c r="C394" s="32">
        <v>606</v>
      </c>
      <c r="D394" s="32">
        <v>5400</v>
      </c>
      <c r="E394" s="34">
        <f t="shared" si="303"/>
        <v>58500</v>
      </c>
      <c r="F394" s="34">
        <f t="shared" si="303"/>
        <v>58500</v>
      </c>
      <c r="G394" s="34">
        <f t="shared" si="303"/>
        <v>0</v>
      </c>
      <c r="H394" s="34"/>
      <c r="I394" s="34"/>
      <c r="J394" s="34">
        <f t="shared" si="254"/>
        <v>0</v>
      </c>
      <c r="K394" s="34"/>
      <c r="L394" s="34"/>
      <c r="M394" s="34">
        <f t="shared" si="321"/>
        <v>0</v>
      </c>
      <c r="N394" s="34">
        <v>58500</v>
      </c>
      <c r="O394" s="34">
        <v>58500</v>
      </c>
      <c r="P394" s="34">
        <f t="shared" si="322"/>
        <v>0</v>
      </c>
      <c r="Q394" s="34"/>
      <c r="R394" s="34"/>
      <c r="S394" s="34">
        <f t="shared" si="323"/>
        <v>0</v>
      </c>
      <c r="T394" s="34"/>
      <c r="U394" s="34"/>
      <c r="V394" s="34">
        <f t="shared" si="324"/>
        <v>0</v>
      </c>
      <c r="W394" s="34"/>
      <c r="X394" s="34"/>
      <c r="Y394" s="34">
        <f t="shared" si="325"/>
        <v>0</v>
      </c>
      <c r="Z394" s="34"/>
      <c r="AA394" s="34"/>
      <c r="AB394" s="34">
        <f t="shared" si="326"/>
        <v>0</v>
      </c>
      <c r="AC394" s="45"/>
      <c r="AD394" s="45"/>
      <c r="AE394" s="34">
        <f t="shared" si="327"/>
        <v>0</v>
      </c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</row>
    <row r="395" spans="1:192" s="23" customFormat="1" ht="31.2" x14ac:dyDescent="0.3">
      <c r="A395" s="46" t="s">
        <v>328</v>
      </c>
      <c r="B395" s="47"/>
      <c r="C395" s="47"/>
      <c r="D395" s="47"/>
      <c r="E395" s="22">
        <f t="shared" si="303"/>
        <v>522579</v>
      </c>
      <c r="F395" s="22">
        <f t="shared" si="303"/>
        <v>522579</v>
      </c>
      <c r="G395" s="22">
        <f t="shared" si="303"/>
        <v>0</v>
      </c>
      <c r="H395" s="22">
        <f>SUM(H396,H399,H401,H403)</f>
        <v>522579</v>
      </c>
      <c r="I395" s="22">
        <f>SUM(I396,I399,I401,I403)</f>
        <v>522579</v>
      </c>
      <c r="J395" s="22">
        <f t="shared" si="254"/>
        <v>0</v>
      </c>
      <c r="K395" s="22">
        <f t="shared" ref="K395:AD395" si="351">SUM(K396,K399,K401,K403)</f>
        <v>0</v>
      </c>
      <c r="L395" s="22">
        <f t="shared" si="351"/>
        <v>0</v>
      </c>
      <c r="M395" s="22">
        <f t="shared" si="321"/>
        <v>0</v>
      </c>
      <c r="N395" s="22">
        <f t="shared" ref="N395" si="352">SUM(N396,N399,N401,N403)</f>
        <v>0</v>
      </c>
      <c r="O395" s="22">
        <f t="shared" si="351"/>
        <v>0</v>
      </c>
      <c r="P395" s="22">
        <f t="shared" si="322"/>
        <v>0</v>
      </c>
      <c r="Q395" s="22">
        <f t="shared" ref="Q395" si="353">SUM(Q396,Q399,Q401,Q403)</f>
        <v>0</v>
      </c>
      <c r="R395" s="22">
        <f t="shared" si="351"/>
        <v>0</v>
      </c>
      <c r="S395" s="22">
        <f t="shared" si="323"/>
        <v>0</v>
      </c>
      <c r="T395" s="22">
        <f t="shared" ref="T395" si="354">SUM(T396,T399,T401,T403)</f>
        <v>0</v>
      </c>
      <c r="U395" s="22">
        <f t="shared" si="351"/>
        <v>0</v>
      </c>
      <c r="V395" s="22">
        <f t="shared" si="324"/>
        <v>0</v>
      </c>
      <c r="W395" s="22">
        <f t="shared" ref="W395" si="355">SUM(W396,W399,W401,W403)</f>
        <v>0</v>
      </c>
      <c r="X395" s="22">
        <f t="shared" si="351"/>
        <v>0</v>
      </c>
      <c r="Y395" s="22">
        <f t="shared" si="325"/>
        <v>0</v>
      </c>
      <c r="Z395" s="22">
        <f t="shared" ref="Z395:AA395" si="356">SUM(Z396,Z399,Z401,Z403)</f>
        <v>0</v>
      </c>
      <c r="AA395" s="22">
        <f t="shared" si="356"/>
        <v>0</v>
      </c>
      <c r="AB395" s="22">
        <f t="shared" si="326"/>
        <v>0</v>
      </c>
      <c r="AC395" s="22">
        <f t="shared" ref="AC395" si="357">SUM(AC396,AC399,AC401,AC403)</f>
        <v>0</v>
      </c>
      <c r="AD395" s="22">
        <f t="shared" si="351"/>
        <v>0</v>
      </c>
      <c r="AE395" s="22">
        <f t="shared" si="327"/>
        <v>0</v>
      </c>
    </row>
    <row r="396" spans="1:192" s="23" customFormat="1" x14ac:dyDescent="0.3">
      <c r="A396" s="21" t="s">
        <v>50</v>
      </c>
      <c r="B396" s="30"/>
      <c r="C396" s="30"/>
      <c r="D396" s="30"/>
      <c r="E396" s="22">
        <f t="shared" si="303"/>
        <v>268992</v>
      </c>
      <c r="F396" s="22">
        <f t="shared" si="303"/>
        <v>268992</v>
      </c>
      <c r="G396" s="22">
        <f t="shared" si="303"/>
        <v>0</v>
      </c>
      <c r="H396" s="22">
        <f>SUM(H397:H398)</f>
        <v>268992</v>
      </c>
      <c r="I396" s="22">
        <f>SUM(I397:I398)</f>
        <v>268992</v>
      </c>
      <c r="J396" s="22">
        <f>I396-H396</f>
        <v>0</v>
      </c>
      <c r="K396" s="22">
        <f>SUM(K397:K398)</f>
        <v>0</v>
      </c>
      <c r="L396" s="22">
        <f>SUM(L397:L398)</f>
        <v>0</v>
      </c>
      <c r="M396" s="22">
        <f t="shared" si="321"/>
        <v>0</v>
      </c>
      <c r="N396" s="22">
        <f>SUM(N397:N398)</f>
        <v>0</v>
      </c>
      <c r="O396" s="22">
        <f>SUM(O397:O398)</f>
        <v>0</v>
      </c>
      <c r="P396" s="22">
        <f t="shared" si="322"/>
        <v>0</v>
      </c>
      <c r="Q396" s="22">
        <f>SUM(Q397:Q398)</f>
        <v>0</v>
      </c>
      <c r="R396" s="22">
        <f>SUM(R397:R398)</f>
        <v>0</v>
      </c>
      <c r="S396" s="22">
        <f t="shared" si="323"/>
        <v>0</v>
      </c>
      <c r="T396" s="22">
        <f>SUM(T397:T398)</f>
        <v>0</v>
      </c>
      <c r="U396" s="22">
        <f>SUM(U397:U398)</f>
        <v>0</v>
      </c>
      <c r="V396" s="22">
        <f t="shared" si="324"/>
        <v>0</v>
      </c>
      <c r="W396" s="22">
        <f>SUM(W397:W398)</f>
        <v>0</v>
      </c>
      <c r="X396" s="22">
        <f>SUM(X397:X398)</f>
        <v>0</v>
      </c>
      <c r="Y396" s="22">
        <f t="shared" si="325"/>
        <v>0</v>
      </c>
      <c r="Z396" s="22">
        <f>SUM(Z397:Z398)</f>
        <v>0</v>
      </c>
      <c r="AA396" s="22">
        <f>SUM(AA397:AA398)</f>
        <v>0</v>
      </c>
      <c r="AB396" s="22">
        <f>AA396-Z396</f>
        <v>0</v>
      </c>
      <c r="AC396" s="22">
        <f>SUM(AC397:AC398)</f>
        <v>0</v>
      </c>
      <c r="AD396" s="22">
        <f>SUM(AD397:AD398)</f>
        <v>0</v>
      </c>
      <c r="AE396" s="22">
        <f t="shared" si="327"/>
        <v>0</v>
      </c>
    </row>
    <row r="397" spans="1:192" s="23" customFormat="1" ht="31.2" x14ac:dyDescent="0.3">
      <c r="A397" s="39" t="s">
        <v>329</v>
      </c>
      <c r="B397" s="32">
        <v>2</v>
      </c>
      <c r="C397" s="32">
        <v>311</v>
      </c>
      <c r="D397" s="32" t="s">
        <v>330</v>
      </c>
      <c r="E397" s="34">
        <f t="shared" si="303"/>
        <v>246480</v>
      </c>
      <c r="F397" s="34">
        <f t="shared" si="303"/>
        <v>246480</v>
      </c>
      <c r="G397" s="34">
        <f t="shared" si="303"/>
        <v>0</v>
      </c>
      <c r="H397" s="34">
        <v>246480</v>
      </c>
      <c r="I397" s="34">
        <v>246480</v>
      </c>
      <c r="J397" s="34">
        <f t="shared" si="254"/>
        <v>0</v>
      </c>
      <c r="K397" s="34"/>
      <c r="L397" s="34"/>
      <c r="M397" s="34">
        <f t="shared" si="321"/>
        <v>0</v>
      </c>
      <c r="N397" s="34"/>
      <c r="O397" s="34"/>
      <c r="P397" s="34">
        <f t="shared" si="322"/>
        <v>0</v>
      </c>
      <c r="Q397" s="34"/>
      <c r="R397" s="34"/>
      <c r="S397" s="34">
        <f t="shared" si="323"/>
        <v>0</v>
      </c>
      <c r="T397" s="34"/>
      <c r="U397" s="34"/>
      <c r="V397" s="34">
        <f t="shared" si="324"/>
        <v>0</v>
      </c>
      <c r="W397" s="34"/>
      <c r="X397" s="34"/>
      <c r="Y397" s="34">
        <f t="shared" si="325"/>
        <v>0</v>
      </c>
      <c r="Z397" s="34"/>
      <c r="AA397" s="34"/>
      <c r="AB397" s="34">
        <f t="shared" si="326"/>
        <v>0</v>
      </c>
      <c r="AC397" s="45">
        <v>0</v>
      </c>
      <c r="AD397" s="45">
        <v>0</v>
      </c>
      <c r="AE397" s="34">
        <f t="shared" si="327"/>
        <v>0</v>
      </c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</row>
    <row r="398" spans="1:192" s="23" customFormat="1" ht="31.2" x14ac:dyDescent="0.3">
      <c r="A398" s="39" t="s">
        <v>331</v>
      </c>
      <c r="B398" s="32">
        <v>3</v>
      </c>
      <c r="C398" s="32">
        <v>322</v>
      </c>
      <c r="D398" s="32" t="s">
        <v>330</v>
      </c>
      <c r="E398" s="34">
        <f t="shared" si="303"/>
        <v>22512</v>
      </c>
      <c r="F398" s="34">
        <f t="shared" si="303"/>
        <v>22512</v>
      </c>
      <c r="G398" s="34">
        <f t="shared" si="303"/>
        <v>0</v>
      </c>
      <c r="H398" s="34">
        <v>22512</v>
      </c>
      <c r="I398" s="34">
        <v>22512</v>
      </c>
      <c r="J398" s="34">
        <f t="shared" si="254"/>
        <v>0</v>
      </c>
      <c r="K398" s="34"/>
      <c r="L398" s="34"/>
      <c r="M398" s="34">
        <f t="shared" si="321"/>
        <v>0</v>
      </c>
      <c r="N398" s="34"/>
      <c r="O398" s="34"/>
      <c r="P398" s="34">
        <f t="shared" si="322"/>
        <v>0</v>
      </c>
      <c r="Q398" s="34"/>
      <c r="R398" s="34"/>
      <c r="S398" s="34">
        <f t="shared" si="323"/>
        <v>0</v>
      </c>
      <c r="T398" s="34"/>
      <c r="U398" s="34"/>
      <c r="V398" s="34">
        <f t="shared" si="324"/>
        <v>0</v>
      </c>
      <c r="W398" s="34"/>
      <c r="X398" s="34"/>
      <c r="Y398" s="34">
        <f t="shared" si="325"/>
        <v>0</v>
      </c>
      <c r="Z398" s="34"/>
      <c r="AA398" s="34"/>
      <c r="AB398" s="34">
        <f t="shared" si="326"/>
        <v>0</v>
      </c>
      <c r="AC398" s="45">
        <v>0</v>
      </c>
      <c r="AD398" s="45">
        <v>0</v>
      </c>
      <c r="AE398" s="34">
        <f t="shared" si="327"/>
        <v>0</v>
      </c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</row>
    <row r="399" spans="1:192" s="23" customFormat="1" ht="31.2" x14ac:dyDescent="0.3">
      <c r="A399" s="21" t="s">
        <v>76</v>
      </c>
      <c r="B399" s="30"/>
      <c r="C399" s="30"/>
      <c r="D399" s="30"/>
      <c r="E399" s="22">
        <f t="shared" si="303"/>
        <v>150000</v>
      </c>
      <c r="F399" s="22">
        <f t="shared" si="303"/>
        <v>150000</v>
      </c>
      <c r="G399" s="22">
        <f t="shared" si="303"/>
        <v>0</v>
      </c>
      <c r="H399" s="22">
        <f>SUM(H400)</f>
        <v>150000</v>
      </c>
      <c r="I399" s="22">
        <f>SUM(I400)</f>
        <v>150000</v>
      </c>
      <c r="J399" s="22">
        <f t="shared" si="254"/>
        <v>0</v>
      </c>
      <c r="K399" s="22">
        <f t="shared" ref="K399:AD399" si="358">SUM(K400)</f>
        <v>0</v>
      </c>
      <c r="L399" s="22">
        <f t="shared" si="358"/>
        <v>0</v>
      </c>
      <c r="M399" s="22">
        <f t="shared" si="321"/>
        <v>0</v>
      </c>
      <c r="N399" s="22">
        <f t="shared" si="358"/>
        <v>0</v>
      </c>
      <c r="O399" s="22">
        <f t="shared" si="358"/>
        <v>0</v>
      </c>
      <c r="P399" s="22">
        <f t="shared" si="322"/>
        <v>0</v>
      </c>
      <c r="Q399" s="22">
        <f t="shared" si="358"/>
        <v>0</v>
      </c>
      <c r="R399" s="22">
        <f t="shared" si="358"/>
        <v>0</v>
      </c>
      <c r="S399" s="22">
        <f t="shared" si="323"/>
        <v>0</v>
      </c>
      <c r="T399" s="22">
        <f t="shared" si="358"/>
        <v>0</v>
      </c>
      <c r="U399" s="22">
        <f t="shared" si="358"/>
        <v>0</v>
      </c>
      <c r="V399" s="22">
        <f t="shared" si="324"/>
        <v>0</v>
      </c>
      <c r="W399" s="22">
        <f t="shared" si="358"/>
        <v>0</v>
      </c>
      <c r="X399" s="22">
        <f t="shared" si="358"/>
        <v>0</v>
      </c>
      <c r="Y399" s="22">
        <f t="shared" si="325"/>
        <v>0</v>
      </c>
      <c r="Z399" s="22">
        <f t="shared" si="358"/>
        <v>0</v>
      </c>
      <c r="AA399" s="22">
        <f t="shared" si="358"/>
        <v>0</v>
      </c>
      <c r="AB399" s="22">
        <f t="shared" si="326"/>
        <v>0</v>
      </c>
      <c r="AC399" s="22">
        <f t="shared" si="358"/>
        <v>0</v>
      </c>
      <c r="AD399" s="22">
        <f t="shared" si="358"/>
        <v>0</v>
      </c>
      <c r="AE399" s="22">
        <f t="shared" si="327"/>
        <v>0</v>
      </c>
    </row>
    <row r="400" spans="1:192" s="23" customFormat="1" ht="31.2" x14ac:dyDescent="0.3">
      <c r="A400" s="39" t="s">
        <v>332</v>
      </c>
      <c r="B400" s="32">
        <v>2</v>
      </c>
      <c r="C400" s="32">
        <v>606</v>
      </c>
      <c r="D400" s="32" t="s">
        <v>330</v>
      </c>
      <c r="E400" s="34">
        <f t="shared" si="303"/>
        <v>150000</v>
      </c>
      <c r="F400" s="34">
        <f t="shared" si="303"/>
        <v>150000</v>
      </c>
      <c r="G400" s="34">
        <f t="shared" si="303"/>
        <v>0</v>
      </c>
      <c r="H400" s="34">
        <v>150000</v>
      </c>
      <c r="I400" s="34">
        <v>150000</v>
      </c>
      <c r="J400" s="34">
        <f t="shared" si="254"/>
        <v>0</v>
      </c>
      <c r="K400" s="34"/>
      <c r="L400" s="34"/>
      <c r="M400" s="34">
        <f t="shared" si="321"/>
        <v>0</v>
      </c>
      <c r="N400" s="34"/>
      <c r="O400" s="34"/>
      <c r="P400" s="34">
        <f t="shared" si="322"/>
        <v>0</v>
      </c>
      <c r="Q400" s="34"/>
      <c r="R400" s="34"/>
      <c r="S400" s="34">
        <f t="shared" si="323"/>
        <v>0</v>
      </c>
      <c r="T400" s="34"/>
      <c r="U400" s="34"/>
      <c r="V400" s="34">
        <f t="shared" si="324"/>
        <v>0</v>
      </c>
      <c r="W400" s="34"/>
      <c r="X400" s="34"/>
      <c r="Y400" s="34">
        <f t="shared" si="325"/>
        <v>0</v>
      </c>
      <c r="Z400" s="34"/>
      <c r="AA400" s="34"/>
      <c r="AB400" s="34">
        <f t="shared" si="326"/>
        <v>0</v>
      </c>
      <c r="AC400" s="45">
        <v>0</v>
      </c>
      <c r="AD400" s="45">
        <v>0</v>
      </c>
      <c r="AE400" s="34">
        <f t="shared" si="327"/>
        <v>0</v>
      </c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</row>
    <row r="401" spans="1:197" s="23" customFormat="1" ht="31.2" x14ac:dyDescent="0.3">
      <c r="A401" s="21" t="s">
        <v>139</v>
      </c>
      <c r="B401" s="30"/>
      <c r="C401" s="30"/>
      <c r="D401" s="30"/>
      <c r="E401" s="22">
        <f t="shared" si="303"/>
        <v>0</v>
      </c>
      <c r="F401" s="22">
        <f t="shared" si="303"/>
        <v>0</v>
      </c>
      <c r="G401" s="22">
        <f t="shared" si="303"/>
        <v>0</v>
      </c>
      <c r="H401" s="22">
        <f>SUM(H402)</f>
        <v>0</v>
      </c>
      <c r="I401" s="22">
        <f>SUM(I402)</f>
        <v>0</v>
      </c>
      <c r="J401" s="22">
        <f t="shared" si="254"/>
        <v>0</v>
      </c>
      <c r="K401" s="22">
        <f t="shared" ref="K401:AD403" si="359">SUM(K402)</f>
        <v>0</v>
      </c>
      <c r="L401" s="22">
        <f t="shared" si="359"/>
        <v>0</v>
      </c>
      <c r="M401" s="22">
        <f t="shared" si="321"/>
        <v>0</v>
      </c>
      <c r="N401" s="22">
        <f t="shared" si="359"/>
        <v>0</v>
      </c>
      <c r="O401" s="22">
        <f t="shared" si="359"/>
        <v>0</v>
      </c>
      <c r="P401" s="22">
        <f t="shared" si="322"/>
        <v>0</v>
      </c>
      <c r="Q401" s="22">
        <f t="shared" si="359"/>
        <v>0</v>
      </c>
      <c r="R401" s="22">
        <f t="shared" si="359"/>
        <v>0</v>
      </c>
      <c r="S401" s="22">
        <f t="shared" si="323"/>
        <v>0</v>
      </c>
      <c r="T401" s="22">
        <f t="shared" si="359"/>
        <v>0</v>
      </c>
      <c r="U401" s="22">
        <f t="shared" si="359"/>
        <v>0</v>
      </c>
      <c r="V401" s="22">
        <f t="shared" si="324"/>
        <v>0</v>
      </c>
      <c r="W401" s="22">
        <f t="shared" si="359"/>
        <v>0</v>
      </c>
      <c r="X401" s="22">
        <f t="shared" si="359"/>
        <v>0</v>
      </c>
      <c r="Y401" s="22">
        <f t="shared" si="325"/>
        <v>0</v>
      </c>
      <c r="Z401" s="22">
        <f t="shared" si="359"/>
        <v>0</v>
      </c>
      <c r="AA401" s="22">
        <f t="shared" si="359"/>
        <v>0</v>
      </c>
      <c r="AB401" s="22">
        <f t="shared" si="326"/>
        <v>0</v>
      </c>
      <c r="AC401" s="22">
        <f t="shared" si="359"/>
        <v>0</v>
      </c>
      <c r="AD401" s="22">
        <f t="shared" si="359"/>
        <v>0</v>
      </c>
      <c r="AE401" s="22">
        <f t="shared" si="327"/>
        <v>0</v>
      </c>
    </row>
    <row r="402" spans="1:197" s="23" customFormat="1" ht="31.2" x14ac:dyDescent="0.3">
      <c r="A402" s="39" t="s">
        <v>333</v>
      </c>
      <c r="B402" s="32">
        <v>2</v>
      </c>
      <c r="C402" s="32">
        <v>714</v>
      </c>
      <c r="D402" s="32" t="s">
        <v>330</v>
      </c>
      <c r="E402" s="34">
        <f t="shared" si="303"/>
        <v>0</v>
      </c>
      <c r="F402" s="34">
        <f t="shared" si="303"/>
        <v>0</v>
      </c>
      <c r="G402" s="34">
        <f t="shared" si="303"/>
        <v>0</v>
      </c>
      <c r="H402" s="34">
        <f>22512-22512</f>
        <v>0</v>
      </c>
      <c r="I402" s="34">
        <f>22512-22512</f>
        <v>0</v>
      </c>
      <c r="J402" s="34">
        <f t="shared" si="254"/>
        <v>0</v>
      </c>
      <c r="K402" s="34"/>
      <c r="L402" s="34"/>
      <c r="M402" s="34">
        <f t="shared" si="321"/>
        <v>0</v>
      </c>
      <c r="N402" s="34"/>
      <c r="O402" s="34"/>
      <c r="P402" s="34">
        <f t="shared" si="322"/>
        <v>0</v>
      </c>
      <c r="Q402" s="34"/>
      <c r="R402" s="34"/>
      <c r="S402" s="34">
        <f t="shared" si="323"/>
        <v>0</v>
      </c>
      <c r="T402" s="34"/>
      <c r="U402" s="34"/>
      <c r="V402" s="34">
        <f t="shared" si="324"/>
        <v>0</v>
      </c>
      <c r="W402" s="34"/>
      <c r="X402" s="34"/>
      <c r="Y402" s="34">
        <f t="shared" si="325"/>
        <v>0</v>
      </c>
      <c r="Z402" s="34"/>
      <c r="AA402" s="34"/>
      <c r="AB402" s="34">
        <f t="shared" si="326"/>
        <v>0</v>
      </c>
      <c r="AC402" s="45">
        <v>0</v>
      </c>
      <c r="AD402" s="45">
        <v>0</v>
      </c>
      <c r="AE402" s="34">
        <f t="shared" si="327"/>
        <v>0</v>
      </c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</row>
    <row r="403" spans="1:197" s="23" customFormat="1" x14ac:dyDescent="0.3">
      <c r="A403" s="21" t="s">
        <v>158</v>
      </c>
      <c r="B403" s="30"/>
      <c r="C403" s="30"/>
      <c r="D403" s="30"/>
      <c r="E403" s="22">
        <f t="shared" si="303"/>
        <v>103587</v>
      </c>
      <c r="F403" s="22">
        <f t="shared" si="303"/>
        <v>103587</v>
      </c>
      <c r="G403" s="22">
        <f t="shared" si="303"/>
        <v>0</v>
      </c>
      <c r="H403" s="22">
        <f>SUM(H404)</f>
        <v>103587</v>
      </c>
      <c r="I403" s="22">
        <f>SUM(I404)</f>
        <v>103587</v>
      </c>
      <c r="J403" s="22">
        <f t="shared" si="254"/>
        <v>0</v>
      </c>
      <c r="K403" s="22">
        <f t="shared" si="359"/>
        <v>0</v>
      </c>
      <c r="L403" s="22">
        <f t="shared" si="359"/>
        <v>0</v>
      </c>
      <c r="M403" s="22">
        <f t="shared" si="321"/>
        <v>0</v>
      </c>
      <c r="N403" s="22">
        <f t="shared" si="359"/>
        <v>0</v>
      </c>
      <c r="O403" s="22">
        <f t="shared" si="359"/>
        <v>0</v>
      </c>
      <c r="P403" s="22">
        <f t="shared" si="322"/>
        <v>0</v>
      </c>
      <c r="Q403" s="22">
        <f t="shared" si="359"/>
        <v>0</v>
      </c>
      <c r="R403" s="22">
        <f t="shared" si="359"/>
        <v>0</v>
      </c>
      <c r="S403" s="22">
        <f t="shared" si="323"/>
        <v>0</v>
      </c>
      <c r="T403" s="22">
        <f t="shared" si="359"/>
        <v>0</v>
      </c>
      <c r="U403" s="22">
        <f t="shared" si="359"/>
        <v>0</v>
      </c>
      <c r="V403" s="22">
        <f t="shared" si="324"/>
        <v>0</v>
      </c>
      <c r="W403" s="22">
        <f t="shared" si="359"/>
        <v>0</v>
      </c>
      <c r="X403" s="22">
        <f t="shared" si="359"/>
        <v>0</v>
      </c>
      <c r="Y403" s="22">
        <f t="shared" si="325"/>
        <v>0</v>
      </c>
      <c r="Z403" s="22">
        <f t="shared" si="359"/>
        <v>0</v>
      </c>
      <c r="AA403" s="22">
        <f t="shared" si="359"/>
        <v>0</v>
      </c>
      <c r="AB403" s="22">
        <f t="shared" si="326"/>
        <v>0</v>
      </c>
      <c r="AC403" s="22">
        <f t="shared" si="359"/>
        <v>0</v>
      </c>
      <c r="AD403" s="22">
        <f t="shared" si="359"/>
        <v>0</v>
      </c>
      <c r="AE403" s="22">
        <f t="shared" si="327"/>
        <v>0</v>
      </c>
    </row>
    <row r="404" spans="1:197" s="23" customFormat="1" ht="31.2" x14ac:dyDescent="0.3">
      <c r="A404" s="39" t="s">
        <v>334</v>
      </c>
      <c r="B404" s="32">
        <v>2</v>
      </c>
      <c r="C404" s="32">
        <v>832</v>
      </c>
      <c r="D404" s="32" t="s">
        <v>330</v>
      </c>
      <c r="E404" s="34">
        <f t="shared" si="303"/>
        <v>103587</v>
      </c>
      <c r="F404" s="34">
        <f t="shared" si="303"/>
        <v>103587</v>
      </c>
      <c r="G404" s="34">
        <f t="shared" si="303"/>
        <v>0</v>
      </c>
      <c r="H404" s="34">
        <v>103587</v>
      </c>
      <c r="I404" s="34">
        <v>103587</v>
      </c>
      <c r="J404" s="34">
        <f t="shared" ref="J404:J408" si="360">I404-H404</f>
        <v>0</v>
      </c>
      <c r="K404" s="34"/>
      <c r="L404" s="34"/>
      <c r="M404" s="34">
        <f t="shared" si="321"/>
        <v>0</v>
      </c>
      <c r="N404" s="34"/>
      <c r="O404" s="34"/>
      <c r="P404" s="34">
        <f t="shared" si="322"/>
        <v>0</v>
      </c>
      <c r="Q404" s="34"/>
      <c r="R404" s="34"/>
      <c r="S404" s="34">
        <f t="shared" si="323"/>
        <v>0</v>
      </c>
      <c r="T404" s="34"/>
      <c r="U404" s="34"/>
      <c r="V404" s="34">
        <f t="shared" si="324"/>
        <v>0</v>
      </c>
      <c r="W404" s="34"/>
      <c r="X404" s="34"/>
      <c r="Y404" s="34">
        <f t="shared" si="325"/>
        <v>0</v>
      </c>
      <c r="Z404" s="34"/>
      <c r="AA404" s="34"/>
      <c r="AB404" s="34">
        <f t="shared" si="326"/>
        <v>0</v>
      </c>
      <c r="AC404" s="45">
        <v>0</v>
      </c>
      <c r="AD404" s="45">
        <v>0</v>
      </c>
      <c r="AE404" s="34">
        <f t="shared" si="327"/>
        <v>0</v>
      </c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</row>
    <row r="405" spans="1:197" s="23" customFormat="1" x14ac:dyDescent="0.3">
      <c r="A405" s="46" t="s">
        <v>335</v>
      </c>
      <c r="B405" s="47"/>
      <c r="C405" s="47"/>
      <c r="D405" s="47"/>
      <c r="E405" s="22">
        <f t="shared" ref="E405:G408" si="361">H405+K405+N405+Q405+T405+W405+Z405+AC405</f>
        <v>0</v>
      </c>
      <c r="F405" s="22">
        <f t="shared" si="361"/>
        <v>1057854</v>
      </c>
      <c r="G405" s="22">
        <f t="shared" si="361"/>
        <v>1057854</v>
      </c>
      <c r="H405" s="22">
        <f t="shared" ref="H405:I407" si="362">SUM(H406)</f>
        <v>0</v>
      </c>
      <c r="I405" s="22">
        <f t="shared" si="362"/>
        <v>0</v>
      </c>
      <c r="J405" s="22">
        <f t="shared" si="360"/>
        <v>0</v>
      </c>
      <c r="K405" s="22">
        <f t="shared" ref="K405:L407" si="363">SUM(K406)</f>
        <v>0</v>
      </c>
      <c r="L405" s="22">
        <f t="shared" si="363"/>
        <v>0</v>
      </c>
      <c r="M405" s="22">
        <f t="shared" si="321"/>
        <v>0</v>
      </c>
      <c r="N405" s="22">
        <f t="shared" ref="N405:O407" si="364">SUM(N406)</f>
        <v>0</v>
      </c>
      <c r="O405" s="22">
        <f t="shared" si="364"/>
        <v>0</v>
      </c>
      <c r="P405" s="22">
        <f t="shared" si="322"/>
        <v>0</v>
      </c>
      <c r="Q405" s="22">
        <f t="shared" ref="Q405:R407" si="365">SUM(Q406)</f>
        <v>0</v>
      </c>
      <c r="R405" s="22">
        <f t="shared" si="365"/>
        <v>1057854</v>
      </c>
      <c r="S405" s="22">
        <f t="shared" si="323"/>
        <v>1057854</v>
      </c>
      <c r="T405" s="22">
        <f t="shared" ref="T405:U407" si="366">SUM(T406)</f>
        <v>0</v>
      </c>
      <c r="U405" s="22">
        <f t="shared" si="366"/>
        <v>0</v>
      </c>
      <c r="V405" s="22">
        <f t="shared" si="324"/>
        <v>0</v>
      </c>
      <c r="W405" s="22">
        <f t="shared" ref="W405:X407" si="367">SUM(W406)</f>
        <v>0</v>
      </c>
      <c r="X405" s="22">
        <f t="shared" si="367"/>
        <v>0</v>
      </c>
      <c r="Y405" s="22">
        <f t="shared" si="325"/>
        <v>0</v>
      </c>
      <c r="Z405" s="22">
        <f t="shared" ref="Z405:AA407" si="368">SUM(Z406)</f>
        <v>0</v>
      </c>
      <c r="AA405" s="22">
        <f t="shared" si="368"/>
        <v>0</v>
      </c>
      <c r="AB405" s="22">
        <f t="shared" si="326"/>
        <v>0</v>
      </c>
      <c r="AC405" s="22">
        <f t="shared" ref="AC405:AD407" si="369">SUM(AC406)</f>
        <v>0</v>
      </c>
      <c r="AD405" s="22">
        <f t="shared" si="369"/>
        <v>0</v>
      </c>
      <c r="AE405" s="22">
        <f t="shared" si="327"/>
        <v>0</v>
      </c>
    </row>
    <row r="406" spans="1:197" s="23" customFormat="1" x14ac:dyDescent="0.3">
      <c r="A406" s="21" t="s">
        <v>158</v>
      </c>
      <c r="B406" s="30"/>
      <c r="C406" s="30"/>
      <c r="D406" s="30"/>
      <c r="E406" s="22">
        <f t="shared" si="361"/>
        <v>0</v>
      </c>
      <c r="F406" s="22">
        <f t="shared" si="361"/>
        <v>1057854</v>
      </c>
      <c r="G406" s="22">
        <f t="shared" si="361"/>
        <v>1057854</v>
      </c>
      <c r="H406" s="22">
        <f t="shared" si="362"/>
        <v>0</v>
      </c>
      <c r="I406" s="22">
        <f t="shared" si="362"/>
        <v>0</v>
      </c>
      <c r="J406" s="22">
        <f t="shared" si="360"/>
        <v>0</v>
      </c>
      <c r="K406" s="22">
        <f t="shared" si="363"/>
        <v>0</v>
      </c>
      <c r="L406" s="22">
        <f t="shared" si="363"/>
        <v>0</v>
      </c>
      <c r="M406" s="22">
        <f t="shared" si="321"/>
        <v>0</v>
      </c>
      <c r="N406" s="22">
        <f t="shared" si="364"/>
        <v>0</v>
      </c>
      <c r="O406" s="22">
        <f t="shared" si="364"/>
        <v>0</v>
      </c>
      <c r="P406" s="22">
        <f t="shared" si="322"/>
        <v>0</v>
      </c>
      <c r="Q406" s="22">
        <f t="shared" si="365"/>
        <v>0</v>
      </c>
      <c r="R406" s="22">
        <f t="shared" si="365"/>
        <v>1057854</v>
      </c>
      <c r="S406" s="22">
        <f t="shared" si="323"/>
        <v>1057854</v>
      </c>
      <c r="T406" s="22">
        <f t="shared" si="366"/>
        <v>0</v>
      </c>
      <c r="U406" s="22">
        <f t="shared" si="366"/>
        <v>0</v>
      </c>
      <c r="V406" s="22">
        <f t="shared" si="324"/>
        <v>0</v>
      </c>
      <c r="W406" s="22">
        <f t="shared" si="367"/>
        <v>0</v>
      </c>
      <c r="X406" s="22">
        <f t="shared" si="367"/>
        <v>0</v>
      </c>
      <c r="Y406" s="22">
        <f t="shared" si="325"/>
        <v>0</v>
      </c>
      <c r="Z406" s="22">
        <f t="shared" si="368"/>
        <v>0</v>
      </c>
      <c r="AA406" s="22">
        <f t="shared" si="368"/>
        <v>0</v>
      </c>
      <c r="AB406" s="22">
        <f t="shared" si="326"/>
        <v>0</v>
      </c>
      <c r="AC406" s="22">
        <f t="shared" si="369"/>
        <v>0</v>
      </c>
      <c r="AD406" s="22">
        <f t="shared" si="369"/>
        <v>0</v>
      </c>
      <c r="AE406" s="22">
        <f t="shared" si="327"/>
        <v>0</v>
      </c>
    </row>
    <row r="407" spans="1:197" s="23" customFormat="1" ht="31.2" x14ac:dyDescent="0.3">
      <c r="A407" s="46" t="s">
        <v>336</v>
      </c>
      <c r="B407" s="47"/>
      <c r="C407" s="47"/>
      <c r="D407" s="47"/>
      <c r="E407" s="22">
        <f t="shared" si="361"/>
        <v>0</v>
      </c>
      <c r="F407" s="22">
        <f t="shared" si="361"/>
        <v>1057854</v>
      </c>
      <c r="G407" s="22">
        <f t="shared" si="361"/>
        <v>1057854</v>
      </c>
      <c r="H407" s="22">
        <f t="shared" si="362"/>
        <v>0</v>
      </c>
      <c r="I407" s="22">
        <f t="shared" si="362"/>
        <v>0</v>
      </c>
      <c r="J407" s="22">
        <f t="shared" si="360"/>
        <v>0</v>
      </c>
      <c r="K407" s="22">
        <f t="shared" si="363"/>
        <v>0</v>
      </c>
      <c r="L407" s="22">
        <f t="shared" si="363"/>
        <v>0</v>
      </c>
      <c r="M407" s="22">
        <f t="shared" si="321"/>
        <v>0</v>
      </c>
      <c r="N407" s="22">
        <f t="shared" si="364"/>
        <v>0</v>
      </c>
      <c r="O407" s="22">
        <f t="shared" si="364"/>
        <v>0</v>
      </c>
      <c r="P407" s="22">
        <f t="shared" si="322"/>
        <v>0</v>
      </c>
      <c r="Q407" s="22">
        <f t="shared" si="365"/>
        <v>0</v>
      </c>
      <c r="R407" s="22">
        <f t="shared" si="365"/>
        <v>1057854</v>
      </c>
      <c r="S407" s="22">
        <f t="shared" si="323"/>
        <v>1057854</v>
      </c>
      <c r="T407" s="22">
        <f t="shared" si="366"/>
        <v>0</v>
      </c>
      <c r="U407" s="22">
        <f t="shared" si="366"/>
        <v>0</v>
      </c>
      <c r="V407" s="22">
        <f t="shared" si="324"/>
        <v>0</v>
      </c>
      <c r="W407" s="22">
        <f t="shared" si="367"/>
        <v>0</v>
      </c>
      <c r="X407" s="22">
        <f t="shared" si="367"/>
        <v>0</v>
      </c>
      <c r="Y407" s="22">
        <f t="shared" si="325"/>
        <v>0</v>
      </c>
      <c r="Z407" s="22">
        <f t="shared" si="368"/>
        <v>0</v>
      </c>
      <c r="AA407" s="22">
        <f t="shared" si="368"/>
        <v>0</v>
      </c>
      <c r="AB407" s="22">
        <f t="shared" si="326"/>
        <v>0</v>
      </c>
      <c r="AC407" s="22">
        <f t="shared" si="369"/>
        <v>0</v>
      </c>
      <c r="AD407" s="22">
        <f t="shared" si="369"/>
        <v>0</v>
      </c>
      <c r="AE407" s="22">
        <f t="shared" si="327"/>
        <v>0</v>
      </c>
    </row>
    <row r="408" spans="1:197" s="23" customFormat="1" ht="62.4" x14ac:dyDescent="0.3">
      <c r="A408" s="39" t="s">
        <v>337</v>
      </c>
      <c r="B408" s="32"/>
      <c r="C408" s="32"/>
      <c r="D408" s="32"/>
      <c r="E408" s="34">
        <f t="shared" si="361"/>
        <v>0</v>
      </c>
      <c r="F408" s="34">
        <f t="shared" si="361"/>
        <v>1057854</v>
      </c>
      <c r="G408" s="34">
        <f t="shared" si="361"/>
        <v>1057854</v>
      </c>
      <c r="H408" s="34"/>
      <c r="I408" s="34"/>
      <c r="J408" s="34">
        <f t="shared" si="360"/>
        <v>0</v>
      </c>
      <c r="K408" s="34"/>
      <c r="L408" s="34"/>
      <c r="M408" s="34">
        <f t="shared" si="321"/>
        <v>0</v>
      </c>
      <c r="N408" s="34"/>
      <c r="O408" s="34"/>
      <c r="P408" s="34">
        <f t="shared" si="322"/>
        <v>0</v>
      </c>
      <c r="Q408" s="34"/>
      <c r="R408" s="34">
        <v>1057854</v>
      </c>
      <c r="S408" s="34">
        <f t="shared" si="323"/>
        <v>1057854</v>
      </c>
      <c r="T408" s="34"/>
      <c r="U408" s="34"/>
      <c r="V408" s="34">
        <f t="shared" si="324"/>
        <v>0</v>
      </c>
      <c r="W408" s="34"/>
      <c r="X408" s="34"/>
      <c r="Y408" s="34">
        <f t="shared" si="325"/>
        <v>0</v>
      </c>
      <c r="Z408" s="34"/>
      <c r="AA408" s="34"/>
      <c r="AB408" s="34">
        <f t="shared" si="326"/>
        <v>0</v>
      </c>
      <c r="AC408" s="45">
        <v>0</v>
      </c>
      <c r="AD408" s="45">
        <v>0</v>
      </c>
      <c r="AE408" s="34">
        <f t="shared" si="327"/>
        <v>0</v>
      </c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</row>
    <row r="420" spans="1:192" s="48" customFormat="1" x14ac:dyDescent="0.3">
      <c r="A420" s="1" t="s">
        <v>3</v>
      </c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  <c r="FV420" s="4"/>
      <c r="FW420" s="4"/>
      <c r="FX420" s="4"/>
      <c r="FY420" s="4"/>
      <c r="FZ420" s="4"/>
      <c r="GA420" s="4"/>
      <c r="GB420" s="4"/>
      <c r="GC420" s="4"/>
      <c r="GD420" s="4"/>
      <c r="GE420" s="4"/>
      <c r="GF420" s="4"/>
      <c r="GG420" s="4"/>
      <c r="GH420" s="4"/>
      <c r="GI420" s="4"/>
      <c r="GJ420" s="4"/>
    </row>
    <row r="421" spans="1:192" s="48" customFormat="1" x14ac:dyDescent="0.3">
      <c r="A421" s="2" t="s">
        <v>4</v>
      </c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  <c r="FV421" s="4"/>
      <c r="FW421" s="4"/>
      <c r="FX421" s="4"/>
      <c r="FY421" s="4"/>
      <c r="FZ421" s="4"/>
      <c r="GA421" s="4"/>
      <c r="GB421" s="4"/>
      <c r="GC421" s="4"/>
      <c r="GD421" s="4"/>
      <c r="GE421" s="4"/>
      <c r="GF421" s="4"/>
      <c r="GG421" s="4"/>
      <c r="GH421" s="4"/>
      <c r="GI421" s="4"/>
      <c r="GJ421" s="4"/>
    </row>
    <row r="422" spans="1:192" s="50" customFormat="1" x14ac:dyDescent="0.3">
      <c r="A422" s="49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  <c r="FG422" s="4"/>
      <c r="FH422" s="4"/>
      <c r="FI422" s="4"/>
      <c r="FJ422" s="4"/>
      <c r="FK422" s="4"/>
      <c r="FL422" s="4"/>
      <c r="FM422" s="4"/>
      <c r="FN422" s="4"/>
      <c r="FO422" s="4"/>
      <c r="FP422" s="4"/>
      <c r="FQ422" s="4"/>
      <c r="FR422" s="4"/>
      <c r="FS422" s="4"/>
      <c r="FT422" s="4"/>
      <c r="FU422" s="4"/>
      <c r="FV422" s="4"/>
      <c r="FW422" s="4"/>
      <c r="FX422" s="4"/>
      <c r="FY422" s="4"/>
      <c r="FZ422" s="4"/>
      <c r="GA422" s="4"/>
      <c r="GB422" s="4"/>
      <c r="GC422" s="4"/>
      <c r="GD422" s="4"/>
      <c r="GE422" s="4"/>
      <c r="GF422" s="4"/>
      <c r="GG422" s="4"/>
      <c r="GH422" s="4"/>
      <c r="GI422" s="4"/>
      <c r="GJ422" s="4"/>
    </row>
    <row r="423" spans="1:192" s="3" customFormat="1" x14ac:dyDescent="0.3">
      <c r="A423" s="50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  <c r="FG423" s="4"/>
      <c r="FH423" s="4"/>
      <c r="FI423" s="4"/>
      <c r="FJ423" s="4"/>
      <c r="FK423" s="4"/>
      <c r="FL423" s="4"/>
      <c r="FM423" s="4"/>
      <c r="FN423" s="4"/>
      <c r="FO423" s="4"/>
      <c r="FP423" s="4"/>
      <c r="FQ423" s="4"/>
      <c r="FR423" s="4"/>
      <c r="FS423" s="4"/>
      <c r="FT423" s="4"/>
      <c r="FU423" s="4"/>
      <c r="FV423" s="4"/>
      <c r="FW423" s="4"/>
      <c r="FX423" s="4"/>
      <c r="FY423" s="4"/>
      <c r="FZ423" s="4"/>
      <c r="GA423" s="4"/>
      <c r="GB423" s="4"/>
      <c r="GC423" s="4"/>
      <c r="GD423" s="4"/>
      <c r="GE423" s="4"/>
      <c r="GF423" s="4"/>
      <c r="GG423" s="4"/>
      <c r="GH423" s="4"/>
      <c r="GI423" s="4"/>
      <c r="GJ423" s="4"/>
    </row>
    <row r="424" spans="1:192" s="3" customFormat="1" x14ac:dyDescent="0.3">
      <c r="A424" s="51" t="s">
        <v>338</v>
      </c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  <c r="FG424" s="4"/>
      <c r="FH424" s="4"/>
      <c r="FI424" s="4"/>
      <c r="FJ424" s="4"/>
      <c r="FK424" s="4"/>
      <c r="FL424" s="4"/>
      <c r="FM424" s="4"/>
      <c r="FN424" s="4"/>
      <c r="FO424" s="4"/>
      <c r="FP424" s="4"/>
      <c r="FQ424" s="4"/>
      <c r="FR424" s="4"/>
      <c r="FS424" s="4"/>
      <c r="FT424" s="4"/>
      <c r="FU424" s="4"/>
      <c r="FV424" s="4"/>
      <c r="FW424" s="4"/>
      <c r="FX424" s="4"/>
      <c r="FY424" s="4"/>
      <c r="FZ424" s="4"/>
      <c r="GA424" s="4"/>
      <c r="GB424" s="4"/>
      <c r="GC424" s="4"/>
      <c r="GD424" s="4"/>
      <c r="GE424" s="4"/>
      <c r="GF424" s="4"/>
      <c r="GG424" s="4"/>
      <c r="GH424" s="4"/>
      <c r="GI424" s="4"/>
      <c r="GJ424" s="4"/>
    </row>
    <row r="425" spans="1:192" s="3" customFormat="1" x14ac:dyDescent="0.3">
      <c r="A425" s="52" t="s">
        <v>339</v>
      </c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  <c r="FG425" s="4"/>
      <c r="FH425" s="4"/>
      <c r="FI425" s="4"/>
      <c r="FJ425" s="4"/>
      <c r="FK425" s="4"/>
      <c r="FL425" s="4"/>
      <c r="FM425" s="4"/>
      <c r="FN425" s="4"/>
      <c r="FO425" s="4"/>
      <c r="FP425" s="4"/>
      <c r="FQ425" s="4"/>
      <c r="FR425" s="4"/>
      <c r="FS425" s="4"/>
      <c r="FT425" s="4"/>
      <c r="FU425" s="4"/>
      <c r="FV425" s="4"/>
      <c r="FW425" s="4"/>
      <c r="FX425" s="4"/>
      <c r="FY425" s="4"/>
      <c r="FZ425" s="4"/>
      <c r="GA425" s="4"/>
      <c r="GB425" s="4"/>
      <c r="GC425" s="4"/>
      <c r="GD425" s="4"/>
      <c r="GE425" s="4"/>
      <c r="GF425" s="4"/>
      <c r="GG425" s="4"/>
      <c r="GH425" s="4"/>
      <c r="GI425" s="4"/>
      <c r="GJ425" s="4"/>
    </row>
    <row r="426" spans="1:192" s="3" customFormat="1" x14ac:dyDescent="0.3">
      <c r="A426" s="5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  <c r="EM426" s="4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  <c r="FE426" s="4"/>
      <c r="FF426" s="4"/>
      <c r="FG426" s="4"/>
      <c r="FH426" s="4"/>
      <c r="FI426" s="4"/>
      <c r="FJ426" s="4"/>
      <c r="FK426" s="4"/>
      <c r="FL426" s="4"/>
      <c r="FM426" s="4"/>
      <c r="FN426" s="4"/>
      <c r="FO426" s="4"/>
      <c r="FP426" s="4"/>
      <c r="FQ426" s="4"/>
      <c r="FR426" s="4"/>
      <c r="FS426" s="4"/>
      <c r="FT426" s="4"/>
      <c r="FU426" s="4"/>
      <c r="FV426" s="4"/>
      <c r="FW426" s="4"/>
      <c r="FX426" s="4"/>
      <c r="FY426" s="4"/>
      <c r="FZ426" s="4"/>
      <c r="GA426" s="4"/>
      <c r="GB426" s="4"/>
      <c r="GC426" s="4"/>
      <c r="GD426" s="4"/>
      <c r="GE426" s="4"/>
      <c r="GF426" s="4"/>
      <c r="GG426" s="4"/>
      <c r="GH426" s="4"/>
      <c r="GI426" s="4"/>
      <c r="GJ426" s="4"/>
    </row>
    <row r="427" spans="1:192" s="3" customFormat="1" x14ac:dyDescent="0.3">
      <c r="A427" s="50" t="s">
        <v>5</v>
      </c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  <c r="EM427" s="4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  <c r="FE427" s="4"/>
      <c r="FF427" s="4"/>
      <c r="FG427" s="4"/>
      <c r="FH427" s="4"/>
      <c r="FI427" s="4"/>
      <c r="FJ427" s="4"/>
      <c r="FK427" s="4"/>
      <c r="FL427" s="4"/>
      <c r="FM427" s="4"/>
      <c r="FN427" s="4"/>
      <c r="FO427" s="4"/>
      <c r="FP427" s="4"/>
      <c r="FQ427" s="4"/>
      <c r="FR427" s="4"/>
      <c r="FS427" s="4"/>
      <c r="FT427" s="4"/>
      <c r="FU427" s="4"/>
      <c r="FV427" s="4"/>
      <c r="FW427" s="4"/>
      <c r="FX427" s="4"/>
      <c r="FY427" s="4"/>
      <c r="FZ427" s="4"/>
      <c r="GA427" s="4"/>
      <c r="GB427" s="4"/>
      <c r="GC427" s="4"/>
      <c r="GD427" s="4"/>
      <c r="GE427" s="4"/>
      <c r="GF427" s="4"/>
      <c r="GG427" s="4"/>
      <c r="GH427" s="4"/>
      <c r="GI427" s="4"/>
      <c r="GJ427" s="4"/>
    </row>
    <row r="428" spans="1:192" s="3" customFormat="1" x14ac:dyDescent="0.3">
      <c r="A428" s="50" t="s">
        <v>340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  <c r="EM428" s="4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  <c r="FE428" s="4"/>
      <c r="FF428" s="4"/>
      <c r="FG428" s="4"/>
      <c r="FH428" s="4"/>
      <c r="FI428" s="4"/>
      <c r="FJ428" s="4"/>
      <c r="FK428" s="4"/>
      <c r="FL428" s="4"/>
      <c r="FM428" s="4"/>
      <c r="FN428" s="4"/>
      <c r="FO428" s="4"/>
      <c r="FP428" s="4"/>
      <c r="FQ428" s="4"/>
      <c r="FR428" s="4"/>
      <c r="FS428" s="4"/>
      <c r="FT428" s="4"/>
      <c r="FU428" s="4"/>
      <c r="FV428" s="4"/>
      <c r="FW428" s="4"/>
      <c r="FX428" s="4"/>
      <c r="FY428" s="4"/>
      <c r="FZ428" s="4"/>
      <c r="GA428" s="4"/>
      <c r="GB428" s="4"/>
      <c r="GC428" s="4"/>
      <c r="GD428" s="4"/>
      <c r="GE428" s="4"/>
      <c r="GF428" s="4"/>
      <c r="GG428" s="4"/>
      <c r="GH428" s="4"/>
      <c r="GI428" s="4"/>
      <c r="GJ428" s="4"/>
    </row>
    <row r="429" spans="1:192" s="3" customFormat="1" x14ac:dyDescent="0.3">
      <c r="A429" s="50" t="s">
        <v>341</v>
      </c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  <c r="GJ429" s="4"/>
    </row>
  </sheetData>
  <pageMargins left="0.31496062992125984" right="0.31496062992125984" top="0.47244094488188981" bottom="0.47244094488188981" header="0.31496062992125984" footer="0.31496062992125984"/>
  <pageSetup paperSize="8" scale="50" orientation="landscape" r:id="rId1"/>
  <headerFooter>
    <oddFooter>Стр.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Pril1_30062021</vt:lpstr>
      <vt:lpstr>Pril1_30062021!Печат_заглавия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Krasimira Hristova</dc:creator>
  <cp:lastModifiedBy>Desislava Filcheva</cp:lastModifiedBy>
  <cp:lastPrinted>2021-07-16T08:18:42Z</cp:lastPrinted>
  <dcterms:created xsi:type="dcterms:W3CDTF">2021-07-15T12:02:31Z</dcterms:created>
  <dcterms:modified xsi:type="dcterms:W3CDTF">2021-07-19T06:38:19Z</dcterms:modified>
</cp:coreProperties>
</file>